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. 1-Para Casa" sheetId="1" r:id="rId4"/>
    <sheet state="visible" name="Ex. 2-Para Casa " sheetId="2" r:id="rId5"/>
  </sheets>
  <definedNames/>
  <calcPr/>
  <extLst>
    <ext uri="GoogleSheetsCustomDataVersion2">
      <go:sheetsCustomData xmlns:go="http://customooxmlschemas.google.com/" r:id="rId6" roundtripDataChecksum="xC3l8lURcukiPIZvQdUMGdbgcIn+VbktA3D/7rlHbu4="/>
    </ext>
  </extLst>
</workbook>
</file>

<file path=xl/sharedStrings.xml><?xml version="1.0" encoding="utf-8"?>
<sst xmlns="http://schemas.openxmlformats.org/spreadsheetml/2006/main" count="52" uniqueCount="38">
  <si>
    <t>Compare as amostras A e B, respondendo às questões do questionário.</t>
  </si>
  <si>
    <t>Utilize as seguintes medidas: desvio-padrão, valor mínimo, primeiro quartil, mediana, terceiro quartil, valor máximo, amplitude e intervalo entre quartis.</t>
  </si>
  <si>
    <t>Amostra A</t>
  </si>
  <si>
    <t>(Valor - média)</t>
  </si>
  <si>
    <t>(Valor - média)²</t>
  </si>
  <si>
    <t>Variância</t>
  </si>
  <si>
    <t>Ordem</t>
  </si>
  <si>
    <t>Ordem Percentual</t>
  </si>
  <si>
    <t>Desvio padrão</t>
  </si>
  <si>
    <t>Média</t>
  </si>
  <si>
    <t>Mínimo</t>
  </si>
  <si>
    <t>Máximo</t>
  </si>
  <si>
    <t>Amplitude</t>
  </si>
  <si>
    <t>Mediana</t>
  </si>
  <si>
    <t>Primeiro Quartil</t>
  </si>
  <si>
    <t>Terceiro Quartil</t>
  </si>
  <si>
    <t>IEQ</t>
  </si>
  <si>
    <t>Soma</t>
  </si>
  <si>
    <t>Amostra B</t>
  </si>
  <si>
    <t xml:space="preserve">Variância </t>
  </si>
  <si>
    <t>Desvio</t>
  </si>
  <si>
    <t>Média Ponderada</t>
  </si>
  <si>
    <t xml:space="preserve">O capital da empresa para investimento produtivo foi captado de acionistas, de empréstimos de longo e curto prazo. </t>
  </si>
  <si>
    <t>Calcule a média ponderada do custo de capital e responda às questões do questionário.</t>
  </si>
  <si>
    <t>Capital da Empresa</t>
  </si>
  <si>
    <t>Participação</t>
  </si>
  <si>
    <t>Custo de Capital (ao ano)</t>
  </si>
  <si>
    <t>Acionistas</t>
  </si>
  <si>
    <t>Empréstimos de Longo Prazo</t>
  </si>
  <si>
    <t>Empréstimos de Curto Prazo</t>
  </si>
  <si>
    <t>Total</t>
  </si>
  <si>
    <t>WACC</t>
  </si>
  <si>
    <t>É uma média ponderada dos juros pela participação de capital</t>
  </si>
  <si>
    <t>Você pode pensar da seguinte maneira para intuir o que significa essa taxa:</t>
  </si>
  <si>
    <t>Quanto a empresa vai ter que pagar de juros no total?</t>
  </si>
  <si>
    <t>R:</t>
  </si>
  <si>
    <t>Quanto ela "pegou emprestado" no total?</t>
  </si>
  <si>
    <t>Logo, qual seria a taxa média de juros sobre o capital que ela pegou?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</si>
</sst>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.0"/>
      <color theme="1"/>
      <name val="Calibri"/>
      <scheme val="minor"/>
    </font>
    <font>
      <b/>
      <sz val="14.0"/>
      <color theme="1"/>
      <name val="Calibri"/>
    </font>
    <font>
      <b/>
      <sz val="14.0"/>
      <color rgb="FF000000"/>
      <name val="Calibri"/>
    </font>
    <font>
      <color theme="1"/>
      <name val="Calibri"/>
      <scheme val="minor"/>
    </font>
    <font>
      <b/>
      <color theme="1"/>
      <name val="Calibri"/>
      <scheme val="minor"/>
    </font>
    <font>
      <sz val="12.0"/>
      <color rgb="FF000000"/>
      <name val="Calibri"/>
    </font>
    <font>
      <sz val="14.0"/>
      <color theme="1"/>
      <name val="Calibri"/>
    </font>
    <font>
      <sz val="14.0"/>
      <color rgb="FF000000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6" numFmtId="0" xfId="0" applyFont="1"/>
    <xf borderId="1" fillId="0" fontId="1" numFmtId="0" xfId="0" applyBorder="1" applyFont="1"/>
    <xf borderId="1" fillId="0" fontId="6" numFmtId="0" xfId="0" applyBorder="1" applyFont="1"/>
    <xf borderId="1" fillId="0" fontId="6" numFmtId="9" xfId="0" applyBorder="1" applyFont="1" applyNumberFormat="1"/>
    <xf borderId="0" fillId="0" fontId="3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7" numFmtId="10" xfId="0" applyFont="1" applyNumberFormat="1"/>
    <xf borderId="0" fillId="0" fontId="7" numFmtId="0" xfId="0" applyFont="1"/>
    <xf borderId="0" fillId="0" fontId="3" numFmtId="0" xfId="0" applyAlignment="1" applyFont="1">
      <alignment horizontal="right" readingOrder="0"/>
    </xf>
    <xf borderId="0" fillId="0" fontId="3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1.0"/>
    <col customWidth="1" min="3" max="3" width="13.33"/>
    <col customWidth="1" min="4" max="4" width="14.11"/>
    <col customWidth="1" min="5" max="5" width="12.22"/>
    <col customWidth="1" min="6" max="6" width="14.44"/>
    <col customWidth="1" min="7" max="8" width="11.0"/>
    <col customWidth="1" min="9" max="10" width="16.33"/>
    <col customWidth="1" min="11" max="26" width="11.0"/>
  </cols>
  <sheetData>
    <row r="1" ht="15.75" customHeight="1"/>
    <row r="2" ht="15.75" customHeight="1">
      <c r="B2" s="1" t="s">
        <v>0</v>
      </c>
    </row>
    <row r="3" ht="15.75" customHeight="1">
      <c r="B3" s="2" t="s">
        <v>1</v>
      </c>
    </row>
    <row r="4" ht="15.75" customHeight="1">
      <c r="B4" s="1"/>
    </row>
    <row r="5" ht="15.75" customHeight="1">
      <c r="B5" s="3" t="s">
        <v>2</v>
      </c>
      <c r="C5" s="3" t="s">
        <v>3</v>
      </c>
      <c r="D5" s="3" t="s">
        <v>4</v>
      </c>
      <c r="F5" s="3" t="s">
        <v>5</v>
      </c>
      <c r="G5" s="3">
        <f>D20/13</f>
        <v>457.1428571</v>
      </c>
      <c r="I5" s="3" t="s">
        <v>6</v>
      </c>
      <c r="J5" s="3" t="s">
        <v>7</v>
      </c>
    </row>
    <row r="6" ht="15.75" customHeight="1">
      <c r="B6" s="3">
        <v>100.0</v>
      </c>
      <c r="C6" s="3">
        <f t="shared" ref="C6:C19" si="1">B6-$G$7</f>
        <v>-34.28571429</v>
      </c>
      <c r="D6" s="3">
        <f t="shared" ref="D6:D19" si="2">C6^2</f>
        <v>1175.510204</v>
      </c>
      <c r="F6" s="4" t="s">
        <v>8</v>
      </c>
      <c r="G6" s="4">
        <f>SQRT(G5)</f>
        <v>21.38089935</v>
      </c>
      <c r="I6" s="3">
        <v>1.0</v>
      </c>
      <c r="J6" s="3">
        <f>0/13</f>
        <v>0</v>
      </c>
    </row>
    <row r="7" ht="15.75" customHeight="1">
      <c r="B7" s="3">
        <v>120.0</v>
      </c>
      <c r="C7" s="3">
        <f t="shared" si="1"/>
        <v>-14.28571429</v>
      </c>
      <c r="D7" s="3">
        <f t="shared" si="2"/>
        <v>204.0816327</v>
      </c>
      <c r="F7" s="3" t="s">
        <v>9</v>
      </c>
      <c r="G7" s="3">
        <f>AVERAGE(B6:B19)</f>
        <v>134.2857143</v>
      </c>
      <c r="I7" s="3">
        <v>2.0</v>
      </c>
      <c r="J7" s="3">
        <f t="shared" ref="J7:J19" si="3">(I7-1)/13</f>
        <v>0.07692307692</v>
      </c>
    </row>
    <row r="8" ht="15.75" customHeight="1">
      <c r="B8" s="3">
        <v>120.0</v>
      </c>
      <c r="C8" s="3">
        <f t="shared" si="1"/>
        <v>-14.28571429</v>
      </c>
      <c r="D8" s="3">
        <f t="shared" si="2"/>
        <v>204.0816327</v>
      </c>
      <c r="F8" s="4" t="s">
        <v>10</v>
      </c>
      <c r="G8" s="4">
        <f>MIN(B6:B19)</f>
        <v>100</v>
      </c>
      <c r="I8" s="3">
        <v>3.0</v>
      </c>
      <c r="J8" s="3">
        <f t="shared" si="3"/>
        <v>0.1538461538</v>
      </c>
    </row>
    <row r="9" ht="15.75" customHeight="1">
      <c r="B9" s="3">
        <v>120.0</v>
      </c>
      <c r="C9" s="3">
        <f t="shared" si="1"/>
        <v>-14.28571429</v>
      </c>
      <c r="D9" s="3">
        <f t="shared" si="2"/>
        <v>204.0816327</v>
      </c>
      <c r="F9" s="4" t="s">
        <v>11</v>
      </c>
      <c r="G9" s="4">
        <f>MAX(B6:B19)</f>
        <v>180</v>
      </c>
      <c r="I9" s="3">
        <v>4.0</v>
      </c>
      <c r="J9" s="3">
        <f t="shared" si="3"/>
        <v>0.2307692308</v>
      </c>
    </row>
    <row r="10" ht="15.75" customHeight="1">
      <c r="B10" s="3">
        <v>120.0</v>
      </c>
      <c r="C10" s="3">
        <f t="shared" si="1"/>
        <v>-14.28571429</v>
      </c>
      <c r="D10" s="3">
        <f t="shared" si="2"/>
        <v>204.0816327</v>
      </c>
      <c r="F10" s="4" t="s">
        <v>12</v>
      </c>
      <c r="G10" s="4">
        <f>G9-G8</f>
        <v>80</v>
      </c>
      <c r="I10" s="3">
        <v>5.0</v>
      </c>
      <c r="J10" s="3">
        <f t="shared" si="3"/>
        <v>0.3076923077</v>
      </c>
    </row>
    <row r="11" ht="15.75" customHeight="1">
      <c r="B11" s="3">
        <v>120.0</v>
      </c>
      <c r="C11" s="3">
        <f t="shared" si="1"/>
        <v>-14.28571429</v>
      </c>
      <c r="D11" s="3">
        <f t="shared" si="2"/>
        <v>204.0816327</v>
      </c>
      <c r="F11" s="4" t="s">
        <v>13</v>
      </c>
      <c r="G11" s="4">
        <f>MEDIAN(B6:B19)</f>
        <v>130</v>
      </c>
      <c r="I11" s="3">
        <v>6.0</v>
      </c>
      <c r="J11" s="3">
        <f t="shared" si="3"/>
        <v>0.3846153846</v>
      </c>
    </row>
    <row r="12" ht="15.75" customHeight="1">
      <c r="B12" s="3">
        <v>120.0</v>
      </c>
      <c r="C12" s="3">
        <f t="shared" si="1"/>
        <v>-14.28571429</v>
      </c>
      <c r="D12" s="3">
        <f t="shared" si="2"/>
        <v>204.0816327</v>
      </c>
      <c r="F12" s="4" t="s">
        <v>14</v>
      </c>
      <c r="G12" s="4">
        <v>120.0</v>
      </c>
      <c r="I12" s="3">
        <v>7.0</v>
      </c>
      <c r="J12" s="3">
        <f t="shared" si="3"/>
        <v>0.4615384615</v>
      </c>
    </row>
    <row r="13" ht="15.75" customHeight="1">
      <c r="B13" s="3">
        <v>140.0</v>
      </c>
      <c r="C13" s="3">
        <f t="shared" si="1"/>
        <v>5.714285714</v>
      </c>
      <c r="D13" s="3">
        <f t="shared" si="2"/>
        <v>32.65306122</v>
      </c>
      <c r="F13" s="4" t="s">
        <v>15</v>
      </c>
      <c r="G13" s="4">
        <v>140.0</v>
      </c>
      <c r="I13" s="3">
        <v>8.0</v>
      </c>
      <c r="J13" s="3">
        <f t="shared" si="3"/>
        <v>0.5384615385</v>
      </c>
    </row>
    <row r="14" ht="15.75" customHeight="1">
      <c r="B14" s="3">
        <v>140.0</v>
      </c>
      <c r="C14" s="3">
        <f t="shared" si="1"/>
        <v>5.714285714</v>
      </c>
      <c r="D14" s="3">
        <f t="shared" si="2"/>
        <v>32.65306122</v>
      </c>
      <c r="F14" s="4" t="s">
        <v>16</v>
      </c>
      <c r="G14" s="4">
        <f>G13-G12</f>
        <v>20</v>
      </c>
      <c r="I14" s="3">
        <v>9.0</v>
      </c>
      <c r="J14" s="3">
        <f t="shared" si="3"/>
        <v>0.6153846154</v>
      </c>
    </row>
    <row r="15" ht="15.75" customHeight="1">
      <c r="B15" s="3">
        <v>140.0</v>
      </c>
      <c r="C15" s="3">
        <f t="shared" si="1"/>
        <v>5.714285714</v>
      </c>
      <c r="D15" s="3">
        <f t="shared" si="2"/>
        <v>32.65306122</v>
      </c>
      <c r="I15" s="3">
        <v>10.0</v>
      </c>
      <c r="J15" s="3">
        <f t="shared" si="3"/>
        <v>0.6923076923</v>
      </c>
    </row>
    <row r="16" ht="15.75" customHeight="1">
      <c r="B16" s="3">
        <v>140.0</v>
      </c>
      <c r="C16" s="3">
        <f t="shared" si="1"/>
        <v>5.714285714</v>
      </c>
      <c r="D16" s="3">
        <f t="shared" si="2"/>
        <v>32.65306122</v>
      </c>
      <c r="I16" s="3">
        <v>11.0</v>
      </c>
      <c r="J16" s="3">
        <f t="shared" si="3"/>
        <v>0.7692307692</v>
      </c>
    </row>
    <row r="17" ht="15.75" customHeight="1">
      <c r="B17" s="3">
        <v>160.0</v>
      </c>
      <c r="C17" s="3">
        <f t="shared" si="1"/>
        <v>25.71428571</v>
      </c>
      <c r="D17" s="3">
        <f t="shared" si="2"/>
        <v>661.2244898</v>
      </c>
      <c r="I17" s="3">
        <v>12.0</v>
      </c>
      <c r="J17" s="3">
        <f t="shared" si="3"/>
        <v>0.8461538462</v>
      </c>
    </row>
    <row r="18" ht="15.75" customHeight="1">
      <c r="B18" s="3">
        <v>160.0</v>
      </c>
      <c r="C18" s="3">
        <f t="shared" si="1"/>
        <v>25.71428571</v>
      </c>
      <c r="D18" s="3">
        <f t="shared" si="2"/>
        <v>661.2244898</v>
      </c>
      <c r="I18" s="3">
        <v>13.0</v>
      </c>
      <c r="J18" s="3">
        <f t="shared" si="3"/>
        <v>0.9230769231</v>
      </c>
    </row>
    <row r="19" ht="15.75" customHeight="1">
      <c r="B19" s="3">
        <v>180.0</v>
      </c>
      <c r="C19" s="3">
        <f t="shared" si="1"/>
        <v>45.71428571</v>
      </c>
      <c r="D19" s="3">
        <f t="shared" si="2"/>
        <v>2089.795918</v>
      </c>
      <c r="I19" s="3">
        <v>14.0</v>
      </c>
      <c r="J19" s="3">
        <f t="shared" si="3"/>
        <v>1</v>
      </c>
    </row>
    <row r="20" ht="15.75" customHeight="1">
      <c r="C20" s="3" t="s">
        <v>17</v>
      </c>
      <c r="D20" s="3">
        <f>SUM(D6:D19)</f>
        <v>5942.857143</v>
      </c>
    </row>
    <row r="21" ht="15.75" customHeight="1"/>
    <row r="22" ht="15.75" customHeight="1"/>
    <row r="23" ht="15.75" customHeight="1">
      <c r="B23" s="3" t="s">
        <v>18</v>
      </c>
      <c r="C23" s="3" t="s">
        <v>3</v>
      </c>
      <c r="D23" s="3" t="s">
        <v>4</v>
      </c>
      <c r="I23" s="3" t="s">
        <v>6</v>
      </c>
      <c r="J23" s="3" t="s">
        <v>7</v>
      </c>
    </row>
    <row r="24" ht="15.75" customHeight="1">
      <c r="B24" s="3">
        <v>88.6</v>
      </c>
      <c r="C24" s="3">
        <f t="shared" ref="C24:C37" si="4">B24-$G$26</f>
        <v>-45.68571429</v>
      </c>
      <c r="D24" s="3">
        <f t="shared" ref="D24:D37" si="5">C24^2</f>
        <v>2087.18449</v>
      </c>
      <c r="F24" s="3" t="s">
        <v>19</v>
      </c>
      <c r="G24" s="3">
        <f>D38/13</f>
        <v>457.4967033</v>
      </c>
      <c r="I24" s="3">
        <v>1.0</v>
      </c>
      <c r="J24" s="3">
        <f>0/13</f>
        <v>0</v>
      </c>
    </row>
    <row r="25" ht="15.75" customHeight="1">
      <c r="B25" s="3">
        <v>108.5</v>
      </c>
      <c r="C25" s="3">
        <f t="shared" si="4"/>
        <v>-25.78571429</v>
      </c>
      <c r="D25" s="3">
        <f t="shared" si="5"/>
        <v>664.9030612</v>
      </c>
      <c r="F25" s="4" t="s">
        <v>20</v>
      </c>
      <c r="G25" s="4">
        <f>SQRT(G24)</f>
        <v>21.38917257</v>
      </c>
      <c r="I25" s="3">
        <v>2.0</v>
      </c>
      <c r="J25" s="3">
        <f t="shared" ref="J25:J37" si="6">(I25-1)/13</f>
        <v>0.07692307692</v>
      </c>
    </row>
    <row r="26" ht="15.75" customHeight="1">
      <c r="B26" s="3">
        <v>108.6</v>
      </c>
      <c r="C26" s="3">
        <f t="shared" si="4"/>
        <v>-25.68571429</v>
      </c>
      <c r="D26" s="3">
        <f t="shared" si="5"/>
        <v>659.7559184</v>
      </c>
      <c r="F26" s="3" t="s">
        <v>9</v>
      </c>
      <c r="G26" s="3">
        <f>AVERAGE(B24:B37)</f>
        <v>134.2857143</v>
      </c>
      <c r="I26" s="3">
        <v>3.0</v>
      </c>
      <c r="J26" s="3">
        <f t="shared" si="6"/>
        <v>0.1538461538</v>
      </c>
    </row>
    <row r="27" ht="15.75" customHeight="1">
      <c r="B27" s="3">
        <v>128.5</v>
      </c>
      <c r="C27" s="3">
        <f t="shared" si="4"/>
        <v>-5.785714286</v>
      </c>
      <c r="D27" s="3">
        <f t="shared" si="5"/>
        <v>33.4744898</v>
      </c>
      <c r="F27" s="4" t="s">
        <v>10</v>
      </c>
      <c r="G27" s="4">
        <f>MIN(B24:B37)</f>
        <v>88.6</v>
      </c>
      <c r="I27" s="3">
        <v>4.0</v>
      </c>
      <c r="J27" s="3">
        <f t="shared" si="6"/>
        <v>0.2307692308</v>
      </c>
    </row>
    <row r="28" ht="15.75" customHeight="1">
      <c r="B28" s="3">
        <v>128.5</v>
      </c>
      <c r="C28" s="3">
        <f t="shared" si="4"/>
        <v>-5.785714286</v>
      </c>
      <c r="D28" s="3">
        <f t="shared" si="5"/>
        <v>33.4744898</v>
      </c>
      <c r="F28" s="4" t="s">
        <v>11</v>
      </c>
      <c r="G28" s="4">
        <f>MAX(B24:B37)</f>
        <v>168.6</v>
      </c>
      <c r="I28" s="3">
        <v>5.0</v>
      </c>
      <c r="J28" s="3">
        <f t="shared" si="6"/>
        <v>0.3076923077</v>
      </c>
    </row>
    <row r="29" ht="15.75" customHeight="1">
      <c r="B29" s="3">
        <v>128.6</v>
      </c>
      <c r="C29" s="3">
        <f t="shared" si="4"/>
        <v>-5.685714286</v>
      </c>
      <c r="D29" s="3">
        <f t="shared" si="5"/>
        <v>32.32734694</v>
      </c>
      <c r="F29" s="4" t="s">
        <v>12</v>
      </c>
      <c r="G29" s="4">
        <f>G28-G27</f>
        <v>80</v>
      </c>
      <c r="I29" s="3">
        <v>6.0</v>
      </c>
      <c r="J29" s="3">
        <f t="shared" si="6"/>
        <v>0.3846153846</v>
      </c>
    </row>
    <row r="30" ht="15.75" customHeight="1">
      <c r="B30" s="3">
        <v>128.6</v>
      </c>
      <c r="C30" s="3">
        <f t="shared" si="4"/>
        <v>-5.685714286</v>
      </c>
      <c r="D30" s="3">
        <f t="shared" si="5"/>
        <v>32.32734694</v>
      </c>
      <c r="F30" s="4" t="s">
        <v>13</v>
      </c>
      <c r="G30" s="4">
        <f>MEDIAN(B24:B37)</f>
        <v>138.55</v>
      </c>
      <c r="I30" s="3">
        <v>7.0</v>
      </c>
      <c r="J30" s="3">
        <f t="shared" si="6"/>
        <v>0.4615384615</v>
      </c>
    </row>
    <row r="31" ht="15.75" customHeight="1">
      <c r="B31" s="5">
        <v>148.5</v>
      </c>
      <c r="C31" s="3">
        <f t="shared" si="4"/>
        <v>14.21428571</v>
      </c>
      <c r="D31" s="3">
        <f t="shared" si="5"/>
        <v>202.0459184</v>
      </c>
      <c r="F31" s="4" t="s">
        <v>14</v>
      </c>
      <c r="G31" s="4">
        <f>B27+(0.25-J27)/(J28-J27)*(B28-B27)</f>
        <v>128.5</v>
      </c>
      <c r="I31" s="3">
        <v>8.0</v>
      </c>
      <c r="J31" s="3">
        <f t="shared" si="6"/>
        <v>0.5384615385</v>
      </c>
    </row>
    <row r="32" ht="15.75" customHeight="1">
      <c r="B32" s="3">
        <v>148.6</v>
      </c>
      <c r="C32" s="3">
        <f t="shared" si="4"/>
        <v>14.31428571</v>
      </c>
      <c r="D32" s="3">
        <f t="shared" si="5"/>
        <v>204.8987755</v>
      </c>
      <c r="F32" s="4" t="s">
        <v>15</v>
      </c>
      <c r="G32" s="4">
        <v>148.6</v>
      </c>
      <c r="I32" s="3">
        <v>9.0</v>
      </c>
      <c r="J32" s="3">
        <f t="shared" si="6"/>
        <v>0.6153846154</v>
      </c>
    </row>
    <row r="33" ht="15.75" customHeight="1">
      <c r="B33" s="3">
        <v>148.6</v>
      </c>
      <c r="C33" s="3">
        <f t="shared" si="4"/>
        <v>14.31428571</v>
      </c>
      <c r="D33" s="3">
        <f t="shared" si="5"/>
        <v>204.8987755</v>
      </c>
      <c r="F33" s="4" t="s">
        <v>16</v>
      </c>
      <c r="G33" s="4">
        <f>G32-G31</f>
        <v>20.1</v>
      </c>
      <c r="I33" s="3">
        <v>10.0</v>
      </c>
      <c r="J33" s="3">
        <f t="shared" si="6"/>
        <v>0.6923076923</v>
      </c>
    </row>
    <row r="34" ht="15.75" customHeight="1">
      <c r="B34" s="3">
        <v>148.6</v>
      </c>
      <c r="C34" s="3">
        <f t="shared" si="4"/>
        <v>14.31428571</v>
      </c>
      <c r="D34" s="3">
        <f t="shared" si="5"/>
        <v>204.8987755</v>
      </c>
      <c r="I34" s="3">
        <v>11.0</v>
      </c>
      <c r="J34" s="3">
        <f t="shared" si="6"/>
        <v>0.7692307692</v>
      </c>
    </row>
    <row r="35" ht="15.75" customHeight="1">
      <c r="B35" s="3">
        <v>148.6</v>
      </c>
      <c r="C35" s="3">
        <f t="shared" si="4"/>
        <v>14.31428571</v>
      </c>
      <c r="D35" s="3">
        <f t="shared" si="5"/>
        <v>204.8987755</v>
      </c>
      <c r="I35" s="3">
        <v>12.0</v>
      </c>
      <c r="J35" s="3">
        <f t="shared" si="6"/>
        <v>0.8461538462</v>
      </c>
    </row>
    <row r="36" ht="15.75" customHeight="1">
      <c r="B36" s="3">
        <v>148.6</v>
      </c>
      <c r="C36" s="3">
        <f t="shared" si="4"/>
        <v>14.31428571</v>
      </c>
      <c r="D36" s="3">
        <f t="shared" si="5"/>
        <v>204.8987755</v>
      </c>
      <c r="I36" s="3">
        <v>13.0</v>
      </c>
      <c r="J36" s="3">
        <f t="shared" si="6"/>
        <v>0.9230769231</v>
      </c>
    </row>
    <row r="37" ht="15.75" customHeight="1">
      <c r="B37" s="3">
        <v>168.6</v>
      </c>
      <c r="C37" s="3">
        <f t="shared" si="4"/>
        <v>34.31428571</v>
      </c>
      <c r="D37" s="3">
        <f t="shared" si="5"/>
        <v>1177.470204</v>
      </c>
      <c r="I37" s="3">
        <v>14.0</v>
      </c>
      <c r="J37" s="3">
        <f t="shared" si="6"/>
        <v>1</v>
      </c>
    </row>
    <row r="38" ht="15.75" customHeight="1">
      <c r="D38" s="3">
        <f>SUM(D24:D37)</f>
        <v>5947.457143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1.0"/>
    <col customWidth="1" min="2" max="2" width="27.33"/>
    <col customWidth="1" min="3" max="3" width="17.0"/>
    <col customWidth="1" min="4" max="4" width="25.33"/>
    <col customWidth="1" min="5" max="26" width="11.0"/>
  </cols>
  <sheetData>
    <row r="1" ht="15.75" customHeight="1">
      <c r="A1" s="6"/>
      <c r="B1" s="6"/>
      <c r="C1" s="6"/>
      <c r="D1" s="6"/>
      <c r="E1" s="6"/>
    </row>
    <row r="2" ht="15.75" customHeight="1">
      <c r="A2" s="6"/>
      <c r="B2" s="1" t="s">
        <v>21</v>
      </c>
      <c r="C2" s="6"/>
      <c r="D2" s="6"/>
      <c r="E2" s="6"/>
    </row>
    <row r="3" ht="15.75" customHeight="1">
      <c r="A3" s="6"/>
      <c r="B3" s="6"/>
      <c r="C3" s="6"/>
      <c r="D3" s="6"/>
      <c r="E3" s="6"/>
    </row>
    <row r="4" ht="15.75" customHeight="1">
      <c r="A4" s="1"/>
      <c r="B4" s="1" t="s">
        <v>22</v>
      </c>
      <c r="C4" s="1"/>
      <c r="D4" s="1"/>
      <c r="E4" s="1"/>
    </row>
    <row r="5" ht="15.75" customHeight="1">
      <c r="A5" s="6"/>
      <c r="B5" s="1" t="s">
        <v>23</v>
      </c>
      <c r="C5" s="6"/>
      <c r="D5" s="6"/>
      <c r="E5" s="6"/>
    </row>
    <row r="6" ht="15.75" customHeight="1">
      <c r="A6" s="6"/>
      <c r="B6" s="1"/>
      <c r="C6" s="6"/>
      <c r="D6" s="6"/>
      <c r="E6" s="6"/>
    </row>
    <row r="7" ht="15.75" customHeight="1">
      <c r="A7" s="6"/>
      <c r="B7" s="7" t="s">
        <v>24</v>
      </c>
      <c r="C7" s="7" t="s">
        <v>25</v>
      </c>
      <c r="D7" s="7" t="s">
        <v>26</v>
      </c>
      <c r="E7" s="6"/>
    </row>
    <row r="8" ht="15.75" customHeight="1">
      <c r="A8" s="6"/>
      <c r="B8" s="8" t="s">
        <v>27</v>
      </c>
      <c r="C8" s="8">
        <v>1000000.0</v>
      </c>
      <c r="D8" s="9">
        <v>0.15</v>
      </c>
      <c r="E8" s="6"/>
    </row>
    <row r="9" ht="15.75" customHeight="1">
      <c r="A9" s="6"/>
      <c r="B9" s="8" t="s">
        <v>28</v>
      </c>
      <c r="C9" s="8">
        <v>300000.0</v>
      </c>
      <c r="D9" s="9">
        <v>0.1</v>
      </c>
      <c r="E9" s="6"/>
    </row>
    <row r="10" ht="15.75" customHeight="1">
      <c r="A10" s="6"/>
      <c r="B10" s="8" t="s">
        <v>29</v>
      </c>
      <c r="C10" s="8">
        <v>400000.0</v>
      </c>
      <c r="D10" s="9">
        <v>0.16</v>
      </c>
      <c r="E10" s="6"/>
    </row>
    <row r="11" ht="15.75" customHeight="1">
      <c r="B11" s="10" t="s">
        <v>30</v>
      </c>
      <c r="C11" s="3">
        <f>SUM(C8:C10)</f>
        <v>1700000</v>
      </c>
    </row>
    <row r="12" ht="15.75" customHeight="1"/>
    <row r="13" ht="15.75" customHeight="1">
      <c r="B13" s="11" t="s">
        <v>31</v>
      </c>
      <c r="C13" s="12">
        <f>(C8*D8+C9*D9+C10*D10)/C11</f>
        <v>0.1435294118</v>
      </c>
      <c r="D13" s="10" t="s">
        <v>32</v>
      </c>
    </row>
    <row r="14" ht="15.75" customHeight="1">
      <c r="B14" s="13"/>
      <c r="C14" s="13"/>
    </row>
    <row r="15" ht="15.75" customHeight="1">
      <c r="A15" s="10" t="s">
        <v>33</v>
      </c>
    </row>
    <row r="16" ht="15.75" customHeight="1">
      <c r="B16" s="10" t="s">
        <v>34</v>
      </c>
    </row>
    <row r="17" ht="15.75" customHeight="1">
      <c r="B17" s="14" t="s">
        <v>35</v>
      </c>
      <c r="C17" s="3">
        <f>C8*D8+C9*D9+C10*D10</f>
        <v>244000</v>
      </c>
    </row>
    <row r="18" ht="15.75" customHeight="1">
      <c r="B18" s="10" t="s">
        <v>36</v>
      </c>
    </row>
    <row r="19" ht="15.75" customHeight="1">
      <c r="B19" s="14" t="s">
        <v>35</v>
      </c>
      <c r="C19" s="3">
        <f>SUM(C8:C10)</f>
        <v>1700000</v>
      </c>
    </row>
    <row r="20" ht="15.75" customHeight="1">
      <c r="B20" s="10" t="s">
        <v>37</v>
      </c>
    </row>
    <row r="21" ht="15.75" customHeight="1">
      <c r="B21" s="14" t="s">
        <v>35</v>
      </c>
      <c r="C21" s="15">
        <f>C17/C19</f>
        <v>0.1435294118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2016-03-07T01:37:46Z</dcterms:created>
  <dc:creator>Natalia Poiatti</dc:creator>
</cp:coreProperties>
</file>