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5600" windowHeight="11760" tabRatio="879" activeTab="8"/>
  </bookViews>
  <sheets>
    <sheet name="CSV" sheetId="30" r:id="rId1"/>
    <sheet name="Azul" sheetId="1" r:id="rId2"/>
    <sheet name="Cinza" sheetId="2" r:id="rId3"/>
    <sheet name="Cálculos" sheetId="14" r:id="rId4"/>
    <sheet name="Resumo" sheetId="8" state="hidden" r:id="rId5"/>
    <sheet name="Resultado" sheetId="13" r:id="rId6"/>
    <sheet name="Volunteers Data" sheetId="31" r:id="rId7"/>
    <sheet name="Análise -Qualidade Esgoto Milha" sheetId="12" r:id="rId8"/>
    <sheet name="Análise -Qualidade Esgoto" sheetId="11" r:id="rId9"/>
  </sheets>
  <definedNames>
    <definedName name="solver_adj" localSheetId="2" hidden="1">Cinza!#REF!</definedName>
    <definedName name="solver_cvg" localSheetId="2" hidden="1">0.0001</definedName>
    <definedName name="solver_drv" localSheetId="2" hidden="1">1</definedName>
    <definedName name="solver_eng" localSheetId="2" hidden="1">2</definedName>
    <definedName name="solver_est" localSheetId="2" hidden="1">1</definedName>
    <definedName name="solver_itr" localSheetId="2" hidden="1">2147483647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Cinza!#REF!</definedName>
    <definedName name="solver_pre" localSheetId="2" hidden="1">0.000001</definedName>
    <definedName name="solver_rbv" localSheetId="2" hidden="1">1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2" l="1"/>
  <c r="AV12" i="30" l="1"/>
  <c r="AW12" i="30"/>
  <c r="AW11" i="30"/>
  <c r="AV11" i="30"/>
  <c r="AU12" i="30"/>
  <c r="AU11" i="30"/>
  <c r="AT12" i="30"/>
  <c r="AT11" i="30"/>
  <c r="AS4" i="30"/>
  <c r="AS5" i="30"/>
  <c r="AS6" i="30"/>
  <c r="AS7" i="30"/>
  <c r="AS8" i="30"/>
  <c r="AS9" i="30"/>
  <c r="AS10" i="30"/>
  <c r="AS3" i="30"/>
  <c r="AR4" i="30"/>
  <c r="AR5" i="30"/>
  <c r="AR6" i="30"/>
  <c r="AR7" i="30"/>
  <c r="AR8" i="30"/>
  <c r="AR9" i="30"/>
  <c r="AR10" i="30"/>
  <c r="AR3" i="30"/>
  <c r="C3" i="30" l="1"/>
  <c r="K3" i="30" s="1"/>
  <c r="B12" i="30" l="1"/>
  <c r="B11" i="30"/>
  <c r="B4" i="30"/>
  <c r="B5" i="30"/>
  <c r="B6" i="30"/>
  <c r="B7" i="30"/>
  <c r="B8" i="30"/>
  <c r="B9" i="30"/>
  <c r="B10" i="30"/>
  <c r="B3" i="30"/>
  <c r="FR7" i="2" l="1"/>
  <c r="GN12" i="2"/>
  <c r="GN13" i="2" s="1"/>
  <c r="GN14" i="2" s="1"/>
  <c r="GN15" i="2" s="1"/>
  <c r="GN16" i="2" s="1"/>
  <c r="GN17" i="2" s="1"/>
  <c r="GN18" i="2" s="1"/>
  <c r="GN19" i="2" s="1"/>
  <c r="GN20" i="2" s="1"/>
  <c r="GN21" i="2" s="1"/>
  <c r="GN22" i="2" s="1"/>
  <c r="GN23" i="2" s="1"/>
  <c r="GN24" i="2" s="1"/>
  <c r="GN25" i="2" s="1"/>
  <c r="GN26" i="2" s="1"/>
  <c r="GN27" i="2" s="1"/>
  <c r="GN28" i="2" s="1"/>
  <c r="GN29" i="2" s="1"/>
  <c r="GN30" i="2" s="1"/>
  <c r="GN31" i="2" s="1"/>
  <c r="GN32" i="2" s="1"/>
  <c r="GN33" i="2" s="1"/>
  <c r="GN34" i="2" s="1"/>
  <c r="GN35" i="2" s="1"/>
  <c r="GN36" i="2" s="1"/>
  <c r="GN37" i="2" s="1"/>
  <c r="GN38" i="2" s="1"/>
  <c r="GN39" i="2" s="1"/>
  <c r="GN40" i="2" s="1"/>
  <c r="GN41" i="2" s="1"/>
  <c r="GN42" i="2" s="1"/>
  <c r="GN43" i="2" s="1"/>
  <c r="GN44" i="2" s="1"/>
  <c r="GN45" i="2" s="1"/>
  <c r="GN46" i="2" s="1"/>
  <c r="GN47" i="2" s="1"/>
  <c r="GN48" i="2" s="1"/>
  <c r="GN49" i="2" s="1"/>
  <c r="GN50" i="2" s="1"/>
  <c r="GN51" i="2" s="1"/>
  <c r="GN52" i="2" s="1"/>
  <c r="GN53" i="2" s="1"/>
  <c r="GN54" i="2" s="1"/>
  <c r="GN55" i="2" s="1"/>
  <c r="GN56" i="2" s="1"/>
  <c r="GN57" i="2" s="1"/>
  <c r="GN58" i="2" s="1"/>
  <c r="GH12" i="2"/>
  <c r="GH13" i="2" s="1"/>
  <c r="GH14" i="2" s="1"/>
  <c r="GH15" i="2" s="1"/>
  <c r="GH16" i="2" s="1"/>
  <c r="GH17" i="2" s="1"/>
  <c r="GH18" i="2" s="1"/>
  <c r="GH19" i="2" s="1"/>
  <c r="GH20" i="2" s="1"/>
  <c r="GH21" i="2" s="1"/>
  <c r="GH22" i="2" s="1"/>
  <c r="GH23" i="2" s="1"/>
  <c r="GH24" i="2" s="1"/>
  <c r="GH25" i="2" s="1"/>
  <c r="GH26" i="2" s="1"/>
  <c r="GH27" i="2" s="1"/>
  <c r="GH28" i="2" s="1"/>
  <c r="GH29" i="2" s="1"/>
  <c r="GH30" i="2" s="1"/>
  <c r="GH31" i="2" s="1"/>
  <c r="GH32" i="2" s="1"/>
  <c r="GH33" i="2" s="1"/>
  <c r="GH34" i="2" s="1"/>
  <c r="GH35" i="2" s="1"/>
  <c r="GH36" i="2" s="1"/>
  <c r="GH37" i="2" s="1"/>
  <c r="GH38" i="2" s="1"/>
  <c r="GH39" i="2" s="1"/>
  <c r="GH40" i="2" s="1"/>
  <c r="GH41" i="2" s="1"/>
  <c r="GH42" i="2" s="1"/>
  <c r="GH43" i="2" s="1"/>
  <c r="GH44" i="2" s="1"/>
  <c r="GH45" i="2" s="1"/>
  <c r="GH46" i="2" s="1"/>
  <c r="GH47" i="2" s="1"/>
  <c r="GH48" i="2" s="1"/>
  <c r="GH49" i="2" s="1"/>
  <c r="GH50" i="2" s="1"/>
  <c r="GH51" i="2" s="1"/>
  <c r="GH52" i="2" s="1"/>
  <c r="GH53" i="2" s="1"/>
  <c r="GH54" i="2" s="1"/>
  <c r="GH55" i="2" s="1"/>
  <c r="GH56" i="2" s="1"/>
  <c r="GH57" i="2" s="1"/>
  <c r="GH58" i="2" s="1"/>
  <c r="GQ7" i="2"/>
  <c r="GK7" i="2"/>
  <c r="GA12" i="2"/>
  <c r="GA13" i="2" s="1"/>
  <c r="GA14" i="2" s="1"/>
  <c r="GA15" i="2" s="1"/>
  <c r="GA16" i="2" s="1"/>
  <c r="GA17" i="2" s="1"/>
  <c r="GA18" i="2" s="1"/>
  <c r="GA19" i="2" s="1"/>
  <c r="GA20" i="2" s="1"/>
  <c r="GA21" i="2" s="1"/>
  <c r="GA22" i="2" s="1"/>
  <c r="GA23" i="2" s="1"/>
  <c r="GA24" i="2" s="1"/>
  <c r="GA25" i="2" s="1"/>
  <c r="GA26" i="2" s="1"/>
  <c r="GA27" i="2" s="1"/>
  <c r="GA28" i="2" s="1"/>
  <c r="GA29" i="2" s="1"/>
  <c r="GA30" i="2" s="1"/>
  <c r="GA31" i="2" s="1"/>
  <c r="GA32" i="2" s="1"/>
  <c r="GA33" i="2" s="1"/>
  <c r="GA34" i="2" s="1"/>
  <c r="GA35" i="2" s="1"/>
  <c r="GA36" i="2" s="1"/>
  <c r="GA37" i="2" s="1"/>
  <c r="GA38" i="2" s="1"/>
  <c r="GA39" i="2" s="1"/>
  <c r="GA40" i="2" s="1"/>
  <c r="GA41" i="2" s="1"/>
  <c r="GA42" i="2" s="1"/>
  <c r="GA43" i="2" s="1"/>
  <c r="GA44" i="2" s="1"/>
  <c r="GA45" i="2" s="1"/>
  <c r="GA46" i="2" s="1"/>
  <c r="GA47" i="2" s="1"/>
  <c r="GA48" i="2" s="1"/>
  <c r="GA49" i="2" s="1"/>
  <c r="GA50" i="2" s="1"/>
  <c r="GA51" i="2" s="1"/>
  <c r="GA52" i="2" s="1"/>
  <c r="GA53" i="2" s="1"/>
  <c r="GA54" i="2" s="1"/>
  <c r="GA55" i="2" s="1"/>
  <c r="GA56" i="2" s="1"/>
  <c r="GA57" i="2" s="1"/>
  <c r="GA58" i="2" s="1"/>
  <c r="FU12" i="2"/>
  <c r="FU13" i="2" s="1"/>
  <c r="FU14" i="2" s="1"/>
  <c r="FU15" i="2" s="1"/>
  <c r="FU16" i="2" s="1"/>
  <c r="FU17" i="2" s="1"/>
  <c r="FU18" i="2" s="1"/>
  <c r="FU19" i="2" s="1"/>
  <c r="FU20" i="2" s="1"/>
  <c r="FU21" i="2" s="1"/>
  <c r="FU22" i="2" s="1"/>
  <c r="FU23" i="2" s="1"/>
  <c r="FU24" i="2" s="1"/>
  <c r="FU25" i="2" s="1"/>
  <c r="FU26" i="2" s="1"/>
  <c r="FU27" i="2" s="1"/>
  <c r="FU28" i="2" s="1"/>
  <c r="FU29" i="2" s="1"/>
  <c r="FU30" i="2" s="1"/>
  <c r="FU31" i="2" s="1"/>
  <c r="FU32" i="2" s="1"/>
  <c r="FU33" i="2" s="1"/>
  <c r="FU34" i="2" s="1"/>
  <c r="FU35" i="2" s="1"/>
  <c r="FU36" i="2" s="1"/>
  <c r="FU37" i="2" s="1"/>
  <c r="FU38" i="2" s="1"/>
  <c r="FU39" i="2" s="1"/>
  <c r="FU40" i="2" s="1"/>
  <c r="FU41" i="2" s="1"/>
  <c r="FU42" i="2" s="1"/>
  <c r="FU43" i="2" s="1"/>
  <c r="FU44" i="2" s="1"/>
  <c r="FU45" i="2" s="1"/>
  <c r="FU46" i="2" s="1"/>
  <c r="FU47" i="2" s="1"/>
  <c r="FU48" i="2" s="1"/>
  <c r="FU49" i="2" s="1"/>
  <c r="FU50" i="2" s="1"/>
  <c r="FU51" i="2" s="1"/>
  <c r="FU52" i="2" s="1"/>
  <c r="FU53" i="2" s="1"/>
  <c r="FU54" i="2" s="1"/>
  <c r="FU55" i="2" s="1"/>
  <c r="FU56" i="2" s="1"/>
  <c r="FU57" i="2" s="1"/>
  <c r="FU58" i="2" s="1"/>
  <c r="GD7" i="2"/>
  <c r="FX7" i="2"/>
  <c r="EZ12" i="2"/>
  <c r="EZ13" i="2"/>
  <c r="FB13" i="2" s="1"/>
  <c r="EZ14" i="2"/>
  <c r="FB14" i="2" s="1"/>
  <c r="EZ15" i="2"/>
  <c r="FB15" i="2" s="1"/>
  <c r="EZ16" i="2"/>
  <c r="EZ17" i="2"/>
  <c r="FB17" i="2" s="1"/>
  <c r="EZ18" i="2"/>
  <c r="FB18" i="2" s="1"/>
  <c r="EZ19" i="2"/>
  <c r="FB19" i="2" s="1"/>
  <c r="EZ20" i="2"/>
  <c r="FB20" i="2" s="1"/>
  <c r="EZ21" i="2"/>
  <c r="FB21" i="2" s="1"/>
  <c r="EZ22" i="2"/>
  <c r="EZ23" i="2"/>
  <c r="EZ24" i="2"/>
  <c r="EZ25" i="2"/>
  <c r="FB25" i="2" s="1"/>
  <c r="EZ11" i="2"/>
  <c r="FB11" i="2" s="1"/>
  <c r="EX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11" i="2"/>
  <c r="FB22" i="2"/>
  <c r="FB16" i="2"/>
  <c r="FB12" i="2"/>
  <c r="O22" i="1"/>
  <c r="O21" i="1"/>
  <c r="FD21" i="2" l="1"/>
  <c r="FB23" i="2"/>
  <c r="FB24" i="2"/>
  <c r="FF21" i="2" l="1"/>
  <c r="FD22" i="2"/>
  <c r="F857" i="14"/>
  <c r="AP7" i="31" s="1"/>
  <c r="F476" i="14"/>
  <c r="F480" i="14"/>
  <c r="AC7" i="31" s="1"/>
  <c r="BJ12" i="31"/>
  <c r="BJ13" i="31"/>
  <c r="BJ14" i="31"/>
  <c r="BJ11" i="31"/>
  <c r="BI12" i="31"/>
  <c r="BI13" i="31"/>
  <c r="BI14" i="31"/>
  <c r="BI11" i="31"/>
  <c r="BG12" i="31"/>
  <c r="BG13" i="31"/>
  <c r="BG14" i="31"/>
  <c r="BG11" i="31"/>
  <c r="BF12" i="31"/>
  <c r="BF13" i="31"/>
  <c r="BF14" i="31"/>
  <c r="BF11" i="31"/>
  <c r="BE12" i="31"/>
  <c r="BE13" i="31"/>
  <c r="BE14" i="31"/>
  <c r="BE11" i="31"/>
  <c r="BD12" i="31"/>
  <c r="BD13" i="31"/>
  <c r="BD14" i="31"/>
  <c r="BD11" i="31"/>
  <c r="BC12" i="31"/>
  <c r="BC13" i="31"/>
  <c r="BC14" i="31"/>
  <c r="BC11" i="31"/>
  <c r="BB12" i="31"/>
  <c r="BB13" i="31"/>
  <c r="BB14" i="31"/>
  <c r="BB11" i="31"/>
  <c r="BA12" i="31"/>
  <c r="BA13" i="31"/>
  <c r="BA14" i="31"/>
  <c r="BA11" i="31"/>
  <c r="AZ12" i="31"/>
  <c r="AZ13" i="31"/>
  <c r="AZ14" i="31"/>
  <c r="AZ11" i="31"/>
  <c r="AY12" i="31"/>
  <c r="AY13" i="31"/>
  <c r="AY14" i="31"/>
  <c r="AY11" i="31"/>
  <c r="AX12" i="31"/>
  <c r="AX13" i="31"/>
  <c r="AX14" i="31"/>
  <c r="AX11" i="31"/>
  <c r="AW12" i="31"/>
  <c r="AW13" i="31"/>
  <c r="AW14" i="31"/>
  <c r="AW11" i="31"/>
  <c r="AV12" i="31"/>
  <c r="AV13" i="31"/>
  <c r="AV14" i="31"/>
  <c r="AV11" i="31"/>
  <c r="AU12" i="31"/>
  <c r="AU13" i="31"/>
  <c r="AU14" i="31"/>
  <c r="AU11" i="31"/>
  <c r="AT12" i="31"/>
  <c r="AT13" i="31"/>
  <c r="AT14" i="31"/>
  <c r="AT11" i="31"/>
  <c r="AS12" i="31"/>
  <c r="AS13" i="31"/>
  <c r="AS14" i="31"/>
  <c r="AR12" i="31"/>
  <c r="AR13" i="31"/>
  <c r="AR14" i="31"/>
  <c r="AR11" i="31"/>
  <c r="AQ12" i="31"/>
  <c r="AQ13" i="31"/>
  <c r="AQ14" i="31"/>
  <c r="AQ11" i="31"/>
  <c r="AP12" i="31"/>
  <c r="AP13" i="31"/>
  <c r="AP14" i="31"/>
  <c r="AP11" i="31"/>
  <c r="AO12" i="31"/>
  <c r="AO13" i="31"/>
  <c r="AO14" i="31"/>
  <c r="AO11" i="31"/>
  <c r="AN12" i="31"/>
  <c r="AN13" i="31"/>
  <c r="AN14" i="31"/>
  <c r="AN11" i="31"/>
  <c r="AM12" i="31"/>
  <c r="AM13" i="31"/>
  <c r="AM14" i="31"/>
  <c r="AM11" i="31"/>
  <c r="AL12" i="31"/>
  <c r="AL13" i="31"/>
  <c r="AL14" i="31"/>
  <c r="AL11" i="31"/>
  <c r="AK12" i="31"/>
  <c r="AK13" i="31"/>
  <c r="AK14" i="31"/>
  <c r="AK11" i="31"/>
  <c r="AJ12" i="31"/>
  <c r="AJ13" i="31"/>
  <c r="AJ14" i="31"/>
  <c r="AJ11" i="31"/>
  <c r="AI12" i="31"/>
  <c r="AI13" i="31"/>
  <c r="AI14" i="31"/>
  <c r="AI11" i="31"/>
  <c r="AH12" i="31"/>
  <c r="AH13" i="31"/>
  <c r="AH14" i="31"/>
  <c r="AH11" i="31"/>
  <c r="AG12" i="31"/>
  <c r="AG13" i="31"/>
  <c r="AG14" i="31"/>
  <c r="AG11" i="31"/>
  <c r="AE12" i="31"/>
  <c r="AE13" i="31"/>
  <c r="AE14" i="31"/>
  <c r="AE11" i="31"/>
  <c r="AD12" i="31"/>
  <c r="AD13" i="31"/>
  <c r="AD14" i="31"/>
  <c r="AD11" i="31"/>
  <c r="AC12" i="31"/>
  <c r="AC13" i="31"/>
  <c r="AC14" i="31"/>
  <c r="AC11" i="31"/>
  <c r="AB12" i="31"/>
  <c r="AB13" i="31"/>
  <c r="AB14" i="31"/>
  <c r="AB11" i="31"/>
  <c r="AA12" i="31"/>
  <c r="AA13" i="31"/>
  <c r="AA14" i="31"/>
  <c r="AA11" i="31"/>
  <c r="Z12" i="31"/>
  <c r="Z13" i="31"/>
  <c r="Z14" i="31"/>
  <c r="Z11" i="31"/>
  <c r="Y12" i="31"/>
  <c r="Y13" i="31"/>
  <c r="Y14" i="31"/>
  <c r="Y11" i="31"/>
  <c r="X12" i="31"/>
  <c r="X13" i="31"/>
  <c r="X14" i="31"/>
  <c r="X11" i="31"/>
  <c r="W12" i="31"/>
  <c r="W13" i="31"/>
  <c r="W14" i="31"/>
  <c r="W11" i="31"/>
  <c r="V12" i="31"/>
  <c r="V13" i="31"/>
  <c r="V11" i="31"/>
  <c r="U12" i="31"/>
  <c r="U13" i="31"/>
  <c r="U14" i="31"/>
  <c r="U11" i="31"/>
  <c r="T12" i="31"/>
  <c r="T13" i="31"/>
  <c r="T14" i="31"/>
  <c r="T11" i="31"/>
  <c r="S12" i="31"/>
  <c r="S13" i="31"/>
  <c r="S14" i="31"/>
  <c r="S11" i="31"/>
  <c r="R12" i="31"/>
  <c r="R13" i="31"/>
  <c r="R14" i="31"/>
  <c r="R11" i="31"/>
  <c r="Q12" i="31"/>
  <c r="Q13" i="31"/>
  <c r="Q14" i="31"/>
  <c r="Q11" i="31"/>
  <c r="P12" i="31"/>
  <c r="P13" i="31"/>
  <c r="P14" i="31"/>
  <c r="P11" i="31"/>
  <c r="O12" i="31"/>
  <c r="O13" i="31"/>
  <c r="O14" i="31"/>
  <c r="O11" i="31"/>
  <c r="N12" i="31"/>
  <c r="N13" i="31"/>
  <c r="N14" i="31"/>
  <c r="N11" i="31"/>
  <c r="M12" i="31"/>
  <c r="M13" i="31"/>
  <c r="M14" i="31"/>
  <c r="M11" i="31"/>
  <c r="F280" i="14"/>
  <c r="V10" i="31" s="1"/>
  <c r="AE191" i="14"/>
  <c r="F191" i="14"/>
  <c r="S8" i="31" s="1"/>
  <c r="F192" i="14"/>
  <c r="S9" i="31" s="1"/>
  <c r="F193" i="14"/>
  <c r="S10" i="31" s="1"/>
  <c r="F190" i="14"/>
  <c r="S7" i="31" s="1"/>
  <c r="FF22" i="2" l="1"/>
  <c r="FD23" i="2"/>
  <c r="F14" i="31"/>
  <c r="G14" i="31" s="1"/>
  <c r="F13" i="31"/>
  <c r="G13" i="31" s="1"/>
  <c r="F12" i="31"/>
  <c r="G12" i="31" s="1"/>
  <c r="F11" i="31"/>
  <c r="G11" i="31" s="1"/>
  <c r="E13" i="31"/>
  <c r="F16" i="13" s="1"/>
  <c r="E12" i="31"/>
  <c r="F15" i="13" s="1"/>
  <c r="E11" i="31"/>
  <c r="F14" i="13" s="1"/>
  <c r="E14" i="31"/>
  <c r="F17" i="13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I15" i="31"/>
  <c r="BJ15" i="31"/>
  <c r="D13" i="31"/>
  <c r="C16" i="13" s="1"/>
  <c r="D12" i="31"/>
  <c r="C15" i="13" s="1"/>
  <c r="D11" i="31"/>
  <c r="C14" i="13" s="1"/>
  <c r="W15" i="31"/>
  <c r="X15" i="31"/>
  <c r="Y15" i="31"/>
  <c r="Z15" i="31"/>
  <c r="AA15" i="31"/>
  <c r="AB15" i="31"/>
  <c r="AC15" i="31"/>
  <c r="AD15" i="31"/>
  <c r="AE15" i="31"/>
  <c r="AG15" i="31"/>
  <c r="AH15" i="31"/>
  <c r="AI15" i="31"/>
  <c r="AJ15" i="31"/>
  <c r="AK15" i="31"/>
  <c r="AL15" i="31"/>
  <c r="AM15" i="31"/>
  <c r="AN15" i="31"/>
  <c r="AO15" i="31"/>
  <c r="AP15" i="31"/>
  <c r="AQ15" i="31"/>
  <c r="AR15" i="31"/>
  <c r="D14" i="31"/>
  <c r="C17" i="13" s="1"/>
  <c r="M15" i="31"/>
  <c r="N15" i="31"/>
  <c r="O15" i="31"/>
  <c r="P15" i="31"/>
  <c r="Q15" i="31"/>
  <c r="R15" i="31"/>
  <c r="S15" i="31"/>
  <c r="T15" i="31"/>
  <c r="U15" i="31"/>
  <c r="AQ20" i="14"/>
  <c r="L16" i="13" l="1"/>
  <c r="L17" i="13"/>
  <c r="G17" i="13"/>
  <c r="G14" i="13"/>
  <c r="L14" i="13"/>
  <c r="FF23" i="2"/>
  <c r="FD24" i="2"/>
  <c r="F15" i="31"/>
  <c r="G15" i="31" s="1"/>
  <c r="I14" i="31"/>
  <c r="D17" i="13" s="1"/>
  <c r="M17" i="13" s="1"/>
  <c r="AN22" i="2" s="1"/>
  <c r="J14" i="31"/>
  <c r="E17" i="13" s="1"/>
  <c r="N17" i="13" s="1"/>
  <c r="AO22" i="2" s="1"/>
  <c r="I13" i="31"/>
  <c r="D16" i="13" s="1"/>
  <c r="M16" i="13" s="1"/>
  <c r="AN21" i="2" s="1"/>
  <c r="J13" i="31"/>
  <c r="E16" i="13" s="1"/>
  <c r="N16" i="13" s="1"/>
  <c r="AO21" i="2" s="1"/>
  <c r="I12" i="31"/>
  <c r="D15" i="13" s="1"/>
  <c r="M15" i="13" s="1"/>
  <c r="J12" i="31"/>
  <c r="E15" i="13" s="1"/>
  <c r="N15" i="13" s="1"/>
  <c r="I11" i="31"/>
  <c r="D14" i="13" s="1"/>
  <c r="M14" i="13" s="1"/>
  <c r="AN11" i="2" s="1"/>
  <c r="J11" i="31"/>
  <c r="E14" i="13" s="1"/>
  <c r="N14" i="13" s="1"/>
  <c r="AO11" i="2" s="1"/>
  <c r="E15" i="31"/>
  <c r="D15" i="31"/>
  <c r="AX1480" i="14"/>
  <c r="AX1479" i="14"/>
  <c r="AX1478" i="14"/>
  <c r="AX1477" i="14"/>
  <c r="AX1476" i="14"/>
  <c r="AX1475" i="14"/>
  <c r="AX1474" i="14"/>
  <c r="AX1472" i="14"/>
  <c r="AX1471" i="14"/>
  <c r="AX1470" i="14"/>
  <c r="AX1469" i="14"/>
  <c r="AX1468" i="14"/>
  <c r="AX1467" i="14"/>
  <c r="AX1466" i="14"/>
  <c r="AX1465" i="14"/>
  <c r="AX1464" i="14"/>
  <c r="AX1463" i="14"/>
  <c r="AX1462" i="14"/>
  <c r="AX1461" i="14"/>
  <c r="AX1460" i="14"/>
  <c r="AX1459" i="14"/>
  <c r="AX1458" i="14"/>
  <c r="AX1451" i="14"/>
  <c r="AX1450" i="14"/>
  <c r="AX1449" i="14"/>
  <c r="AX1448" i="14"/>
  <c r="AX1447" i="14"/>
  <c r="AX1446" i="14"/>
  <c r="AX1445" i="14"/>
  <c r="AX1443" i="14"/>
  <c r="AX1442" i="14"/>
  <c r="AX1441" i="14"/>
  <c r="AX1440" i="14"/>
  <c r="AX1439" i="14"/>
  <c r="AX1438" i="14"/>
  <c r="AX1437" i="14"/>
  <c r="AX1436" i="14"/>
  <c r="AX1435" i="14"/>
  <c r="AX1434" i="14"/>
  <c r="AX1433" i="14"/>
  <c r="AX1432" i="14"/>
  <c r="AX1431" i="14"/>
  <c r="AX1430" i="14"/>
  <c r="AX1429" i="14"/>
  <c r="AX1422" i="14"/>
  <c r="AX1421" i="14"/>
  <c r="AX1420" i="14"/>
  <c r="AX1419" i="14"/>
  <c r="AX1418" i="14"/>
  <c r="AX1417" i="14"/>
  <c r="AX1416" i="14"/>
  <c r="AX1414" i="14"/>
  <c r="AX1413" i="14"/>
  <c r="AX1412" i="14"/>
  <c r="AX1411" i="14"/>
  <c r="AX1410" i="14"/>
  <c r="AX1409" i="14"/>
  <c r="AX1408" i="14"/>
  <c r="AX1407" i="14"/>
  <c r="AX1406" i="14"/>
  <c r="AX1405" i="14"/>
  <c r="AX1404" i="14"/>
  <c r="AX1403" i="14"/>
  <c r="AX1402" i="14"/>
  <c r="AX1401" i="14"/>
  <c r="AX1400" i="14"/>
  <c r="AX1393" i="14"/>
  <c r="AX1392" i="14"/>
  <c r="AX1391" i="14"/>
  <c r="AX1390" i="14"/>
  <c r="AX1389" i="14"/>
  <c r="AX1388" i="14"/>
  <c r="AX1387" i="14"/>
  <c r="AX1385" i="14"/>
  <c r="AX1384" i="14"/>
  <c r="AX1383" i="14"/>
  <c r="AX1382" i="14"/>
  <c r="AX1381" i="14"/>
  <c r="AX1380" i="14"/>
  <c r="AX1379" i="14"/>
  <c r="AX1378" i="14"/>
  <c r="AX1377" i="14"/>
  <c r="AX1376" i="14"/>
  <c r="AX1375" i="14"/>
  <c r="AX1374" i="14"/>
  <c r="AX1373" i="14"/>
  <c r="AX1372" i="14"/>
  <c r="AX1371" i="14"/>
  <c r="AX1364" i="14"/>
  <c r="AX1363" i="14"/>
  <c r="AX1362" i="14"/>
  <c r="AX1361" i="14"/>
  <c r="AX1360" i="14"/>
  <c r="AX1359" i="14"/>
  <c r="AX1358" i="14"/>
  <c r="AX1356" i="14"/>
  <c r="AX1355" i="14"/>
  <c r="AX1354" i="14"/>
  <c r="AX1353" i="14"/>
  <c r="AX1352" i="14"/>
  <c r="AX1351" i="14"/>
  <c r="AX1350" i="14"/>
  <c r="AX1349" i="14"/>
  <c r="AX1348" i="14"/>
  <c r="AX1347" i="14"/>
  <c r="AX1346" i="14"/>
  <c r="AX1345" i="14"/>
  <c r="AX1344" i="14"/>
  <c r="AX1343" i="14"/>
  <c r="AX1342" i="14"/>
  <c r="AX1335" i="14"/>
  <c r="AX1334" i="14"/>
  <c r="AX1333" i="14"/>
  <c r="AX1332" i="14"/>
  <c r="AX1331" i="14"/>
  <c r="AX1330" i="14"/>
  <c r="AX1329" i="14"/>
  <c r="AX1327" i="14"/>
  <c r="AX1326" i="14"/>
  <c r="AX1325" i="14"/>
  <c r="AX1324" i="14"/>
  <c r="AX1323" i="14"/>
  <c r="AX1322" i="14"/>
  <c r="AX1321" i="14"/>
  <c r="AX1320" i="14"/>
  <c r="AX1319" i="14"/>
  <c r="AX1318" i="14"/>
  <c r="AX1317" i="14"/>
  <c r="AX1316" i="14"/>
  <c r="AX1315" i="14"/>
  <c r="AX1314" i="14"/>
  <c r="AX1313" i="14"/>
  <c r="AX1306" i="14"/>
  <c r="AX1305" i="14"/>
  <c r="AX1304" i="14"/>
  <c r="AX1303" i="14"/>
  <c r="AX1302" i="14"/>
  <c r="AX1301" i="14"/>
  <c r="AX1300" i="14"/>
  <c r="AX1298" i="14"/>
  <c r="AX1297" i="14"/>
  <c r="AX1296" i="14"/>
  <c r="AX1295" i="14"/>
  <c r="AX1294" i="14"/>
  <c r="AX1293" i="14"/>
  <c r="AX1292" i="14"/>
  <c r="AX1291" i="14"/>
  <c r="AX1290" i="14"/>
  <c r="AX1289" i="14"/>
  <c r="AX1288" i="14"/>
  <c r="AX1287" i="14"/>
  <c r="AX1286" i="14"/>
  <c r="AX1285" i="14"/>
  <c r="AX1284" i="14"/>
  <c r="AX1277" i="14"/>
  <c r="AX1276" i="14"/>
  <c r="AX1275" i="14"/>
  <c r="AX1274" i="14"/>
  <c r="AX1273" i="14"/>
  <c r="AX1272" i="14"/>
  <c r="AX1271" i="14"/>
  <c r="AX1269" i="14"/>
  <c r="AX1268" i="14"/>
  <c r="AX1267" i="14"/>
  <c r="AX1266" i="14"/>
  <c r="AX1265" i="14"/>
  <c r="AX1264" i="14"/>
  <c r="AX1263" i="14"/>
  <c r="AX1262" i="14"/>
  <c r="AX1261" i="14"/>
  <c r="AX1260" i="14"/>
  <c r="AX1259" i="14"/>
  <c r="AX1258" i="14"/>
  <c r="AX1257" i="14"/>
  <c r="AX1256" i="14"/>
  <c r="AX1255" i="14"/>
  <c r="AX1248" i="14"/>
  <c r="AX1247" i="14"/>
  <c r="AX1246" i="14"/>
  <c r="AX1245" i="14"/>
  <c r="AX1244" i="14"/>
  <c r="AX1243" i="14"/>
  <c r="AX1242" i="14"/>
  <c r="AX1240" i="14"/>
  <c r="AX1239" i="14"/>
  <c r="AX1238" i="14"/>
  <c r="AX1237" i="14"/>
  <c r="AX1236" i="14"/>
  <c r="AX1235" i="14"/>
  <c r="AX1234" i="14"/>
  <c r="AX1233" i="14"/>
  <c r="AX1232" i="14"/>
  <c r="AX1231" i="14"/>
  <c r="AX1230" i="14"/>
  <c r="AX1229" i="14"/>
  <c r="AX1228" i="14"/>
  <c r="AX1227" i="14"/>
  <c r="AX1226" i="14"/>
  <c r="AX1219" i="14"/>
  <c r="AX1218" i="14"/>
  <c r="AX1217" i="14"/>
  <c r="AX1216" i="14"/>
  <c r="AX1215" i="14"/>
  <c r="AX1214" i="14"/>
  <c r="AX1213" i="14"/>
  <c r="AX1211" i="14"/>
  <c r="AX1210" i="14"/>
  <c r="AX1209" i="14"/>
  <c r="AX1208" i="14"/>
  <c r="AX1207" i="14"/>
  <c r="AX1206" i="14"/>
  <c r="AX1205" i="14"/>
  <c r="AX1204" i="14"/>
  <c r="AX1203" i="14"/>
  <c r="AX1202" i="14"/>
  <c r="AX1201" i="14"/>
  <c r="AX1200" i="14"/>
  <c r="AX1199" i="14"/>
  <c r="AX1198" i="14"/>
  <c r="AX1197" i="14"/>
  <c r="AX1190" i="14"/>
  <c r="AX1189" i="14"/>
  <c r="AX1188" i="14"/>
  <c r="AX1187" i="14"/>
  <c r="AX1186" i="14"/>
  <c r="AX1185" i="14"/>
  <c r="AX1184" i="14"/>
  <c r="AX1182" i="14"/>
  <c r="AX1181" i="14"/>
  <c r="AX1180" i="14"/>
  <c r="AX1179" i="14"/>
  <c r="AX1178" i="14"/>
  <c r="AX1177" i="14"/>
  <c r="AX1176" i="14"/>
  <c r="AX1175" i="14"/>
  <c r="AX1174" i="14"/>
  <c r="AX1173" i="14"/>
  <c r="AX1172" i="14"/>
  <c r="AX1171" i="14"/>
  <c r="AX1170" i="14"/>
  <c r="AX1169" i="14"/>
  <c r="AX1168" i="14"/>
  <c r="AX1161" i="14"/>
  <c r="AX1160" i="14"/>
  <c r="AX1159" i="14"/>
  <c r="AX1158" i="14"/>
  <c r="AX1157" i="14"/>
  <c r="AX1156" i="14"/>
  <c r="AX1155" i="14"/>
  <c r="AX1153" i="14"/>
  <c r="AX1152" i="14"/>
  <c r="AX1151" i="14"/>
  <c r="AX1150" i="14"/>
  <c r="AX1149" i="14"/>
  <c r="AX1148" i="14"/>
  <c r="AX1147" i="14"/>
  <c r="AX1146" i="14"/>
  <c r="AX1145" i="14"/>
  <c r="AX1144" i="14"/>
  <c r="AX1143" i="14"/>
  <c r="AX1142" i="14"/>
  <c r="AX1141" i="14"/>
  <c r="AX1140" i="14"/>
  <c r="AX1139" i="14"/>
  <c r="AX1132" i="14"/>
  <c r="AX1131" i="14"/>
  <c r="AX1130" i="14"/>
  <c r="AX1129" i="14"/>
  <c r="AX1128" i="14"/>
  <c r="AX1127" i="14"/>
  <c r="AX1126" i="14"/>
  <c r="AX1124" i="14"/>
  <c r="AX1123" i="14"/>
  <c r="AX1122" i="14"/>
  <c r="AX1121" i="14"/>
  <c r="AX1120" i="14"/>
  <c r="AX1119" i="14"/>
  <c r="AX1118" i="14"/>
  <c r="AX1117" i="14"/>
  <c r="AX1116" i="14"/>
  <c r="AX1115" i="14"/>
  <c r="AX1114" i="14"/>
  <c r="AX1113" i="14"/>
  <c r="AX1112" i="14"/>
  <c r="AX1111" i="14"/>
  <c r="AX1110" i="14"/>
  <c r="AX1103" i="14"/>
  <c r="AX1102" i="14"/>
  <c r="AX1101" i="14"/>
  <c r="AX1100" i="14"/>
  <c r="AX1099" i="14"/>
  <c r="AX1098" i="14"/>
  <c r="AX1097" i="14"/>
  <c r="AX1095" i="14"/>
  <c r="AX1094" i="14"/>
  <c r="AX1093" i="14"/>
  <c r="AX1092" i="14"/>
  <c r="AX1091" i="14"/>
  <c r="AX1090" i="14"/>
  <c r="AX1089" i="14"/>
  <c r="AX1088" i="14"/>
  <c r="AX1087" i="14"/>
  <c r="AX1086" i="14"/>
  <c r="AX1085" i="14"/>
  <c r="AX1084" i="14"/>
  <c r="AX1083" i="14"/>
  <c r="AX1082" i="14"/>
  <c r="AX1081" i="14"/>
  <c r="AX1074" i="14"/>
  <c r="AX1073" i="14"/>
  <c r="AX1072" i="14"/>
  <c r="AX1071" i="14"/>
  <c r="AX1070" i="14"/>
  <c r="AX1069" i="14"/>
  <c r="AX1068" i="14"/>
  <c r="AX1066" i="14"/>
  <c r="AX1065" i="14"/>
  <c r="AX1064" i="14"/>
  <c r="AX1063" i="14"/>
  <c r="AX1062" i="14"/>
  <c r="AX1061" i="14"/>
  <c r="AX1060" i="14"/>
  <c r="AX1059" i="14"/>
  <c r="AX1058" i="14"/>
  <c r="AX1057" i="14"/>
  <c r="AX1056" i="14"/>
  <c r="AX1055" i="14"/>
  <c r="AX1054" i="14"/>
  <c r="AX1053" i="14"/>
  <c r="AX1052" i="14"/>
  <c r="AX1045" i="14"/>
  <c r="AX1044" i="14"/>
  <c r="AX1043" i="14"/>
  <c r="AX1042" i="14"/>
  <c r="AX1041" i="14"/>
  <c r="AX1040" i="14"/>
  <c r="AX1039" i="14"/>
  <c r="AX1037" i="14"/>
  <c r="AX1036" i="14"/>
  <c r="AX1035" i="14"/>
  <c r="AX1034" i="14"/>
  <c r="AX1033" i="14"/>
  <c r="AX1032" i="14"/>
  <c r="AX1031" i="14"/>
  <c r="AX1030" i="14"/>
  <c r="AX1029" i="14"/>
  <c r="AX1028" i="14"/>
  <c r="AX1027" i="14"/>
  <c r="AX1026" i="14"/>
  <c r="AX1025" i="14"/>
  <c r="AX1024" i="14"/>
  <c r="AX1023" i="14"/>
  <c r="AX1016" i="14"/>
  <c r="AX1015" i="14"/>
  <c r="AX1014" i="14"/>
  <c r="AX1013" i="14"/>
  <c r="AX1012" i="14"/>
  <c r="AX1011" i="14"/>
  <c r="AX1010" i="14"/>
  <c r="AX1008" i="14"/>
  <c r="AX1007" i="14"/>
  <c r="AX1006" i="14"/>
  <c r="AX1005" i="14"/>
  <c r="AX1004" i="14"/>
  <c r="AX1003" i="14"/>
  <c r="AX1002" i="14"/>
  <c r="AX1001" i="14"/>
  <c r="AX1000" i="14"/>
  <c r="AX999" i="14"/>
  <c r="AX998" i="14"/>
  <c r="AX997" i="14"/>
  <c r="AX996" i="14"/>
  <c r="AX995" i="14"/>
  <c r="AX994" i="14"/>
  <c r="AX987" i="14"/>
  <c r="AX986" i="14"/>
  <c r="AX985" i="14"/>
  <c r="AX984" i="14"/>
  <c r="AX983" i="14"/>
  <c r="AX982" i="14"/>
  <c r="AX981" i="14"/>
  <c r="AX979" i="14"/>
  <c r="AX978" i="14"/>
  <c r="AX977" i="14"/>
  <c r="AX976" i="14"/>
  <c r="AX975" i="14"/>
  <c r="AX974" i="14"/>
  <c r="AX973" i="14"/>
  <c r="AX972" i="14"/>
  <c r="AX971" i="14"/>
  <c r="AX970" i="14"/>
  <c r="AX969" i="14"/>
  <c r="AX968" i="14"/>
  <c r="AX967" i="14"/>
  <c r="AX966" i="14"/>
  <c r="AX965" i="14"/>
  <c r="AX958" i="14"/>
  <c r="AX957" i="14"/>
  <c r="AX956" i="14"/>
  <c r="AX955" i="14"/>
  <c r="AX954" i="14"/>
  <c r="AX953" i="14"/>
  <c r="AX952" i="14"/>
  <c r="AX950" i="14"/>
  <c r="AX949" i="14"/>
  <c r="AX948" i="14"/>
  <c r="AX947" i="14"/>
  <c r="AX946" i="14"/>
  <c r="AX945" i="14"/>
  <c r="AX944" i="14"/>
  <c r="AX943" i="14"/>
  <c r="AX942" i="14"/>
  <c r="AX941" i="14"/>
  <c r="AX940" i="14"/>
  <c r="AX939" i="14"/>
  <c r="AX938" i="14"/>
  <c r="AX937" i="14"/>
  <c r="AX936" i="14"/>
  <c r="AX929" i="14"/>
  <c r="AX928" i="14"/>
  <c r="AX927" i="14"/>
  <c r="AX926" i="14"/>
  <c r="AX925" i="14"/>
  <c r="AX924" i="14"/>
  <c r="AX923" i="14"/>
  <c r="AX921" i="14"/>
  <c r="AX920" i="14"/>
  <c r="AX919" i="14"/>
  <c r="AX918" i="14"/>
  <c r="AX917" i="14"/>
  <c r="AX916" i="14"/>
  <c r="AX915" i="14"/>
  <c r="AX914" i="14"/>
  <c r="AX913" i="14"/>
  <c r="AX912" i="14"/>
  <c r="AX911" i="14"/>
  <c r="AX910" i="14"/>
  <c r="AX909" i="14"/>
  <c r="AX908" i="14"/>
  <c r="AX907" i="14"/>
  <c r="AX900" i="14"/>
  <c r="AX899" i="14"/>
  <c r="AX898" i="14"/>
  <c r="AX897" i="14"/>
  <c r="AX896" i="14"/>
  <c r="AX895" i="14"/>
  <c r="AX894" i="14"/>
  <c r="AX892" i="14"/>
  <c r="AX891" i="14"/>
  <c r="AX890" i="14"/>
  <c r="AX889" i="14"/>
  <c r="AX888" i="14"/>
  <c r="AX887" i="14"/>
  <c r="AX886" i="14"/>
  <c r="AX885" i="14"/>
  <c r="AX884" i="14"/>
  <c r="AX883" i="14"/>
  <c r="AX882" i="14"/>
  <c r="AX881" i="14"/>
  <c r="AX880" i="14"/>
  <c r="AX879" i="14"/>
  <c r="AX878" i="14"/>
  <c r="AX871" i="14"/>
  <c r="AX870" i="14"/>
  <c r="AX869" i="14"/>
  <c r="AX868" i="14"/>
  <c r="AX867" i="14"/>
  <c r="AX866" i="14"/>
  <c r="AX865" i="14"/>
  <c r="AX863" i="14"/>
  <c r="AX862" i="14"/>
  <c r="AX861" i="14"/>
  <c r="AX860" i="14"/>
  <c r="AX859" i="14"/>
  <c r="AX858" i="14"/>
  <c r="AX857" i="14"/>
  <c r="AX856" i="14"/>
  <c r="AX855" i="14"/>
  <c r="AX854" i="14"/>
  <c r="AX853" i="14"/>
  <c r="AX852" i="14"/>
  <c r="AX851" i="14"/>
  <c r="AX850" i="14"/>
  <c r="AX849" i="14"/>
  <c r="AX842" i="14"/>
  <c r="AX841" i="14"/>
  <c r="AX840" i="14"/>
  <c r="AX839" i="14"/>
  <c r="AX838" i="14"/>
  <c r="AX837" i="14"/>
  <c r="AX836" i="14"/>
  <c r="AX834" i="14"/>
  <c r="AX833" i="14"/>
  <c r="AX832" i="14"/>
  <c r="AX831" i="14"/>
  <c r="AX830" i="14"/>
  <c r="AX829" i="14"/>
  <c r="AX828" i="14"/>
  <c r="AX827" i="14"/>
  <c r="AX826" i="14"/>
  <c r="AX825" i="14"/>
  <c r="AX824" i="14"/>
  <c r="AX823" i="14"/>
  <c r="AX822" i="14"/>
  <c r="AX821" i="14"/>
  <c r="AX820" i="14"/>
  <c r="AX813" i="14"/>
  <c r="AX812" i="14"/>
  <c r="AX811" i="14"/>
  <c r="AX810" i="14"/>
  <c r="AX809" i="14"/>
  <c r="AX808" i="14"/>
  <c r="AX807" i="14"/>
  <c r="AX805" i="14"/>
  <c r="AX804" i="14"/>
  <c r="AX803" i="14"/>
  <c r="AX802" i="14"/>
  <c r="AX801" i="14"/>
  <c r="AX800" i="14"/>
  <c r="AX799" i="14"/>
  <c r="AX798" i="14"/>
  <c r="AX797" i="14"/>
  <c r="AX796" i="14"/>
  <c r="AX795" i="14"/>
  <c r="AX794" i="14"/>
  <c r="AX793" i="14"/>
  <c r="AX792" i="14"/>
  <c r="AX791" i="14"/>
  <c r="AX784" i="14"/>
  <c r="AX783" i="14"/>
  <c r="AX782" i="14"/>
  <c r="AX781" i="14"/>
  <c r="AX780" i="14"/>
  <c r="AX779" i="14"/>
  <c r="AX778" i="14"/>
  <c r="AX776" i="14"/>
  <c r="AX775" i="14"/>
  <c r="AX774" i="14"/>
  <c r="AX773" i="14"/>
  <c r="AX772" i="14"/>
  <c r="AX771" i="14"/>
  <c r="AX770" i="14"/>
  <c r="AX769" i="14"/>
  <c r="AX768" i="14"/>
  <c r="AX767" i="14"/>
  <c r="AX766" i="14"/>
  <c r="AX765" i="14"/>
  <c r="AX764" i="14"/>
  <c r="AX763" i="14"/>
  <c r="AX762" i="14"/>
  <c r="AX755" i="14"/>
  <c r="AX754" i="14"/>
  <c r="AX753" i="14"/>
  <c r="AX752" i="14"/>
  <c r="AX751" i="14"/>
  <c r="AX750" i="14"/>
  <c r="AX749" i="14"/>
  <c r="AX747" i="14"/>
  <c r="AX746" i="14"/>
  <c r="AX745" i="14"/>
  <c r="AX744" i="14"/>
  <c r="AX743" i="14"/>
  <c r="AX742" i="14"/>
  <c r="AX741" i="14"/>
  <c r="AX740" i="14"/>
  <c r="AX739" i="14"/>
  <c r="AX738" i="14"/>
  <c r="AX737" i="14"/>
  <c r="AX736" i="14"/>
  <c r="AX735" i="14"/>
  <c r="AX734" i="14"/>
  <c r="AX733" i="14"/>
  <c r="AX726" i="14"/>
  <c r="AX725" i="14"/>
  <c r="AX724" i="14"/>
  <c r="AX723" i="14"/>
  <c r="AX722" i="14"/>
  <c r="AX721" i="14"/>
  <c r="AX720" i="14"/>
  <c r="AX718" i="14"/>
  <c r="AX717" i="14"/>
  <c r="AX716" i="14"/>
  <c r="AX715" i="14"/>
  <c r="AX714" i="14"/>
  <c r="AX713" i="14"/>
  <c r="AX712" i="14"/>
  <c r="AX711" i="14"/>
  <c r="AX710" i="14"/>
  <c r="AX709" i="14"/>
  <c r="AX708" i="14"/>
  <c r="AX707" i="14"/>
  <c r="AX706" i="14"/>
  <c r="AX705" i="14"/>
  <c r="AX704" i="14"/>
  <c r="AX697" i="14"/>
  <c r="AX696" i="14"/>
  <c r="AX695" i="14"/>
  <c r="AX694" i="14"/>
  <c r="AX693" i="14"/>
  <c r="AX692" i="14"/>
  <c r="AX691" i="14"/>
  <c r="AX689" i="14"/>
  <c r="AX688" i="14"/>
  <c r="AX687" i="14"/>
  <c r="AX686" i="14"/>
  <c r="AX685" i="14"/>
  <c r="AX684" i="14"/>
  <c r="AX683" i="14"/>
  <c r="AX682" i="14"/>
  <c r="AX681" i="14"/>
  <c r="AX680" i="14"/>
  <c r="AX679" i="14"/>
  <c r="AX678" i="14"/>
  <c r="AX677" i="14"/>
  <c r="AX676" i="14"/>
  <c r="AX675" i="14"/>
  <c r="AX668" i="14"/>
  <c r="AX667" i="14"/>
  <c r="AX666" i="14"/>
  <c r="AX665" i="14"/>
  <c r="AX664" i="14"/>
  <c r="AX663" i="14"/>
  <c r="AX662" i="14"/>
  <c r="AX660" i="14"/>
  <c r="AX659" i="14"/>
  <c r="AX658" i="14"/>
  <c r="AX657" i="14"/>
  <c r="AX656" i="14"/>
  <c r="AX655" i="14"/>
  <c r="AX654" i="14"/>
  <c r="AX653" i="14"/>
  <c r="AX652" i="14"/>
  <c r="AX651" i="14"/>
  <c r="AX650" i="14"/>
  <c r="AX649" i="14"/>
  <c r="AX648" i="14"/>
  <c r="AX647" i="14"/>
  <c r="AX646" i="14"/>
  <c r="AX639" i="14"/>
  <c r="AX638" i="14"/>
  <c r="AX637" i="14"/>
  <c r="AX636" i="14"/>
  <c r="AX635" i="14"/>
  <c r="AX634" i="14"/>
  <c r="AX633" i="14"/>
  <c r="AX631" i="14"/>
  <c r="AX630" i="14"/>
  <c r="AX629" i="14"/>
  <c r="AX628" i="14"/>
  <c r="AX627" i="14"/>
  <c r="AX626" i="14"/>
  <c r="AX625" i="14"/>
  <c r="AX624" i="14"/>
  <c r="AX623" i="14"/>
  <c r="AX622" i="14"/>
  <c r="AX621" i="14"/>
  <c r="AX620" i="14"/>
  <c r="AX619" i="14"/>
  <c r="AX618" i="14"/>
  <c r="AX617" i="14"/>
  <c r="AX610" i="14"/>
  <c r="AX609" i="14"/>
  <c r="AX608" i="14"/>
  <c r="AX607" i="14"/>
  <c r="AX606" i="14"/>
  <c r="AX605" i="14"/>
  <c r="AX604" i="14"/>
  <c r="AX602" i="14"/>
  <c r="AX601" i="14"/>
  <c r="AX600" i="14"/>
  <c r="AX599" i="14"/>
  <c r="AX598" i="14"/>
  <c r="AX597" i="14"/>
  <c r="AX596" i="14"/>
  <c r="AX595" i="14"/>
  <c r="AX594" i="14"/>
  <c r="AX593" i="14"/>
  <c r="AX592" i="14"/>
  <c r="AX591" i="14"/>
  <c r="AX590" i="14"/>
  <c r="AX589" i="14"/>
  <c r="AX588" i="14"/>
  <c r="AX581" i="14"/>
  <c r="AX580" i="14"/>
  <c r="AX579" i="14"/>
  <c r="AX578" i="14"/>
  <c r="AX577" i="14"/>
  <c r="AX576" i="14"/>
  <c r="AX575" i="14"/>
  <c r="AX573" i="14"/>
  <c r="AX572" i="14"/>
  <c r="AX571" i="14"/>
  <c r="AX570" i="14"/>
  <c r="AX569" i="14"/>
  <c r="AX568" i="14"/>
  <c r="AX567" i="14"/>
  <c r="AX566" i="14"/>
  <c r="AX565" i="14"/>
  <c r="AX564" i="14"/>
  <c r="AX563" i="14"/>
  <c r="AX562" i="14"/>
  <c r="AX561" i="14"/>
  <c r="AX560" i="14"/>
  <c r="AX559" i="14"/>
  <c r="AX552" i="14"/>
  <c r="AX551" i="14"/>
  <c r="AX550" i="14"/>
  <c r="AX549" i="14"/>
  <c r="AX548" i="14"/>
  <c r="AX547" i="14"/>
  <c r="AX546" i="14"/>
  <c r="AX544" i="14"/>
  <c r="AX543" i="14"/>
  <c r="AX542" i="14"/>
  <c r="AX541" i="14"/>
  <c r="AX540" i="14"/>
  <c r="AX539" i="14"/>
  <c r="AX538" i="14"/>
  <c r="AX537" i="14"/>
  <c r="AX536" i="14"/>
  <c r="AX535" i="14"/>
  <c r="AX534" i="14"/>
  <c r="AX533" i="14"/>
  <c r="AX532" i="14"/>
  <c r="AX531" i="14"/>
  <c r="AX530" i="14"/>
  <c r="AX523" i="14"/>
  <c r="AX522" i="14"/>
  <c r="AX521" i="14"/>
  <c r="AX520" i="14"/>
  <c r="AX519" i="14"/>
  <c r="AX518" i="14"/>
  <c r="AX517" i="14"/>
  <c r="AX515" i="14"/>
  <c r="AX514" i="14"/>
  <c r="AX513" i="14"/>
  <c r="AX512" i="14"/>
  <c r="AX511" i="14"/>
  <c r="AX510" i="14"/>
  <c r="AX509" i="14"/>
  <c r="AX508" i="14"/>
  <c r="AX507" i="14"/>
  <c r="AX506" i="14"/>
  <c r="AX505" i="14"/>
  <c r="AX504" i="14"/>
  <c r="AX503" i="14"/>
  <c r="AX502" i="14"/>
  <c r="AX501" i="14"/>
  <c r="AX494" i="14"/>
  <c r="AX493" i="14"/>
  <c r="AX492" i="14"/>
  <c r="AX491" i="14"/>
  <c r="AX490" i="14"/>
  <c r="AX489" i="14"/>
  <c r="AX488" i="14"/>
  <c r="AX486" i="14"/>
  <c r="AX485" i="14"/>
  <c r="AX484" i="14"/>
  <c r="AX483" i="14"/>
  <c r="AX482" i="14"/>
  <c r="AX481" i="14"/>
  <c r="AX480" i="14"/>
  <c r="AX479" i="14"/>
  <c r="AX478" i="14"/>
  <c r="AX477" i="14"/>
  <c r="AX476" i="14"/>
  <c r="AX475" i="14"/>
  <c r="AX474" i="14"/>
  <c r="AX473" i="14"/>
  <c r="AX472" i="14"/>
  <c r="AX465" i="14"/>
  <c r="AX464" i="14"/>
  <c r="AX463" i="14"/>
  <c r="AX462" i="14"/>
  <c r="AX461" i="14"/>
  <c r="AX460" i="14"/>
  <c r="AX459" i="14"/>
  <c r="AX457" i="14"/>
  <c r="AX456" i="14"/>
  <c r="AX455" i="14"/>
  <c r="AX454" i="14"/>
  <c r="AX453" i="14"/>
  <c r="AX452" i="14"/>
  <c r="AX451" i="14"/>
  <c r="AX450" i="14"/>
  <c r="AX449" i="14"/>
  <c r="AX448" i="14"/>
  <c r="AX447" i="14"/>
  <c r="AX446" i="14"/>
  <c r="AX445" i="14"/>
  <c r="AX444" i="14"/>
  <c r="AX443" i="14"/>
  <c r="AX436" i="14"/>
  <c r="AX435" i="14"/>
  <c r="AX434" i="14"/>
  <c r="AX433" i="14"/>
  <c r="AX432" i="14"/>
  <c r="AX431" i="14"/>
  <c r="AX430" i="14"/>
  <c r="AX428" i="14"/>
  <c r="AX427" i="14"/>
  <c r="AX426" i="14"/>
  <c r="AX425" i="14"/>
  <c r="AX424" i="14"/>
  <c r="AX423" i="14"/>
  <c r="AX422" i="14"/>
  <c r="AX421" i="14"/>
  <c r="AX420" i="14"/>
  <c r="AX419" i="14"/>
  <c r="AX418" i="14"/>
  <c r="AX417" i="14"/>
  <c r="AX416" i="14"/>
  <c r="AX415" i="14"/>
  <c r="AX414" i="14"/>
  <c r="AX407" i="14"/>
  <c r="AX406" i="14"/>
  <c r="AX405" i="14"/>
  <c r="AX404" i="14"/>
  <c r="AX403" i="14"/>
  <c r="AX402" i="14"/>
  <c r="AX401" i="14"/>
  <c r="AX399" i="14"/>
  <c r="AX398" i="14"/>
  <c r="AX397" i="14"/>
  <c r="AX396" i="14"/>
  <c r="AX395" i="14"/>
  <c r="AX394" i="14"/>
  <c r="AX393" i="14"/>
  <c r="AX392" i="14"/>
  <c r="AX391" i="14"/>
  <c r="AX390" i="14"/>
  <c r="AX389" i="14"/>
  <c r="AX388" i="14"/>
  <c r="AX387" i="14"/>
  <c r="AX386" i="14"/>
  <c r="AX385" i="14"/>
  <c r="AX378" i="14"/>
  <c r="AX377" i="14"/>
  <c r="AX376" i="14"/>
  <c r="AX375" i="14"/>
  <c r="AX374" i="14"/>
  <c r="AX373" i="14"/>
  <c r="AX372" i="14"/>
  <c r="AX370" i="14"/>
  <c r="AX369" i="14"/>
  <c r="AX368" i="14"/>
  <c r="AX367" i="14"/>
  <c r="AX366" i="14"/>
  <c r="AX365" i="14"/>
  <c r="AX364" i="14"/>
  <c r="AX363" i="14"/>
  <c r="AX362" i="14"/>
  <c r="AX361" i="14"/>
  <c r="AX360" i="14"/>
  <c r="AX359" i="14"/>
  <c r="AX358" i="14"/>
  <c r="AX357" i="14"/>
  <c r="AX356" i="14"/>
  <c r="AX349" i="14"/>
  <c r="AX348" i="14"/>
  <c r="AX347" i="14"/>
  <c r="AX346" i="14"/>
  <c r="AX345" i="14"/>
  <c r="AX344" i="14"/>
  <c r="AX343" i="14"/>
  <c r="AX341" i="14"/>
  <c r="AX340" i="14"/>
  <c r="AX339" i="14"/>
  <c r="AX338" i="14"/>
  <c r="AX337" i="14"/>
  <c r="AX336" i="14"/>
  <c r="AX335" i="14"/>
  <c r="AX334" i="14"/>
  <c r="AX333" i="14"/>
  <c r="AX332" i="14"/>
  <c r="AX331" i="14"/>
  <c r="AX330" i="14"/>
  <c r="AX329" i="14"/>
  <c r="AX328" i="14"/>
  <c r="AX327" i="14"/>
  <c r="AX320" i="14"/>
  <c r="AX319" i="14"/>
  <c r="AX318" i="14"/>
  <c r="AX317" i="14"/>
  <c r="AX316" i="14"/>
  <c r="AX315" i="14"/>
  <c r="AX314" i="14"/>
  <c r="AX312" i="14"/>
  <c r="AX311" i="14"/>
  <c r="AX310" i="14"/>
  <c r="AX309" i="14"/>
  <c r="AX308" i="14"/>
  <c r="AX307" i="14"/>
  <c r="AX306" i="14"/>
  <c r="AX305" i="14"/>
  <c r="AX304" i="14"/>
  <c r="AX303" i="14"/>
  <c r="AX302" i="14"/>
  <c r="AX301" i="14"/>
  <c r="AX300" i="14"/>
  <c r="AX299" i="14"/>
  <c r="AX298" i="14"/>
  <c r="AX291" i="14"/>
  <c r="AX290" i="14"/>
  <c r="AX289" i="14"/>
  <c r="AX288" i="14"/>
  <c r="AX287" i="14"/>
  <c r="AX286" i="14"/>
  <c r="AX285" i="14"/>
  <c r="AX283" i="14"/>
  <c r="AX282" i="14"/>
  <c r="AX281" i="14"/>
  <c r="AX280" i="14"/>
  <c r="AX279" i="14"/>
  <c r="AX278" i="14"/>
  <c r="AX277" i="14"/>
  <c r="AX276" i="14"/>
  <c r="AX275" i="14"/>
  <c r="AX274" i="14"/>
  <c r="AX273" i="14"/>
  <c r="AX272" i="14"/>
  <c r="AX271" i="14"/>
  <c r="AX270" i="14"/>
  <c r="AX269" i="14"/>
  <c r="AX262" i="14"/>
  <c r="AX261" i="14"/>
  <c r="AX260" i="14"/>
  <c r="AX259" i="14"/>
  <c r="AX258" i="14"/>
  <c r="AX257" i="14"/>
  <c r="AX256" i="14"/>
  <c r="AX254" i="14"/>
  <c r="AX253" i="14"/>
  <c r="AX252" i="14"/>
  <c r="AX251" i="14"/>
  <c r="AX250" i="14"/>
  <c r="AX249" i="14"/>
  <c r="AX248" i="14"/>
  <c r="AX247" i="14"/>
  <c r="AX246" i="14"/>
  <c r="AX245" i="14"/>
  <c r="AX244" i="14"/>
  <c r="AX243" i="14"/>
  <c r="AX242" i="14"/>
  <c r="AX241" i="14"/>
  <c r="AX240" i="14"/>
  <c r="AX233" i="14"/>
  <c r="AX232" i="14"/>
  <c r="AX231" i="14"/>
  <c r="AX230" i="14"/>
  <c r="AX229" i="14"/>
  <c r="AX228" i="14"/>
  <c r="AX227" i="14"/>
  <c r="AX225" i="14"/>
  <c r="AX224" i="14"/>
  <c r="AX223" i="14"/>
  <c r="AX222" i="14"/>
  <c r="AX221" i="14"/>
  <c r="AX220" i="14"/>
  <c r="AX219" i="14"/>
  <c r="AX218" i="14"/>
  <c r="AX217" i="14"/>
  <c r="AX216" i="14"/>
  <c r="AX215" i="14"/>
  <c r="AX214" i="14"/>
  <c r="AX213" i="14"/>
  <c r="AX212" i="14"/>
  <c r="AX211" i="14"/>
  <c r="AX204" i="14"/>
  <c r="AX203" i="14"/>
  <c r="AX202" i="14"/>
  <c r="AX201" i="14"/>
  <c r="AX200" i="14"/>
  <c r="AX199" i="14"/>
  <c r="AX198" i="14"/>
  <c r="AX196" i="14"/>
  <c r="AX195" i="14"/>
  <c r="AX194" i="14"/>
  <c r="AX193" i="14"/>
  <c r="AX192" i="14"/>
  <c r="AX191" i="14"/>
  <c r="AX190" i="14"/>
  <c r="AX189" i="14"/>
  <c r="AX188" i="14"/>
  <c r="AX187" i="14"/>
  <c r="AX186" i="14"/>
  <c r="AX185" i="14"/>
  <c r="AX184" i="14"/>
  <c r="AX183" i="14"/>
  <c r="AX182" i="14"/>
  <c r="AX175" i="14"/>
  <c r="AX174" i="14"/>
  <c r="AX173" i="14"/>
  <c r="AX172" i="14"/>
  <c r="AX171" i="14"/>
  <c r="AX170" i="14"/>
  <c r="AX169" i="14"/>
  <c r="AX167" i="14"/>
  <c r="AX166" i="14"/>
  <c r="AX165" i="14"/>
  <c r="AX164" i="14"/>
  <c r="AX163" i="14"/>
  <c r="AX162" i="14"/>
  <c r="AX161" i="14"/>
  <c r="AX160" i="14"/>
  <c r="AX159" i="14"/>
  <c r="AX158" i="14"/>
  <c r="AX157" i="14"/>
  <c r="AX156" i="14"/>
  <c r="AX155" i="14"/>
  <c r="AX154" i="14"/>
  <c r="AX153" i="14"/>
  <c r="AX146" i="14"/>
  <c r="AX145" i="14"/>
  <c r="AX144" i="14"/>
  <c r="AX143" i="14"/>
  <c r="AX142" i="14"/>
  <c r="AX141" i="14"/>
  <c r="AX140" i="14"/>
  <c r="AX138" i="14"/>
  <c r="AX137" i="14"/>
  <c r="AX136" i="14"/>
  <c r="AX135" i="14"/>
  <c r="AX134" i="14"/>
  <c r="AX133" i="14"/>
  <c r="AX132" i="14"/>
  <c r="AX131" i="14"/>
  <c r="AX130" i="14"/>
  <c r="AX129" i="14"/>
  <c r="AX128" i="14"/>
  <c r="AX127" i="14"/>
  <c r="AX126" i="14"/>
  <c r="AX125" i="14"/>
  <c r="AX124" i="14"/>
  <c r="AX117" i="14"/>
  <c r="AX116" i="14"/>
  <c r="AX115" i="14"/>
  <c r="AX114" i="14"/>
  <c r="AX113" i="14"/>
  <c r="AX112" i="14"/>
  <c r="AX111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88" i="14"/>
  <c r="AX87" i="14"/>
  <c r="AX86" i="14"/>
  <c r="AX85" i="14"/>
  <c r="AX84" i="14"/>
  <c r="AX83" i="14"/>
  <c r="AX82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F1414" i="14"/>
  <c r="F1327" i="14"/>
  <c r="AS1327" i="14"/>
  <c r="AQ1326" i="14"/>
  <c r="F21" i="14"/>
  <c r="AU21" i="14" s="1"/>
  <c r="AS1443" i="14"/>
  <c r="AQ1442" i="14"/>
  <c r="AE14" i="14"/>
  <c r="AS21" i="14"/>
  <c r="AU8" i="14"/>
  <c r="FD25" i="2" l="1"/>
  <c r="FF25" i="2" s="1"/>
  <c r="FF24" i="2"/>
  <c r="A12" i="30"/>
  <c r="A11" i="30"/>
  <c r="A3" i="30"/>
  <c r="Y18" i="2" l="1"/>
  <c r="AK21" i="2" s="1"/>
  <c r="Y17" i="2"/>
  <c r="Y16" i="2"/>
  <c r="AM3" i="14"/>
  <c r="AM4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F18" i="14"/>
  <c r="M10" i="31" s="1"/>
  <c r="F16" i="14"/>
  <c r="M8" i="31" s="1"/>
  <c r="AM19" i="14"/>
  <c r="AM20" i="14"/>
  <c r="AM21" i="14"/>
  <c r="AM22" i="14"/>
  <c r="AM23" i="14"/>
  <c r="AM24" i="14"/>
  <c r="AM25" i="14"/>
  <c r="AM26" i="14"/>
  <c r="AM27" i="14"/>
  <c r="AM28" i="14"/>
  <c r="AM29" i="14"/>
  <c r="AM37" i="14"/>
  <c r="AM38" i="14"/>
  <c r="AM39" i="14"/>
  <c r="AM40" i="14"/>
  <c r="AM41" i="14"/>
  <c r="AM42" i="14"/>
  <c r="AM43" i="14"/>
  <c r="AM44" i="14"/>
  <c r="AM45" i="14"/>
  <c r="AM46" i="14"/>
  <c r="AM47" i="14"/>
  <c r="F48" i="14"/>
  <c r="N10" i="31" s="1"/>
  <c r="F46" i="14"/>
  <c r="N8" i="31" s="1"/>
  <c r="AM49" i="14"/>
  <c r="AM50" i="14"/>
  <c r="AM51" i="14"/>
  <c r="AM52" i="14"/>
  <c r="AM53" i="14"/>
  <c r="AM54" i="14"/>
  <c r="AM55" i="14"/>
  <c r="AM56" i="14"/>
  <c r="AM57" i="14"/>
  <c r="AM58" i="14"/>
  <c r="AM59" i="14"/>
  <c r="AM66" i="14"/>
  <c r="AM67" i="14"/>
  <c r="AM68" i="14"/>
  <c r="AM69" i="14"/>
  <c r="AM70" i="14"/>
  <c r="AM71" i="14"/>
  <c r="AM72" i="14"/>
  <c r="AM73" i="14"/>
  <c r="AM74" i="14"/>
  <c r="AM75" i="14"/>
  <c r="AM76" i="14"/>
  <c r="F77" i="14"/>
  <c r="O10" i="31" s="1"/>
  <c r="F75" i="14"/>
  <c r="O8" i="31" s="1"/>
  <c r="AM78" i="14"/>
  <c r="AM79" i="14"/>
  <c r="AM80" i="14"/>
  <c r="AM81" i="14"/>
  <c r="AM82" i="14"/>
  <c r="AM83" i="14"/>
  <c r="AM84" i="14"/>
  <c r="AM85" i="14"/>
  <c r="AM86" i="14"/>
  <c r="AM87" i="14"/>
  <c r="AM88" i="14"/>
  <c r="AM95" i="14"/>
  <c r="AM96" i="14"/>
  <c r="AM97" i="14"/>
  <c r="AM98" i="14"/>
  <c r="AM99" i="14"/>
  <c r="AM100" i="14"/>
  <c r="AM101" i="14"/>
  <c r="AM102" i="14"/>
  <c r="AM103" i="14"/>
  <c r="AM104" i="14"/>
  <c r="AM105" i="14"/>
  <c r="F106" i="14"/>
  <c r="P10" i="31" s="1"/>
  <c r="F104" i="14"/>
  <c r="P8" i="31" s="1"/>
  <c r="AM107" i="14"/>
  <c r="AM108" i="14"/>
  <c r="AM109" i="14"/>
  <c r="AM110" i="14"/>
  <c r="AM111" i="14"/>
  <c r="AM112" i="14"/>
  <c r="AM113" i="14"/>
  <c r="AM114" i="14"/>
  <c r="AM115" i="14"/>
  <c r="AM116" i="14"/>
  <c r="AM117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F135" i="14"/>
  <c r="F133" i="14"/>
  <c r="Q8" i="31" s="1"/>
  <c r="AM136" i="14"/>
  <c r="AM137" i="14"/>
  <c r="AM138" i="14"/>
  <c r="AM139" i="14"/>
  <c r="AM140" i="14"/>
  <c r="AM141" i="14"/>
  <c r="AM142" i="14"/>
  <c r="AM143" i="14"/>
  <c r="AM144" i="14"/>
  <c r="AM145" i="14"/>
  <c r="AM146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F164" i="14"/>
  <c r="F162" i="14"/>
  <c r="R8" i="31" s="1"/>
  <c r="AM165" i="14"/>
  <c r="AM166" i="14"/>
  <c r="AM167" i="14"/>
  <c r="AM168" i="14"/>
  <c r="AM169" i="14"/>
  <c r="AM170" i="14"/>
  <c r="AM171" i="14"/>
  <c r="AM172" i="14"/>
  <c r="AM173" i="14"/>
  <c r="AM174" i="14"/>
  <c r="AM175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I193" i="14"/>
  <c r="AM193" i="14" s="1"/>
  <c r="AM194" i="14"/>
  <c r="AM195" i="14"/>
  <c r="AM196" i="14"/>
  <c r="AM197" i="14"/>
  <c r="AM198" i="14"/>
  <c r="AM199" i="14"/>
  <c r="AM200" i="14"/>
  <c r="AM201" i="14"/>
  <c r="AM202" i="14"/>
  <c r="AM203" i="14"/>
  <c r="AM204" i="14"/>
  <c r="AM211" i="14"/>
  <c r="AM212" i="14"/>
  <c r="AM213" i="14"/>
  <c r="AM214" i="14"/>
  <c r="AM215" i="14"/>
  <c r="AM216" i="14"/>
  <c r="AM217" i="14"/>
  <c r="AM218" i="14"/>
  <c r="AM219" i="14"/>
  <c r="AM220" i="14"/>
  <c r="AM221" i="14"/>
  <c r="F222" i="14"/>
  <c r="F220" i="14"/>
  <c r="T8" i="31" s="1"/>
  <c r="AM223" i="14"/>
  <c r="AM224" i="14"/>
  <c r="AM225" i="14"/>
  <c r="AM226" i="14"/>
  <c r="AM227" i="14"/>
  <c r="AM228" i="14"/>
  <c r="AM229" i="14"/>
  <c r="AM230" i="14"/>
  <c r="AM231" i="14"/>
  <c r="AM232" i="14"/>
  <c r="AM233" i="14"/>
  <c r="AM240" i="14"/>
  <c r="AM241" i="14"/>
  <c r="AM242" i="14"/>
  <c r="AM243" i="14"/>
  <c r="AM244" i="14"/>
  <c r="AM245" i="14"/>
  <c r="AM246" i="14"/>
  <c r="AM247" i="14"/>
  <c r="AM248" i="14"/>
  <c r="AM249" i="14"/>
  <c r="AM250" i="14"/>
  <c r="F251" i="14"/>
  <c r="U10" i="31" s="1"/>
  <c r="F249" i="14"/>
  <c r="U8" i="31" s="1"/>
  <c r="AM252" i="14"/>
  <c r="AM253" i="14"/>
  <c r="AM254" i="14"/>
  <c r="AM255" i="14"/>
  <c r="AM256" i="14"/>
  <c r="AM257" i="14"/>
  <c r="AM258" i="14"/>
  <c r="AM259" i="14"/>
  <c r="AM260" i="14"/>
  <c r="AM261" i="14"/>
  <c r="AM262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8" i="14"/>
  <c r="AM299" i="14"/>
  <c r="AM300" i="14"/>
  <c r="AM301" i="14"/>
  <c r="AM302" i="14"/>
  <c r="AM303" i="14"/>
  <c r="AM304" i="14"/>
  <c r="AM305" i="14"/>
  <c r="AM306" i="14"/>
  <c r="AM307" i="14"/>
  <c r="AM308" i="14"/>
  <c r="F309" i="14"/>
  <c r="W10" i="31" s="1"/>
  <c r="F307" i="14"/>
  <c r="W8" i="31" s="1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F338" i="14"/>
  <c r="X10" i="31" s="1"/>
  <c r="F336" i="14"/>
  <c r="X8" i="31" s="1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6" i="14"/>
  <c r="AM357" i="14"/>
  <c r="AM358" i="14"/>
  <c r="AM359" i="14"/>
  <c r="AM360" i="14"/>
  <c r="AM361" i="14"/>
  <c r="AM362" i="14"/>
  <c r="AM363" i="14"/>
  <c r="AM364" i="14"/>
  <c r="AM365" i="14"/>
  <c r="AM366" i="14"/>
  <c r="F367" i="14"/>
  <c r="Y10" i="31" s="1"/>
  <c r="F365" i="14"/>
  <c r="Y8" i="31" s="1"/>
  <c r="AM368" i="14"/>
  <c r="AM369" i="14"/>
  <c r="AM370" i="14"/>
  <c r="AM371" i="14"/>
  <c r="AM372" i="14"/>
  <c r="AM373" i="14"/>
  <c r="AM374" i="14"/>
  <c r="AM375" i="14"/>
  <c r="AM376" i="14"/>
  <c r="AM377" i="14"/>
  <c r="AM378" i="14"/>
  <c r="AM385" i="14"/>
  <c r="AM386" i="14"/>
  <c r="AM387" i="14"/>
  <c r="AM388" i="14"/>
  <c r="AM389" i="14"/>
  <c r="AM390" i="14"/>
  <c r="AM391" i="14"/>
  <c r="AM392" i="14"/>
  <c r="AM393" i="14"/>
  <c r="AM394" i="14"/>
  <c r="AM395" i="14"/>
  <c r="F396" i="14"/>
  <c r="Z10" i="31" s="1"/>
  <c r="F394" i="14"/>
  <c r="Z8" i="31" s="1"/>
  <c r="AM397" i="14"/>
  <c r="AM398" i="14"/>
  <c r="AM399" i="14"/>
  <c r="AM400" i="14"/>
  <c r="AM401" i="14"/>
  <c r="AM402" i="14"/>
  <c r="AM403" i="14"/>
  <c r="AM404" i="14"/>
  <c r="AM405" i="14"/>
  <c r="AM406" i="14"/>
  <c r="AM407" i="14"/>
  <c r="AM414" i="14"/>
  <c r="AM415" i="14"/>
  <c r="AM416" i="14"/>
  <c r="AM417" i="14"/>
  <c r="AM418" i="14"/>
  <c r="AM419" i="14"/>
  <c r="AM420" i="14"/>
  <c r="AM421" i="14"/>
  <c r="AM422" i="14"/>
  <c r="AM423" i="14"/>
  <c r="AM424" i="14"/>
  <c r="F425" i="14"/>
  <c r="F423" i="14"/>
  <c r="AA8" i="31" s="1"/>
  <c r="AM426" i="14"/>
  <c r="AM427" i="14"/>
  <c r="AM428" i="14"/>
  <c r="AM429" i="14"/>
  <c r="AM430" i="14"/>
  <c r="AM431" i="14"/>
  <c r="AM432" i="14"/>
  <c r="AM433" i="14"/>
  <c r="AM434" i="14"/>
  <c r="AM435" i="14"/>
  <c r="AM436" i="14"/>
  <c r="AM443" i="14"/>
  <c r="AM444" i="14"/>
  <c r="AM445" i="14"/>
  <c r="AM446" i="14"/>
  <c r="AM447" i="14"/>
  <c r="AM448" i="14"/>
  <c r="AM449" i="14"/>
  <c r="AM450" i="14"/>
  <c r="AM451" i="14"/>
  <c r="AM452" i="14"/>
  <c r="AM453" i="14"/>
  <c r="F454" i="14"/>
  <c r="AB10" i="31" s="1"/>
  <c r="F452" i="14"/>
  <c r="AB8" i="31" s="1"/>
  <c r="AM455" i="14"/>
  <c r="AM456" i="14"/>
  <c r="AM457" i="14"/>
  <c r="AM458" i="14"/>
  <c r="AM459" i="14"/>
  <c r="AM460" i="14"/>
  <c r="AM461" i="14"/>
  <c r="AM462" i="14"/>
  <c r="AM463" i="14"/>
  <c r="AM464" i="14"/>
  <c r="AM465" i="14"/>
  <c r="AM472" i="14"/>
  <c r="AM473" i="14"/>
  <c r="AM474" i="14"/>
  <c r="AM475" i="14"/>
  <c r="AM476" i="14"/>
  <c r="AM477" i="14"/>
  <c r="AM478" i="14"/>
  <c r="AM479" i="14"/>
  <c r="AM480" i="14"/>
  <c r="AM481" i="14"/>
  <c r="AM482" i="14"/>
  <c r="F483" i="14"/>
  <c r="AC10" i="31" s="1"/>
  <c r="F481" i="14"/>
  <c r="AC8" i="31" s="1"/>
  <c r="AM484" i="14"/>
  <c r="AM485" i="14"/>
  <c r="AM486" i="14"/>
  <c r="AM487" i="14"/>
  <c r="AM488" i="14"/>
  <c r="AM489" i="14"/>
  <c r="AM490" i="14"/>
  <c r="AM491" i="14"/>
  <c r="AM492" i="14"/>
  <c r="AM493" i="14"/>
  <c r="AM494" i="14"/>
  <c r="AM501" i="14"/>
  <c r="AM502" i="14"/>
  <c r="AM503" i="14"/>
  <c r="AM504" i="14"/>
  <c r="AM505" i="14"/>
  <c r="AM506" i="14"/>
  <c r="AM507" i="14"/>
  <c r="AM508" i="14"/>
  <c r="AM509" i="14"/>
  <c r="AM510" i="14"/>
  <c r="AM511" i="14"/>
  <c r="F512" i="14"/>
  <c r="AD10" i="31" s="1"/>
  <c r="F510" i="14"/>
  <c r="AM513" i="14"/>
  <c r="AM514" i="14"/>
  <c r="AM515" i="14"/>
  <c r="AM516" i="14"/>
  <c r="AM517" i="14"/>
  <c r="AM518" i="14"/>
  <c r="AM519" i="14"/>
  <c r="AM520" i="14"/>
  <c r="AM521" i="14"/>
  <c r="AM522" i="14"/>
  <c r="AM523" i="14"/>
  <c r="AM530" i="14"/>
  <c r="AM531" i="14"/>
  <c r="AM532" i="14"/>
  <c r="AM533" i="14"/>
  <c r="AM534" i="14"/>
  <c r="AM535" i="14"/>
  <c r="AM536" i="14"/>
  <c r="AM537" i="14"/>
  <c r="AM538" i="14"/>
  <c r="AM539" i="14"/>
  <c r="AM540" i="14"/>
  <c r="F541" i="14"/>
  <c r="AE10" i="31" s="1"/>
  <c r="F539" i="14"/>
  <c r="AE8" i="31" s="1"/>
  <c r="AM542" i="14"/>
  <c r="AM543" i="14"/>
  <c r="AM544" i="14"/>
  <c r="AM545" i="14"/>
  <c r="AM546" i="14"/>
  <c r="AM547" i="14"/>
  <c r="AM548" i="14"/>
  <c r="AM549" i="14"/>
  <c r="AM550" i="14"/>
  <c r="AM551" i="14"/>
  <c r="AM552" i="14"/>
  <c r="AM559" i="14"/>
  <c r="AM560" i="14"/>
  <c r="AM561" i="14"/>
  <c r="AM562" i="14"/>
  <c r="AM563" i="14"/>
  <c r="AM564" i="14"/>
  <c r="AM565" i="14"/>
  <c r="AM566" i="14"/>
  <c r="AM567" i="14"/>
  <c r="AM568" i="14"/>
  <c r="AM569" i="14"/>
  <c r="F570" i="14"/>
  <c r="AF10" i="31" s="1"/>
  <c r="F568" i="14"/>
  <c r="AM571" i="14"/>
  <c r="AM572" i="14"/>
  <c r="AM573" i="14"/>
  <c r="AM574" i="14"/>
  <c r="AM575" i="14"/>
  <c r="AM576" i="14"/>
  <c r="AM577" i="14"/>
  <c r="AM578" i="14"/>
  <c r="AM579" i="14"/>
  <c r="AM580" i="14"/>
  <c r="AM581" i="14"/>
  <c r="AM588" i="14"/>
  <c r="AM589" i="14"/>
  <c r="AM590" i="14"/>
  <c r="AM591" i="14"/>
  <c r="AM592" i="14"/>
  <c r="AM593" i="14"/>
  <c r="AM594" i="14"/>
  <c r="AM595" i="14"/>
  <c r="AM596" i="14"/>
  <c r="AM597" i="14"/>
  <c r="AM598" i="14"/>
  <c r="F599" i="14"/>
  <c r="F597" i="14"/>
  <c r="AG8" i="31" s="1"/>
  <c r="AM600" i="14"/>
  <c r="AM601" i="14"/>
  <c r="AM602" i="14"/>
  <c r="AM603" i="14"/>
  <c r="AM604" i="14"/>
  <c r="AM605" i="14"/>
  <c r="AM606" i="14"/>
  <c r="AM607" i="14"/>
  <c r="AM608" i="14"/>
  <c r="AM609" i="14"/>
  <c r="AM610" i="14"/>
  <c r="AM617" i="14"/>
  <c r="AM618" i="14"/>
  <c r="AM619" i="14"/>
  <c r="AM620" i="14"/>
  <c r="AM621" i="14"/>
  <c r="AM622" i="14"/>
  <c r="AM623" i="14"/>
  <c r="AM624" i="14"/>
  <c r="AM625" i="14"/>
  <c r="AM626" i="14"/>
  <c r="AM627" i="14"/>
  <c r="F628" i="14"/>
  <c r="F626" i="14"/>
  <c r="AH8" i="31" s="1"/>
  <c r="AM629" i="14"/>
  <c r="AM630" i="14"/>
  <c r="AM631" i="14"/>
  <c r="AM632" i="14"/>
  <c r="AM633" i="14"/>
  <c r="AM634" i="14"/>
  <c r="AM635" i="14"/>
  <c r="AM636" i="14"/>
  <c r="AM637" i="14"/>
  <c r="AM638" i="14"/>
  <c r="AM639" i="14"/>
  <c r="AM646" i="14"/>
  <c r="AM647" i="14"/>
  <c r="AM648" i="14"/>
  <c r="AM649" i="14"/>
  <c r="AM650" i="14"/>
  <c r="AM651" i="14"/>
  <c r="AM652" i="14"/>
  <c r="AM653" i="14"/>
  <c r="AM654" i="14"/>
  <c r="AM655" i="14"/>
  <c r="AM656" i="14"/>
  <c r="F657" i="14"/>
  <c r="AI10" i="31" s="1"/>
  <c r="F655" i="14"/>
  <c r="AM658" i="14"/>
  <c r="AM659" i="14"/>
  <c r="AM660" i="14"/>
  <c r="AM661" i="14"/>
  <c r="AM662" i="14"/>
  <c r="AM663" i="14"/>
  <c r="AM664" i="14"/>
  <c r="AM665" i="14"/>
  <c r="AM666" i="14"/>
  <c r="AM667" i="14"/>
  <c r="AM668" i="14"/>
  <c r="AM675" i="14"/>
  <c r="AM676" i="14"/>
  <c r="AM677" i="14"/>
  <c r="AM678" i="14"/>
  <c r="AM679" i="14"/>
  <c r="AM680" i="14"/>
  <c r="AM681" i="14"/>
  <c r="AM682" i="14"/>
  <c r="AM683" i="14"/>
  <c r="AM684" i="14"/>
  <c r="AM685" i="14"/>
  <c r="F686" i="14"/>
  <c r="F684" i="14"/>
  <c r="AJ8" i="31" s="1"/>
  <c r="AM687" i="14"/>
  <c r="AM688" i="14"/>
  <c r="AM689" i="14"/>
  <c r="AM690" i="14"/>
  <c r="AM691" i="14"/>
  <c r="AM692" i="14"/>
  <c r="AM693" i="14"/>
  <c r="AM694" i="14"/>
  <c r="AM695" i="14"/>
  <c r="AM696" i="14"/>
  <c r="AM697" i="14"/>
  <c r="AM704" i="14"/>
  <c r="AM705" i="14"/>
  <c r="AM706" i="14"/>
  <c r="AM707" i="14"/>
  <c r="AM708" i="14"/>
  <c r="AM709" i="14"/>
  <c r="AM710" i="14"/>
  <c r="AM711" i="14"/>
  <c r="AM712" i="14"/>
  <c r="AM713" i="14"/>
  <c r="AM714" i="14"/>
  <c r="F715" i="14"/>
  <c r="AK10" i="31" s="1"/>
  <c r="F713" i="14"/>
  <c r="AM716" i="14"/>
  <c r="AM717" i="14"/>
  <c r="AM718" i="14"/>
  <c r="AM719" i="14"/>
  <c r="AM720" i="14"/>
  <c r="AM721" i="14"/>
  <c r="AM722" i="14"/>
  <c r="AM723" i="14"/>
  <c r="AM724" i="14"/>
  <c r="AM725" i="14"/>
  <c r="AM726" i="14"/>
  <c r="AM733" i="14"/>
  <c r="AM734" i="14"/>
  <c r="AM735" i="14"/>
  <c r="AM736" i="14"/>
  <c r="AM737" i="14"/>
  <c r="AM738" i="14"/>
  <c r="AM739" i="14"/>
  <c r="AM740" i="14"/>
  <c r="AM741" i="14"/>
  <c r="AM742" i="14"/>
  <c r="AM743" i="14"/>
  <c r="F744" i="14"/>
  <c r="AL10" i="31" s="1"/>
  <c r="F742" i="14"/>
  <c r="AM745" i="14"/>
  <c r="AM746" i="14"/>
  <c r="AM747" i="14"/>
  <c r="AM748" i="14"/>
  <c r="AM749" i="14"/>
  <c r="AM750" i="14"/>
  <c r="AM751" i="14"/>
  <c r="AM752" i="14"/>
  <c r="AM753" i="14"/>
  <c r="AM754" i="14"/>
  <c r="AM755" i="14"/>
  <c r="AM762" i="14"/>
  <c r="AM763" i="14"/>
  <c r="AM764" i="14"/>
  <c r="AM765" i="14"/>
  <c r="AM766" i="14"/>
  <c r="AM767" i="14"/>
  <c r="AM768" i="14"/>
  <c r="AM769" i="14"/>
  <c r="AM770" i="14"/>
  <c r="AM771" i="14"/>
  <c r="AM772" i="14"/>
  <c r="AM774" i="14"/>
  <c r="AM775" i="14"/>
  <c r="AM776" i="14"/>
  <c r="AM777" i="14"/>
  <c r="AM778" i="14"/>
  <c r="AM779" i="14"/>
  <c r="AM780" i="14"/>
  <c r="AM781" i="14"/>
  <c r="AM782" i="14"/>
  <c r="AM783" i="14"/>
  <c r="AM784" i="14"/>
  <c r="AM791" i="14"/>
  <c r="AM792" i="14"/>
  <c r="AM793" i="14"/>
  <c r="AM794" i="14"/>
  <c r="AM795" i="14"/>
  <c r="AM796" i="14"/>
  <c r="AM797" i="14"/>
  <c r="AM798" i="14"/>
  <c r="AM799" i="14"/>
  <c r="AM800" i="14"/>
  <c r="AM801" i="14"/>
  <c r="F802" i="14"/>
  <c r="AN10" i="31" s="1"/>
  <c r="F800" i="14"/>
  <c r="AM803" i="14"/>
  <c r="AM804" i="14"/>
  <c r="AM805" i="14"/>
  <c r="AM806" i="14"/>
  <c r="AM807" i="14"/>
  <c r="AM808" i="14"/>
  <c r="AM809" i="14"/>
  <c r="AM810" i="14"/>
  <c r="AM811" i="14"/>
  <c r="AM812" i="14"/>
  <c r="AM813" i="14"/>
  <c r="AM820" i="14"/>
  <c r="AM821" i="14"/>
  <c r="AM822" i="14"/>
  <c r="AM823" i="14"/>
  <c r="AM824" i="14"/>
  <c r="AM825" i="14"/>
  <c r="AM826" i="14"/>
  <c r="AM827" i="14"/>
  <c r="AM828" i="14"/>
  <c r="AM829" i="14"/>
  <c r="AM830" i="14"/>
  <c r="F831" i="14"/>
  <c r="AO10" i="31" s="1"/>
  <c r="F829" i="14"/>
  <c r="AM832" i="14"/>
  <c r="AM833" i="14"/>
  <c r="AM834" i="14"/>
  <c r="AM835" i="14"/>
  <c r="AM836" i="14"/>
  <c r="AM837" i="14"/>
  <c r="AM838" i="14"/>
  <c r="AM839" i="14"/>
  <c r="AM840" i="14"/>
  <c r="AM841" i="14"/>
  <c r="AM842" i="14"/>
  <c r="AM849" i="14"/>
  <c r="AM850" i="14"/>
  <c r="AM851" i="14"/>
  <c r="AM852" i="14"/>
  <c r="AM853" i="14"/>
  <c r="AM854" i="14"/>
  <c r="AM855" i="14"/>
  <c r="AM856" i="14"/>
  <c r="AM857" i="14"/>
  <c r="AM858" i="14"/>
  <c r="AM859" i="14"/>
  <c r="F860" i="14"/>
  <c r="AP10" i="31" s="1"/>
  <c r="F858" i="14"/>
  <c r="AM861" i="14"/>
  <c r="AM862" i="14"/>
  <c r="AM863" i="14"/>
  <c r="AM864" i="14"/>
  <c r="AM865" i="14"/>
  <c r="AM866" i="14"/>
  <c r="AM867" i="14"/>
  <c r="AM868" i="14"/>
  <c r="AM869" i="14"/>
  <c r="AM870" i="14"/>
  <c r="AM871" i="14"/>
  <c r="AM878" i="14"/>
  <c r="AM879" i="14"/>
  <c r="AM880" i="14"/>
  <c r="AM881" i="14"/>
  <c r="AM882" i="14"/>
  <c r="AM883" i="14"/>
  <c r="AM884" i="14"/>
  <c r="AM885" i="14"/>
  <c r="AM886" i="14"/>
  <c r="AM887" i="14"/>
  <c r="AM888" i="14"/>
  <c r="F889" i="14"/>
  <c r="AQ10" i="31" s="1"/>
  <c r="F887" i="14"/>
  <c r="AQ8" i="31" s="1"/>
  <c r="AM890" i="14"/>
  <c r="AM891" i="14"/>
  <c r="AM892" i="14"/>
  <c r="AM893" i="14"/>
  <c r="AM894" i="14"/>
  <c r="AM895" i="14"/>
  <c r="AM896" i="14"/>
  <c r="AM897" i="14"/>
  <c r="AM898" i="14"/>
  <c r="AM899" i="14"/>
  <c r="AM900" i="14"/>
  <c r="AM907" i="14"/>
  <c r="AM908" i="14"/>
  <c r="AM909" i="14"/>
  <c r="AM910" i="14"/>
  <c r="AM911" i="14"/>
  <c r="AM912" i="14"/>
  <c r="AM913" i="14"/>
  <c r="AM914" i="14"/>
  <c r="AM915" i="14"/>
  <c r="AM916" i="14"/>
  <c r="AM917" i="14"/>
  <c r="AM918" i="14"/>
  <c r="AM919" i="14"/>
  <c r="AM920" i="14"/>
  <c r="AM921" i="14"/>
  <c r="AM922" i="14"/>
  <c r="AM923" i="14"/>
  <c r="AM924" i="14"/>
  <c r="AM925" i="14"/>
  <c r="AM926" i="14"/>
  <c r="AM927" i="14"/>
  <c r="AM928" i="14"/>
  <c r="AM929" i="14"/>
  <c r="AM936" i="14"/>
  <c r="AM937" i="14"/>
  <c r="AM938" i="14"/>
  <c r="AM939" i="14"/>
  <c r="AM940" i="14"/>
  <c r="AM941" i="14"/>
  <c r="AM942" i="14"/>
  <c r="AM943" i="14"/>
  <c r="AM944" i="14"/>
  <c r="AM945" i="14"/>
  <c r="AM946" i="14"/>
  <c r="F947" i="14"/>
  <c r="F945" i="14"/>
  <c r="AS8" i="31" s="1"/>
  <c r="AM948" i="14"/>
  <c r="AM949" i="14"/>
  <c r="AM950" i="14"/>
  <c r="AM951" i="14"/>
  <c r="AM952" i="14"/>
  <c r="AM953" i="14"/>
  <c r="AM954" i="14"/>
  <c r="AM955" i="14"/>
  <c r="AM956" i="14"/>
  <c r="AM957" i="14"/>
  <c r="AM958" i="14"/>
  <c r="AM965" i="14"/>
  <c r="AM966" i="14"/>
  <c r="AM967" i="14"/>
  <c r="AM968" i="14"/>
  <c r="AM969" i="14"/>
  <c r="AM970" i="14"/>
  <c r="AM971" i="14"/>
  <c r="AM972" i="14"/>
  <c r="AM973" i="14"/>
  <c r="AM974" i="14"/>
  <c r="AM975" i="14"/>
  <c r="F976" i="14"/>
  <c r="F974" i="14"/>
  <c r="AT8" i="31" s="1"/>
  <c r="AM977" i="14"/>
  <c r="AM978" i="14"/>
  <c r="AM979" i="14"/>
  <c r="AM980" i="14"/>
  <c r="AM981" i="14"/>
  <c r="AM982" i="14"/>
  <c r="AM983" i="14"/>
  <c r="AM984" i="14"/>
  <c r="AM985" i="14"/>
  <c r="AM986" i="14"/>
  <c r="AM987" i="14"/>
  <c r="AM994" i="14"/>
  <c r="AM995" i="14"/>
  <c r="AM996" i="14"/>
  <c r="AM997" i="14"/>
  <c r="AM998" i="14"/>
  <c r="AM999" i="14"/>
  <c r="AM1000" i="14"/>
  <c r="AM1001" i="14"/>
  <c r="AM1002" i="14"/>
  <c r="AM1003" i="14"/>
  <c r="AM1004" i="14"/>
  <c r="F1005" i="14"/>
  <c r="AU10" i="31" s="1"/>
  <c r="F1003" i="14"/>
  <c r="AU8" i="31" s="1"/>
  <c r="AM1006" i="14"/>
  <c r="AM1007" i="14"/>
  <c r="AM1008" i="14"/>
  <c r="AM1009" i="14"/>
  <c r="AM1010" i="14"/>
  <c r="AM1011" i="14"/>
  <c r="AM1012" i="14"/>
  <c r="AM1013" i="14"/>
  <c r="AM1014" i="14"/>
  <c r="AM1015" i="14"/>
  <c r="AM1016" i="14"/>
  <c r="AM1023" i="14"/>
  <c r="AM1024" i="14"/>
  <c r="AM1025" i="14"/>
  <c r="AM1026" i="14"/>
  <c r="AM1027" i="14"/>
  <c r="AM1028" i="14"/>
  <c r="AM1029" i="14"/>
  <c r="AM1030" i="14"/>
  <c r="AM1031" i="14"/>
  <c r="AM1032" i="14"/>
  <c r="AM1033" i="14"/>
  <c r="F1034" i="14"/>
  <c r="AV10" i="31" s="1"/>
  <c r="F1032" i="14"/>
  <c r="AM1035" i="14"/>
  <c r="AM1036" i="14"/>
  <c r="AM1037" i="14"/>
  <c r="AM1038" i="14"/>
  <c r="AM1039" i="14"/>
  <c r="AM1040" i="14"/>
  <c r="AM1041" i="14"/>
  <c r="AM1042" i="14"/>
  <c r="AM1043" i="14"/>
  <c r="AM1044" i="14"/>
  <c r="AM1045" i="14"/>
  <c r="AM1052" i="14"/>
  <c r="AM1053" i="14"/>
  <c r="AM1054" i="14"/>
  <c r="AM1055" i="14"/>
  <c r="AM1056" i="14"/>
  <c r="AM1057" i="14"/>
  <c r="AM1058" i="14"/>
  <c r="AM1059" i="14"/>
  <c r="AM1060" i="14"/>
  <c r="AM1061" i="14"/>
  <c r="AM1062" i="14"/>
  <c r="F1063" i="14"/>
  <c r="F1061" i="14"/>
  <c r="AW8" i="31" s="1"/>
  <c r="AM1064" i="14"/>
  <c r="AM1065" i="14"/>
  <c r="AM1066" i="14"/>
  <c r="AM1067" i="14"/>
  <c r="AM1068" i="14"/>
  <c r="AM1069" i="14"/>
  <c r="AM1070" i="14"/>
  <c r="AM1071" i="14"/>
  <c r="AM1072" i="14"/>
  <c r="AM1073" i="14"/>
  <c r="AM1074" i="14"/>
  <c r="AM1081" i="14"/>
  <c r="AM1082" i="14"/>
  <c r="AM1083" i="14"/>
  <c r="AM1084" i="14"/>
  <c r="AM1085" i="14"/>
  <c r="AM1086" i="14"/>
  <c r="AM1087" i="14"/>
  <c r="AM1088" i="14"/>
  <c r="AM1089" i="14"/>
  <c r="AM1090" i="14"/>
  <c r="AM1091" i="14"/>
  <c r="F1092" i="14"/>
  <c r="F1090" i="14"/>
  <c r="AX8" i="31" s="1"/>
  <c r="AM1093" i="14"/>
  <c r="AM1094" i="14"/>
  <c r="AM1095" i="14"/>
  <c r="AM1096" i="14"/>
  <c r="AM1097" i="14"/>
  <c r="AM1098" i="14"/>
  <c r="AM1099" i="14"/>
  <c r="AM1100" i="14"/>
  <c r="AM1101" i="14"/>
  <c r="AM1102" i="14"/>
  <c r="AM1103" i="14"/>
  <c r="AM1110" i="14"/>
  <c r="AM1111" i="14"/>
  <c r="AM1112" i="14"/>
  <c r="AM1113" i="14"/>
  <c r="AM1114" i="14"/>
  <c r="AM1115" i="14"/>
  <c r="AM1116" i="14"/>
  <c r="AM1117" i="14"/>
  <c r="AM1118" i="14"/>
  <c r="AM1119" i="14"/>
  <c r="AM1120" i="14"/>
  <c r="F1121" i="14"/>
  <c r="F1119" i="14"/>
  <c r="AY8" i="31" s="1"/>
  <c r="AM1122" i="14"/>
  <c r="AM1123" i="14"/>
  <c r="AM1124" i="14"/>
  <c r="AM1125" i="14"/>
  <c r="AM1126" i="14"/>
  <c r="AM1127" i="14"/>
  <c r="AM1128" i="14"/>
  <c r="AM1129" i="14"/>
  <c r="AM1130" i="14"/>
  <c r="AM1131" i="14"/>
  <c r="AM1132" i="14"/>
  <c r="AM1139" i="14"/>
  <c r="AM1140" i="14"/>
  <c r="AM1141" i="14"/>
  <c r="AM1142" i="14"/>
  <c r="AM1143" i="14"/>
  <c r="AM1144" i="14"/>
  <c r="AM1145" i="14"/>
  <c r="AM1146" i="14"/>
  <c r="AM1147" i="14"/>
  <c r="AM1148" i="14"/>
  <c r="AM1149" i="14"/>
  <c r="F1150" i="14"/>
  <c r="AZ10" i="31" s="1"/>
  <c r="F1148" i="14"/>
  <c r="AZ8" i="31" s="1"/>
  <c r="AM1151" i="14"/>
  <c r="AM1152" i="14"/>
  <c r="AM1153" i="14"/>
  <c r="AM1154" i="14"/>
  <c r="AM1155" i="14"/>
  <c r="AM1156" i="14"/>
  <c r="AM1157" i="14"/>
  <c r="AM1158" i="14"/>
  <c r="AM1159" i="14"/>
  <c r="AM1160" i="14"/>
  <c r="AM1161" i="14"/>
  <c r="AM1168" i="14"/>
  <c r="AM1169" i="14"/>
  <c r="AM1170" i="14"/>
  <c r="AM1171" i="14"/>
  <c r="AM1172" i="14"/>
  <c r="AM1173" i="14"/>
  <c r="AM1174" i="14"/>
  <c r="AM1175" i="14"/>
  <c r="AM1176" i="14"/>
  <c r="AM1177" i="14"/>
  <c r="AM1178" i="14"/>
  <c r="F1179" i="14"/>
  <c r="F1177" i="14"/>
  <c r="BA8" i="31" s="1"/>
  <c r="AM1180" i="14"/>
  <c r="AM1181" i="14"/>
  <c r="AM1182" i="14"/>
  <c r="AM1183" i="14"/>
  <c r="AM1184" i="14"/>
  <c r="AM1185" i="14"/>
  <c r="AM1186" i="14"/>
  <c r="AM1187" i="14"/>
  <c r="AM1188" i="14"/>
  <c r="AM1189" i="14"/>
  <c r="AM1190" i="14"/>
  <c r="AM1197" i="14"/>
  <c r="AM1198" i="14"/>
  <c r="AM1199" i="14"/>
  <c r="AM1200" i="14"/>
  <c r="AM1201" i="14"/>
  <c r="AM1202" i="14"/>
  <c r="AM1203" i="14"/>
  <c r="AM1204" i="14"/>
  <c r="AM1205" i="14"/>
  <c r="AM1206" i="14"/>
  <c r="AM1207" i="14"/>
  <c r="F1208" i="14"/>
  <c r="F1206" i="14"/>
  <c r="BB8" i="31" s="1"/>
  <c r="AM1209" i="14"/>
  <c r="AM1210" i="14"/>
  <c r="AM1211" i="14"/>
  <c r="AM1212" i="14"/>
  <c r="AM1213" i="14"/>
  <c r="AM1214" i="14"/>
  <c r="AM1215" i="14"/>
  <c r="AM1216" i="14"/>
  <c r="AM1217" i="14"/>
  <c r="AM1218" i="14"/>
  <c r="AM1219" i="14"/>
  <c r="AM1226" i="14"/>
  <c r="AM1227" i="14"/>
  <c r="AM1228" i="14"/>
  <c r="AM1229" i="14"/>
  <c r="AM1230" i="14"/>
  <c r="AM1231" i="14"/>
  <c r="AM1232" i="14"/>
  <c r="AM1233" i="14"/>
  <c r="AM1234" i="14"/>
  <c r="AM1235" i="14"/>
  <c r="AM1236" i="14"/>
  <c r="F1237" i="14"/>
  <c r="BC10" i="31" s="1"/>
  <c r="F1235" i="14"/>
  <c r="BC8" i="31" s="1"/>
  <c r="AM1238" i="14"/>
  <c r="AM1239" i="14"/>
  <c r="AM1240" i="14"/>
  <c r="AM1241" i="14"/>
  <c r="AM1242" i="14"/>
  <c r="AM1243" i="14"/>
  <c r="AM1244" i="14"/>
  <c r="AM1245" i="14"/>
  <c r="AM1246" i="14"/>
  <c r="AM1247" i="14"/>
  <c r="AM1248" i="14"/>
  <c r="AM1255" i="14"/>
  <c r="AM1256" i="14"/>
  <c r="AM1257" i="14"/>
  <c r="AM1258" i="14"/>
  <c r="AM1259" i="14"/>
  <c r="AM1260" i="14"/>
  <c r="AM1261" i="14"/>
  <c r="AM1262" i="14"/>
  <c r="AM1263" i="14"/>
  <c r="AM1264" i="14"/>
  <c r="AM1265" i="14"/>
  <c r="F1266" i="14"/>
  <c r="F1264" i="14"/>
  <c r="BD8" i="31" s="1"/>
  <c r="AM1267" i="14"/>
  <c r="AM1268" i="14"/>
  <c r="AM1269" i="14"/>
  <c r="AM1270" i="14"/>
  <c r="AM1271" i="14"/>
  <c r="AM1272" i="14"/>
  <c r="AM1273" i="14"/>
  <c r="AM1274" i="14"/>
  <c r="AM1275" i="14"/>
  <c r="AM1276" i="14"/>
  <c r="AM1277" i="14"/>
  <c r="AM1284" i="14"/>
  <c r="AM1285" i="14"/>
  <c r="AM1286" i="14"/>
  <c r="AM1287" i="14"/>
  <c r="AM1288" i="14"/>
  <c r="AM1289" i="14"/>
  <c r="AM1290" i="14"/>
  <c r="AM1291" i="14"/>
  <c r="AM1292" i="14"/>
  <c r="AM1293" i="14"/>
  <c r="AM1294" i="14"/>
  <c r="F1295" i="14"/>
  <c r="F1293" i="14"/>
  <c r="BE8" i="31" s="1"/>
  <c r="AM1296" i="14"/>
  <c r="AM1297" i="14"/>
  <c r="AM1298" i="14"/>
  <c r="AM1299" i="14"/>
  <c r="AM1300" i="14"/>
  <c r="AM1301" i="14"/>
  <c r="AM1302" i="14"/>
  <c r="AM1303" i="14"/>
  <c r="AM1304" i="14"/>
  <c r="AM1305" i="14"/>
  <c r="AM1306" i="14"/>
  <c r="AM1313" i="14"/>
  <c r="AM1314" i="14"/>
  <c r="AM1315" i="14"/>
  <c r="AM1316" i="14"/>
  <c r="AM1317" i="14"/>
  <c r="AM1318" i="14"/>
  <c r="AM1319" i="14"/>
  <c r="AM1320" i="14"/>
  <c r="AM1321" i="14"/>
  <c r="AM1322" i="14"/>
  <c r="AM1323" i="14"/>
  <c r="F1324" i="14"/>
  <c r="BF10" i="31" s="1"/>
  <c r="F1322" i="14"/>
  <c r="BF8" i="31" s="1"/>
  <c r="AM1325" i="14"/>
  <c r="AM1326" i="14"/>
  <c r="AM1327" i="14"/>
  <c r="AM1328" i="14"/>
  <c r="AM1329" i="14"/>
  <c r="AM1330" i="14"/>
  <c r="AM1331" i="14"/>
  <c r="AM1332" i="14"/>
  <c r="AM1333" i="14"/>
  <c r="AM1334" i="14"/>
  <c r="AM1335" i="14"/>
  <c r="AM1342" i="14"/>
  <c r="AM1343" i="14"/>
  <c r="AM1344" i="14"/>
  <c r="AM1345" i="14"/>
  <c r="AM1346" i="14"/>
  <c r="AM1347" i="14"/>
  <c r="AM1348" i="14"/>
  <c r="AM1349" i="14"/>
  <c r="AM1350" i="14"/>
  <c r="AM1351" i="14"/>
  <c r="AM1352" i="14"/>
  <c r="F1353" i="14"/>
  <c r="F1351" i="14"/>
  <c r="BG8" i="31" s="1"/>
  <c r="AM1354" i="14"/>
  <c r="AM1355" i="14"/>
  <c r="AM1356" i="14"/>
  <c r="AM1357" i="14"/>
  <c r="AM1358" i="14"/>
  <c r="AM1359" i="14"/>
  <c r="AM1360" i="14"/>
  <c r="AM1361" i="14"/>
  <c r="AM1362" i="14"/>
  <c r="AM1363" i="14"/>
  <c r="AM1364" i="14"/>
  <c r="AM1371" i="14"/>
  <c r="AM1372" i="14"/>
  <c r="AM1373" i="14"/>
  <c r="AM1374" i="14"/>
  <c r="AM1375" i="14"/>
  <c r="AM1376" i="14"/>
  <c r="AM1377" i="14"/>
  <c r="AM1378" i="14"/>
  <c r="AM1379" i="14"/>
  <c r="AM1380" i="14"/>
  <c r="AM1381" i="14"/>
  <c r="F1382" i="14"/>
  <c r="BH10" i="31" s="1"/>
  <c r="F1380" i="14"/>
  <c r="BH8" i="31" s="1"/>
  <c r="AM1383" i="14"/>
  <c r="AM1384" i="14"/>
  <c r="AM1385" i="14"/>
  <c r="AM1386" i="14"/>
  <c r="AM1387" i="14"/>
  <c r="AM1388" i="14"/>
  <c r="AM1389" i="14"/>
  <c r="AM1390" i="14"/>
  <c r="AM1391" i="14"/>
  <c r="AM1392" i="14"/>
  <c r="AM1393" i="14"/>
  <c r="AM1400" i="14"/>
  <c r="AM1401" i="14"/>
  <c r="AM1402" i="14"/>
  <c r="AM1403" i="14"/>
  <c r="AM1404" i="14"/>
  <c r="AM1405" i="14"/>
  <c r="AM1406" i="14"/>
  <c r="AM1407" i="14"/>
  <c r="AM1408" i="14"/>
  <c r="AM1409" i="14"/>
  <c r="AM1410" i="14"/>
  <c r="F1411" i="14"/>
  <c r="BI10" i="31" s="1"/>
  <c r="F1409" i="14"/>
  <c r="BI8" i="31" s="1"/>
  <c r="AM1412" i="14"/>
  <c r="AM1413" i="14"/>
  <c r="AM1414" i="14"/>
  <c r="AM1415" i="14"/>
  <c r="AM1416" i="14"/>
  <c r="AM1417" i="14"/>
  <c r="AM1418" i="14"/>
  <c r="AM1419" i="14"/>
  <c r="AM1420" i="14"/>
  <c r="AM1421" i="14"/>
  <c r="AM1422" i="14"/>
  <c r="AM1429" i="14"/>
  <c r="AM1430" i="14"/>
  <c r="AM1431" i="14"/>
  <c r="AM1432" i="14"/>
  <c r="AM1433" i="14"/>
  <c r="AM1434" i="14"/>
  <c r="AM1435" i="14"/>
  <c r="AM1436" i="14"/>
  <c r="AM1437" i="14"/>
  <c r="AM1438" i="14"/>
  <c r="AM1439" i="14"/>
  <c r="F1440" i="14"/>
  <c r="BJ10" i="31" s="1"/>
  <c r="F1438" i="14"/>
  <c r="AM1441" i="14"/>
  <c r="AM1442" i="14"/>
  <c r="AM1443" i="14"/>
  <c r="AM1444" i="14"/>
  <c r="AM1445" i="14"/>
  <c r="AM1446" i="14"/>
  <c r="AM1447" i="14"/>
  <c r="AM1448" i="14"/>
  <c r="AM1449" i="14"/>
  <c r="AM1450" i="14"/>
  <c r="AM1451" i="14"/>
  <c r="ES25" i="2"/>
  <c r="AJ3" i="14"/>
  <c r="AJ4" i="14"/>
  <c r="AJ5" i="14"/>
  <c r="AJ6" i="14"/>
  <c r="AJ7" i="14"/>
  <c r="AJ8" i="14"/>
  <c r="AJ9" i="14"/>
  <c r="AJ10" i="14"/>
  <c r="AJ11" i="14"/>
  <c r="AJ12" i="14"/>
  <c r="AJ13" i="14"/>
  <c r="AJ14" i="14"/>
  <c r="AJ15" i="14"/>
  <c r="AJ16" i="14"/>
  <c r="F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7" i="14"/>
  <c r="AJ38" i="14"/>
  <c r="AJ39" i="14"/>
  <c r="AJ40" i="14"/>
  <c r="AJ41" i="14"/>
  <c r="AJ42" i="14"/>
  <c r="AJ43" i="14"/>
  <c r="AJ44" i="14"/>
  <c r="AJ45" i="14"/>
  <c r="AJ46" i="14"/>
  <c r="F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6" i="14"/>
  <c r="AJ67" i="14"/>
  <c r="AJ68" i="14"/>
  <c r="AJ69" i="14"/>
  <c r="AJ70" i="14"/>
  <c r="AJ71" i="14"/>
  <c r="AJ72" i="14"/>
  <c r="AJ73" i="14"/>
  <c r="AJ74" i="14"/>
  <c r="AJ75" i="14"/>
  <c r="F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95" i="14"/>
  <c r="AJ96" i="14"/>
  <c r="AJ97" i="14"/>
  <c r="AJ98" i="14"/>
  <c r="AJ99" i="14"/>
  <c r="AJ100" i="14"/>
  <c r="AJ101" i="14"/>
  <c r="AJ102" i="14"/>
  <c r="AJ103" i="14"/>
  <c r="AJ104" i="14"/>
  <c r="F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24" i="14"/>
  <c r="AJ125" i="14"/>
  <c r="AJ126" i="14"/>
  <c r="AJ127" i="14"/>
  <c r="AJ128" i="14"/>
  <c r="AJ129" i="14"/>
  <c r="AJ130" i="14"/>
  <c r="AJ131" i="14"/>
  <c r="AJ132" i="14"/>
  <c r="AJ133" i="14"/>
  <c r="F134" i="14"/>
  <c r="Q9" i="31" s="1"/>
  <c r="AJ135" i="14"/>
  <c r="AJ136" i="14"/>
  <c r="AJ137" i="14"/>
  <c r="AJ138" i="14"/>
  <c r="AJ139" i="14"/>
  <c r="AJ140" i="14"/>
  <c r="AJ141" i="14"/>
  <c r="AJ142" i="14"/>
  <c r="AJ143" i="14"/>
  <c r="AJ144" i="14"/>
  <c r="AJ145" i="14"/>
  <c r="AJ146" i="14"/>
  <c r="AJ153" i="14"/>
  <c r="AJ154" i="14"/>
  <c r="AJ155" i="14"/>
  <c r="AJ156" i="14"/>
  <c r="AJ157" i="14"/>
  <c r="AJ158" i="14"/>
  <c r="AJ159" i="14"/>
  <c r="AJ160" i="14"/>
  <c r="AJ161" i="14"/>
  <c r="AJ162" i="14"/>
  <c r="F163" i="14"/>
  <c r="AJ164" i="14"/>
  <c r="AJ165" i="14"/>
  <c r="AJ166" i="14"/>
  <c r="AJ167" i="14"/>
  <c r="AJ168" i="14"/>
  <c r="AJ169" i="14"/>
  <c r="AJ170" i="14"/>
  <c r="AJ171" i="14"/>
  <c r="AJ172" i="14"/>
  <c r="AJ173" i="14"/>
  <c r="AJ174" i="14"/>
  <c r="AJ175" i="14"/>
  <c r="AJ182" i="14"/>
  <c r="AJ183" i="14"/>
  <c r="AJ184" i="14"/>
  <c r="AJ185" i="14"/>
  <c r="AJ186" i="14"/>
  <c r="AJ187" i="14"/>
  <c r="AJ188" i="14"/>
  <c r="AJ189" i="14"/>
  <c r="AJ190" i="14"/>
  <c r="AJ191" i="14"/>
  <c r="I192" i="14"/>
  <c r="AJ192" i="14"/>
  <c r="AJ193" i="14"/>
  <c r="AJ194" i="14"/>
  <c r="AJ195" i="14"/>
  <c r="AJ196" i="14"/>
  <c r="AJ197" i="14"/>
  <c r="AJ198" i="14"/>
  <c r="AJ199" i="14"/>
  <c r="AJ200" i="14"/>
  <c r="AJ201" i="14"/>
  <c r="AJ202" i="14"/>
  <c r="AJ203" i="14"/>
  <c r="AJ204" i="14"/>
  <c r="AJ211" i="14"/>
  <c r="AJ212" i="14"/>
  <c r="AJ213" i="14"/>
  <c r="AJ214" i="14"/>
  <c r="AJ215" i="14"/>
  <c r="AJ216" i="14"/>
  <c r="AJ217" i="14"/>
  <c r="AJ218" i="14"/>
  <c r="AJ219" i="14"/>
  <c r="AJ220" i="14"/>
  <c r="F221" i="14"/>
  <c r="T9" i="31" s="1"/>
  <c r="AJ222" i="14"/>
  <c r="AJ223" i="14"/>
  <c r="AJ224" i="14"/>
  <c r="AJ225" i="14"/>
  <c r="AJ226" i="14"/>
  <c r="AJ227" i="14"/>
  <c r="AJ228" i="14"/>
  <c r="AJ229" i="14"/>
  <c r="AJ230" i="14"/>
  <c r="AJ231" i="14"/>
  <c r="AJ232" i="14"/>
  <c r="AJ233" i="14"/>
  <c r="AJ240" i="14"/>
  <c r="AJ241" i="14"/>
  <c r="AJ242" i="14"/>
  <c r="AJ243" i="14"/>
  <c r="AJ244" i="14"/>
  <c r="AJ245" i="14"/>
  <c r="AJ246" i="14"/>
  <c r="AJ247" i="14"/>
  <c r="AJ248" i="14"/>
  <c r="AJ249" i="14"/>
  <c r="F250" i="14"/>
  <c r="AJ251" i="14"/>
  <c r="AJ252" i="14"/>
  <c r="AJ253" i="14"/>
  <c r="AJ254" i="14"/>
  <c r="AJ255" i="14"/>
  <c r="AJ256" i="14"/>
  <c r="AJ257" i="14"/>
  <c r="AJ258" i="14"/>
  <c r="AJ259" i="14"/>
  <c r="AJ260" i="14"/>
  <c r="AJ261" i="14"/>
  <c r="AJ262" i="14"/>
  <c r="AJ269" i="14"/>
  <c r="AJ270" i="14"/>
  <c r="AJ271" i="14"/>
  <c r="AJ272" i="14"/>
  <c r="AJ273" i="14"/>
  <c r="AJ274" i="14"/>
  <c r="AJ275" i="14"/>
  <c r="AJ276" i="14"/>
  <c r="AJ277" i="14"/>
  <c r="AJ278" i="14"/>
  <c r="F279" i="14"/>
  <c r="F278" i="14"/>
  <c r="V8" i="31" s="1"/>
  <c r="AJ280" i="14"/>
  <c r="AJ281" i="14"/>
  <c r="AJ282" i="14"/>
  <c r="AJ283" i="14"/>
  <c r="AJ284" i="14"/>
  <c r="AJ285" i="14"/>
  <c r="AJ286" i="14"/>
  <c r="AJ287" i="14"/>
  <c r="AJ288" i="14"/>
  <c r="AJ289" i="14"/>
  <c r="AJ290" i="14"/>
  <c r="AJ291" i="14"/>
  <c r="AJ298" i="14"/>
  <c r="AJ299" i="14"/>
  <c r="AJ300" i="14"/>
  <c r="AJ301" i="14"/>
  <c r="AJ302" i="14"/>
  <c r="AJ303" i="14"/>
  <c r="AJ304" i="14"/>
  <c r="AJ305" i="14"/>
  <c r="AJ306" i="14"/>
  <c r="AJ307" i="14"/>
  <c r="F308" i="14"/>
  <c r="W9" i="31" s="1"/>
  <c r="AJ309" i="14"/>
  <c r="AJ310" i="14"/>
  <c r="AJ311" i="14"/>
  <c r="AJ312" i="14"/>
  <c r="AJ313" i="14"/>
  <c r="AJ314" i="14"/>
  <c r="AJ315" i="14"/>
  <c r="AJ316" i="14"/>
  <c r="AJ317" i="14"/>
  <c r="AJ318" i="14"/>
  <c r="AJ319" i="14"/>
  <c r="AJ320" i="14"/>
  <c r="AJ327" i="14"/>
  <c r="AJ328" i="14"/>
  <c r="AJ329" i="14"/>
  <c r="AJ330" i="14"/>
  <c r="AJ331" i="14"/>
  <c r="AJ332" i="14"/>
  <c r="AJ333" i="14"/>
  <c r="AJ334" i="14"/>
  <c r="AJ335" i="14"/>
  <c r="AJ336" i="14"/>
  <c r="F337" i="14"/>
  <c r="AJ338" i="14"/>
  <c r="AJ339" i="14"/>
  <c r="AJ340" i="14"/>
  <c r="AJ341" i="14"/>
  <c r="AJ342" i="14"/>
  <c r="AJ343" i="14"/>
  <c r="AJ344" i="14"/>
  <c r="AJ345" i="14"/>
  <c r="AJ346" i="14"/>
  <c r="AJ347" i="14"/>
  <c r="AJ348" i="14"/>
  <c r="AJ349" i="14"/>
  <c r="AJ356" i="14"/>
  <c r="AJ357" i="14"/>
  <c r="AJ358" i="14"/>
  <c r="AJ359" i="14"/>
  <c r="AJ360" i="14"/>
  <c r="AJ361" i="14"/>
  <c r="AJ362" i="14"/>
  <c r="AJ363" i="14"/>
  <c r="AJ364" i="14"/>
  <c r="AJ365" i="14"/>
  <c r="F366" i="14"/>
  <c r="Y9" i="31" s="1"/>
  <c r="AJ367" i="14"/>
  <c r="AJ368" i="14"/>
  <c r="AJ369" i="14"/>
  <c r="AJ370" i="14"/>
  <c r="AJ371" i="14"/>
  <c r="AJ372" i="14"/>
  <c r="AJ373" i="14"/>
  <c r="AJ374" i="14"/>
  <c r="AJ375" i="14"/>
  <c r="AJ376" i="14"/>
  <c r="AJ377" i="14"/>
  <c r="AJ378" i="14"/>
  <c r="AJ385" i="14"/>
  <c r="AJ386" i="14"/>
  <c r="AJ387" i="14"/>
  <c r="AJ388" i="14"/>
  <c r="AJ389" i="14"/>
  <c r="AJ390" i="14"/>
  <c r="AJ391" i="14"/>
  <c r="AJ392" i="14"/>
  <c r="AJ393" i="14"/>
  <c r="AJ394" i="14"/>
  <c r="F395" i="14"/>
  <c r="AJ396" i="14"/>
  <c r="AJ397" i="14"/>
  <c r="AJ398" i="14"/>
  <c r="AJ399" i="14"/>
  <c r="AJ400" i="14"/>
  <c r="AJ401" i="14"/>
  <c r="AJ402" i="14"/>
  <c r="AJ403" i="14"/>
  <c r="AJ404" i="14"/>
  <c r="AJ405" i="14"/>
  <c r="AJ406" i="14"/>
  <c r="AJ407" i="14"/>
  <c r="AJ414" i="14"/>
  <c r="AJ415" i="14"/>
  <c r="AJ416" i="14"/>
  <c r="AJ417" i="14"/>
  <c r="AJ418" i="14"/>
  <c r="AJ419" i="14"/>
  <c r="AJ420" i="14"/>
  <c r="AJ421" i="14"/>
  <c r="AJ422" i="14"/>
  <c r="AJ423" i="14"/>
  <c r="F424" i="14"/>
  <c r="AA9" i="31" s="1"/>
  <c r="AJ425" i="14"/>
  <c r="AJ426" i="14"/>
  <c r="AJ427" i="14"/>
  <c r="AJ428" i="14"/>
  <c r="AJ429" i="14"/>
  <c r="AJ430" i="14"/>
  <c r="AJ431" i="14"/>
  <c r="AJ432" i="14"/>
  <c r="AJ433" i="14"/>
  <c r="AJ434" i="14"/>
  <c r="AJ435" i="14"/>
  <c r="AJ436" i="14"/>
  <c r="AJ443" i="14"/>
  <c r="AJ444" i="14"/>
  <c r="AJ445" i="14"/>
  <c r="AJ446" i="14"/>
  <c r="AJ447" i="14"/>
  <c r="AJ448" i="14"/>
  <c r="AJ449" i="14"/>
  <c r="AJ450" i="14"/>
  <c r="AJ451" i="14"/>
  <c r="AJ452" i="14"/>
  <c r="F453" i="14"/>
  <c r="AJ454" i="14"/>
  <c r="AJ455" i="14"/>
  <c r="AJ456" i="14"/>
  <c r="AJ457" i="14"/>
  <c r="AJ458" i="14"/>
  <c r="AJ459" i="14"/>
  <c r="AJ460" i="14"/>
  <c r="AJ461" i="14"/>
  <c r="AJ462" i="14"/>
  <c r="AJ463" i="14"/>
  <c r="AJ464" i="14"/>
  <c r="AJ465" i="14"/>
  <c r="AJ472" i="14"/>
  <c r="AJ473" i="14"/>
  <c r="AJ474" i="14"/>
  <c r="AJ475" i="14"/>
  <c r="AJ476" i="14"/>
  <c r="AJ477" i="14"/>
  <c r="AJ478" i="14"/>
  <c r="AJ479" i="14"/>
  <c r="AJ480" i="14"/>
  <c r="AJ481" i="14"/>
  <c r="F482" i="14"/>
  <c r="AC9" i="31" s="1"/>
  <c r="AJ483" i="14"/>
  <c r="AJ484" i="14"/>
  <c r="AJ485" i="14"/>
  <c r="AJ486" i="14"/>
  <c r="AJ487" i="14"/>
  <c r="AJ488" i="14"/>
  <c r="AJ489" i="14"/>
  <c r="AJ490" i="14"/>
  <c r="AJ491" i="14"/>
  <c r="AJ492" i="14"/>
  <c r="AJ493" i="14"/>
  <c r="AJ494" i="14"/>
  <c r="AJ501" i="14"/>
  <c r="AJ502" i="14"/>
  <c r="AJ503" i="14"/>
  <c r="AJ504" i="14"/>
  <c r="AJ505" i="14"/>
  <c r="AJ506" i="14"/>
  <c r="AJ507" i="14"/>
  <c r="AJ508" i="14"/>
  <c r="AJ509" i="14"/>
  <c r="AJ510" i="14"/>
  <c r="F511" i="14"/>
  <c r="AJ512" i="14"/>
  <c r="AJ513" i="14"/>
  <c r="AJ514" i="14"/>
  <c r="AJ515" i="14"/>
  <c r="AJ516" i="14"/>
  <c r="AJ517" i="14"/>
  <c r="AJ518" i="14"/>
  <c r="AJ519" i="14"/>
  <c r="AJ520" i="14"/>
  <c r="AJ521" i="14"/>
  <c r="AJ522" i="14"/>
  <c r="AJ523" i="14"/>
  <c r="AJ530" i="14"/>
  <c r="AJ531" i="14"/>
  <c r="AJ532" i="14"/>
  <c r="AJ533" i="14"/>
  <c r="AJ534" i="14"/>
  <c r="AJ535" i="14"/>
  <c r="AJ536" i="14"/>
  <c r="AJ537" i="14"/>
  <c r="AJ538" i="14"/>
  <c r="AJ539" i="14"/>
  <c r="F540" i="14"/>
  <c r="AE9" i="31" s="1"/>
  <c r="AJ541" i="14"/>
  <c r="AJ542" i="14"/>
  <c r="AJ543" i="14"/>
  <c r="AJ544" i="14"/>
  <c r="AJ545" i="14"/>
  <c r="AJ546" i="14"/>
  <c r="AJ547" i="14"/>
  <c r="AJ548" i="14"/>
  <c r="AJ549" i="14"/>
  <c r="AJ550" i="14"/>
  <c r="AJ551" i="14"/>
  <c r="AJ552" i="14"/>
  <c r="AJ559" i="14"/>
  <c r="AJ560" i="14"/>
  <c r="AJ561" i="14"/>
  <c r="AJ562" i="14"/>
  <c r="AJ563" i="14"/>
  <c r="AJ564" i="14"/>
  <c r="AJ565" i="14"/>
  <c r="AJ566" i="14"/>
  <c r="AJ567" i="14"/>
  <c r="AJ568" i="14"/>
  <c r="F569" i="14"/>
  <c r="AJ570" i="14"/>
  <c r="AJ571" i="14"/>
  <c r="AJ572" i="14"/>
  <c r="AJ573" i="14"/>
  <c r="AJ574" i="14"/>
  <c r="AJ575" i="14"/>
  <c r="AJ576" i="14"/>
  <c r="AJ577" i="14"/>
  <c r="AJ578" i="14"/>
  <c r="AJ579" i="14"/>
  <c r="AJ580" i="14"/>
  <c r="AJ581" i="14"/>
  <c r="AJ588" i="14"/>
  <c r="AJ589" i="14"/>
  <c r="AJ590" i="14"/>
  <c r="AJ591" i="14"/>
  <c r="AJ592" i="14"/>
  <c r="AJ593" i="14"/>
  <c r="AJ594" i="14"/>
  <c r="AJ595" i="14"/>
  <c r="AJ596" i="14"/>
  <c r="AJ597" i="14"/>
  <c r="F598" i="14"/>
  <c r="AG9" i="31" s="1"/>
  <c r="AJ599" i="14"/>
  <c r="AJ600" i="14"/>
  <c r="AJ601" i="14"/>
  <c r="AJ602" i="14"/>
  <c r="AJ603" i="14"/>
  <c r="AJ604" i="14"/>
  <c r="AJ605" i="14"/>
  <c r="AJ606" i="14"/>
  <c r="AJ607" i="14"/>
  <c r="AJ608" i="14"/>
  <c r="AJ609" i="14"/>
  <c r="AJ610" i="14"/>
  <c r="AJ617" i="14"/>
  <c r="AJ618" i="14"/>
  <c r="AJ619" i="14"/>
  <c r="AJ620" i="14"/>
  <c r="AJ621" i="14"/>
  <c r="AJ622" i="14"/>
  <c r="AJ623" i="14"/>
  <c r="AJ624" i="14"/>
  <c r="AJ625" i="14"/>
  <c r="AJ626" i="14"/>
  <c r="F627" i="14"/>
  <c r="AJ628" i="14"/>
  <c r="AJ629" i="14"/>
  <c r="AJ630" i="14"/>
  <c r="AJ631" i="14"/>
  <c r="AJ632" i="14"/>
  <c r="AJ633" i="14"/>
  <c r="AJ634" i="14"/>
  <c r="AJ635" i="14"/>
  <c r="AJ636" i="14"/>
  <c r="AJ637" i="14"/>
  <c r="AJ638" i="14"/>
  <c r="AJ639" i="14"/>
  <c r="AJ646" i="14"/>
  <c r="AJ647" i="14"/>
  <c r="AJ648" i="14"/>
  <c r="AJ649" i="14"/>
  <c r="AJ650" i="14"/>
  <c r="AJ651" i="14"/>
  <c r="AJ652" i="14"/>
  <c r="AJ653" i="14"/>
  <c r="AJ654" i="14"/>
  <c r="AJ655" i="14"/>
  <c r="F656" i="14"/>
  <c r="AI9" i="31" s="1"/>
  <c r="AJ657" i="14"/>
  <c r="AJ658" i="14"/>
  <c r="AJ659" i="14"/>
  <c r="AJ660" i="14"/>
  <c r="AJ661" i="14"/>
  <c r="AJ662" i="14"/>
  <c r="AJ663" i="14"/>
  <c r="AJ664" i="14"/>
  <c r="AJ665" i="14"/>
  <c r="AJ666" i="14"/>
  <c r="AJ667" i="14"/>
  <c r="AJ668" i="14"/>
  <c r="AJ675" i="14"/>
  <c r="AJ676" i="14"/>
  <c r="AJ677" i="14"/>
  <c r="AJ678" i="14"/>
  <c r="AJ679" i="14"/>
  <c r="AJ680" i="14"/>
  <c r="AJ681" i="14"/>
  <c r="AJ682" i="14"/>
  <c r="AJ683" i="14"/>
  <c r="AJ684" i="14"/>
  <c r="F685" i="14"/>
  <c r="AJ686" i="14"/>
  <c r="AJ687" i="14"/>
  <c r="AJ688" i="14"/>
  <c r="AJ689" i="14"/>
  <c r="AJ690" i="14"/>
  <c r="AJ691" i="14"/>
  <c r="AJ692" i="14"/>
  <c r="AJ693" i="14"/>
  <c r="AJ694" i="14"/>
  <c r="AJ695" i="14"/>
  <c r="AJ696" i="14"/>
  <c r="AJ697" i="14"/>
  <c r="AJ704" i="14"/>
  <c r="AJ705" i="14"/>
  <c r="AJ706" i="14"/>
  <c r="AJ707" i="14"/>
  <c r="AJ708" i="14"/>
  <c r="AJ709" i="14"/>
  <c r="AJ710" i="14"/>
  <c r="AJ711" i="14"/>
  <c r="AJ712" i="14"/>
  <c r="AJ713" i="14"/>
  <c r="F714" i="14"/>
  <c r="AK9" i="31" s="1"/>
  <c r="AJ715" i="14"/>
  <c r="AJ716" i="14"/>
  <c r="AJ717" i="14"/>
  <c r="AJ718" i="14"/>
  <c r="AJ719" i="14"/>
  <c r="AJ720" i="14"/>
  <c r="AJ721" i="14"/>
  <c r="AJ722" i="14"/>
  <c r="AJ723" i="14"/>
  <c r="AJ724" i="14"/>
  <c r="AJ725" i="14"/>
  <c r="AJ726" i="14"/>
  <c r="AJ733" i="14"/>
  <c r="AJ734" i="14"/>
  <c r="AJ735" i="14"/>
  <c r="AJ736" i="14"/>
  <c r="AJ737" i="14"/>
  <c r="AJ738" i="14"/>
  <c r="AJ739" i="14"/>
  <c r="AJ740" i="14"/>
  <c r="AJ741" i="14"/>
  <c r="AJ742" i="14"/>
  <c r="F743" i="14"/>
  <c r="AJ744" i="14"/>
  <c r="AJ745" i="14"/>
  <c r="AJ746" i="14"/>
  <c r="AJ747" i="14"/>
  <c r="AJ748" i="14"/>
  <c r="AJ749" i="14"/>
  <c r="AJ750" i="14"/>
  <c r="AJ751" i="14"/>
  <c r="AJ752" i="14"/>
  <c r="AJ753" i="14"/>
  <c r="AJ754" i="14"/>
  <c r="AJ755" i="14"/>
  <c r="AJ762" i="14"/>
  <c r="AJ763" i="14"/>
  <c r="AJ764" i="14"/>
  <c r="AJ765" i="14"/>
  <c r="AJ766" i="14"/>
  <c r="AJ767" i="14"/>
  <c r="AJ768" i="14"/>
  <c r="AJ769" i="14"/>
  <c r="AJ770" i="14"/>
  <c r="AJ771" i="14"/>
  <c r="F772" i="14"/>
  <c r="AM9" i="31" s="1"/>
  <c r="F771" i="14"/>
  <c r="AJ773" i="14"/>
  <c r="AJ774" i="14"/>
  <c r="AJ775" i="14"/>
  <c r="AJ776" i="14"/>
  <c r="AJ777" i="14"/>
  <c r="AJ778" i="14"/>
  <c r="AJ779" i="14"/>
  <c r="AJ780" i="14"/>
  <c r="AJ781" i="14"/>
  <c r="AJ782" i="14"/>
  <c r="AJ783" i="14"/>
  <c r="AJ784" i="14"/>
  <c r="AJ791" i="14"/>
  <c r="AJ792" i="14"/>
  <c r="AJ793" i="14"/>
  <c r="AJ794" i="14"/>
  <c r="AJ795" i="14"/>
  <c r="AJ796" i="14"/>
  <c r="AJ797" i="14"/>
  <c r="AJ798" i="14"/>
  <c r="AJ799" i="14"/>
  <c r="AJ800" i="14"/>
  <c r="F801" i="14"/>
  <c r="AN9" i="31" s="1"/>
  <c r="AJ802" i="14"/>
  <c r="AJ803" i="14"/>
  <c r="AJ804" i="14"/>
  <c r="AJ805" i="14"/>
  <c r="AJ806" i="14"/>
  <c r="AJ807" i="14"/>
  <c r="AJ808" i="14"/>
  <c r="AJ809" i="14"/>
  <c r="AJ810" i="14"/>
  <c r="AJ811" i="14"/>
  <c r="AJ812" i="14"/>
  <c r="AJ813" i="14"/>
  <c r="AJ820" i="14"/>
  <c r="AJ821" i="14"/>
  <c r="AJ822" i="14"/>
  <c r="AJ823" i="14"/>
  <c r="AJ824" i="14"/>
  <c r="AJ825" i="14"/>
  <c r="AJ826" i="14"/>
  <c r="AJ827" i="14"/>
  <c r="AJ828" i="14"/>
  <c r="AJ829" i="14"/>
  <c r="F830" i="14"/>
  <c r="AJ831" i="14"/>
  <c r="AJ832" i="14"/>
  <c r="AJ833" i="14"/>
  <c r="AJ834" i="14"/>
  <c r="AJ835" i="14"/>
  <c r="AJ836" i="14"/>
  <c r="AJ837" i="14"/>
  <c r="AJ838" i="14"/>
  <c r="AJ839" i="14"/>
  <c r="AJ840" i="14"/>
  <c r="AJ841" i="14"/>
  <c r="AJ842" i="14"/>
  <c r="AJ849" i="14"/>
  <c r="AJ850" i="14"/>
  <c r="AJ851" i="14"/>
  <c r="AJ852" i="14"/>
  <c r="AJ853" i="14"/>
  <c r="AJ854" i="14"/>
  <c r="AJ855" i="14"/>
  <c r="AJ856" i="14"/>
  <c r="AJ857" i="14"/>
  <c r="AJ858" i="14"/>
  <c r="F859" i="14"/>
  <c r="AJ860" i="14"/>
  <c r="AJ861" i="14"/>
  <c r="AJ862" i="14"/>
  <c r="AJ863" i="14"/>
  <c r="AJ864" i="14"/>
  <c r="AJ865" i="14"/>
  <c r="AJ866" i="14"/>
  <c r="AJ867" i="14"/>
  <c r="AJ868" i="14"/>
  <c r="AJ869" i="14"/>
  <c r="AJ870" i="14"/>
  <c r="AJ871" i="14"/>
  <c r="AJ878" i="14"/>
  <c r="AJ879" i="14"/>
  <c r="AJ880" i="14"/>
  <c r="AJ881" i="14"/>
  <c r="AJ882" i="14"/>
  <c r="AJ883" i="14"/>
  <c r="AJ884" i="14"/>
  <c r="AJ885" i="14"/>
  <c r="AJ886" i="14"/>
  <c r="AJ887" i="14"/>
  <c r="F888" i="14"/>
  <c r="AJ889" i="14"/>
  <c r="AJ890" i="14"/>
  <c r="AJ891" i="14"/>
  <c r="AJ892" i="14"/>
  <c r="AJ893" i="14"/>
  <c r="AJ894" i="14"/>
  <c r="AJ895" i="14"/>
  <c r="AJ896" i="14"/>
  <c r="AJ897" i="14"/>
  <c r="AJ898" i="14"/>
  <c r="AJ899" i="14"/>
  <c r="AJ900" i="14"/>
  <c r="AJ907" i="14"/>
  <c r="AJ908" i="14"/>
  <c r="AJ909" i="14"/>
  <c r="AJ910" i="14"/>
  <c r="AJ911" i="14"/>
  <c r="AJ912" i="14"/>
  <c r="AJ913" i="14"/>
  <c r="AJ914" i="14"/>
  <c r="AJ915" i="14"/>
  <c r="AJ916" i="14"/>
  <c r="AJ917" i="14"/>
  <c r="AJ918" i="14"/>
  <c r="AJ919" i="14"/>
  <c r="AJ920" i="14"/>
  <c r="AJ921" i="14"/>
  <c r="AJ922" i="14"/>
  <c r="AJ923" i="14"/>
  <c r="AJ924" i="14"/>
  <c r="AJ925" i="14"/>
  <c r="AJ926" i="14"/>
  <c r="AJ927" i="14"/>
  <c r="AJ928" i="14"/>
  <c r="AJ929" i="14"/>
  <c r="AJ936" i="14"/>
  <c r="AJ937" i="14"/>
  <c r="AJ938" i="14"/>
  <c r="AJ939" i="14"/>
  <c r="AJ940" i="14"/>
  <c r="AJ941" i="14"/>
  <c r="AJ942" i="14"/>
  <c r="AJ943" i="14"/>
  <c r="AJ944" i="14"/>
  <c r="AJ945" i="14"/>
  <c r="F946" i="14"/>
  <c r="AJ947" i="14"/>
  <c r="AJ948" i="14"/>
  <c r="AJ949" i="14"/>
  <c r="AJ950" i="14"/>
  <c r="AJ951" i="14"/>
  <c r="AJ952" i="14"/>
  <c r="AJ953" i="14"/>
  <c r="AJ954" i="14"/>
  <c r="AJ955" i="14"/>
  <c r="AJ956" i="14"/>
  <c r="AJ957" i="14"/>
  <c r="AJ958" i="14"/>
  <c r="AJ965" i="14"/>
  <c r="AJ966" i="14"/>
  <c r="AJ967" i="14"/>
  <c r="AJ968" i="14"/>
  <c r="AJ969" i="14"/>
  <c r="AJ970" i="14"/>
  <c r="AJ971" i="14"/>
  <c r="AJ972" i="14"/>
  <c r="AJ973" i="14"/>
  <c r="AJ974" i="14"/>
  <c r="F975" i="14"/>
  <c r="AT9" i="31" s="1"/>
  <c r="AJ976" i="14"/>
  <c r="AJ977" i="14"/>
  <c r="AJ978" i="14"/>
  <c r="AJ979" i="14"/>
  <c r="AJ980" i="14"/>
  <c r="AJ981" i="14"/>
  <c r="AJ982" i="14"/>
  <c r="AJ983" i="14"/>
  <c r="AJ984" i="14"/>
  <c r="AJ985" i="14"/>
  <c r="AJ986" i="14"/>
  <c r="AJ987" i="14"/>
  <c r="AJ994" i="14"/>
  <c r="AJ995" i="14"/>
  <c r="AJ996" i="14"/>
  <c r="AJ997" i="14"/>
  <c r="AJ998" i="14"/>
  <c r="AJ999" i="14"/>
  <c r="AJ1000" i="14"/>
  <c r="AJ1001" i="14"/>
  <c r="AJ1002" i="14"/>
  <c r="AJ1003" i="14"/>
  <c r="F1004" i="14"/>
  <c r="AJ1005" i="14"/>
  <c r="AJ1006" i="14"/>
  <c r="AJ1007" i="14"/>
  <c r="AJ1008" i="14"/>
  <c r="AJ1009" i="14"/>
  <c r="AJ1010" i="14"/>
  <c r="AJ1011" i="14"/>
  <c r="AJ1012" i="14"/>
  <c r="AJ1013" i="14"/>
  <c r="AJ1014" i="14"/>
  <c r="AJ1015" i="14"/>
  <c r="AJ1016" i="14"/>
  <c r="AJ1023" i="14"/>
  <c r="AJ1024" i="14"/>
  <c r="AJ1025" i="14"/>
  <c r="AJ1026" i="14"/>
  <c r="AJ1027" i="14"/>
  <c r="AJ1028" i="14"/>
  <c r="AJ1029" i="14"/>
  <c r="AJ1030" i="14"/>
  <c r="AJ1031" i="14"/>
  <c r="AJ1032" i="14"/>
  <c r="F1033" i="14"/>
  <c r="AV9" i="31" s="1"/>
  <c r="AJ1034" i="14"/>
  <c r="AJ1035" i="14"/>
  <c r="AJ1036" i="14"/>
  <c r="AJ1037" i="14"/>
  <c r="AJ1038" i="14"/>
  <c r="AJ1039" i="14"/>
  <c r="AJ1040" i="14"/>
  <c r="AJ1041" i="14"/>
  <c r="AJ1042" i="14"/>
  <c r="AJ1043" i="14"/>
  <c r="AJ1044" i="14"/>
  <c r="AJ1045" i="14"/>
  <c r="AJ1052" i="14"/>
  <c r="AJ1053" i="14"/>
  <c r="AJ1054" i="14"/>
  <c r="AJ1055" i="14"/>
  <c r="AJ1056" i="14"/>
  <c r="AJ1057" i="14"/>
  <c r="AJ1058" i="14"/>
  <c r="AJ1059" i="14"/>
  <c r="AJ1060" i="14"/>
  <c r="AJ1061" i="14"/>
  <c r="F1062" i="14"/>
  <c r="AJ1063" i="14"/>
  <c r="AJ1064" i="14"/>
  <c r="AJ1065" i="14"/>
  <c r="AJ1066" i="14"/>
  <c r="AJ1067" i="14"/>
  <c r="AJ1068" i="14"/>
  <c r="AJ1069" i="14"/>
  <c r="AJ1070" i="14"/>
  <c r="AJ1071" i="14"/>
  <c r="AJ1072" i="14"/>
  <c r="AJ1073" i="14"/>
  <c r="AJ1074" i="14"/>
  <c r="AJ1081" i="14"/>
  <c r="AJ1082" i="14"/>
  <c r="AJ1083" i="14"/>
  <c r="AJ1084" i="14"/>
  <c r="AJ1085" i="14"/>
  <c r="AJ1086" i="14"/>
  <c r="AJ1087" i="14"/>
  <c r="AJ1088" i="14"/>
  <c r="AJ1089" i="14"/>
  <c r="AJ1090" i="14"/>
  <c r="F1091" i="14"/>
  <c r="AJ1092" i="14"/>
  <c r="AJ1093" i="14"/>
  <c r="AJ1094" i="14"/>
  <c r="AJ1095" i="14"/>
  <c r="AJ1096" i="14"/>
  <c r="AJ1097" i="14"/>
  <c r="AJ1098" i="14"/>
  <c r="AJ1099" i="14"/>
  <c r="AJ1100" i="14"/>
  <c r="AJ1101" i="14"/>
  <c r="AJ1102" i="14"/>
  <c r="AJ1103" i="14"/>
  <c r="AJ1110" i="14"/>
  <c r="AJ1111" i="14"/>
  <c r="AJ1112" i="14"/>
  <c r="AJ1113" i="14"/>
  <c r="AJ1114" i="14"/>
  <c r="AJ1115" i="14"/>
  <c r="AJ1116" i="14"/>
  <c r="AJ1117" i="14"/>
  <c r="AJ1118" i="14"/>
  <c r="AJ1119" i="14"/>
  <c r="F1120" i="14"/>
  <c r="AJ1121" i="14"/>
  <c r="AJ1122" i="14"/>
  <c r="AJ1123" i="14"/>
  <c r="AJ1124" i="14"/>
  <c r="AJ1125" i="14"/>
  <c r="AJ1126" i="14"/>
  <c r="AJ1127" i="14"/>
  <c r="AJ1128" i="14"/>
  <c r="AJ1129" i="14"/>
  <c r="AJ1130" i="14"/>
  <c r="AJ1131" i="14"/>
  <c r="AJ1132" i="14"/>
  <c r="AJ1139" i="14"/>
  <c r="AJ1140" i="14"/>
  <c r="AJ1141" i="14"/>
  <c r="AJ1142" i="14"/>
  <c r="AJ1143" i="14"/>
  <c r="AJ1144" i="14"/>
  <c r="AJ1145" i="14"/>
  <c r="AJ1146" i="14"/>
  <c r="AJ1147" i="14"/>
  <c r="AJ1148" i="14"/>
  <c r="F1149" i="14"/>
  <c r="AJ1150" i="14"/>
  <c r="AJ1151" i="14"/>
  <c r="AJ1152" i="14"/>
  <c r="AJ1153" i="14"/>
  <c r="AJ1154" i="14"/>
  <c r="AJ1155" i="14"/>
  <c r="AJ1156" i="14"/>
  <c r="AJ1157" i="14"/>
  <c r="AJ1158" i="14"/>
  <c r="AJ1159" i="14"/>
  <c r="AJ1160" i="14"/>
  <c r="AJ1161" i="14"/>
  <c r="AJ1168" i="14"/>
  <c r="AJ1169" i="14"/>
  <c r="AJ1170" i="14"/>
  <c r="AJ1171" i="14"/>
  <c r="AJ1172" i="14"/>
  <c r="AJ1173" i="14"/>
  <c r="AJ1174" i="14"/>
  <c r="AJ1175" i="14"/>
  <c r="AJ1176" i="14"/>
  <c r="AJ1177" i="14"/>
  <c r="F1178" i="14"/>
  <c r="AJ1179" i="14"/>
  <c r="AJ1180" i="14"/>
  <c r="AJ1181" i="14"/>
  <c r="AJ1182" i="14"/>
  <c r="AJ1183" i="14"/>
  <c r="AJ1184" i="14"/>
  <c r="AJ1185" i="14"/>
  <c r="AJ1186" i="14"/>
  <c r="AJ1187" i="14"/>
  <c r="AJ1188" i="14"/>
  <c r="AJ1189" i="14"/>
  <c r="AJ1190" i="14"/>
  <c r="AJ1197" i="14"/>
  <c r="AJ1198" i="14"/>
  <c r="AJ1199" i="14"/>
  <c r="AJ1200" i="14"/>
  <c r="AJ1201" i="14"/>
  <c r="AJ1202" i="14"/>
  <c r="AJ1203" i="14"/>
  <c r="AJ1204" i="14"/>
  <c r="AJ1205" i="14"/>
  <c r="AJ1206" i="14"/>
  <c r="F1207" i="14"/>
  <c r="BB9" i="31" s="1"/>
  <c r="AJ1208" i="14"/>
  <c r="AJ1209" i="14"/>
  <c r="AJ1210" i="14"/>
  <c r="AJ1211" i="14"/>
  <c r="AJ1212" i="14"/>
  <c r="AJ1213" i="14"/>
  <c r="AJ1214" i="14"/>
  <c r="AJ1215" i="14"/>
  <c r="AJ1216" i="14"/>
  <c r="AJ1217" i="14"/>
  <c r="AJ1218" i="14"/>
  <c r="AJ1219" i="14"/>
  <c r="AJ1226" i="14"/>
  <c r="AJ1227" i="14"/>
  <c r="AJ1228" i="14"/>
  <c r="AJ1229" i="14"/>
  <c r="AJ1230" i="14"/>
  <c r="AJ1231" i="14"/>
  <c r="AJ1232" i="14"/>
  <c r="AJ1233" i="14"/>
  <c r="AJ1234" i="14"/>
  <c r="AJ1235" i="14"/>
  <c r="F1236" i="14"/>
  <c r="AJ1237" i="14"/>
  <c r="AJ1238" i="14"/>
  <c r="AJ1239" i="14"/>
  <c r="AJ1240" i="14"/>
  <c r="AJ1241" i="14"/>
  <c r="AJ1242" i="14"/>
  <c r="AJ1243" i="14"/>
  <c r="AJ1244" i="14"/>
  <c r="AJ1245" i="14"/>
  <c r="AJ1246" i="14"/>
  <c r="AJ1247" i="14"/>
  <c r="AJ1248" i="14"/>
  <c r="AJ1255" i="14"/>
  <c r="AJ1256" i="14"/>
  <c r="AJ1257" i="14"/>
  <c r="AJ1258" i="14"/>
  <c r="AJ1259" i="14"/>
  <c r="AJ1260" i="14"/>
  <c r="AJ1261" i="14"/>
  <c r="AJ1262" i="14"/>
  <c r="AJ1263" i="14"/>
  <c r="AJ1264" i="14"/>
  <c r="F1265" i="14"/>
  <c r="BD9" i="31" s="1"/>
  <c r="AJ1266" i="14"/>
  <c r="AJ1267" i="14"/>
  <c r="AJ1268" i="14"/>
  <c r="AJ1269" i="14"/>
  <c r="AJ1270" i="14"/>
  <c r="AJ1271" i="14"/>
  <c r="AJ1272" i="14"/>
  <c r="AJ1273" i="14"/>
  <c r="AJ1274" i="14"/>
  <c r="AJ1275" i="14"/>
  <c r="AJ1276" i="14"/>
  <c r="AJ1277" i="14"/>
  <c r="AJ1284" i="14"/>
  <c r="AJ1285" i="14"/>
  <c r="AJ1286" i="14"/>
  <c r="AJ1287" i="14"/>
  <c r="AJ1288" i="14"/>
  <c r="AJ1289" i="14"/>
  <c r="AJ1290" i="14"/>
  <c r="AJ1291" i="14"/>
  <c r="AJ1292" i="14"/>
  <c r="AJ1293" i="14"/>
  <c r="F1294" i="14"/>
  <c r="AJ1295" i="14"/>
  <c r="AJ1296" i="14"/>
  <c r="AJ1297" i="14"/>
  <c r="AJ1298" i="14"/>
  <c r="AJ1299" i="14"/>
  <c r="AJ1300" i="14"/>
  <c r="AJ1301" i="14"/>
  <c r="AJ1302" i="14"/>
  <c r="AJ1303" i="14"/>
  <c r="AJ1304" i="14"/>
  <c r="AJ1305" i="14"/>
  <c r="AJ1306" i="14"/>
  <c r="AJ1313" i="14"/>
  <c r="AJ1314" i="14"/>
  <c r="AJ1315" i="14"/>
  <c r="AJ1316" i="14"/>
  <c r="AJ1317" i="14"/>
  <c r="AJ1318" i="14"/>
  <c r="AJ1319" i="14"/>
  <c r="AJ1320" i="14"/>
  <c r="AJ1321" i="14"/>
  <c r="AJ1322" i="14"/>
  <c r="F1323" i="14"/>
  <c r="AJ1324" i="14"/>
  <c r="AJ1325" i="14"/>
  <c r="AJ1326" i="14"/>
  <c r="AJ1327" i="14"/>
  <c r="AJ1328" i="14"/>
  <c r="AJ1329" i="14"/>
  <c r="AJ1330" i="14"/>
  <c r="AJ1331" i="14"/>
  <c r="AJ1332" i="14"/>
  <c r="AJ1333" i="14"/>
  <c r="AJ1334" i="14"/>
  <c r="AJ1335" i="14"/>
  <c r="AJ1342" i="14"/>
  <c r="AJ1343" i="14"/>
  <c r="AJ1344" i="14"/>
  <c r="AJ1345" i="14"/>
  <c r="AJ1346" i="14"/>
  <c r="AJ1347" i="14"/>
  <c r="AJ1348" i="14"/>
  <c r="AJ1349" i="14"/>
  <c r="AJ1350" i="14"/>
  <c r="AJ1351" i="14"/>
  <c r="F1352" i="14"/>
  <c r="AJ1353" i="14"/>
  <c r="AJ1354" i="14"/>
  <c r="AJ1355" i="14"/>
  <c r="AJ1356" i="14"/>
  <c r="AJ1357" i="14"/>
  <c r="AJ1358" i="14"/>
  <c r="AJ1359" i="14"/>
  <c r="AJ1360" i="14"/>
  <c r="AJ1361" i="14"/>
  <c r="AJ1362" i="14"/>
  <c r="AJ1363" i="14"/>
  <c r="AJ1364" i="14"/>
  <c r="AJ1371" i="14"/>
  <c r="AJ1372" i="14"/>
  <c r="AJ1373" i="14"/>
  <c r="AJ1374" i="14"/>
  <c r="AJ1375" i="14"/>
  <c r="AJ1376" i="14"/>
  <c r="AJ1377" i="14"/>
  <c r="AJ1378" i="14"/>
  <c r="AJ1379" i="14"/>
  <c r="AJ1380" i="14"/>
  <c r="F1381" i="14"/>
  <c r="AJ1382" i="14"/>
  <c r="AJ1383" i="14"/>
  <c r="AJ1384" i="14"/>
  <c r="AJ1385" i="14"/>
  <c r="AJ1386" i="14"/>
  <c r="AJ1387" i="14"/>
  <c r="AJ1388" i="14"/>
  <c r="AJ1389" i="14"/>
  <c r="AJ1390" i="14"/>
  <c r="AJ1391" i="14"/>
  <c r="AJ1392" i="14"/>
  <c r="AJ1393" i="14"/>
  <c r="AJ1400" i="14"/>
  <c r="AJ1401" i="14"/>
  <c r="AJ1402" i="14"/>
  <c r="AJ1403" i="14"/>
  <c r="AJ1404" i="14"/>
  <c r="AJ1405" i="14"/>
  <c r="AJ1406" i="14"/>
  <c r="AJ1407" i="14"/>
  <c r="AJ1408" i="14"/>
  <c r="AJ1409" i="14"/>
  <c r="F1410" i="14"/>
  <c r="AJ1411" i="14"/>
  <c r="AJ1412" i="14"/>
  <c r="AJ1413" i="14"/>
  <c r="AJ1414" i="14"/>
  <c r="AJ1415" i="14"/>
  <c r="AJ1416" i="14"/>
  <c r="AJ1417" i="14"/>
  <c r="AJ1418" i="14"/>
  <c r="AJ1419" i="14"/>
  <c r="AJ1420" i="14"/>
  <c r="AJ1421" i="14"/>
  <c r="AJ1422" i="14"/>
  <c r="AJ1429" i="14"/>
  <c r="AJ1430" i="14"/>
  <c r="AJ1431" i="14"/>
  <c r="AJ1432" i="14"/>
  <c r="AJ1433" i="14"/>
  <c r="AJ1434" i="14"/>
  <c r="AJ1435" i="14"/>
  <c r="AJ1436" i="14"/>
  <c r="AJ1437" i="14"/>
  <c r="AJ1438" i="14"/>
  <c r="F1439" i="14"/>
  <c r="BJ9" i="31" s="1"/>
  <c r="AJ1440" i="14"/>
  <c r="AJ1441" i="14"/>
  <c r="AJ1442" i="14"/>
  <c r="AJ1443" i="14"/>
  <c r="AJ1444" i="14"/>
  <c r="AJ1445" i="14"/>
  <c r="AJ1446" i="14"/>
  <c r="AJ1447" i="14"/>
  <c r="AJ1448" i="14"/>
  <c r="AJ1449" i="14"/>
  <c r="AJ1450" i="14"/>
  <c r="AJ1451" i="14"/>
  <c r="EK60" i="2"/>
  <c r="EK59" i="2"/>
  <c r="EK58" i="2"/>
  <c r="EK57" i="2"/>
  <c r="EK55" i="2"/>
  <c r="EK54" i="2"/>
  <c r="EK53" i="2"/>
  <c r="EK52" i="2"/>
  <c r="EK50" i="2"/>
  <c r="EK49" i="2"/>
  <c r="EK48" i="2"/>
  <c r="EK47" i="2"/>
  <c r="EK45" i="2"/>
  <c r="EK44" i="2"/>
  <c r="EK43" i="2"/>
  <c r="EK42" i="2"/>
  <c r="EK40" i="2"/>
  <c r="EK39" i="2"/>
  <c r="EK38" i="2"/>
  <c r="EK37" i="2"/>
  <c r="EK35" i="2"/>
  <c r="EK34" i="2"/>
  <c r="EK33" i="2"/>
  <c r="EK32" i="2"/>
  <c r="ET25" i="2"/>
  <c r="ET24" i="2"/>
  <c r="ET23" i="2"/>
  <c r="EU23" i="2" s="1"/>
  <c r="ET22" i="2"/>
  <c r="ET21" i="2"/>
  <c r="EV21" i="2" s="1"/>
  <c r="DB21" i="2"/>
  <c r="DB22" i="2"/>
  <c r="DB23" i="2"/>
  <c r="DB24" i="2"/>
  <c r="DB25" i="2"/>
  <c r="CW60" i="2"/>
  <c r="CW59" i="2"/>
  <c r="CW58" i="2"/>
  <c r="CW57" i="2"/>
  <c r="CW55" i="2"/>
  <c r="CW54" i="2"/>
  <c r="CW53" i="2"/>
  <c r="CW52" i="2"/>
  <c r="CW50" i="2"/>
  <c r="CW49" i="2"/>
  <c r="CW48" i="2"/>
  <c r="CW47" i="2"/>
  <c r="CW45" i="2"/>
  <c r="CW44" i="2"/>
  <c r="CW43" i="2"/>
  <c r="CW42" i="2"/>
  <c r="CW40" i="2"/>
  <c r="CW39" i="2"/>
  <c r="CW38" i="2"/>
  <c r="CW37" i="2"/>
  <c r="CW35" i="2"/>
  <c r="CW34" i="2"/>
  <c r="CW33" i="2"/>
  <c r="CW32" i="2"/>
  <c r="DD25" i="2"/>
  <c r="DF25" i="2" s="1"/>
  <c r="DD24" i="2"/>
  <c r="DF24" i="2" s="1"/>
  <c r="DD23" i="2"/>
  <c r="DD22" i="2"/>
  <c r="DD21" i="2"/>
  <c r="DH21" i="2" s="1"/>
  <c r="DJ21" i="2" s="1"/>
  <c r="R17" i="2"/>
  <c r="AU3" i="14"/>
  <c r="AU4" i="14"/>
  <c r="AU5" i="14"/>
  <c r="AU6" i="14"/>
  <c r="AU7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2" i="14"/>
  <c r="AU23" i="14"/>
  <c r="AU24" i="14"/>
  <c r="AU25" i="14"/>
  <c r="AU26" i="14"/>
  <c r="AU27" i="14"/>
  <c r="AU28" i="14"/>
  <c r="AU29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F51" i="14"/>
  <c r="AU51" i="14" s="1"/>
  <c r="AU52" i="14"/>
  <c r="AU53" i="14"/>
  <c r="AU54" i="14"/>
  <c r="AU55" i="14"/>
  <c r="AU56" i="14"/>
  <c r="AU57" i="14"/>
  <c r="AU58" i="14"/>
  <c r="AU59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8" i="14"/>
  <c r="AU79" i="14"/>
  <c r="F80" i="14"/>
  <c r="AU80" i="14" s="1"/>
  <c r="AU81" i="14"/>
  <c r="AU82" i="14"/>
  <c r="AU83" i="14"/>
  <c r="AU84" i="14"/>
  <c r="AU85" i="14"/>
  <c r="AU86" i="14"/>
  <c r="AU87" i="14"/>
  <c r="AU88" i="14"/>
  <c r="AU95" i="14"/>
  <c r="AU96" i="14"/>
  <c r="AU97" i="14"/>
  <c r="AU98" i="14"/>
  <c r="AU99" i="14"/>
  <c r="AU100" i="14"/>
  <c r="AU101" i="14"/>
  <c r="AU102" i="14"/>
  <c r="AU103" i="14"/>
  <c r="AU104" i="14"/>
  <c r="AU105" i="14"/>
  <c r="AU106" i="14"/>
  <c r="AU107" i="14"/>
  <c r="AU108" i="14"/>
  <c r="F109" i="14"/>
  <c r="AU109" i="14" s="1"/>
  <c r="AU110" i="14"/>
  <c r="AU111" i="14"/>
  <c r="AU112" i="14"/>
  <c r="AU113" i="14"/>
  <c r="AU114" i="14"/>
  <c r="AU115" i="14"/>
  <c r="AU116" i="14"/>
  <c r="AU117" i="14"/>
  <c r="AU124" i="14"/>
  <c r="AU125" i="14"/>
  <c r="AU126" i="14"/>
  <c r="AU127" i="14"/>
  <c r="AU128" i="14"/>
  <c r="AU129" i="14"/>
  <c r="AU130" i="14"/>
  <c r="AU131" i="14"/>
  <c r="AU132" i="14"/>
  <c r="AU133" i="14"/>
  <c r="AU134" i="14"/>
  <c r="AU135" i="14"/>
  <c r="AU136" i="14"/>
  <c r="AU137" i="14"/>
  <c r="F138" i="14"/>
  <c r="AU138" i="14" s="1"/>
  <c r="AU139" i="14"/>
  <c r="AU140" i="14"/>
  <c r="AU141" i="14"/>
  <c r="AU142" i="14"/>
  <c r="AU143" i="14"/>
  <c r="AU144" i="14"/>
  <c r="AU145" i="14"/>
  <c r="AU146" i="14"/>
  <c r="AU153" i="14"/>
  <c r="AU154" i="14"/>
  <c r="AU155" i="14"/>
  <c r="AU156" i="14"/>
  <c r="AU157" i="14"/>
  <c r="AU158" i="14"/>
  <c r="AU159" i="14"/>
  <c r="AU160" i="14"/>
  <c r="AU161" i="14"/>
  <c r="AU162" i="14"/>
  <c r="AU163" i="14"/>
  <c r="AU164" i="14"/>
  <c r="AU165" i="14"/>
  <c r="AU166" i="14"/>
  <c r="F167" i="14"/>
  <c r="AU167" i="14" s="1"/>
  <c r="AU168" i="14"/>
  <c r="AU169" i="14"/>
  <c r="AU170" i="14"/>
  <c r="AU171" i="14"/>
  <c r="AU172" i="14"/>
  <c r="AU173" i="14"/>
  <c r="AU174" i="14"/>
  <c r="AU175" i="14"/>
  <c r="AU182" i="14"/>
  <c r="AU183" i="14"/>
  <c r="AU184" i="14"/>
  <c r="AU185" i="14"/>
  <c r="AU186" i="14"/>
  <c r="AU187" i="14"/>
  <c r="AU188" i="14"/>
  <c r="AU189" i="14"/>
  <c r="AU190" i="14"/>
  <c r="AU191" i="14"/>
  <c r="AU192" i="14"/>
  <c r="AU193" i="14"/>
  <c r="AU194" i="14"/>
  <c r="AU195" i="14"/>
  <c r="F196" i="14"/>
  <c r="AU196" i="14" s="1"/>
  <c r="AU197" i="14"/>
  <c r="AU198" i="14"/>
  <c r="AU199" i="14"/>
  <c r="AU200" i="14"/>
  <c r="AU201" i="14"/>
  <c r="AU202" i="14"/>
  <c r="AU203" i="14"/>
  <c r="AU204" i="14"/>
  <c r="AU211" i="14"/>
  <c r="AU212" i="14"/>
  <c r="AU213" i="14"/>
  <c r="AU214" i="14"/>
  <c r="AU215" i="14"/>
  <c r="AU216" i="14"/>
  <c r="AU217" i="14"/>
  <c r="AU218" i="14"/>
  <c r="AU219" i="14"/>
  <c r="AU220" i="14"/>
  <c r="AU221" i="14"/>
  <c r="AU222" i="14"/>
  <c r="AU223" i="14"/>
  <c r="AU224" i="14"/>
  <c r="F225" i="14"/>
  <c r="AU225" i="14" s="1"/>
  <c r="AU226" i="14"/>
  <c r="AU227" i="14"/>
  <c r="AU228" i="14"/>
  <c r="AU229" i="14"/>
  <c r="AU230" i="14"/>
  <c r="AU231" i="14"/>
  <c r="AU232" i="14"/>
  <c r="AU233" i="14"/>
  <c r="AU240" i="14"/>
  <c r="AU241" i="14"/>
  <c r="AU242" i="14"/>
  <c r="AU243" i="14"/>
  <c r="AU244" i="14"/>
  <c r="AU245" i="14"/>
  <c r="AU246" i="14"/>
  <c r="AU247" i="14"/>
  <c r="AU248" i="14"/>
  <c r="AU249" i="14"/>
  <c r="AU250" i="14"/>
  <c r="AU251" i="14"/>
  <c r="AU252" i="14"/>
  <c r="AU253" i="14"/>
  <c r="F254" i="14"/>
  <c r="AU254" i="14" s="1"/>
  <c r="AU255" i="14"/>
  <c r="AU256" i="14"/>
  <c r="AU257" i="14"/>
  <c r="AU258" i="14"/>
  <c r="AU259" i="14"/>
  <c r="AU260" i="14"/>
  <c r="AU261" i="14"/>
  <c r="AU262" i="14"/>
  <c r="AU269" i="14"/>
  <c r="AU270" i="14"/>
  <c r="AU271" i="14"/>
  <c r="AU272" i="14"/>
  <c r="AU273" i="14"/>
  <c r="AU274" i="14"/>
  <c r="AU275" i="14"/>
  <c r="AU276" i="14"/>
  <c r="AU277" i="14"/>
  <c r="AU278" i="14"/>
  <c r="AU279" i="14"/>
  <c r="AU280" i="14"/>
  <c r="AU281" i="14"/>
  <c r="AU282" i="14"/>
  <c r="F283" i="14"/>
  <c r="AU283" i="14" s="1"/>
  <c r="AU284" i="14"/>
  <c r="AU285" i="14"/>
  <c r="AU286" i="14"/>
  <c r="AU287" i="14"/>
  <c r="AU288" i="14"/>
  <c r="AU289" i="14"/>
  <c r="AU290" i="14"/>
  <c r="AU291" i="14"/>
  <c r="AU298" i="14"/>
  <c r="AU299" i="14"/>
  <c r="AU300" i="14"/>
  <c r="AU301" i="14"/>
  <c r="AU302" i="14"/>
  <c r="AU303" i="14"/>
  <c r="AU304" i="14"/>
  <c r="AU305" i="14"/>
  <c r="AU306" i="14"/>
  <c r="AU307" i="14"/>
  <c r="AU308" i="14"/>
  <c r="AU309" i="14"/>
  <c r="AU310" i="14"/>
  <c r="AU311" i="14"/>
  <c r="F312" i="14"/>
  <c r="AU312" i="14" s="1"/>
  <c r="AU313" i="14"/>
  <c r="AU314" i="14"/>
  <c r="AU315" i="14"/>
  <c r="AU316" i="14"/>
  <c r="AU317" i="14"/>
  <c r="AU318" i="14"/>
  <c r="AU319" i="14"/>
  <c r="AU320" i="14"/>
  <c r="AU327" i="14"/>
  <c r="AU328" i="14"/>
  <c r="AU329" i="14"/>
  <c r="AU330" i="14"/>
  <c r="AU331" i="14"/>
  <c r="AU332" i="14"/>
  <c r="AU333" i="14"/>
  <c r="AU334" i="14"/>
  <c r="AU335" i="14"/>
  <c r="AU336" i="14"/>
  <c r="AU337" i="14"/>
  <c r="AU338" i="14"/>
  <c r="AU339" i="14"/>
  <c r="AU340" i="14"/>
  <c r="F341" i="14"/>
  <c r="AU341" i="14" s="1"/>
  <c r="AU342" i="14"/>
  <c r="AU343" i="14"/>
  <c r="AU344" i="14"/>
  <c r="AU345" i="14"/>
  <c r="AU346" i="14"/>
  <c r="AU347" i="14"/>
  <c r="AU348" i="14"/>
  <c r="AU349" i="14"/>
  <c r="AU356" i="14"/>
  <c r="AU357" i="14"/>
  <c r="AU358" i="14"/>
  <c r="AU359" i="14"/>
  <c r="AU360" i="14"/>
  <c r="AU361" i="14"/>
  <c r="AU362" i="14"/>
  <c r="AU363" i="14"/>
  <c r="AU364" i="14"/>
  <c r="AU365" i="14"/>
  <c r="AU366" i="14"/>
  <c r="AU367" i="14"/>
  <c r="AU368" i="14"/>
  <c r="AU369" i="14"/>
  <c r="F370" i="14"/>
  <c r="AU370" i="14" s="1"/>
  <c r="AU371" i="14"/>
  <c r="AU372" i="14"/>
  <c r="AU373" i="14"/>
  <c r="AU374" i="14"/>
  <c r="AU375" i="14"/>
  <c r="AU376" i="14"/>
  <c r="AU377" i="14"/>
  <c r="AU378" i="14"/>
  <c r="AU385" i="14"/>
  <c r="AU386" i="14"/>
  <c r="AU387" i="14"/>
  <c r="AU388" i="14"/>
  <c r="AU389" i="14"/>
  <c r="AU390" i="14"/>
  <c r="AU391" i="14"/>
  <c r="AU392" i="14"/>
  <c r="AU393" i="14"/>
  <c r="AU394" i="14"/>
  <c r="AU395" i="14"/>
  <c r="AU396" i="14"/>
  <c r="AU397" i="14"/>
  <c r="AU398" i="14"/>
  <c r="F399" i="14"/>
  <c r="AU399" i="14" s="1"/>
  <c r="AU400" i="14"/>
  <c r="AU401" i="14"/>
  <c r="AU402" i="14"/>
  <c r="AU403" i="14"/>
  <c r="AU404" i="14"/>
  <c r="AU405" i="14"/>
  <c r="AU406" i="14"/>
  <c r="AU407" i="14"/>
  <c r="AU414" i="14"/>
  <c r="AU415" i="14"/>
  <c r="AU416" i="14"/>
  <c r="AU417" i="14"/>
  <c r="AU418" i="14"/>
  <c r="AU419" i="14"/>
  <c r="AU420" i="14"/>
  <c r="AU421" i="14"/>
  <c r="AU422" i="14"/>
  <c r="AU423" i="14"/>
  <c r="AU424" i="14"/>
  <c r="AU425" i="14"/>
  <c r="AU426" i="14"/>
  <c r="AU427" i="14"/>
  <c r="F428" i="14"/>
  <c r="AU428" i="14" s="1"/>
  <c r="AU429" i="14"/>
  <c r="AU430" i="14"/>
  <c r="AU431" i="14"/>
  <c r="AU432" i="14"/>
  <c r="AU433" i="14"/>
  <c r="AU434" i="14"/>
  <c r="AU435" i="14"/>
  <c r="AU436" i="14"/>
  <c r="AU443" i="14"/>
  <c r="AU444" i="14"/>
  <c r="AU445" i="14"/>
  <c r="AU446" i="14"/>
  <c r="AU447" i="14"/>
  <c r="AU448" i="14"/>
  <c r="AU449" i="14"/>
  <c r="AU450" i="14"/>
  <c r="AU451" i="14"/>
  <c r="AU452" i="14"/>
  <c r="AU453" i="14"/>
  <c r="AU454" i="14"/>
  <c r="AU455" i="14"/>
  <c r="AU456" i="14"/>
  <c r="F457" i="14"/>
  <c r="AU457" i="14" s="1"/>
  <c r="AU458" i="14"/>
  <c r="AU459" i="14"/>
  <c r="AU460" i="14"/>
  <c r="AU461" i="14"/>
  <c r="AU462" i="14"/>
  <c r="AU463" i="14"/>
  <c r="AU464" i="14"/>
  <c r="AU465" i="14"/>
  <c r="AU472" i="14"/>
  <c r="AU473" i="14"/>
  <c r="AU474" i="14"/>
  <c r="AU475" i="14"/>
  <c r="AU476" i="14"/>
  <c r="AU477" i="14"/>
  <c r="AU478" i="14"/>
  <c r="AU479" i="14"/>
  <c r="AU480" i="14"/>
  <c r="AU481" i="14"/>
  <c r="AU482" i="14"/>
  <c r="AU483" i="14"/>
  <c r="AU484" i="14"/>
  <c r="AU485" i="14"/>
  <c r="F486" i="14"/>
  <c r="AU486" i="14" s="1"/>
  <c r="AU487" i="14"/>
  <c r="AU488" i="14"/>
  <c r="AU489" i="14"/>
  <c r="AU490" i="14"/>
  <c r="AU491" i="14"/>
  <c r="AU492" i="14"/>
  <c r="AU493" i="14"/>
  <c r="AU494" i="14"/>
  <c r="AU501" i="14"/>
  <c r="AU502" i="14"/>
  <c r="AU503" i="14"/>
  <c r="AU504" i="14"/>
  <c r="AU505" i="14"/>
  <c r="AU506" i="14"/>
  <c r="AU507" i="14"/>
  <c r="AU508" i="14"/>
  <c r="AU509" i="14"/>
  <c r="AU510" i="14"/>
  <c r="AU511" i="14"/>
  <c r="AU512" i="14"/>
  <c r="AU513" i="14"/>
  <c r="AU514" i="14"/>
  <c r="F515" i="14"/>
  <c r="AU515" i="14" s="1"/>
  <c r="AU516" i="14"/>
  <c r="AU517" i="14"/>
  <c r="AU518" i="14"/>
  <c r="AU519" i="14"/>
  <c r="AU520" i="14"/>
  <c r="AU521" i="14"/>
  <c r="AU522" i="14"/>
  <c r="AU523" i="14"/>
  <c r="AU530" i="14"/>
  <c r="AU531" i="14"/>
  <c r="AU532" i="14"/>
  <c r="AU533" i="14"/>
  <c r="AU534" i="14"/>
  <c r="AU535" i="14"/>
  <c r="AU536" i="14"/>
  <c r="AU537" i="14"/>
  <c r="AU538" i="14"/>
  <c r="AU539" i="14"/>
  <c r="AU540" i="14"/>
  <c r="AU541" i="14"/>
  <c r="AU542" i="14"/>
  <c r="AU543" i="14"/>
  <c r="F544" i="14"/>
  <c r="AU544" i="14" s="1"/>
  <c r="AU545" i="14"/>
  <c r="AU546" i="14"/>
  <c r="AU547" i="14"/>
  <c r="AU548" i="14"/>
  <c r="AU549" i="14"/>
  <c r="AU550" i="14"/>
  <c r="AU551" i="14"/>
  <c r="AU552" i="14"/>
  <c r="AU559" i="14"/>
  <c r="AU560" i="14"/>
  <c r="AU561" i="14"/>
  <c r="AU562" i="14"/>
  <c r="AU563" i="14"/>
  <c r="AU564" i="14"/>
  <c r="AU565" i="14"/>
  <c r="AU566" i="14"/>
  <c r="AU567" i="14"/>
  <c r="AU568" i="14"/>
  <c r="AU569" i="14"/>
  <c r="AU570" i="14"/>
  <c r="AU571" i="14"/>
  <c r="AU572" i="14"/>
  <c r="F573" i="14"/>
  <c r="AU573" i="14" s="1"/>
  <c r="AU574" i="14"/>
  <c r="AU575" i="14"/>
  <c r="AU576" i="14"/>
  <c r="AU577" i="14"/>
  <c r="AU578" i="14"/>
  <c r="AU579" i="14"/>
  <c r="AU580" i="14"/>
  <c r="AU581" i="14"/>
  <c r="AU588" i="14"/>
  <c r="AU589" i="14"/>
  <c r="AU590" i="14"/>
  <c r="AU591" i="14"/>
  <c r="AU592" i="14"/>
  <c r="AU593" i="14"/>
  <c r="AU594" i="14"/>
  <c r="AU595" i="14"/>
  <c r="AU596" i="14"/>
  <c r="AU597" i="14"/>
  <c r="AU598" i="14"/>
  <c r="AU599" i="14"/>
  <c r="AU600" i="14"/>
  <c r="AU601" i="14"/>
  <c r="F602" i="14"/>
  <c r="AU602" i="14" s="1"/>
  <c r="AU603" i="14"/>
  <c r="AU604" i="14"/>
  <c r="AU605" i="14"/>
  <c r="AU606" i="14"/>
  <c r="AU607" i="14"/>
  <c r="AU608" i="14"/>
  <c r="AU609" i="14"/>
  <c r="AU610" i="14"/>
  <c r="AU617" i="14"/>
  <c r="AU618" i="14"/>
  <c r="AU619" i="14"/>
  <c r="AU620" i="14"/>
  <c r="AU621" i="14"/>
  <c r="AU622" i="14"/>
  <c r="AU623" i="14"/>
  <c r="AU624" i="14"/>
  <c r="AU625" i="14"/>
  <c r="AU626" i="14"/>
  <c r="AU627" i="14"/>
  <c r="AU628" i="14"/>
  <c r="AU629" i="14"/>
  <c r="AU630" i="14"/>
  <c r="F631" i="14"/>
  <c r="AU631" i="14" s="1"/>
  <c r="AU632" i="14"/>
  <c r="AU633" i="14"/>
  <c r="AU634" i="14"/>
  <c r="AU635" i="14"/>
  <c r="AU636" i="14"/>
  <c r="AU637" i="14"/>
  <c r="AU638" i="14"/>
  <c r="AU639" i="14"/>
  <c r="AU646" i="14"/>
  <c r="AU647" i="14"/>
  <c r="AU648" i="14"/>
  <c r="AU649" i="14"/>
  <c r="AU650" i="14"/>
  <c r="AU651" i="14"/>
  <c r="AU652" i="14"/>
  <c r="AU653" i="14"/>
  <c r="AU654" i="14"/>
  <c r="AU655" i="14"/>
  <c r="AU656" i="14"/>
  <c r="AU657" i="14"/>
  <c r="AU658" i="14"/>
  <c r="AU659" i="14"/>
  <c r="F660" i="14"/>
  <c r="AU660" i="14" s="1"/>
  <c r="AU661" i="14"/>
  <c r="AU662" i="14"/>
  <c r="AU663" i="14"/>
  <c r="AU664" i="14"/>
  <c r="AU665" i="14"/>
  <c r="AU666" i="14"/>
  <c r="AU667" i="14"/>
  <c r="AU668" i="14"/>
  <c r="AU675" i="14"/>
  <c r="AU676" i="14"/>
  <c r="AU677" i="14"/>
  <c r="AU678" i="14"/>
  <c r="AU679" i="14"/>
  <c r="AU680" i="14"/>
  <c r="AU681" i="14"/>
  <c r="AU682" i="14"/>
  <c r="AU683" i="14"/>
  <c r="AU684" i="14"/>
  <c r="AU685" i="14"/>
  <c r="AU686" i="14"/>
  <c r="AU687" i="14"/>
  <c r="AU688" i="14"/>
  <c r="F689" i="14"/>
  <c r="AU689" i="14" s="1"/>
  <c r="AU690" i="14"/>
  <c r="AU691" i="14"/>
  <c r="AU692" i="14"/>
  <c r="AU693" i="14"/>
  <c r="AU694" i="14"/>
  <c r="AU695" i="14"/>
  <c r="AU696" i="14"/>
  <c r="AU697" i="14"/>
  <c r="AU704" i="14"/>
  <c r="AU705" i="14"/>
  <c r="AU706" i="14"/>
  <c r="AU707" i="14"/>
  <c r="AU708" i="14"/>
  <c r="AU709" i="14"/>
  <c r="AU710" i="14"/>
  <c r="AU711" i="14"/>
  <c r="AU712" i="14"/>
  <c r="AU713" i="14"/>
  <c r="AU714" i="14"/>
  <c r="AU715" i="14"/>
  <c r="AU716" i="14"/>
  <c r="AU717" i="14"/>
  <c r="F718" i="14"/>
  <c r="AU718" i="14" s="1"/>
  <c r="AU719" i="14"/>
  <c r="AU720" i="14"/>
  <c r="AU721" i="14"/>
  <c r="AU722" i="14"/>
  <c r="AU723" i="14"/>
  <c r="AU724" i="14"/>
  <c r="AU725" i="14"/>
  <c r="AU726" i="14"/>
  <c r="AU733" i="14"/>
  <c r="AU734" i="14"/>
  <c r="AU735" i="14"/>
  <c r="AU736" i="14"/>
  <c r="AU737" i="14"/>
  <c r="AU738" i="14"/>
  <c r="AU739" i="14"/>
  <c r="AU740" i="14"/>
  <c r="AU741" i="14"/>
  <c r="AU742" i="14"/>
  <c r="AU743" i="14"/>
  <c r="AU744" i="14"/>
  <c r="AU745" i="14"/>
  <c r="AU746" i="14"/>
  <c r="F747" i="14"/>
  <c r="AU747" i="14" s="1"/>
  <c r="AU748" i="14"/>
  <c r="AU749" i="14"/>
  <c r="AU750" i="14"/>
  <c r="AU751" i="14"/>
  <c r="AU752" i="14"/>
  <c r="AU753" i="14"/>
  <c r="AU754" i="14"/>
  <c r="AU755" i="14"/>
  <c r="AU762" i="14"/>
  <c r="AU763" i="14"/>
  <c r="AU764" i="14"/>
  <c r="AU765" i="14"/>
  <c r="AU766" i="14"/>
  <c r="AU767" i="14"/>
  <c r="AU768" i="14"/>
  <c r="AU769" i="14"/>
  <c r="AU770" i="14"/>
  <c r="AU771" i="14"/>
  <c r="AU772" i="14"/>
  <c r="AU773" i="14"/>
  <c r="AU774" i="14"/>
  <c r="AU775" i="14"/>
  <c r="F776" i="14"/>
  <c r="AU776" i="14" s="1"/>
  <c r="AU777" i="14"/>
  <c r="AU778" i="14"/>
  <c r="AU779" i="14"/>
  <c r="AU780" i="14"/>
  <c r="AU781" i="14"/>
  <c r="AU782" i="14"/>
  <c r="AU783" i="14"/>
  <c r="AU784" i="14"/>
  <c r="AU791" i="14"/>
  <c r="AU792" i="14"/>
  <c r="AU793" i="14"/>
  <c r="AU794" i="14"/>
  <c r="AU795" i="14"/>
  <c r="AU796" i="14"/>
  <c r="AU797" i="14"/>
  <c r="AU798" i="14"/>
  <c r="AU799" i="14"/>
  <c r="AU800" i="14"/>
  <c r="AU801" i="14"/>
  <c r="AU802" i="14"/>
  <c r="AU803" i="14"/>
  <c r="AU804" i="14"/>
  <c r="F805" i="14"/>
  <c r="AU805" i="14" s="1"/>
  <c r="AU806" i="14"/>
  <c r="AU807" i="14"/>
  <c r="AU808" i="14"/>
  <c r="AU809" i="14"/>
  <c r="AU810" i="14"/>
  <c r="AU811" i="14"/>
  <c r="AU812" i="14"/>
  <c r="AU813" i="14"/>
  <c r="AU820" i="14"/>
  <c r="AU821" i="14"/>
  <c r="AU822" i="14"/>
  <c r="AU823" i="14"/>
  <c r="AU824" i="14"/>
  <c r="AU825" i="14"/>
  <c r="AU826" i="14"/>
  <c r="AU827" i="14"/>
  <c r="AU828" i="14"/>
  <c r="AU829" i="14"/>
  <c r="AU830" i="14"/>
  <c r="AU831" i="14"/>
  <c r="AU832" i="14"/>
  <c r="AU833" i="14"/>
  <c r="F834" i="14"/>
  <c r="AU834" i="14" s="1"/>
  <c r="AU835" i="14"/>
  <c r="AU836" i="14"/>
  <c r="AU837" i="14"/>
  <c r="AU838" i="14"/>
  <c r="AU839" i="14"/>
  <c r="AU840" i="14"/>
  <c r="AU841" i="14"/>
  <c r="AU842" i="14"/>
  <c r="AU849" i="14"/>
  <c r="AU850" i="14"/>
  <c r="AU851" i="14"/>
  <c r="AU852" i="14"/>
  <c r="AU853" i="14"/>
  <c r="AU854" i="14"/>
  <c r="AU855" i="14"/>
  <c r="AU856" i="14"/>
  <c r="AU857" i="14"/>
  <c r="AU858" i="14"/>
  <c r="AU859" i="14"/>
  <c r="AU860" i="14"/>
  <c r="AU861" i="14"/>
  <c r="AU862" i="14"/>
  <c r="F863" i="14"/>
  <c r="AU863" i="14" s="1"/>
  <c r="AU864" i="14"/>
  <c r="AU865" i="14"/>
  <c r="AU866" i="14"/>
  <c r="AU867" i="14"/>
  <c r="AU868" i="14"/>
  <c r="AU869" i="14"/>
  <c r="AU870" i="14"/>
  <c r="AU871" i="14"/>
  <c r="AU878" i="14"/>
  <c r="AU879" i="14"/>
  <c r="AU880" i="14"/>
  <c r="AU881" i="14"/>
  <c r="AU882" i="14"/>
  <c r="AU883" i="14"/>
  <c r="AU884" i="14"/>
  <c r="AU885" i="14"/>
  <c r="AU886" i="14"/>
  <c r="AU887" i="14"/>
  <c r="AU888" i="14"/>
  <c r="AU889" i="14"/>
  <c r="AU890" i="14"/>
  <c r="AU891" i="14"/>
  <c r="F892" i="14"/>
  <c r="AU892" i="14" s="1"/>
  <c r="AU893" i="14"/>
  <c r="AU894" i="14"/>
  <c r="AU895" i="14"/>
  <c r="AU896" i="14"/>
  <c r="AU897" i="14"/>
  <c r="AU898" i="14"/>
  <c r="AU899" i="14"/>
  <c r="AU900" i="14"/>
  <c r="AU907" i="14"/>
  <c r="AU908" i="14"/>
  <c r="AU909" i="14"/>
  <c r="AU910" i="14"/>
  <c r="AU911" i="14"/>
  <c r="AU912" i="14"/>
  <c r="AU913" i="14"/>
  <c r="AU914" i="14"/>
  <c r="AU915" i="14"/>
  <c r="AU916" i="14"/>
  <c r="AU917" i="14"/>
  <c r="AU918" i="14"/>
  <c r="AU919" i="14"/>
  <c r="AU920" i="14"/>
  <c r="F921" i="14"/>
  <c r="AU921" i="14" s="1"/>
  <c r="AU922" i="14"/>
  <c r="AU923" i="14"/>
  <c r="AU924" i="14"/>
  <c r="AU925" i="14"/>
  <c r="AU926" i="14"/>
  <c r="AU927" i="14"/>
  <c r="AU928" i="14"/>
  <c r="AU929" i="14"/>
  <c r="AU936" i="14"/>
  <c r="AU937" i="14"/>
  <c r="AU938" i="14"/>
  <c r="AU939" i="14"/>
  <c r="AU940" i="14"/>
  <c r="AU941" i="14"/>
  <c r="AU942" i="14"/>
  <c r="AU943" i="14"/>
  <c r="AU944" i="14"/>
  <c r="AU945" i="14"/>
  <c r="AU946" i="14"/>
  <c r="AU947" i="14"/>
  <c r="AU948" i="14"/>
  <c r="AU949" i="14"/>
  <c r="F950" i="14"/>
  <c r="AU950" i="14" s="1"/>
  <c r="AU951" i="14"/>
  <c r="AU952" i="14"/>
  <c r="AU953" i="14"/>
  <c r="AU954" i="14"/>
  <c r="AU955" i="14"/>
  <c r="AU956" i="14"/>
  <c r="AU957" i="14"/>
  <c r="AU958" i="14"/>
  <c r="AU965" i="14"/>
  <c r="AU966" i="14"/>
  <c r="AU967" i="14"/>
  <c r="AU968" i="14"/>
  <c r="AU969" i="14"/>
  <c r="AU970" i="14"/>
  <c r="AU971" i="14"/>
  <c r="AU972" i="14"/>
  <c r="AU973" i="14"/>
  <c r="AU974" i="14"/>
  <c r="AU975" i="14"/>
  <c r="AU976" i="14"/>
  <c r="AU977" i="14"/>
  <c r="AU978" i="14"/>
  <c r="F979" i="14"/>
  <c r="AU979" i="14" s="1"/>
  <c r="AU980" i="14"/>
  <c r="AU981" i="14"/>
  <c r="AU982" i="14"/>
  <c r="AU983" i="14"/>
  <c r="AU984" i="14"/>
  <c r="AU985" i="14"/>
  <c r="AU986" i="14"/>
  <c r="AU987" i="14"/>
  <c r="AU994" i="14"/>
  <c r="AU995" i="14"/>
  <c r="AU996" i="14"/>
  <c r="AU997" i="14"/>
  <c r="AU998" i="14"/>
  <c r="AU999" i="14"/>
  <c r="AU1000" i="14"/>
  <c r="AU1001" i="14"/>
  <c r="AU1002" i="14"/>
  <c r="AU1003" i="14"/>
  <c r="AU1004" i="14"/>
  <c r="AU1005" i="14"/>
  <c r="AU1006" i="14"/>
  <c r="AU1007" i="14"/>
  <c r="F1008" i="14"/>
  <c r="AU1008" i="14" s="1"/>
  <c r="AU1009" i="14"/>
  <c r="AU1010" i="14"/>
  <c r="AU1011" i="14"/>
  <c r="AU1012" i="14"/>
  <c r="AU1013" i="14"/>
  <c r="AU1014" i="14"/>
  <c r="AU1015" i="14"/>
  <c r="AU1016" i="14"/>
  <c r="AU1023" i="14"/>
  <c r="AU1024" i="14"/>
  <c r="AU1025" i="14"/>
  <c r="AU1026" i="14"/>
  <c r="AU1027" i="14"/>
  <c r="AU1028" i="14"/>
  <c r="AU1029" i="14"/>
  <c r="AU1030" i="14"/>
  <c r="AU1031" i="14"/>
  <c r="AU1032" i="14"/>
  <c r="AU1033" i="14"/>
  <c r="AU1034" i="14"/>
  <c r="AU1035" i="14"/>
  <c r="AU1036" i="14"/>
  <c r="F1037" i="14"/>
  <c r="AU1037" i="14" s="1"/>
  <c r="AU1038" i="14"/>
  <c r="AU1039" i="14"/>
  <c r="AU1040" i="14"/>
  <c r="AU1041" i="14"/>
  <c r="AU1042" i="14"/>
  <c r="AU1043" i="14"/>
  <c r="AU1044" i="14"/>
  <c r="AU1045" i="14"/>
  <c r="AU1052" i="14"/>
  <c r="AU1053" i="14"/>
  <c r="AU1054" i="14"/>
  <c r="AU1055" i="14"/>
  <c r="AU1056" i="14"/>
  <c r="AU1057" i="14"/>
  <c r="AU1058" i="14"/>
  <c r="AU1059" i="14"/>
  <c r="AU1060" i="14"/>
  <c r="AU1061" i="14"/>
  <c r="AU1062" i="14"/>
  <c r="AU1063" i="14"/>
  <c r="AU1064" i="14"/>
  <c r="AU1065" i="14"/>
  <c r="F1066" i="14"/>
  <c r="AU1066" i="14" s="1"/>
  <c r="AU1067" i="14"/>
  <c r="AU1068" i="14"/>
  <c r="AU1069" i="14"/>
  <c r="AU1070" i="14"/>
  <c r="AU1071" i="14"/>
  <c r="AU1072" i="14"/>
  <c r="AU1073" i="14"/>
  <c r="AU1074" i="14"/>
  <c r="AU1081" i="14"/>
  <c r="AU1082" i="14"/>
  <c r="AU1083" i="14"/>
  <c r="AU1084" i="14"/>
  <c r="AU1085" i="14"/>
  <c r="AU1086" i="14"/>
  <c r="AU1087" i="14"/>
  <c r="AU1088" i="14"/>
  <c r="AU1089" i="14"/>
  <c r="AU1090" i="14"/>
  <c r="AU1091" i="14"/>
  <c r="AU1092" i="14"/>
  <c r="AU1093" i="14"/>
  <c r="AU1094" i="14"/>
  <c r="F1095" i="14"/>
  <c r="AU1095" i="14" s="1"/>
  <c r="AU1096" i="14"/>
  <c r="AU1097" i="14"/>
  <c r="AU1098" i="14"/>
  <c r="AU1099" i="14"/>
  <c r="AU1100" i="14"/>
  <c r="AU1101" i="14"/>
  <c r="AU1102" i="14"/>
  <c r="AU1103" i="14"/>
  <c r="AU1110" i="14"/>
  <c r="AU1111" i="14"/>
  <c r="AU1112" i="14"/>
  <c r="AU1113" i="14"/>
  <c r="AU1114" i="14"/>
  <c r="AU1115" i="14"/>
  <c r="AU1116" i="14"/>
  <c r="AU1117" i="14"/>
  <c r="AU1118" i="14"/>
  <c r="AU1119" i="14"/>
  <c r="AU1120" i="14"/>
  <c r="AU1121" i="14"/>
  <c r="AU1122" i="14"/>
  <c r="AU1123" i="14"/>
  <c r="F1124" i="14"/>
  <c r="AU1124" i="14" s="1"/>
  <c r="AU1125" i="14"/>
  <c r="AU1126" i="14"/>
  <c r="AU1127" i="14"/>
  <c r="AU1128" i="14"/>
  <c r="AU1129" i="14"/>
  <c r="AU1130" i="14"/>
  <c r="AU1131" i="14"/>
  <c r="AU1132" i="14"/>
  <c r="AU1139" i="14"/>
  <c r="AU1140" i="14"/>
  <c r="AU1141" i="14"/>
  <c r="AU1142" i="14"/>
  <c r="AU1143" i="14"/>
  <c r="AU1144" i="14"/>
  <c r="AU1145" i="14"/>
  <c r="AU1146" i="14"/>
  <c r="AU1147" i="14"/>
  <c r="AU1148" i="14"/>
  <c r="AU1149" i="14"/>
  <c r="AU1150" i="14"/>
  <c r="AU1151" i="14"/>
  <c r="AU1152" i="14"/>
  <c r="F1153" i="14"/>
  <c r="AU1153" i="14" s="1"/>
  <c r="AU1154" i="14"/>
  <c r="AU1155" i="14"/>
  <c r="AU1156" i="14"/>
  <c r="AU1157" i="14"/>
  <c r="AU1158" i="14"/>
  <c r="AU1159" i="14"/>
  <c r="AU1160" i="14"/>
  <c r="AU1161" i="14"/>
  <c r="AU1168" i="14"/>
  <c r="AU1169" i="14"/>
  <c r="AU1170" i="14"/>
  <c r="AU1171" i="14"/>
  <c r="AU1172" i="14"/>
  <c r="AU1173" i="14"/>
  <c r="AU1174" i="14"/>
  <c r="AU1175" i="14"/>
  <c r="AU1176" i="14"/>
  <c r="AU1177" i="14"/>
  <c r="AU1178" i="14"/>
  <c r="AU1179" i="14"/>
  <c r="AU1180" i="14"/>
  <c r="AU1181" i="14"/>
  <c r="F1182" i="14"/>
  <c r="AU1182" i="14" s="1"/>
  <c r="AU1183" i="14"/>
  <c r="AU1184" i="14"/>
  <c r="AU1185" i="14"/>
  <c r="AU1186" i="14"/>
  <c r="AU1187" i="14"/>
  <c r="AU1188" i="14"/>
  <c r="AU1189" i="14"/>
  <c r="AU1190" i="14"/>
  <c r="AU1197" i="14"/>
  <c r="AU1198" i="14"/>
  <c r="AU1199" i="14"/>
  <c r="AU1200" i="14"/>
  <c r="AU1201" i="14"/>
  <c r="AU1202" i="14"/>
  <c r="AU1203" i="14"/>
  <c r="AU1204" i="14"/>
  <c r="AU1205" i="14"/>
  <c r="AU1206" i="14"/>
  <c r="AU1207" i="14"/>
  <c r="AU1208" i="14"/>
  <c r="AU1209" i="14"/>
  <c r="AU1210" i="14"/>
  <c r="F1211" i="14"/>
  <c r="AU1211" i="14" s="1"/>
  <c r="AU1212" i="14"/>
  <c r="AU1213" i="14"/>
  <c r="AU1214" i="14"/>
  <c r="AU1215" i="14"/>
  <c r="AU1216" i="14"/>
  <c r="AU1217" i="14"/>
  <c r="AU1218" i="14"/>
  <c r="AU1219" i="14"/>
  <c r="AU1226" i="14"/>
  <c r="AU1227" i="14"/>
  <c r="AU1228" i="14"/>
  <c r="AU1229" i="14"/>
  <c r="AU1230" i="14"/>
  <c r="AU1231" i="14"/>
  <c r="AU1232" i="14"/>
  <c r="AU1233" i="14"/>
  <c r="AU1234" i="14"/>
  <c r="AU1235" i="14"/>
  <c r="AU1236" i="14"/>
  <c r="AU1237" i="14"/>
  <c r="AU1238" i="14"/>
  <c r="AU1239" i="14"/>
  <c r="F1240" i="14"/>
  <c r="AU1240" i="14" s="1"/>
  <c r="AU1241" i="14"/>
  <c r="AU1242" i="14"/>
  <c r="AU1243" i="14"/>
  <c r="AU1244" i="14"/>
  <c r="AU1245" i="14"/>
  <c r="AU1246" i="14"/>
  <c r="AU1247" i="14"/>
  <c r="AU1248" i="14"/>
  <c r="AU1255" i="14"/>
  <c r="AU1256" i="14"/>
  <c r="AU1257" i="14"/>
  <c r="AU1258" i="14"/>
  <c r="AU1259" i="14"/>
  <c r="AU1260" i="14"/>
  <c r="AU1261" i="14"/>
  <c r="AU1262" i="14"/>
  <c r="AU1263" i="14"/>
  <c r="AU1264" i="14"/>
  <c r="AU1265" i="14"/>
  <c r="AU1266" i="14"/>
  <c r="AU1267" i="14"/>
  <c r="AU1268" i="14"/>
  <c r="F1269" i="14"/>
  <c r="AU1269" i="14" s="1"/>
  <c r="AU1270" i="14"/>
  <c r="AU1271" i="14"/>
  <c r="AU1272" i="14"/>
  <c r="AU1273" i="14"/>
  <c r="AU1274" i="14"/>
  <c r="AU1275" i="14"/>
  <c r="AU1276" i="14"/>
  <c r="AU1277" i="14"/>
  <c r="AU1284" i="14"/>
  <c r="AU1285" i="14"/>
  <c r="AU1286" i="14"/>
  <c r="AU1287" i="14"/>
  <c r="AU1288" i="14"/>
  <c r="AU1289" i="14"/>
  <c r="AU1290" i="14"/>
  <c r="AU1291" i="14"/>
  <c r="AU1292" i="14"/>
  <c r="AU1293" i="14"/>
  <c r="AU1294" i="14"/>
  <c r="AU1295" i="14"/>
  <c r="AU1296" i="14"/>
  <c r="AU1297" i="14"/>
  <c r="F1298" i="14"/>
  <c r="AU1298" i="14" s="1"/>
  <c r="AU1299" i="14"/>
  <c r="AU1300" i="14"/>
  <c r="AU1301" i="14"/>
  <c r="AU1302" i="14"/>
  <c r="AU1303" i="14"/>
  <c r="AU1304" i="14"/>
  <c r="AU1305" i="14"/>
  <c r="AU1306" i="14"/>
  <c r="AU1313" i="14"/>
  <c r="AU1314" i="14"/>
  <c r="AU1315" i="14"/>
  <c r="AU1316" i="14"/>
  <c r="AU1317" i="14"/>
  <c r="AU1318" i="14"/>
  <c r="AU1319" i="14"/>
  <c r="AU1320" i="14"/>
  <c r="AU1321" i="14"/>
  <c r="AU1322" i="14"/>
  <c r="AU1323" i="14"/>
  <c r="AU1324" i="14"/>
  <c r="AU1325" i="14"/>
  <c r="AU1326" i="14"/>
  <c r="AU1327" i="14"/>
  <c r="AU1328" i="14"/>
  <c r="AU1329" i="14"/>
  <c r="AU1330" i="14"/>
  <c r="AU1331" i="14"/>
  <c r="AU1332" i="14"/>
  <c r="AU1333" i="14"/>
  <c r="AU1334" i="14"/>
  <c r="AU1335" i="14"/>
  <c r="AU1342" i="14"/>
  <c r="AU1343" i="14"/>
  <c r="AU1344" i="14"/>
  <c r="AU1345" i="14"/>
  <c r="AU1346" i="14"/>
  <c r="AU1347" i="14"/>
  <c r="AU1348" i="14"/>
  <c r="AU1349" i="14"/>
  <c r="AU1350" i="14"/>
  <c r="AU1351" i="14"/>
  <c r="AU1352" i="14"/>
  <c r="AU1353" i="14"/>
  <c r="AU1354" i="14"/>
  <c r="AU1355" i="14"/>
  <c r="F1356" i="14"/>
  <c r="AU1356" i="14" s="1"/>
  <c r="AU1357" i="14"/>
  <c r="AU1358" i="14"/>
  <c r="AU1359" i="14"/>
  <c r="AU1360" i="14"/>
  <c r="AU1361" i="14"/>
  <c r="AU1362" i="14"/>
  <c r="AU1363" i="14"/>
  <c r="AU1364" i="14"/>
  <c r="AU1371" i="14"/>
  <c r="AU1372" i="14"/>
  <c r="AU1373" i="14"/>
  <c r="AU1374" i="14"/>
  <c r="AU1375" i="14"/>
  <c r="AU1376" i="14"/>
  <c r="AU1377" i="14"/>
  <c r="AU1378" i="14"/>
  <c r="AU1379" i="14"/>
  <c r="AU1380" i="14"/>
  <c r="AU1381" i="14"/>
  <c r="AU1382" i="14"/>
  <c r="AU1383" i="14"/>
  <c r="F1385" i="14"/>
  <c r="AU1387" i="14"/>
  <c r="AU1388" i="14"/>
  <c r="AU1389" i="14"/>
  <c r="AU1390" i="14"/>
  <c r="AU1391" i="14"/>
  <c r="AU1392" i="14"/>
  <c r="AU1393" i="14"/>
  <c r="AU1400" i="14"/>
  <c r="AU1401" i="14"/>
  <c r="AU1402" i="14"/>
  <c r="AU1403" i="14"/>
  <c r="AU1404" i="14"/>
  <c r="AU1405" i="14"/>
  <c r="AU1406" i="14"/>
  <c r="AU1407" i="14"/>
  <c r="AU1408" i="14"/>
  <c r="AU1409" i="14"/>
  <c r="AU1410" i="14"/>
  <c r="AU1411" i="14"/>
  <c r="AU1412" i="14"/>
  <c r="AU1413" i="14"/>
  <c r="AU1414" i="14"/>
  <c r="AU1415" i="14"/>
  <c r="AU1416" i="14"/>
  <c r="AU1417" i="14"/>
  <c r="AU1418" i="14"/>
  <c r="AU1419" i="14"/>
  <c r="AU1420" i="14"/>
  <c r="AU1421" i="14"/>
  <c r="AU1422" i="14"/>
  <c r="AU1429" i="14"/>
  <c r="AU1430" i="14"/>
  <c r="AU1431" i="14"/>
  <c r="AU1432" i="14"/>
  <c r="AU1433" i="14"/>
  <c r="AU1434" i="14"/>
  <c r="AU1435" i="14"/>
  <c r="AU1436" i="14"/>
  <c r="AU1437" i="14"/>
  <c r="AU1438" i="14"/>
  <c r="AU1439" i="14"/>
  <c r="AU1440" i="14"/>
  <c r="AU1441" i="14"/>
  <c r="AU1442" i="14"/>
  <c r="F1443" i="14"/>
  <c r="AU1443" i="14" s="1"/>
  <c r="AU1444" i="14"/>
  <c r="AU1445" i="14"/>
  <c r="AU1446" i="14"/>
  <c r="AU1447" i="14"/>
  <c r="AU1448" i="14"/>
  <c r="AU1449" i="14"/>
  <c r="AU1450" i="14"/>
  <c r="AU1451" i="14"/>
  <c r="AX3" i="14"/>
  <c r="AX4" i="14"/>
  <c r="AX5" i="14"/>
  <c r="AX6" i="14"/>
  <c r="AX7" i="14"/>
  <c r="AX8" i="14"/>
  <c r="AX9" i="14"/>
  <c r="AX10" i="14"/>
  <c r="AX11" i="14"/>
  <c r="AX12" i="14"/>
  <c r="AX13" i="14"/>
  <c r="AX14" i="14"/>
  <c r="AX15" i="14"/>
  <c r="AX16" i="14"/>
  <c r="AX17" i="14"/>
  <c r="AX18" i="14"/>
  <c r="AX19" i="14"/>
  <c r="AX20" i="14"/>
  <c r="AX21" i="14"/>
  <c r="AX23" i="14"/>
  <c r="AX24" i="14"/>
  <c r="AX25" i="14"/>
  <c r="AX26" i="14"/>
  <c r="AX27" i="14"/>
  <c r="AX28" i="14"/>
  <c r="AX29" i="14"/>
  <c r="AX37" i="14"/>
  <c r="AX38" i="14"/>
  <c r="AX39" i="14"/>
  <c r="AX40" i="14"/>
  <c r="AX41" i="14"/>
  <c r="AX42" i="14"/>
  <c r="AX43" i="14"/>
  <c r="AX44" i="14"/>
  <c r="AX45" i="14"/>
  <c r="AX46" i="14"/>
  <c r="AX47" i="14"/>
  <c r="AX48" i="14"/>
  <c r="AX49" i="14"/>
  <c r="AX50" i="14"/>
  <c r="AX51" i="14"/>
  <c r="AX53" i="14"/>
  <c r="AX54" i="14"/>
  <c r="AX55" i="14"/>
  <c r="AX56" i="14"/>
  <c r="AX57" i="14"/>
  <c r="AX58" i="14"/>
  <c r="AX59" i="14"/>
  <c r="AP3" i="14"/>
  <c r="AP4" i="14"/>
  <c r="AP5" i="14"/>
  <c r="AP6" i="14"/>
  <c r="AP7" i="14"/>
  <c r="AP8" i="14"/>
  <c r="AP9" i="14"/>
  <c r="AP10" i="14"/>
  <c r="AP11" i="14"/>
  <c r="AP12" i="14"/>
  <c r="AP13" i="14"/>
  <c r="AP14" i="14"/>
  <c r="AP15" i="14"/>
  <c r="AP16" i="14"/>
  <c r="AP17" i="14"/>
  <c r="AP18" i="14"/>
  <c r="F19" i="14"/>
  <c r="AP19" i="14" s="1"/>
  <c r="AP20" i="14"/>
  <c r="AP21" i="14"/>
  <c r="AP22" i="14"/>
  <c r="AP23" i="14"/>
  <c r="AP24" i="14"/>
  <c r="AP25" i="14"/>
  <c r="AP26" i="14"/>
  <c r="AP27" i="14"/>
  <c r="AP28" i="14"/>
  <c r="AP29" i="14"/>
  <c r="AP37" i="14"/>
  <c r="AP38" i="14"/>
  <c r="AP39" i="14"/>
  <c r="AP40" i="14"/>
  <c r="AP41" i="14"/>
  <c r="AP42" i="14"/>
  <c r="AP43" i="14"/>
  <c r="AP44" i="14"/>
  <c r="AP45" i="14"/>
  <c r="AP46" i="14"/>
  <c r="AP47" i="14"/>
  <c r="AP48" i="14"/>
  <c r="F49" i="14"/>
  <c r="AP49" i="14" s="1"/>
  <c r="AP50" i="14"/>
  <c r="AP51" i="14"/>
  <c r="AP52" i="14"/>
  <c r="AP53" i="14"/>
  <c r="AP54" i="14"/>
  <c r="AP55" i="14"/>
  <c r="AP56" i="14"/>
  <c r="AP57" i="14"/>
  <c r="AP58" i="14"/>
  <c r="AP59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F78" i="14"/>
  <c r="AP78" i="14" s="1"/>
  <c r="AP79" i="14"/>
  <c r="AP80" i="14"/>
  <c r="AP81" i="14"/>
  <c r="AP82" i="14"/>
  <c r="AP83" i="14"/>
  <c r="AP84" i="14"/>
  <c r="AP85" i="14"/>
  <c r="AP86" i="14"/>
  <c r="AP87" i="14"/>
  <c r="AP88" i="14"/>
  <c r="AP95" i="14"/>
  <c r="AP96" i="14"/>
  <c r="AP97" i="14"/>
  <c r="AP98" i="14"/>
  <c r="AP99" i="14"/>
  <c r="AP100" i="14"/>
  <c r="AP101" i="14"/>
  <c r="AP102" i="14"/>
  <c r="AP103" i="14"/>
  <c r="AP104" i="14"/>
  <c r="AP105" i="14"/>
  <c r="AP106" i="14"/>
  <c r="F107" i="14"/>
  <c r="AP107" i="14" s="1"/>
  <c r="AP108" i="14"/>
  <c r="AP109" i="14"/>
  <c r="AP110" i="14"/>
  <c r="AP111" i="14"/>
  <c r="AP112" i="14"/>
  <c r="AP113" i="14"/>
  <c r="AP114" i="14"/>
  <c r="AP115" i="14"/>
  <c r="AP116" i="14"/>
  <c r="AP117" i="14"/>
  <c r="AP124" i="14"/>
  <c r="AP125" i="14"/>
  <c r="AP126" i="14"/>
  <c r="AP127" i="14"/>
  <c r="AP128" i="14"/>
  <c r="AP129" i="14"/>
  <c r="AP130" i="14"/>
  <c r="AP131" i="14"/>
  <c r="AP132" i="14"/>
  <c r="AP133" i="14"/>
  <c r="AP134" i="14"/>
  <c r="AP135" i="14"/>
  <c r="F136" i="14"/>
  <c r="AP136" i="14" s="1"/>
  <c r="AP137" i="14"/>
  <c r="AP138" i="14"/>
  <c r="AP139" i="14"/>
  <c r="AP140" i="14"/>
  <c r="AP141" i="14"/>
  <c r="AP142" i="14"/>
  <c r="AP143" i="14"/>
  <c r="AP144" i="14"/>
  <c r="AP145" i="14"/>
  <c r="AP146" i="14"/>
  <c r="AP153" i="14"/>
  <c r="AP154" i="14"/>
  <c r="AP155" i="14"/>
  <c r="AP156" i="14"/>
  <c r="AP157" i="14"/>
  <c r="AP158" i="14"/>
  <c r="AP159" i="14"/>
  <c r="AP160" i="14"/>
  <c r="AP161" i="14"/>
  <c r="AP162" i="14"/>
  <c r="AP163" i="14"/>
  <c r="AP164" i="14"/>
  <c r="F165" i="14"/>
  <c r="AP165" i="14" s="1"/>
  <c r="AP166" i="14"/>
  <c r="AP167" i="14"/>
  <c r="AP168" i="14"/>
  <c r="AP169" i="14"/>
  <c r="AP170" i="14"/>
  <c r="AP171" i="14"/>
  <c r="AP172" i="14"/>
  <c r="AP173" i="14"/>
  <c r="AP174" i="14"/>
  <c r="AP175" i="14"/>
  <c r="AP182" i="14"/>
  <c r="AP183" i="14"/>
  <c r="AP184" i="14"/>
  <c r="AP185" i="14"/>
  <c r="AP186" i="14"/>
  <c r="AP187" i="14"/>
  <c r="AP188" i="14"/>
  <c r="AP189" i="14"/>
  <c r="AP190" i="14"/>
  <c r="AP191" i="14"/>
  <c r="AP192" i="14"/>
  <c r="AP193" i="14"/>
  <c r="F194" i="14"/>
  <c r="AP194" i="14" s="1"/>
  <c r="AP195" i="14"/>
  <c r="AP196" i="14"/>
  <c r="AP197" i="14"/>
  <c r="AP198" i="14"/>
  <c r="AP199" i="14"/>
  <c r="AP200" i="14"/>
  <c r="AP201" i="14"/>
  <c r="AP202" i="14"/>
  <c r="AP203" i="14"/>
  <c r="AP204" i="14"/>
  <c r="AP211" i="14"/>
  <c r="AP212" i="14"/>
  <c r="AP213" i="14"/>
  <c r="AP214" i="14"/>
  <c r="AP215" i="14"/>
  <c r="AP216" i="14"/>
  <c r="AP217" i="14"/>
  <c r="AP218" i="14"/>
  <c r="AP219" i="14"/>
  <c r="AP220" i="14"/>
  <c r="AP221" i="14"/>
  <c r="AP222" i="14"/>
  <c r="F223" i="14"/>
  <c r="AP223" i="14" s="1"/>
  <c r="AP224" i="14"/>
  <c r="AP225" i="14"/>
  <c r="AP226" i="14"/>
  <c r="AP227" i="14"/>
  <c r="AP228" i="14"/>
  <c r="AP229" i="14"/>
  <c r="AP230" i="14"/>
  <c r="AP231" i="14"/>
  <c r="AP232" i="14"/>
  <c r="AP233" i="14"/>
  <c r="AP240" i="14"/>
  <c r="AP241" i="14"/>
  <c r="AP242" i="14"/>
  <c r="AP243" i="14"/>
  <c r="AP244" i="14"/>
  <c r="AP245" i="14"/>
  <c r="AP246" i="14"/>
  <c r="AP247" i="14"/>
  <c r="AP248" i="14"/>
  <c r="AP249" i="14"/>
  <c r="AP250" i="14"/>
  <c r="AP251" i="14"/>
  <c r="F252" i="14"/>
  <c r="AP252" i="14" s="1"/>
  <c r="AP253" i="14"/>
  <c r="AP254" i="14"/>
  <c r="AP255" i="14"/>
  <c r="AP256" i="14"/>
  <c r="AP257" i="14"/>
  <c r="AP258" i="14"/>
  <c r="AP259" i="14"/>
  <c r="AP260" i="14"/>
  <c r="AP261" i="14"/>
  <c r="AP262" i="14"/>
  <c r="AP269" i="14"/>
  <c r="AP270" i="14"/>
  <c r="AP271" i="14"/>
  <c r="AP272" i="14"/>
  <c r="AP273" i="14"/>
  <c r="AP274" i="14"/>
  <c r="AP275" i="14"/>
  <c r="AP276" i="14"/>
  <c r="AP277" i="14"/>
  <c r="AP278" i="14"/>
  <c r="AP279" i="14"/>
  <c r="AP280" i="14"/>
  <c r="F281" i="14"/>
  <c r="AP281" i="14" s="1"/>
  <c r="AP282" i="14"/>
  <c r="AP283" i="14"/>
  <c r="AP284" i="14"/>
  <c r="AP285" i="14"/>
  <c r="AP286" i="14"/>
  <c r="AP287" i="14"/>
  <c r="AP288" i="14"/>
  <c r="AP289" i="14"/>
  <c r="AP290" i="14"/>
  <c r="AP291" i="14"/>
  <c r="AP298" i="14"/>
  <c r="AP299" i="14"/>
  <c r="AP300" i="14"/>
  <c r="AP301" i="14"/>
  <c r="AP302" i="14"/>
  <c r="AP303" i="14"/>
  <c r="AP304" i="14"/>
  <c r="AP305" i="14"/>
  <c r="AP306" i="14"/>
  <c r="AP307" i="14"/>
  <c r="AP308" i="14"/>
  <c r="AP309" i="14"/>
  <c r="F310" i="14"/>
  <c r="AP310" i="14" s="1"/>
  <c r="AP311" i="14"/>
  <c r="AP312" i="14"/>
  <c r="AP313" i="14"/>
  <c r="AP314" i="14"/>
  <c r="AP315" i="14"/>
  <c r="AP316" i="14"/>
  <c r="AP317" i="14"/>
  <c r="AP318" i="14"/>
  <c r="AP319" i="14"/>
  <c r="AP320" i="14"/>
  <c r="AP327" i="14"/>
  <c r="AP328" i="14"/>
  <c r="AP329" i="14"/>
  <c r="AP330" i="14"/>
  <c r="AP331" i="14"/>
  <c r="AP332" i="14"/>
  <c r="AP333" i="14"/>
  <c r="AP334" i="14"/>
  <c r="AP335" i="14"/>
  <c r="AP336" i="14"/>
  <c r="AP337" i="14"/>
  <c r="AP338" i="14"/>
  <c r="F339" i="14"/>
  <c r="AP339" i="14" s="1"/>
  <c r="AP340" i="14"/>
  <c r="AP341" i="14"/>
  <c r="AP342" i="14"/>
  <c r="AP343" i="14"/>
  <c r="AP344" i="14"/>
  <c r="AP345" i="14"/>
  <c r="AP346" i="14"/>
  <c r="AP347" i="14"/>
  <c r="AP348" i="14"/>
  <c r="AP349" i="14"/>
  <c r="AP356" i="14"/>
  <c r="AP357" i="14"/>
  <c r="AP358" i="14"/>
  <c r="AP359" i="14"/>
  <c r="AP360" i="14"/>
  <c r="AP361" i="14"/>
  <c r="AP362" i="14"/>
  <c r="AP363" i="14"/>
  <c r="AP364" i="14"/>
  <c r="AP365" i="14"/>
  <c r="AP366" i="14"/>
  <c r="AP367" i="14"/>
  <c r="F368" i="14"/>
  <c r="AP368" i="14" s="1"/>
  <c r="AP369" i="14"/>
  <c r="AP370" i="14"/>
  <c r="AP371" i="14"/>
  <c r="AP372" i="14"/>
  <c r="AP373" i="14"/>
  <c r="AP374" i="14"/>
  <c r="AP375" i="14"/>
  <c r="AP376" i="14"/>
  <c r="AP377" i="14"/>
  <c r="AP378" i="14"/>
  <c r="AP385" i="14"/>
  <c r="AP386" i="14"/>
  <c r="AP387" i="14"/>
  <c r="AP388" i="14"/>
  <c r="AP389" i="14"/>
  <c r="AP390" i="14"/>
  <c r="AP391" i="14"/>
  <c r="AP392" i="14"/>
  <c r="AP393" i="14"/>
  <c r="AP394" i="14"/>
  <c r="AP395" i="14"/>
  <c r="AP396" i="14"/>
  <c r="F397" i="14"/>
  <c r="AP397" i="14" s="1"/>
  <c r="AP398" i="14"/>
  <c r="AP399" i="14"/>
  <c r="AP400" i="14"/>
  <c r="AP401" i="14"/>
  <c r="AP402" i="14"/>
  <c r="AP403" i="14"/>
  <c r="AP404" i="14"/>
  <c r="AP405" i="14"/>
  <c r="AP406" i="14"/>
  <c r="AP407" i="14"/>
  <c r="AP414" i="14"/>
  <c r="AP415" i="14"/>
  <c r="AP416" i="14"/>
  <c r="AP417" i="14"/>
  <c r="AP418" i="14"/>
  <c r="AP419" i="14"/>
  <c r="AP420" i="14"/>
  <c r="AP421" i="14"/>
  <c r="AP422" i="14"/>
  <c r="AP423" i="14"/>
  <c r="AP424" i="14"/>
  <c r="AP425" i="14"/>
  <c r="F426" i="14"/>
  <c r="AP426" i="14" s="1"/>
  <c r="AP427" i="14"/>
  <c r="AP428" i="14"/>
  <c r="AP429" i="14"/>
  <c r="AP430" i="14"/>
  <c r="AP431" i="14"/>
  <c r="AP432" i="14"/>
  <c r="AP433" i="14"/>
  <c r="AP434" i="14"/>
  <c r="AP435" i="14"/>
  <c r="AP436" i="14"/>
  <c r="AP443" i="14"/>
  <c r="AP444" i="14"/>
  <c r="AP445" i="14"/>
  <c r="AP446" i="14"/>
  <c r="AP447" i="14"/>
  <c r="AP448" i="14"/>
  <c r="AP449" i="14"/>
  <c r="AP450" i="14"/>
  <c r="AP451" i="14"/>
  <c r="AP452" i="14"/>
  <c r="AP453" i="14"/>
  <c r="AP454" i="14"/>
  <c r="F455" i="14"/>
  <c r="AP455" i="14" s="1"/>
  <c r="AP456" i="14"/>
  <c r="AP457" i="14"/>
  <c r="AP458" i="14"/>
  <c r="AP459" i="14"/>
  <c r="AP460" i="14"/>
  <c r="AP461" i="14"/>
  <c r="AP462" i="14"/>
  <c r="AP463" i="14"/>
  <c r="AP464" i="14"/>
  <c r="AP465" i="14"/>
  <c r="AP472" i="14"/>
  <c r="AP473" i="14"/>
  <c r="AP474" i="14"/>
  <c r="AP475" i="14"/>
  <c r="AP476" i="14"/>
  <c r="AP477" i="14"/>
  <c r="AP478" i="14"/>
  <c r="AP479" i="14"/>
  <c r="AP480" i="14"/>
  <c r="AP481" i="14"/>
  <c r="AP482" i="14"/>
  <c r="AP483" i="14"/>
  <c r="F484" i="14"/>
  <c r="AP484" i="14" s="1"/>
  <c r="AP485" i="14"/>
  <c r="AP486" i="14"/>
  <c r="AP487" i="14"/>
  <c r="AP488" i="14"/>
  <c r="AP489" i="14"/>
  <c r="AP490" i="14"/>
  <c r="AP491" i="14"/>
  <c r="AP492" i="14"/>
  <c r="AP493" i="14"/>
  <c r="AP494" i="14"/>
  <c r="AP501" i="14"/>
  <c r="AP502" i="14"/>
  <c r="AP503" i="14"/>
  <c r="AP504" i="14"/>
  <c r="AP505" i="14"/>
  <c r="AP506" i="14"/>
  <c r="AP507" i="14"/>
  <c r="AP508" i="14"/>
  <c r="AP509" i="14"/>
  <c r="AP510" i="14"/>
  <c r="AP511" i="14"/>
  <c r="AP512" i="14"/>
  <c r="F513" i="14"/>
  <c r="AP513" i="14" s="1"/>
  <c r="AP514" i="14"/>
  <c r="AP515" i="14"/>
  <c r="AP516" i="14"/>
  <c r="AP517" i="14"/>
  <c r="AP518" i="14"/>
  <c r="AP519" i="14"/>
  <c r="AP520" i="14"/>
  <c r="AP521" i="14"/>
  <c r="AP522" i="14"/>
  <c r="AP523" i="14"/>
  <c r="AP530" i="14"/>
  <c r="AP531" i="14"/>
  <c r="AP532" i="14"/>
  <c r="AP533" i="14"/>
  <c r="AP534" i="14"/>
  <c r="AP535" i="14"/>
  <c r="AP536" i="14"/>
  <c r="AP537" i="14"/>
  <c r="AP538" i="14"/>
  <c r="AP539" i="14"/>
  <c r="AP540" i="14"/>
  <c r="AP541" i="14"/>
  <c r="F542" i="14"/>
  <c r="AP542" i="14" s="1"/>
  <c r="AP543" i="14"/>
  <c r="AP544" i="14"/>
  <c r="AP545" i="14"/>
  <c r="AP546" i="14"/>
  <c r="AP547" i="14"/>
  <c r="AP548" i="14"/>
  <c r="AP549" i="14"/>
  <c r="AP550" i="14"/>
  <c r="AP551" i="14"/>
  <c r="AP552" i="14"/>
  <c r="AP559" i="14"/>
  <c r="AP560" i="14"/>
  <c r="AP561" i="14"/>
  <c r="AP562" i="14"/>
  <c r="AP563" i="14"/>
  <c r="AP564" i="14"/>
  <c r="AP565" i="14"/>
  <c r="AP566" i="14"/>
  <c r="AP567" i="14"/>
  <c r="AP568" i="14"/>
  <c r="AP569" i="14"/>
  <c r="AP570" i="14"/>
  <c r="F571" i="14"/>
  <c r="AP571" i="14" s="1"/>
  <c r="AP572" i="14"/>
  <c r="AP573" i="14"/>
  <c r="AP574" i="14"/>
  <c r="AP575" i="14"/>
  <c r="AP576" i="14"/>
  <c r="AP577" i="14"/>
  <c r="AP578" i="14"/>
  <c r="AP579" i="14"/>
  <c r="AP580" i="14"/>
  <c r="AP581" i="14"/>
  <c r="AP588" i="14"/>
  <c r="AP589" i="14"/>
  <c r="AP590" i="14"/>
  <c r="AP591" i="14"/>
  <c r="AP592" i="14"/>
  <c r="AP593" i="14"/>
  <c r="AP594" i="14"/>
  <c r="AP595" i="14"/>
  <c r="AP596" i="14"/>
  <c r="AP597" i="14"/>
  <c r="AP598" i="14"/>
  <c r="AP599" i="14"/>
  <c r="F600" i="14"/>
  <c r="AP600" i="14" s="1"/>
  <c r="AP601" i="14"/>
  <c r="AP602" i="14"/>
  <c r="AP603" i="14"/>
  <c r="AP604" i="14"/>
  <c r="AP605" i="14"/>
  <c r="AP606" i="14"/>
  <c r="AP607" i="14"/>
  <c r="AP608" i="14"/>
  <c r="AP609" i="14"/>
  <c r="AP610" i="14"/>
  <c r="AP617" i="14"/>
  <c r="AP618" i="14"/>
  <c r="AP619" i="14"/>
  <c r="AP620" i="14"/>
  <c r="AP621" i="14"/>
  <c r="AP622" i="14"/>
  <c r="AP623" i="14"/>
  <c r="AP624" i="14"/>
  <c r="AP625" i="14"/>
  <c r="AP626" i="14"/>
  <c r="AP627" i="14"/>
  <c r="AP628" i="14"/>
  <c r="F629" i="14"/>
  <c r="AP629" i="14" s="1"/>
  <c r="AP630" i="14"/>
  <c r="AP631" i="14"/>
  <c r="AP632" i="14"/>
  <c r="AP633" i="14"/>
  <c r="AP634" i="14"/>
  <c r="AP635" i="14"/>
  <c r="AP636" i="14"/>
  <c r="AP637" i="14"/>
  <c r="AP638" i="14"/>
  <c r="AP639" i="14"/>
  <c r="AP646" i="14"/>
  <c r="AP647" i="14"/>
  <c r="AP648" i="14"/>
  <c r="AP649" i="14"/>
  <c r="AP650" i="14"/>
  <c r="AP651" i="14"/>
  <c r="AP652" i="14"/>
  <c r="AP653" i="14"/>
  <c r="AP654" i="14"/>
  <c r="AP655" i="14"/>
  <c r="AP656" i="14"/>
  <c r="AP657" i="14"/>
  <c r="F658" i="14"/>
  <c r="AP658" i="14" s="1"/>
  <c r="AP659" i="14"/>
  <c r="AP660" i="14"/>
  <c r="AP661" i="14"/>
  <c r="AP662" i="14"/>
  <c r="AP663" i="14"/>
  <c r="AP664" i="14"/>
  <c r="AP665" i="14"/>
  <c r="AP666" i="14"/>
  <c r="AP667" i="14"/>
  <c r="AP668" i="14"/>
  <c r="AP675" i="14"/>
  <c r="AP676" i="14"/>
  <c r="AP677" i="14"/>
  <c r="AP678" i="14"/>
  <c r="AP679" i="14"/>
  <c r="AP680" i="14"/>
  <c r="AP681" i="14"/>
  <c r="AP682" i="14"/>
  <c r="AP683" i="14"/>
  <c r="AP684" i="14"/>
  <c r="AP685" i="14"/>
  <c r="AP686" i="14"/>
  <c r="F687" i="14"/>
  <c r="AP687" i="14" s="1"/>
  <c r="AP688" i="14"/>
  <c r="AP689" i="14"/>
  <c r="AP690" i="14"/>
  <c r="AP691" i="14"/>
  <c r="AP692" i="14"/>
  <c r="AP693" i="14"/>
  <c r="AP694" i="14"/>
  <c r="AP695" i="14"/>
  <c r="AP696" i="14"/>
  <c r="AP697" i="14"/>
  <c r="AP704" i="14"/>
  <c r="AP705" i="14"/>
  <c r="AP706" i="14"/>
  <c r="AP707" i="14"/>
  <c r="AP708" i="14"/>
  <c r="AP709" i="14"/>
  <c r="AP710" i="14"/>
  <c r="AP711" i="14"/>
  <c r="AP712" i="14"/>
  <c r="AP713" i="14"/>
  <c r="AP714" i="14"/>
  <c r="AP715" i="14"/>
  <c r="F716" i="14"/>
  <c r="AP716" i="14" s="1"/>
  <c r="AP717" i="14"/>
  <c r="AP718" i="14"/>
  <c r="AP719" i="14"/>
  <c r="AP720" i="14"/>
  <c r="AP721" i="14"/>
  <c r="AP722" i="14"/>
  <c r="AP723" i="14"/>
  <c r="AP724" i="14"/>
  <c r="AP725" i="14"/>
  <c r="AP726" i="14"/>
  <c r="AP733" i="14"/>
  <c r="AP734" i="14"/>
  <c r="AP735" i="14"/>
  <c r="AP736" i="14"/>
  <c r="AP737" i="14"/>
  <c r="AP738" i="14"/>
  <c r="AP739" i="14"/>
  <c r="AP740" i="14"/>
  <c r="AP741" i="14"/>
  <c r="AP742" i="14"/>
  <c r="AP743" i="14"/>
  <c r="AP744" i="14"/>
  <c r="F745" i="14"/>
  <c r="AP745" i="14" s="1"/>
  <c r="AP746" i="14"/>
  <c r="AP747" i="14"/>
  <c r="AP748" i="14"/>
  <c r="AP749" i="14"/>
  <c r="AP750" i="14"/>
  <c r="AP751" i="14"/>
  <c r="AP752" i="14"/>
  <c r="AP753" i="14"/>
  <c r="AP754" i="14"/>
  <c r="AP755" i="14"/>
  <c r="AP762" i="14"/>
  <c r="AP763" i="14"/>
  <c r="AP764" i="14"/>
  <c r="AP765" i="14"/>
  <c r="AP766" i="14"/>
  <c r="AP767" i="14"/>
  <c r="AP768" i="14"/>
  <c r="AP769" i="14"/>
  <c r="AP770" i="14"/>
  <c r="AP771" i="14"/>
  <c r="AP772" i="14"/>
  <c r="AP773" i="14"/>
  <c r="F774" i="14"/>
  <c r="AP774" i="14" s="1"/>
  <c r="AP775" i="14"/>
  <c r="AP776" i="14"/>
  <c r="AP777" i="14"/>
  <c r="AP778" i="14"/>
  <c r="AP779" i="14"/>
  <c r="AP780" i="14"/>
  <c r="AP781" i="14"/>
  <c r="AP782" i="14"/>
  <c r="AP783" i="14"/>
  <c r="AP784" i="14"/>
  <c r="AP791" i="14"/>
  <c r="AP792" i="14"/>
  <c r="AP793" i="14"/>
  <c r="AP794" i="14"/>
  <c r="AP795" i="14"/>
  <c r="AP796" i="14"/>
  <c r="AP797" i="14"/>
  <c r="AP798" i="14"/>
  <c r="AP799" i="14"/>
  <c r="AP800" i="14"/>
  <c r="AP801" i="14"/>
  <c r="AP802" i="14"/>
  <c r="F803" i="14"/>
  <c r="AP803" i="14" s="1"/>
  <c r="AP804" i="14"/>
  <c r="AP805" i="14"/>
  <c r="AP806" i="14"/>
  <c r="AP807" i="14"/>
  <c r="AP808" i="14"/>
  <c r="AP809" i="14"/>
  <c r="AP810" i="14"/>
  <c r="AP811" i="14"/>
  <c r="AP812" i="14"/>
  <c r="AP813" i="14"/>
  <c r="AP820" i="14"/>
  <c r="AP821" i="14"/>
  <c r="AP822" i="14"/>
  <c r="AP823" i="14"/>
  <c r="AP824" i="14"/>
  <c r="AP825" i="14"/>
  <c r="AP826" i="14"/>
  <c r="AP827" i="14"/>
  <c r="AP828" i="14"/>
  <c r="AP829" i="14"/>
  <c r="AP830" i="14"/>
  <c r="AP831" i="14"/>
  <c r="F832" i="14"/>
  <c r="AP832" i="14" s="1"/>
  <c r="AP833" i="14"/>
  <c r="AP834" i="14"/>
  <c r="AP835" i="14"/>
  <c r="AP836" i="14"/>
  <c r="AP837" i="14"/>
  <c r="AP838" i="14"/>
  <c r="AP839" i="14"/>
  <c r="AP840" i="14"/>
  <c r="AP841" i="14"/>
  <c r="AP842" i="14"/>
  <c r="AP849" i="14"/>
  <c r="AP850" i="14"/>
  <c r="AP851" i="14"/>
  <c r="AP852" i="14"/>
  <c r="AP853" i="14"/>
  <c r="AP854" i="14"/>
  <c r="AP855" i="14"/>
  <c r="AP856" i="14"/>
  <c r="AP857" i="14"/>
  <c r="AP858" i="14"/>
  <c r="AP859" i="14"/>
  <c r="AP860" i="14"/>
  <c r="F861" i="14"/>
  <c r="AP861" i="14" s="1"/>
  <c r="AP862" i="14"/>
  <c r="AP863" i="14"/>
  <c r="AP864" i="14"/>
  <c r="AP865" i="14"/>
  <c r="AP866" i="14"/>
  <c r="AP867" i="14"/>
  <c r="AP868" i="14"/>
  <c r="AP869" i="14"/>
  <c r="AP870" i="14"/>
  <c r="AP871" i="14"/>
  <c r="AP878" i="14"/>
  <c r="AP879" i="14"/>
  <c r="AP880" i="14"/>
  <c r="AP881" i="14"/>
  <c r="AP882" i="14"/>
  <c r="AP883" i="14"/>
  <c r="AP884" i="14"/>
  <c r="AP885" i="14"/>
  <c r="AP886" i="14"/>
  <c r="AP887" i="14"/>
  <c r="AP888" i="14"/>
  <c r="AP889" i="14"/>
  <c r="F890" i="14"/>
  <c r="AP890" i="14" s="1"/>
  <c r="AP891" i="14"/>
  <c r="AP892" i="14"/>
  <c r="AP893" i="14"/>
  <c r="AP894" i="14"/>
  <c r="AP895" i="14"/>
  <c r="AP896" i="14"/>
  <c r="AP897" i="14"/>
  <c r="AP898" i="14"/>
  <c r="AP899" i="14"/>
  <c r="AP900" i="14"/>
  <c r="AP907" i="14"/>
  <c r="AP908" i="14"/>
  <c r="AP909" i="14"/>
  <c r="AP910" i="14"/>
  <c r="AP911" i="14"/>
  <c r="AP912" i="14"/>
  <c r="AP913" i="14"/>
  <c r="AP914" i="14"/>
  <c r="AP915" i="14"/>
  <c r="AP916" i="14"/>
  <c r="AP917" i="14"/>
  <c r="AP918" i="14"/>
  <c r="F919" i="14"/>
  <c r="AP919" i="14" s="1"/>
  <c r="AP920" i="14"/>
  <c r="AP921" i="14"/>
  <c r="AP922" i="14"/>
  <c r="AP923" i="14"/>
  <c r="AP924" i="14"/>
  <c r="AP925" i="14"/>
  <c r="AP926" i="14"/>
  <c r="AP927" i="14"/>
  <c r="AP928" i="14"/>
  <c r="AP929" i="14"/>
  <c r="AP936" i="14"/>
  <c r="AP937" i="14"/>
  <c r="AP938" i="14"/>
  <c r="AP939" i="14"/>
  <c r="AP940" i="14"/>
  <c r="AP941" i="14"/>
  <c r="AP942" i="14"/>
  <c r="AP943" i="14"/>
  <c r="AP944" i="14"/>
  <c r="AP945" i="14"/>
  <c r="AP946" i="14"/>
  <c r="AP947" i="14"/>
  <c r="F948" i="14"/>
  <c r="AP948" i="14" s="1"/>
  <c r="AP949" i="14"/>
  <c r="AP950" i="14"/>
  <c r="AP951" i="14"/>
  <c r="AP952" i="14"/>
  <c r="AP953" i="14"/>
  <c r="AP954" i="14"/>
  <c r="AP955" i="14"/>
  <c r="AP956" i="14"/>
  <c r="AP957" i="14"/>
  <c r="AP958" i="14"/>
  <c r="AP965" i="14"/>
  <c r="AP966" i="14"/>
  <c r="AP967" i="14"/>
  <c r="AP968" i="14"/>
  <c r="AP969" i="14"/>
  <c r="AP970" i="14"/>
  <c r="AP971" i="14"/>
  <c r="AP972" i="14"/>
  <c r="AP973" i="14"/>
  <c r="AP974" i="14"/>
  <c r="AP975" i="14"/>
  <c r="AP976" i="14"/>
  <c r="F977" i="14"/>
  <c r="AP977" i="14" s="1"/>
  <c r="AP978" i="14"/>
  <c r="AP979" i="14"/>
  <c r="AP980" i="14"/>
  <c r="AP981" i="14"/>
  <c r="AP982" i="14"/>
  <c r="AP983" i="14"/>
  <c r="AP984" i="14"/>
  <c r="AP985" i="14"/>
  <c r="AP986" i="14"/>
  <c r="AP987" i="14"/>
  <c r="AP994" i="14"/>
  <c r="AP995" i="14"/>
  <c r="AP996" i="14"/>
  <c r="AP997" i="14"/>
  <c r="AP998" i="14"/>
  <c r="AP999" i="14"/>
  <c r="AP1000" i="14"/>
  <c r="AP1001" i="14"/>
  <c r="AP1002" i="14"/>
  <c r="AP1003" i="14"/>
  <c r="AP1004" i="14"/>
  <c r="AP1005" i="14"/>
  <c r="AP1007" i="14"/>
  <c r="AP1008" i="14"/>
  <c r="AP1009" i="14"/>
  <c r="AP1010" i="14"/>
  <c r="AP1011" i="14"/>
  <c r="AP1012" i="14"/>
  <c r="AP1013" i="14"/>
  <c r="AP1014" i="14"/>
  <c r="AP1015" i="14"/>
  <c r="AP1016" i="14"/>
  <c r="AP1023" i="14"/>
  <c r="AP1024" i="14"/>
  <c r="AP1025" i="14"/>
  <c r="AP1026" i="14"/>
  <c r="AP1027" i="14"/>
  <c r="AP1028" i="14"/>
  <c r="AP1029" i="14"/>
  <c r="AP1030" i="14"/>
  <c r="AP1031" i="14"/>
  <c r="AP1032" i="14"/>
  <c r="AP1033" i="14"/>
  <c r="AP1034" i="14"/>
  <c r="F1035" i="14"/>
  <c r="AP1035" i="14" s="1"/>
  <c r="AP1036" i="14"/>
  <c r="AP1037" i="14"/>
  <c r="AP1038" i="14"/>
  <c r="AP1039" i="14"/>
  <c r="AP1040" i="14"/>
  <c r="AP1041" i="14"/>
  <c r="AP1042" i="14"/>
  <c r="AP1043" i="14"/>
  <c r="AP1044" i="14"/>
  <c r="AP1045" i="14"/>
  <c r="AP1052" i="14"/>
  <c r="AP1053" i="14"/>
  <c r="AP1054" i="14"/>
  <c r="AP1055" i="14"/>
  <c r="AP1056" i="14"/>
  <c r="AP1057" i="14"/>
  <c r="AP1058" i="14"/>
  <c r="AP1059" i="14"/>
  <c r="AP1060" i="14"/>
  <c r="AP1061" i="14"/>
  <c r="AP1062" i="14"/>
  <c r="AP1063" i="14"/>
  <c r="F1064" i="14"/>
  <c r="AP1064" i="14" s="1"/>
  <c r="AP1065" i="14"/>
  <c r="AP1066" i="14"/>
  <c r="AP1067" i="14"/>
  <c r="AP1068" i="14"/>
  <c r="AP1069" i="14"/>
  <c r="AP1070" i="14"/>
  <c r="AP1071" i="14"/>
  <c r="AP1072" i="14"/>
  <c r="AP1073" i="14"/>
  <c r="AP1074" i="14"/>
  <c r="AP1081" i="14"/>
  <c r="AP1082" i="14"/>
  <c r="AP1083" i="14"/>
  <c r="AP1084" i="14"/>
  <c r="AP1085" i="14"/>
  <c r="AP1086" i="14"/>
  <c r="AP1087" i="14"/>
  <c r="AP1088" i="14"/>
  <c r="AP1089" i="14"/>
  <c r="AP1090" i="14"/>
  <c r="AP1091" i="14"/>
  <c r="AP1092" i="14"/>
  <c r="F1093" i="14"/>
  <c r="AP1093" i="14" s="1"/>
  <c r="AP1094" i="14"/>
  <c r="AP1095" i="14"/>
  <c r="AP1096" i="14"/>
  <c r="AP1097" i="14"/>
  <c r="AP1098" i="14"/>
  <c r="AP1099" i="14"/>
  <c r="AP1100" i="14"/>
  <c r="AP1101" i="14"/>
  <c r="AP1102" i="14"/>
  <c r="AP1103" i="14"/>
  <c r="AP1110" i="14"/>
  <c r="AP1111" i="14"/>
  <c r="AP1112" i="14"/>
  <c r="AP1113" i="14"/>
  <c r="AP1114" i="14"/>
  <c r="AP1115" i="14"/>
  <c r="AP1116" i="14"/>
  <c r="AP1117" i="14"/>
  <c r="AP1118" i="14"/>
  <c r="AP1119" i="14"/>
  <c r="AP1120" i="14"/>
  <c r="AP1121" i="14"/>
  <c r="F1122" i="14"/>
  <c r="AP1122" i="14" s="1"/>
  <c r="AP1123" i="14"/>
  <c r="AP1124" i="14"/>
  <c r="AP1125" i="14"/>
  <c r="AP1126" i="14"/>
  <c r="AP1127" i="14"/>
  <c r="AP1128" i="14"/>
  <c r="AP1129" i="14"/>
  <c r="AP1130" i="14"/>
  <c r="AP1131" i="14"/>
  <c r="AP1132" i="14"/>
  <c r="AP1139" i="14"/>
  <c r="AP1140" i="14"/>
  <c r="AP1141" i="14"/>
  <c r="AP1142" i="14"/>
  <c r="AP1143" i="14"/>
  <c r="AP1144" i="14"/>
  <c r="AP1145" i="14"/>
  <c r="AP1146" i="14"/>
  <c r="AP1147" i="14"/>
  <c r="AP1148" i="14"/>
  <c r="AP1149" i="14"/>
  <c r="AP1150" i="14"/>
  <c r="F1151" i="14"/>
  <c r="AP1151" i="14" s="1"/>
  <c r="AP1152" i="14"/>
  <c r="AP1153" i="14"/>
  <c r="AP1154" i="14"/>
  <c r="AP1155" i="14"/>
  <c r="AP1156" i="14"/>
  <c r="AP1157" i="14"/>
  <c r="AP1158" i="14"/>
  <c r="AP1159" i="14"/>
  <c r="AP1160" i="14"/>
  <c r="AP1161" i="14"/>
  <c r="AP1168" i="14"/>
  <c r="AP1169" i="14"/>
  <c r="AP1170" i="14"/>
  <c r="AP1171" i="14"/>
  <c r="AP1172" i="14"/>
  <c r="AP1173" i="14"/>
  <c r="AP1174" i="14"/>
  <c r="AP1175" i="14"/>
  <c r="AP1176" i="14"/>
  <c r="AP1177" i="14"/>
  <c r="AP1178" i="14"/>
  <c r="AP1179" i="14"/>
  <c r="F1180" i="14"/>
  <c r="AP1180" i="14" s="1"/>
  <c r="AP1181" i="14"/>
  <c r="AP1182" i="14"/>
  <c r="AP1183" i="14"/>
  <c r="AP1184" i="14"/>
  <c r="AP1185" i="14"/>
  <c r="AP1186" i="14"/>
  <c r="AP1187" i="14"/>
  <c r="AP1188" i="14"/>
  <c r="AP1189" i="14"/>
  <c r="AP1190" i="14"/>
  <c r="AP1197" i="14"/>
  <c r="AP1198" i="14"/>
  <c r="AP1199" i="14"/>
  <c r="AP1200" i="14"/>
  <c r="AP1201" i="14"/>
  <c r="AP1202" i="14"/>
  <c r="AP1203" i="14"/>
  <c r="AP1204" i="14"/>
  <c r="AP1205" i="14"/>
  <c r="AP1206" i="14"/>
  <c r="AP1207" i="14"/>
  <c r="AP1208" i="14"/>
  <c r="F1209" i="14"/>
  <c r="AP1209" i="14" s="1"/>
  <c r="AP1210" i="14"/>
  <c r="AP1211" i="14"/>
  <c r="AP1212" i="14"/>
  <c r="AP1213" i="14"/>
  <c r="AP1214" i="14"/>
  <c r="AP1215" i="14"/>
  <c r="AP1216" i="14"/>
  <c r="AP1217" i="14"/>
  <c r="AP1218" i="14"/>
  <c r="AP1219" i="14"/>
  <c r="AP1226" i="14"/>
  <c r="AP1227" i="14"/>
  <c r="AP1228" i="14"/>
  <c r="AP1229" i="14"/>
  <c r="AP1230" i="14"/>
  <c r="AP1231" i="14"/>
  <c r="AP1232" i="14"/>
  <c r="AP1233" i="14"/>
  <c r="AP1234" i="14"/>
  <c r="AP1235" i="14"/>
  <c r="AP1236" i="14"/>
  <c r="AP1237" i="14"/>
  <c r="F1238" i="14"/>
  <c r="AP1238" i="14" s="1"/>
  <c r="AP1239" i="14"/>
  <c r="AP1240" i="14"/>
  <c r="AP1241" i="14"/>
  <c r="AP1242" i="14"/>
  <c r="AP1243" i="14"/>
  <c r="AP1244" i="14"/>
  <c r="AP1245" i="14"/>
  <c r="AP1246" i="14"/>
  <c r="AP1247" i="14"/>
  <c r="AP1248" i="14"/>
  <c r="AP1255" i="14"/>
  <c r="AP1256" i="14"/>
  <c r="AP1257" i="14"/>
  <c r="AP1258" i="14"/>
  <c r="AP1259" i="14"/>
  <c r="AP1260" i="14"/>
  <c r="AP1261" i="14"/>
  <c r="AP1262" i="14"/>
  <c r="AP1263" i="14"/>
  <c r="AP1264" i="14"/>
  <c r="AP1265" i="14"/>
  <c r="AP1266" i="14"/>
  <c r="F1267" i="14"/>
  <c r="AP1267" i="14" s="1"/>
  <c r="AP1268" i="14"/>
  <c r="AP1269" i="14"/>
  <c r="AP1270" i="14"/>
  <c r="AP1271" i="14"/>
  <c r="AP1272" i="14"/>
  <c r="AP1273" i="14"/>
  <c r="AP1274" i="14"/>
  <c r="AP1275" i="14"/>
  <c r="AP1276" i="14"/>
  <c r="AP1277" i="14"/>
  <c r="AP1284" i="14"/>
  <c r="AP1285" i="14"/>
  <c r="AP1286" i="14"/>
  <c r="AP1287" i="14"/>
  <c r="AP1288" i="14"/>
  <c r="AP1289" i="14"/>
  <c r="AP1290" i="14"/>
  <c r="AP1291" i="14"/>
  <c r="AP1292" i="14"/>
  <c r="AP1293" i="14"/>
  <c r="AP1294" i="14"/>
  <c r="AP1295" i="14"/>
  <c r="F1296" i="14"/>
  <c r="AP1296" i="14" s="1"/>
  <c r="AP1297" i="14"/>
  <c r="AP1298" i="14"/>
  <c r="AP1299" i="14"/>
  <c r="AP1300" i="14"/>
  <c r="AP1301" i="14"/>
  <c r="AP1302" i="14"/>
  <c r="AP1303" i="14"/>
  <c r="AP1304" i="14"/>
  <c r="AP1305" i="14"/>
  <c r="AP1306" i="14"/>
  <c r="AP1313" i="14"/>
  <c r="AP1314" i="14"/>
  <c r="AP1315" i="14"/>
  <c r="AP1316" i="14"/>
  <c r="AP1317" i="14"/>
  <c r="AP1318" i="14"/>
  <c r="AP1319" i="14"/>
  <c r="AP1320" i="14"/>
  <c r="AP1321" i="14"/>
  <c r="AP1322" i="14"/>
  <c r="AP1323" i="14"/>
  <c r="AP1324" i="14"/>
  <c r="F1325" i="14"/>
  <c r="AP1325" i="14" s="1"/>
  <c r="AP1326" i="14"/>
  <c r="AP1327" i="14"/>
  <c r="AP1328" i="14"/>
  <c r="AP1329" i="14"/>
  <c r="AP1330" i="14"/>
  <c r="AP1331" i="14"/>
  <c r="AP1332" i="14"/>
  <c r="AP1333" i="14"/>
  <c r="AP1334" i="14"/>
  <c r="AP1335" i="14"/>
  <c r="AP1342" i="14"/>
  <c r="AP1343" i="14"/>
  <c r="AP1344" i="14"/>
  <c r="AP1345" i="14"/>
  <c r="AP1346" i="14"/>
  <c r="AP1347" i="14"/>
  <c r="AP1348" i="14"/>
  <c r="AP1349" i="14"/>
  <c r="AP1350" i="14"/>
  <c r="AP1351" i="14"/>
  <c r="AP1352" i="14"/>
  <c r="AP1353" i="14"/>
  <c r="F1354" i="14"/>
  <c r="AP1354" i="14" s="1"/>
  <c r="AP1355" i="14"/>
  <c r="AP1356" i="14"/>
  <c r="AP1357" i="14"/>
  <c r="AP1358" i="14"/>
  <c r="AP1359" i="14"/>
  <c r="AP1360" i="14"/>
  <c r="AP1361" i="14"/>
  <c r="AP1362" i="14"/>
  <c r="AP1363" i="14"/>
  <c r="AP1364" i="14"/>
  <c r="AP1371" i="14"/>
  <c r="AP1372" i="14"/>
  <c r="AP1373" i="14"/>
  <c r="AP1374" i="14"/>
  <c r="AP1375" i="14"/>
  <c r="AP1376" i="14"/>
  <c r="AP1377" i="14"/>
  <c r="AP1378" i="14"/>
  <c r="AP1379" i="14"/>
  <c r="AP1380" i="14"/>
  <c r="AP1381" i="14"/>
  <c r="AP1382" i="14"/>
  <c r="F1383" i="14"/>
  <c r="AP1383" i="14" s="1"/>
  <c r="AP1384" i="14"/>
  <c r="AP1385" i="14"/>
  <c r="AP1386" i="14"/>
  <c r="AP1387" i="14"/>
  <c r="AP1388" i="14"/>
  <c r="AP1389" i="14"/>
  <c r="AP1390" i="14"/>
  <c r="AP1391" i="14"/>
  <c r="AP1392" i="14"/>
  <c r="AP1393" i="14"/>
  <c r="AP1400" i="14"/>
  <c r="AP1401" i="14"/>
  <c r="AP1402" i="14"/>
  <c r="AP1403" i="14"/>
  <c r="AP1404" i="14"/>
  <c r="AP1405" i="14"/>
  <c r="AP1406" i="14"/>
  <c r="AP1407" i="14"/>
  <c r="AP1408" i="14"/>
  <c r="AP1409" i="14"/>
  <c r="AP1410" i="14"/>
  <c r="AP1411" i="14"/>
  <c r="F1412" i="14"/>
  <c r="AP1412" i="14" s="1"/>
  <c r="AP1413" i="14"/>
  <c r="AP1414" i="14"/>
  <c r="AP1415" i="14"/>
  <c r="AP1416" i="14"/>
  <c r="AP1417" i="14"/>
  <c r="AP1418" i="14"/>
  <c r="AP1419" i="14"/>
  <c r="AP1420" i="14"/>
  <c r="AP1421" i="14"/>
  <c r="AP1422" i="14"/>
  <c r="AP1429" i="14"/>
  <c r="AP1430" i="14"/>
  <c r="AP1431" i="14"/>
  <c r="AP1432" i="14"/>
  <c r="AP1433" i="14"/>
  <c r="AP1434" i="14"/>
  <c r="AP1435" i="14"/>
  <c r="AP1436" i="14"/>
  <c r="AP1437" i="14"/>
  <c r="AP1438" i="14"/>
  <c r="AP1439" i="14"/>
  <c r="AP1440" i="14"/>
  <c r="F1441" i="14"/>
  <c r="AP1441" i="14" s="1"/>
  <c r="AP1442" i="14"/>
  <c r="AP1443" i="14"/>
  <c r="AP1444" i="14"/>
  <c r="AP1445" i="14"/>
  <c r="AP1446" i="14"/>
  <c r="AP1447" i="14"/>
  <c r="AP1448" i="14"/>
  <c r="AP1449" i="14"/>
  <c r="AP1450" i="14"/>
  <c r="AP1451" i="14"/>
  <c r="Y3" i="14"/>
  <c r="Y4" i="14"/>
  <c r="Y5" i="14"/>
  <c r="Y6" i="14"/>
  <c r="Y7" i="14"/>
  <c r="Y8" i="14"/>
  <c r="Y9" i="14"/>
  <c r="Y10" i="14"/>
  <c r="Y11" i="14"/>
  <c r="Y12" i="14"/>
  <c r="Y13" i="14"/>
  <c r="F14" i="14"/>
  <c r="M6" i="31" s="1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7" i="14"/>
  <c r="Y38" i="14"/>
  <c r="Y39" i="14"/>
  <c r="Y40" i="14"/>
  <c r="Y41" i="14"/>
  <c r="Y42" i="14"/>
  <c r="Y43" i="14"/>
  <c r="F44" i="14"/>
  <c r="N6" i="31" s="1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6" i="14"/>
  <c r="Y67" i="14"/>
  <c r="Y68" i="14"/>
  <c r="Y69" i="14"/>
  <c r="Y70" i="14"/>
  <c r="Y71" i="14"/>
  <c r="Y72" i="14"/>
  <c r="F73" i="14"/>
  <c r="O6" i="31" s="1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95" i="14"/>
  <c r="Y96" i="14"/>
  <c r="Y97" i="14"/>
  <c r="Y98" i="14"/>
  <c r="Y99" i="14"/>
  <c r="Y100" i="14"/>
  <c r="Y101" i="14"/>
  <c r="F102" i="14"/>
  <c r="P6" i="31" s="1"/>
  <c r="Y103" i="14"/>
  <c r="Y104" i="14"/>
  <c r="Y105" i="14"/>
  <c r="Y106" i="14"/>
  <c r="Y107" i="14"/>
  <c r="Y108" i="14"/>
  <c r="Y109" i="14"/>
  <c r="Y110" i="14"/>
  <c r="Y111" i="14"/>
  <c r="Y112" i="14"/>
  <c r="Y113" i="14"/>
  <c r="Y114" i="14"/>
  <c r="Y115" i="14"/>
  <c r="Y116" i="14"/>
  <c r="Y117" i="14"/>
  <c r="Y124" i="14"/>
  <c r="Y125" i="14"/>
  <c r="Y126" i="14"/>
  <c r="Y127" i="14"/>
  <c r="Y128" i="14"/>
  <c r="Y129" i="14"/>
  <c r="Y130" i="14"/>
  <c r="F131" i="14"/>
  <c r="Q6" i="31" s="1"/>
  <c r="Y132" i="14"/>
  <c r="Y133" i="14"/>
  <c r="Y134" i="14"/>
  <c r="Y135" i="14"/>
  <c r="Y136" i="14"/>
  <c r="Y137" i="14"/>
  <c r="Y138" i="14"/>
  <c r="Y139" i="14"/>
  <c r="Y140" i="14"/>
  <c r="Y141" i="14"/>
  <c r="Y142" i="14"/>
  <c r="Y143" i="14"/>
  <c r="Y144" i="14"/>
  <c r="Y145" i="14"/>
  <c r="Y146" i="14"/>
  <c r="Y153" i="14"/>
  <c r="Y154" i="14"/>
  <c r="Y155" i="14"/>
  <c r="Y156" i="14"/>
  <c r="Y157" i="14"/>
  <c r="Y158" i="14"/>
  <c r="Y159" i="14"/>
  <c r="F160" i="14"/>
  <c r="R6" i="31" s="1"/>
  <c r="Y161" i="14"/>
  <c r="Y162" i="14"/>
  <c r="Y163" i="14"/>
  <c r="Y164" i="14"/>
  <c r="Y165" i="14"/>
  <c r="Y166" i="14"/>
  <c r="Y167" i="14"/>
  <c r="Y168" i="14"/>
  <c r="Y169" i="14"/>
  <c r="Y170" i="14"/>
  <c r="Y171" i="14"/>
  <c r="Y172" i="14"/>
  <c r="Y173" i="14"/>
  <c r="Y174" i="14"/>
  <c r="Y175" i="14"/>
  <c r="Y182" i="14"/>
  <c r="Y183" i="14"/>
  <c r="Y184" i="14"/>
  <c r="Y185" i="14"/>
  <c r="Y186" i="14"/>
  <c r="Y187" i="14"/>
  <c r="Y188" i="14"/>
  <c r="F189" i="14"/>
  <c r="Y190" i="14"/>
  <c r="Y191" i="14"/>
  <c r="Y192" i="14"/>
  <c r="Y193" i="14"/>
  <c r="Y194" i="14"/>
  <c r="Y195" i="14"/>
  <c r="Y196" i="14"/>
  <c r="Y197" i="14"/>
  <c r="Y198" i="14"/>
  <c r="Y199" i="14"/>
  <c r="Y200" i="14"/>
  <c r="Y201" i="14"/>
  <c r="Y202" i="14"/>
  <c r="Y203" i="14"/>
  <c r="Y204" i="14"/>
  <c r="Y211" i="14"/>
  <c r="Y212" i="14"/>
  <c r="Y213" i="14"/>
  <c r="Y214" i="14"/>
  <c r="Y215" i="14"/>
  <c r="Y216" i="14"/>
  <c r="Y217" i="14"/>
  <c r="F218" i="14"/>
  <c r="T6" i="31" s="1"/>
  <c r="Y219" i="14"/>
  <c r="Y220" i="14"/>
  <c r="Y221" i="14"/>
  <c r="Y222" i="14"/>
  <c r="Y223" i="14"/>
  <c r="Y224" i="14"/>
  <c r="Y225" i="14"/>
  <c r="Y226" i="14"/>
  <c r="Y227" i="14"/>
  <c r="Y228" i="14"/>
  <c r="Y229" i="14"/>
  <c r="Y230" i="14"/>
  <c r="Y231" i="14"/>
  <c r="Y232" i="14"/>
  <c r="Y233" i="14"/>
  <c r="Y240" i="14"/>
  <c r="Y241" i="14"/>
  <c r="Y242" i="14"/>
  <c r="Y243" i="14"/>
  <c r="Y244" i="14"/>
  <c r="Y245" i="14"/>
  <c r="Y246" i="14"/>
  <c r="F247" i="14"/>
  <c r="U6" i="31" s="1"/>
  <c r="Y248" i="14"/>
  <c r="Y249" i="14"/>
  <c r="Y250" i="14"/>
  <c r="Y251" i="14"/>
  <c r="Y252" i="14"/>
  <c r="Y253" i="14"/>
  <c r="Y254" i="14"/>
  <c r="Y255" i="14"/>
  <c r="Y256" i="14"/>
  <c r="Y257" i="14"/>
  <c r="Y258" i="14"/>
  <c r="Y259" i="14"/>
  <c r="Y260" i="14"/>
  <c r="Y261" i="14"/>
  <c r="Y262" i="14"/>
  <c r="Y269" i="14"/>
  <c r="Y270" i="14"/>
  <c r="Y271" i="14"/>
  <c r="Y272" i="14"/>
  <c r="Y273" i="14"/>
  <c r="Y274" i="14"/>
  <c r="Y275" i="14"/>
  <c r="F276" i="14"/>
  <c r="Y276" i="14" s="1"/>
  <c r="Y277" i="14"/>
  <c r="Y278" i="14"/>
  <c r="Y279" i="14"/>
  <c r="Y280" i="14"/>
  <c r="Y281" i="14"/>
  <c r="Y282" i="14"/>
  <c r="Y283" i="14"/>
  <c r="Y284" i="14"/>
  <c r="Y285" i="14"/>
  <c r="Y286" i="14"/>
  <c r="Y287" i="14"/>
  <c r="Y288" i="14"/>
  <c r="Y289" i="14"/>
  <c r="Y290" i="14"/>
  <c r="Y291" i="14"/>
  <c r="Y298" i="14"/>
  <c r="Y299" i="14"/>
  <c r="Y300" i="14"/>
  <c r="Y301" i="14"/>
  <c r="Y302" i="14"/>
  <c r="Y303" i="14"/>
  <c r="Y304" i="14"/>
  <c r="F305" i="14"/>
  <c r="W6" i="31" s="1"/>
  <c r="Y306" i="14"/>
  <c r="Y307" i="14"/>
  <c r="Y308" i="14"/>
  <c r="Y309" i="14"/>
  <c r="Y310" i="14"/>
  <c r="Y311" i="14"/>
  <c r="Y312" i="14"/>
  <c r="Y313" i="14"/>
  <c r="Y314" i="14"/>
  <c r="Y315" i="14"/>
  <c r="Y316" i="14"/>
  <c r="Y317" i="14"/>
  <c r="Y318" i="14"/>
  <c r="Y319" i="14"/>
  <c r="Y320" i="14"/>
  <c r="Y327" i="14"/>
  <c r="Y328" i="14"/>
  <c r="Y329" i="14"/>
  <c r="Y330" i="14"/>
  <c r="Y331" i="14"/>
  <c r="Y332" i="14"/>
  <c r="Y333" i="14"/>
  <c r="F334" i="14"/>
  <c r="X6" i="31" s="1"/>
  <c r="Y335" i="14"/>
  <c r="Y336" i="14"/>
  <c r="Y337" i="14"/>
  <c r="Y338" i="14"/>
  <c r="Y339" i="14"/>
  <c r="Y340" i="14"/>
  <c r="Y341" i="14"/>
  <c r="Y342" i="14"/>
  <c r="Y343" i="14"/>
  <c r="Y344" i="14"/>
  <c r="Y345" i="14"/>
  <c r="Y346" i="14"/>
  <c r="Y347" i="14"/>
  <c r="Y348" i="14"/>
  <c r="Y349" i="14"/>
  <c r="Y356" i="14"/>
  <c r="Y357" i="14"/>
  <c r="Y358" i="14"/>
  <c r="Y359" i="14"/>
  <c r="Y360" i="14"/>
  <c r="Y361" i="14"/>
  <c r="Y362" i="14"/>
  <c r="F363" i="14"/>
  <c r="Y6" i="31" s="1"/>
  <c r="Y364" i="14"/>
  <c r="Y365" i="14"/>
  <c r="Y366" i="14"/>
  <c r="Y367" i="14"/>
  <c r="Y368" i="14"/>
  <c r="Y369" i="14"/>
  <c r="Y370" i="14"/>
  <c r="Y371" i="14"/>
  <c r="Y372" i="14"/>
  <c r="Y373" i="14"/>
  <c r="Y374" i="14"/>
  <c r="Y375" i="14"/>
  <c r="Y376" i="14"/>
  <c r="Y377" i="14"/>
  <c r="Y378" i="14"/>
  <c r="Y385" i="14"/>
  <c r="Y386" i="14"/>
  <c r="Y387" i="14"/>
  <c r="Y388" i="14"/>
  <c r="Y389" i="14"/>
  <c r="Y390" i="14"/>
  <c r="Y391" i="14"/>
  <c r="F392" i="14"/>
  <c r="Z6" i="31" s="1"/>
  <c r="Y393" i="14"/>
  <c r="Y394" i="14"/>
  <c r="Y395" i="14"/>
  <c r="Y396" i="14"/>
  <c r="Y397" i="14"/>
  <c r="Y398" i="14"/>
  <c r="Y399" i="14"/>
  <c r="Y400" i="14"/>
  <c r="Y401" i="14"/>
  <c r="Y402" i="14"/>
  <c r="Y403" i="14"/>
  <c r="Y404" i="14"/>
  <c r="Y405" i="14"/>
  <c r="Y406" i="14"/>
  <c r="Y407" i="14"/>
  <c r="Y414" i="14"/>
  <c r="Y415" i="14"/>
  <c r="Y416" i="14"/>
  <c r="Y417" i="14"/>
  <c r="Y418" i="14"/>
  <c r="Y419" i="14"/>
  <c r="Y420" i="14"/>
  <c r="F421" i="14"/>
  <c r="AA6" i="31" s="1"/>
  <c r="Y422" i="14"/>
  <c r="Y423" i="14"/>
  <c r="Y424" i="14"/>
  <c r="Y425" i="14"/>
  <c r="Y426" i="14"/>
  <c r="Y427" i="14"/>
  <c r="Y428" i="14"/>
  <c r="Y429" i="14"/>
  <c r="Y430" i="14"/>
  <c r="Y431" i="14"/>
  <c r="Y432" i="14"/>
  <c r="Y433" i="14"/>
  <c r="Y434" i="14"/>
  <c r="Y435" i="14"/>
  <c r="Y436" i="14"/>
  <c r="Y443" i="14"/>
  <c r="Y444" i="14"/>
  <c r="Y445" i="14"/>
  <c r="Y446" i="14"/>
  <c r="Y447" i="14"/>
  <c r="Y448" i="14"/>
  <c r="Y449" i="14"/>
  <c r="F450" i="14"/>
  <c r="AB6" i="31" s="1"/>
  <c r="Y451" i="14"/>
  <c r="Y452" i="14"/>
  <c r="Y453" i="14"/>
  <c r="Y454" i="14"/>
  <c r="Y455" i="14"/>
  <c r="Y456" i="14"/>
  <c r="Y457" i="14"/>
  <c r="Y458" i="14"/>
  <c r="Y459" i="14"/>
  <c r="Y460" i="14"/>
  <c r="Y461" i="14"/>
  <c r="Y462" i="14"/>
  <c r="Y463" i="14"/>
  <c r="Y464" i="14"/>
  <c r="Y465" i="14"/>
  <c r="Y472" i="14"/>
  <c r="Y473" i="14"/>
  <c r="Y474" i="14"/>
  <c r="Y475" i="14"/>
  <c r="Y476" i="14"/>
  <c r="Y477" i="14"/>
  <c r="Y478" i="14"/>
  <c r="F479" i="14"/>
  <c r="AC6" i="31" s="1"/>
  <c r="Y480" i="14"/>
  <c r="Y481" i="14"/>
  <c r="Y482" i="14"/>
  <c r="Y483" i="14"/>
  <c r="Y484" i="14"/>
  <c r="Y485" i="14"/>
  <c r="Y486" i="14"/>
  <c r="Y487" i="14"/>
  <c r="Y488" i="14"/>
  <c r="Y489" i="14"/>
  <c r="Y490" i="14"/>
  <c r="Y491" i="14"/>
  <c r="Y492" i="14"/>
  <c r="Y493" i="14"/>
  <c r="Y494" i="14"/>
  <c r="Y501" i="14"/>
  <c r="Y502" i="14"/>
  <c r="Y503" i="14"/>
  <c r="Y504" i="14"/>
  <c r="Y505" i="14"/>
  <c r="Y506" i="14"/>
  <c r="Y507" i="14"/>
  <c r="F508" i="14"/>
  <c r="AD6" i="31" s="1"/>
  <c r="Y509" i="14"/>
  <c r="Y510" i="14"/>
  <c r="Y511" i="14"/>
  <c r="Y512" i="14"/>
  <c r="Y513" i="14"/>
  <c r="Y514" i="14"/>
  <c r="Y515" i="14"/>
  <c r="Y516" i="14"/>
  <c r="Y517" i="14"/>
  <c r="Y518" i="14"/>
  <c r="Y519" i="14"/>
  <c r="Y520" i="14"/>
  <c r="Y521" i="14"/>
  <c r="Y522" i="14"/>
  <c r="Y523" i="14"/>
  <c r="Y530" i="14"/>
  <c r="Y531" i="14"/>
  <c r="Y532" i="14"/>
  <c r="F537" i="14"/>
  <c r="Y539" i="14"/>
  <c r="Y540" i="14"/>
  <c r="Y541" i="14"/>
  <c r="Y542" i="14"/>
  <c r="Y543" i="14"/>
  <c r="Y544" i="14"/>
  <c r="Y545" i="14"/>
  <c r="Y546" i="14"/>
  <c r="Y547" i="14"/>
  <c r="Y548" i="14"/>
  <c r="Y549" i="14"/>
  <c r="Y550" i="14"/>
  <c r="Y551" i="14"/>
  <c r="Y552" i="14"/>
  <c r="Y559" i="14"/>
  <c r="Y560" i="14"/>
  <c r="Y561" i="14"/>
  <c r="Y562" i="14"/>
  <c r="Y563" i="14"/>
  <c r="Y564" i="14"/>
  <c r="Y565" i="14"/>
  <c r="F566" i="14"/>
  <c r="AF6" i="31" s="1"/>
  <c r="Y567" i="14"/>
  <c r="Y568" i="14"/>
  <c r="Y569" i="14"/>
  <c r="Y570" i="14"/>
  <c r="Y571" i="14"/>
  <c r="Y572" i="14"/>
  <c r="Y573" i="14"/>
  <c r="Y574" i="14"/>
  <c r="Y575" i="14"/>
  <c r="Y576" i="14"/>
  <c r="Y577" i="14"/>
  <c r="Y578" i="14"/>
  <c r="Y579" i="14"/>
  <c r="Y580" i="14"/>
  <c r="Y581" i="14"/>
  <c r="Y588" i="14"/>
  <c r="Y589" i="14"/>
  <c r="Y590" i="14"/>
  <c r="Y591" i="14"/>
  <c r="Y592" i="14"/>
  <c r="Y593" i="14"/>
  <c r="Y594" i="14"/>
  <c r="F595" i="14"/>
  <c r="AG6" i="31" s="1"/>
  <c r="Y596" i="14"/>
  <c r="Y597" i="14"/>
  <c r="Y598" i="14"/>
  <c r="Y599" i="14"/>
  <c r="Y600" i="14"/>
  <c r="Y601" i="14"/>
  <c r="Y602" i="14"/>
  <c r="Y603" i="14"/>
  <c r="Y604" i="14"/>
  <c r="Y605" i="14"/>
  <c r="Y606" i="14"/>
  <c r="Y607" i="14"/>
  <c r="Y608" i="14"/>
  <c r="Y609" i="14"/>
  <c r="Y610" i="14"/>
  <c r="Y617" i="14"/>
  <c r="Y618" i="14"/>
  <c r="Y619" i="14"/>
  <c r="Y620" i="14"/>
  <c r="Y621" i="14"/>
  <c r="Y622" i="14"/>
  <c r="Y623" i="14"/>
  <c r="F624" i="14"/>
  <c r="AH6" i="31" s="1"/>
  <c r="Y625" i="14"/>
  <c r="Y626" i="14"/>
  <c r="Y627" i="14"/>
  <c r="Y628" i="14"/>
  <c r="Y629" i="14"/>
  <c r="Y630" i="14"/>
  <c r="Y631" i="14"/>
  <c r="Y632" i="14"/>
  <c r="Y633" i="14"/>
  <c r="Y634" i="14"/>
  <c r="Y635" i="14"/>
  <c r="Y636" i="14"/>
  <c r="Y637" i="14"/>
  <c r="Y638" i="14"/>
  <c r="Y639" i="14"/>
  <c r="Y646" i="14"/>
  <c r="Y647" i="14"/>
  <c r="Y648" i="14"/>
  <c r="Y649" i="14"/>
  <c r="Y650" i="14"/>
  <c r="Y651" i="14"/>
  <c r="Y652" i="14"/>
  <c r="F653" i="14"/>
  <c r="AI6" i="31" s="1"/>
  <c r="Y654" i="14"/>
  <c r="Y655" i="14"/>
  <c r="Y656" i="14"/>
  <c r="Y657" i="14"/>
  <c r="Y658" i="14"/>
  <c r="Y659" i="14"/>
  <c r="Y660" i="14"/>
  <c r="Y661" i="14"/>
  <c r="Y662" i="14"/>
  <c r="Y663" i="14"/>
  <c r="Y664" i="14"/>
  <c r="Y665" i="14"/>
  <c r="Y666" i="14"/>
  <c r="Y667" i="14"/>
  <c r="Y668" i="14"/>
  <c r="Y675" i="14"/>
  <c r="Y676" i="14"/>
  <c r="Y677" i="14"/>
  <c r="Y678" i="14"/>
  <c r="Y679" i="14"/>
  <c r="Y680" i="14"/>
  <c r="Y681" i="14"/>
  <c r="F682" i="14"/>
  <c r="AJ6" i="31" s="1"/>
  <c r="Y683" i="14"/>
  <c r="Y684" i="14"/>
  <c r="Y685" i="14"/>
  <c r="Y686" i="14"/>
  <c r="Y687" i="14"/>
  <c r="Y688" i="14"/>
  <c r="Y689" i="14"/>
  <c r="Y690" i="14"/>
  <c r="Y691" i="14"/>
  <c r="Y692" i="14"/>
  <c r="Y693" i="14"/>
  <c r="Y694" i="14"/>
  <c r="Y695" i="14"/>
  <c r="Y696" i="14"/>
  <c r="Y697" i="14"/>
  <c r="Y704" i="14"/>
  <c r="Y705" i="14"/>
  <c r="Y706" i="14"/>
  <c r="Y707" i="14"/>
  <c r="Y708" i="14"/>
  <c r="Y709" i="14"/>
  <c r="Y710" i="14"/>
  <c r="F711" i="14"/>
  <c r="AK6" i="31" s="1"/>
  <c r="Y712" i="14"/>
  <c r="Y713" i="14"/>
  <c r="Y714" i="14"/>
  <c r="Y715" i="14"/>
  <c r="Y716" i="14"/>
  <c r="Y717" i="14"/>
  <c r="Y718" i="14"/>
  <c r="Y719" i="14"/>
  <c r="Y720" i="14"/>
  <c r="Y721" i="14"/>
  <c r="Y722" i="14"/>
  <c r="Y723" i="14"/>
  <c r="Y724" i="14"/>
  <c r="Y725" i="14"/>
  <c r="Y726" i="14"/>
  <c r="Y733" i="14"/>
  <c r="Y734" i="14"/>
  <c r="Y735" i="14"/>
  <c r="Y736" i="14"/>
  <c r="Y737" i="14"/>
  <c r="Y738" i="14"/>
  <c r="Y739" i="14"/>
  <c r="F740" i="14"/>
  <c r="AL6" i="31" s="1"/>
  <c r="Y741" i="14"/>
  <c r="Y742" i="14"/>
  <c r="Y743" i="14"/>
  <c r="Y744" i="14"/>
  <c r="Y745" i="14"/>
  <c r="Y746" i="14"/>
  <c r="Y747" i="14"/>
  <c r="Y748" i="14"/>
  <c r="Y749" i="14"/>
  <c r="Y750" i="14"/>
  <c r="Y751" i="14"/>
  <c r="Y752" i="14"/>
  <c r="Y753" i="14"/>
  <c r="Y754" i="14"/>
  <c r="Y755" i="14"/>
  <c r="Y762" i="14"/>
  <c r="Y763" i="14"/>
  <c r="Y764" i="14"/>
  <c r="Y765" i="14"/>
  <c r="Y766" i="14"/>
  <c r="Y767" i="14"/>
  <c r="Y768" i="14"/>
  <c r="F769" i="14"/>
  <c r="AM6" i="31" s="1"/>
  <c r="Y770" i="14"/>
  <c r="Y771" i="14"/>
  <c r="Y772" i="14"/>
  <c r="Y773" i="14"/>
  <c r="Y774" i="14"/>
  <c r="Y775" i="14"/>
  <c r="Y776" i="14"/>
  <c r="Y777" i="14"/>
  <c r="Y778" i="14"/>
  <c r="Y779" i="14"/>
  <c r="Y780" i="14"/>
  <c r="Y781" i="14"/>
  <c r="Y782" i="14"/>
  <c r="Y783" i="14"/>
  <c r="Y784" i="14"/>
  <c r="Y791" i="14"/>
  <c r="Y792" i="14"/>
  <c r="Y793" i="14"/>
  <c r="Y794" i="14"/>
  <c r="Y795" i="14"/>
  <c r="Y796" i="14"/>
  <c r="Y797" i="14"/>
  <c r="F798" i="14"/>
  <c r="AN6" i="31" s="1"/>
  <c r="Y799" i="14"/>
  <c r="Y800" i="14"/>
  <c r="Y801" i="14"/>
  <c r="Y802" i="14"/>
  <c r="Y803" i="14"/>
  <c r="Y804" i="14"/>
  <c r="Y805" i="14"/>
  <c r="Y806" i="14"/>
  <c r="Y807" i="14"/>
  <c r="Y808" i="14"/>
  <c r="Y809" i="14"/>
  <c r="Y810" i="14"/>
  <c r="Y811" i="14"/>
  <c r="Y812" i="14"/>
  <c r="Y813" i="14"/>
  <c r="Y820" i="14"/>
  <c r="Y821" i="14"/>
  <c r="Y822" i="14"/>
  <c r="Y823" i="14"/>
  <c r="Y824" i="14"/>
  <c r="Y825" i="14"/>
  <c r="Y826" i="14"/>
  <c r="F827" i="14"/>
  <c r="AO6" i="31" s="1"/>
  <c r="Y828" i="14"/>
  <c r="Y829" i="14"/>
  <c r="Y830" i="14"/>
  <c r="Y831" i="14"/>
  <c r="Y832" i="14"/>
  <c r="Y833" i="14"/>
  <c r="Y834" i="14"/>
  <c r="Y835" i="14"/>
  <c r="Y836" i="14"/>
  <c r="Y837" i="14"/>
  <c r="Y838" i="14"/>
  <c r="Y839" i="14"/>
  <c r="Y840" i="14"/>
  <c r="Y841" i="14"/>
  <c r="Y842" i="14"/>
  <c r="Y849" i="14"/>
  <c r="Y850" i="14"/>
  <c r="Y851" i="14"/>
  <c r="Y852" i="14"/>
  <c r="Y853" i="14"/>
  <c r="Y854" i="14"/>
  <c r="Y855" i="14"/>
  <c r="F856" i="14"/>
  <c r="AP6" i="31" s="1"/>
  <c r="Y857" i="14"/>
  <c r="Y858" i="14"/>
  <c r="Y859" i="14"/>
  <c r="Y860" i="14"/>
  <c r="Y861" i="14"/>
  <c r="Y862" i="14"/>
  <c r="Y863" i="14"/>
  <c r="Y864" i="14"/>
  <c r="Y865" i="14"/>
  <c r="Y866" i="14"/>
  <c r="Y867" i="14"/>
  <c r="Y868" i="14"/>
  <c r="Y869" i="14"/>
  <c r="Y870" i="14"/>
  <c r="Y871" i="14"/>
  <c r="Y878" i="14"/>
  <c r="Y879" i="14"/>
  <c r="Y880" i="14"/>
  <c r="Y881" i="14"/>
  <c r="Y882" i="14"/>
  <c r="Y883" i="14"/>
  <c r="Y884" i="14"/>
  <c r="F885" i="14"/>
  <c r="AQ6" i="31" s="1"/>
  <c r="Y886" i="14"/>
  <c r="Y887" i="14"/>
  <c r="Y888" i="14"/>
  <c r="Y889" i="14"/>
  <c r="Y890" i="14"/>
  <c r="Y891" i="14"/>
  <c r="Y892" i="14"/>
  <c r="Y893" i="14"/>
  <c r="Y894" i="14"/>
  <c r="Y895" i="14"/>
  <c r="Y896" i="14"/>
  <c r="Y897" i="14"/>
  <c r="Y898" i="14"/>
  <c r="Y899" i="14"/>
  <c r="Y900" i="14"/>
  <c r="Y907" i="14"/>
  <c r="Y908" i="14"/>
  <c r="Y909" i="14"/>
  <c r="Y910" i="14"/>
  <c r="Y911" i="14"/>
  <c r="Y912" i="14"/>
  <c r="Y913" i="14"/>
  <c r="F914" i="14"/>
  <c r="AR6" i="31" s="1"/>
  <c r="Y915" i="14"/>
  <c r="Y916" i="14"/>
  <c r="Y917" i="14"/>
  <c r="Y918" i="14"/>
  <c r="Y919" i="14"/>
  <c r="Y920" i="14"/>
  <c r="Y921" i="14"/>
  <c r="Y922" i="14"/>
  <c r="Y923" i="14"/>
  <c r="Y924" i="14"/>
  <c r="Y925" i="14"/>
  <c r="Y926" i="14"/>
  <c r="Y927" i="14"/>
  <c r="Y928" i="14"/>
  <c r="Y929" i="14"/>
  <c r="Y936" i="14"/>
  <c r="Y937" i="14"/>
  <c r="Y938" i="14"/>
  <c r="Y939" i="14"/>
  <c r="Y940" i="14"/>
  <c r="Y941" i="14"/>
  <c r="Y942" i="14"/>
  <c r="F943" i="14"/>
  <c r="AS6" i="31" s="1"/>
  <c r="Y944" i="14"/>
  <c r="Y945" i="14"/>
  <c r="Y946" i="14"/>
  <c r="Y947" i="14"/>
  <c r="Y948" i="14"/>
  <c r="Y949" i="14"/>
  <c r="Y950" i="14"/>
  <c r="Y951" i="14"/>
  <c r="Y952" i="14"/>
  <c r="Y953" i="14"/>
  <c r="Y954" i="14"/>
  <c r="Y955" i="14"/>
  <c r="Y956" i="14"/>
  <c r="Y957" i="14"/>
  <c r="Y958" i="14"/>
  <c r="Y965" i="14"/>
  <c r="Y966" i="14"/>
  <c r="Y967" i="14"/>
  <c r="Y968" i="14"/>
  <c r="Y969" i="14"/>
  <c r="Y970" i="14"/>
  <c r="Y971" i="14"/>
  <c r="F972" i="14"/>
  <c r="AT6" i="31" s="1"/>
  <c r="Y973" i="14"/>
  <c r="Y974" i="14"/>
  <c r="Y975" i="14"/>
  <c r="Y976" i="14"/>
  <c r="Y977" i="14"/>
  <c r="Y978" i="14"/>
  <c r="Y979" i="14"/>
  <c r="Y980" i="14"/>
  <c r="Y981" i="14"/>
  <c r="Y982" i="14"/>
  <c r="Y983" i="14"/>
  <c r="Y984" i="14"/>
  <c r="Y985" i="14"/>
  <c r="Y986" i="14"/>
  <c r="Y987" i="14"/>
  <c r="Y994" i="14"/>
  <c r="Y995" i="14"/>
  <c r="Y996" i="14"/>
  <c r="Y997" i="14"/>
  <c r="Y998" i="14"/>
  <c r="Y999" i="14"/>
  <c r="Y1000" i="14"/>
  <c r="F1001" i="14"/>
  <c r="AU6" i="31" s="1"/>
  <c r="Y1002" i="14"/>
  <c r="Y1003" i="14"/>
  <c r="Y1004" i="14"/>
  <c r="Y1005" i="14"/>
  <c r="Y1006" i="14"/>
  <c r="Y1007" i="14"/>
  <c r="Y1008" i="14"/>
  <c r="Y1009" i="14"/>
  <c r="Y1010" i="14"/>
  <c r="Y1011" i="14"/>
  <c r="Y1012" i="14"/>
  <c r="Y1013" i="14"/>
  <c r="Y1014" i="14"/>
  <c r="Y1015" i="14"/>
  <c r="Y1016" i="14"/>
  <c r="Y1023" i="14"/>
  <c r="Y1024" i="14"/>
  <c r="Y1025" i="14"/>
  <c r="Y1026" i="14"/>
  <c r="Y1027" i="14"/>
  <c r="Y1028" i="14"/>
  <c r="Y1029" i="14"/>
  <c r="F1030" i="14"/>
  <c r="AV6" i="31" s="1"/>
  <c r="Y1031" i="14"/>
  <c r="Y1032" i="14"/>
  <c r="Y1033" i="14"/>
  <c r="Y1034" i="14"/>
  <c r="Y1035" i="14"/>
  <c r="Y1036" i="14"/>
  <c r="Y1037" i="14"/>
  <c r="Y1038" i="14"/>
  <c r="Y1039" i="14"/>
  <c r="Y1040" i="14"/>
  <c r="Y1041" i="14"/>
  <c r="Y1042" i="14"/>
  <c r="Y1043" i="14"/>
  <c r="Y1044" i="14"/>
  <c r="Y1045" i="14"/>
  <c r="Y1052" i="14"/>
  <c r="Y1053" i="14"/>
  <c r="Y1054" i="14"/>
  <c r="Y1055" i="14"/>
  <c r="Y1056" i="14"/>
  <c r="Y1057" i="14"/>
  <c r="Y1058" i="14"/>
  <c r="F1059" i="14"/>
  <c r="AW6" i="31" s="1"/>
  <c r="Y1060" i="14"/>
  <c r="Y1061" i="14"/>
  <c r="Y1062" i="14"/>
  <c r="Y1063" i="14"/>
  <c r="Y1064" i="14"/>
  <c r="Y1065" i="14"/>
  <c r="Y1066" i="14"/>
  <c r="Y1067" i="14"/>
  <c r="Y1068" i="14"/>
  <c r="Y1069" i="14"/>
  <c r="Y1070" i="14"/>
  <c r="Y1071" i="14"/>
  <c r="Y1072" i="14"/>
  <c r="Y1073" i="14"/>
  <c r="Y1074" i="14"/>
  <c r="Y1081" i="14"/>
  <c r="Y1082" i="14"/>
  <c r="Y1083" i="14"/>
  <c r="Y1084" i="14"/>
  <c r="Y1085" i="14"/>
  <c r="Y1086" i="14"/>
  <c r="Y1087" i="14"/>
  <c r="F1088" i="14"/>
  <c r="AX6" i="31" s="1"/>
  <c r="Y1089" i="14"/>
  <c r="Y1090" i="14"/>
  <c r="Y1091" i="14"/>
  <c r="Y1092" i="14"/>
  <c r="Y1093" i="14"/>
  <c r="Y1094" i="14"/>
  <c r="Y1095" i="14"/>
  <c r="Y1096" i="14"/>
  <c r="Y1097" i="14"/>
  <c r="Y1098" i="14"/>
  <c r="Y1099" i="14"/>
  <c r="Y1100" i="14"/>
  <c r="Y1101" i="14"/>
  <c r="Y1102" i="14"/>
  <c r="Y1103" i="14"/>
  <c r="Y1110" i="14"/>
  <c r="Y1111" i="14"/>
  <c r="Y1112" i="14"/>
  <c r="Y1113" i="14"/>
  <c r="Y1114" i="14"/>
  <c r="Y1115" i="14"/>
  <c r="Y1116" i="14"/>
  <c r="F1117" i="14"/>
  <c r="AY6" i="31" s="1"/>
  <c r="Y1118" i="14"/>
  <c r="Y1119" i="14"/>
  <c r="Y1120" i="14"/>
  <c r="Y1121" i="14"/>
  <c r="Y1122" i="14"/>
  <c r="Y1123" i="14"/>
  <c r="Y1124" i="14"/>
  <c r="Y1125" i="14"/>
  <c r="Y1126" i="14"/>
  <c r="Y1127" i="14"/>
  <c r="Y1128" i="14"/>
  <c r="Y1129" i="14"/>
  <c r="Y1130" i="14"/>
  <c r="Y1131" i="14"/>
  <c r="Y1132" i="14"/>
  <c r="Y1139" i="14"/>
  <c r="Y1140" i="14"/>
  <c r="Y1141" i="14"/>
  <c r="Y1142" i="14"/>
  <c r="Y1143" i="14"/>
  <c r="Y1144" i="14"/>
  <c r="Y1145" i="14"/>
  <c r="F1146" i="14"/>
  <c r="AZ6" i="31" s="1"/>
  <c r="Y1147" i="14"/>
  <c r="Y1148" i="14"/>
  <c r="Y1149" i="14"/>
  <c r="Y1150" i="14"/>
  <c r="Y1151" i="14"/>
  <c r="Y1152" i="14"/>
  <c r="Y1153" i="14"/>
  <c r="Y1154" i="14"/>
  <c r="Y1155" i="14"/>
  <c r="Y1156" i="14"/>
  <c r="Y1157" i="14"/>
  <c r="Y1158" i="14"/>
  <c r="Y1159" i="14"/>
  <c r="Y1160" i="14"/>
  <c r="Y1161" i="14"/>
  <c r="Y1168" i="14"/>
  <c r="Y1169" i="14"/>
  <c r="Y1170" i="14"/>
  <c r="Y1171" i="14"/>
  <c r="Y1172" i="14"/>
  <c r="Y1173" i="14"/>
  <c r="Y1174" i="14"/>
  <c r="F1175" i="14"/>
  <c r="BA6" i="31" s="1"/>
  <c r="Y1176" i="14"/>
  <c r="Y1177" i="14"/>
  <c r="Y1178" i="14"/>
  <c r="Y1179" i="14"/>
  <c r="Y1180" i="14"/>
  <c r="Y1181" i="14"/>
  <c r="Y1182" i="14"/>
  <c r="Y1183" i="14"/>
  <c r="Y1184" i="14"/>
  <c r="Y1185" i="14"/>
  <c r="Y1186" i="14"/>
  <c r="Y1187" i="14"/>
  <c r="Y1188" i="14"/>
  <c r="Y1189" i="14"/>
  <c r="Y1190" i="14"/>
  <c r="Y1197" i="14"/>
  <c r="Y1198" i="14"/>
  <c r="Y1199" i="14"/>
  <c r="Y1200" i="14"/>
  <c r="Y1201" i="14"/>
  <c r="Y1202" i="14"/>
  <c r="Y1203" i="14"/>
  <c r="F1204" i="14"/>
  <c r="BB6" i="31" s="1"/>
  <c r="Y1205" i="14"/>
  <c r="Y1206" i="14"/>
  <c r="Y1207" i="14"/>
  <c r="Y1208" i="14"/>
  <c r="Y1209" i="14"/>
  <c r="Y1210" i="14"/>
  <c r="Y1211" i="14"/>
  <c r="Y1212" i="14"/>
  <c r="Y1213" i="14"/>
  <c r="Y1214" i="14"/>
  <c r="Y1215" i="14"/>
  <c r="Y1216" i="14"/>
  <c r="Y1217" i="14"/>
  <c r="Y1218" i="14"/>
  <c r="Y1219" i="14"/>
  <c r="Y1226" i="14"/>
  <c r="Y1227" i="14"/>
  <c r="Y1228" i="14"/>
  <c r="Y1229" i="14"/>
  <c r="Y1230" i="14"/>
  <c r="Y1231" i="14"/>
  <c r="Y1232" i="14"/>
  <c r="F1233" i="14"/>
  <c r="BC6" i="31" s="1"/>
  <c r="Y1234" i="14"/>
  <c r="Y1235" i="14"/>
  <c r="Y1236" i="14"/>
  <c r="Y1237" i="14"/>
  <c r="Y1238" i="14"/>
  <c r="Y1239" i="14"/>
  <c r="Y1240" i="14"/>
  <c r="Y1241" i="14"/>
  <c r="Y1242" i="14"/>
  <c r="Y1243" i="14"/>
  <c r="Y1244" i="14"/>
  <c r="Y1245" i="14"/>
  <c r="Y1246" i="14"/>
  <c r="Y1247" i="14"/>
  <c r="Y1248" i="14"/>
  <c r="Y1255" i="14"/>
  <c r="Y1256" i="14"/>
  <c r="Y1257" i="14"/>
  <c r="Y1258" i="14"/>
  <c r="Y1259" i="14"/>
  <c r="Y1260" i="14"/>
  <c r="Y1261" i="14"/>
  <c r="F1262" i="14"/>
  <c r="BD6" i="31" s="1"/>
  <c r="Y1263" i="14"/>
  <c r="Y1264" i="14"/>
  <c r="Y1265" i="14"/>
  <c r="Y1266" i="14"/>
  <c r="Y1267" i="14"/>
  <c r="Y1268" i="14"/>
  <c r="Y1269" i="14"/>
  <c r="Y1270" i="14"/>
  <c r="Y1271" i="14"/>
  <c r="Y1272" i="14"/>
  <c r="Y1273" i="14"/>
  <c r="Y1274" i="14"/>
  <c r="Y1275" i="14"/>
  <c r="Y1276" i="14"/>
  <c r="Y1277" i="14"/>
  <c r="Y1284" i="14"/>
  <c r="Y1285" i="14"/>
  <c r="Y1286" i="14"/>
  <c r="Y1287" i="14"/>
  <c r="Y1288" i="14"/>
  <c r="Y1289" i="14"/>
  <c r="Y1290" i="14"/>
  <c r="F1291" i="14"/>
  <c r="BE6" i="31" s="1"/>
  <c r="Y1292" i="14"/>
  <c r="Y1293" i="14"/>
  <c r="Y1294" i="14"/>
  <c r="Y1295" i="14"/>
  <c r="Y1296" i="14"/>
  <c r="Y1297" i="14"/>
  <c r="Y1298" i="14"/>
  <c r="Y1299" i="14"/>
  <c r="Y1300" i="14"/>
  <c r="Y1301" i="14"/>
  <c r="Y1302" i="14"/>
  <c r="Y1303" i="14"/>
  <c r="Y1304" i="14"/>
  <c r="Y1305" i="14"/>
  <c r="Y1306" i="14"/>
  <c r="Y1313" i="14"/>
  <c r="Y1314" i="14"/>
  <c r="Y1315" i="14"/>
  <c r="Y1316" i="14"/>
  <c r="Y1317" i="14"/>
  <c r="Y1318" i="14"/>
  <c r="Y1319" i="14"/>
  <c r="F1320" i="14"/>
  <c r="BF6" i="31" s="1"/>
  <c r="Y1321" i="14"/>
  <c r="Y1322" i="14"/>
  <c r="Y1323" i="14"/>
  <c r="Y1324" i="14"/>
  <c r="Y1325" i="14"/>
  <c r="Y1326" i="14"/>
  <c r="Y1327" i="14"/>
  <c r="Y1328" i="14"/>
  <c r="Y1329" i="14"/>
  <c r="Y1330" i="14"/>
  <c r="Y1331" i="14"/>
  <c r="Y1332" i="14"/>
  <c r="Y1333" i="14"/>
  <c r="Y1334" i="14"/>
  <c r="Y1335" i="14"/>
  <c r="Y1342" i="14"/>
  <c r="Y1343" i="14"/>
  <c r="Y1344" i="14"/>
  <c r="Y1345" i="14"/>
  <c r="Y1346" i="14"/>
  <c r="Y1347" i="14"/>
  <c r="Y1348" i="14"/>
  <c r="F1349" i="14"/>
  <c r="BG6" i="31" s="1"/>
  <c r="Y1350" i="14"/>
  <c r="Y1351" i="14"/>
  <c r="Y1352" i="14"/>
  <c r="Y1353" i="14"/>
  <c r="Y1354" i="14"/>
  <c r="Y1355" i="14"/>
  <c r="Y1356" i="14"/>
  <c r="Y1357" i="14"/>
  <c r="Y1358" i="14"/>
  <c r="Y1359" i="14"/>
  <c r="Y1360" i="14"/>
  <c r="Y1361" i="14"/>
  <c r="Y1362" i="14"/>
  <c r="Y1363" i="14"/>
  <c r="Y1364" i="14"/>
  <c r="Y1371" i="14"/>
  <c r="Y1372" i="14"/>
  <c r="Y1373" i="14"/>
  <c r="Y1374" i="14"/>
  <c r="Y1375" i="14"/>
  <c r="Y1376" i="14"/>
  <c r="Y1377" i="14"/>
  <c r="F1378" i="14"/>
  <c r="BH6" i="31" s="1"/>
  <c r="Y1379" i="14"/>
  <c r="Y1380" i="14"/>
  <c r="Y1381" i="14"/>
  <c r="Y1382" i="14"/>
  <c r="Y1383" i="14"/>
  <c r="Y1384" i="14"/>
  <c r="Y1385" i="14"/>
  <c r="Y1386" i="14"/>
  <c r="Y1387" i="14"/>
  <c r="Y1388" i="14"/>
  <c r="Y1389" i="14"/>
  <c r="Y1390" i="14"/>
  <c r="Y1391" i="14"/>
  <c r="Y1392" i="14"/>
  <c r="Y1393" i="14"/>
  <c r="Y1400" i="14"/>
  <c r="Y1401" i="14"/>
  <c r="Y1402" i="14"/>
  <c r="Y1403" i="14"/>
  <c r="Y1404" i="14"/>
  <c r="Y1405" i="14"/>
  <c r="Y1406" i="14"/>
  <c r="F1407" i="14"/>
  <c r="BI6" i="31" s="1"/>
  <c r="Y1408" i="14"/>
  <c r="Y1409" i="14"/>
  <c r="Y1410" i="14"/>
  <c r="Y1411" i="14"/>
  <c r="Y1412" i="14"/>
  <c r="Y1413" i="14"/>
  <c r="Y1414" i="14"/>
  <c r="Y1415" i="14"/>
  <c r="Y1416" i="14"/>
  <c r="Y1417" i="14"/>
  <c r="Y1418" i="14"/>
  <c r="Y1419" i="14"/>
  <c r="Y1420" i="14"/>
  <c r="Y1421" i="14"/>
  <c r="Y1422" i="14"/>
  <c r="Y1429" i="14"/>
  <c r="Y1430" i="14"/>
  <c r="Y1431" i="14"/>
  <c r="Y1432" i="14"/>
  <c r="Y1433" i="14"/>
  <c r="Y1434" i="14"/>
  <c r="Y1435" i="14"/>
  <c r="F1436" i="14"/>
  <c r="BJ6" i="31" s="1"/>
  <c r="Y1437" i="14"/>
  <c r="Y1438" i="14"/>
  <c r="Y1439" i="14"/>
  <c r="Y1440" i="14"/>
  <c r="Y1441" i="14"/>
  <c r="Y1442" i="14"/>
  <c r="Y1443" i="14"/>
  <c r="Y1444" i="14"/>
  <c r="Y1445" i="14"/>
  <c r="Y1446" i="14"/>
  <c r="Y1447" i="14"/>
  <c r="Y1448" i="14"/>
  <c r="Y1449" i="14"/>
  <c r="Y1450" i="14"/>
  <c r="Y1451" i="14"/>
  <c r="T3" i="14"/>
  <c r="T4" i="14"/>
  <c r="T5" i="14"/>
  <c r="T6" i="14"/>
  <c r="T7" i="14"/>
  <c r="T8" i="14"/>
  <c r="T9" i="14"/>
  <c r="T10" i="14"/>
  <c r="T11" i="14"/>
  <c r="F12" i="14"/>
  <c r="M4" i="31" s="1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7" i="14"/>
  <c r="T38" i="14"/>
  <c r="T39" i="14"/>
  <c r="T40" i="14"/>
  <c r="T41" i="14"/>
  <c r="F42" i="14"/>
  <c r="N4" i="31" s="1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6" i="14"/>
  <c r="T67" i="14"/>
  <c r="T68" i="14"/>
  <c r="T69" i="14"/>
  <c r="T70" i="14"/>
  <c r="F71" i="14"/>
  <c r="O4" i="31" s="1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95" i="14"/>
  <c r="T96" i="14"/>
  <c r="T97" i="14"/>
  <c r="T98" i="14"/>
  <c r="T99" i="14"/>
  <c r="F100" i="14"/>
  <c r="P4" i="31" s="1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24" i="14"/>
  <c r="T125" i="14"/>
  <c r="T126" i="14"/>
  <c r="T127" i="14"/>
  <c r="T128" i="14"/>
  <c r="F129" i="14"/>
  <c r="Q4" i="31" s="1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53" i="14"/>
  <c r="T154" i="14"/>
  <c r="T155" i="14"/>
  <c r="T156" i="14"/>
  <c r="T157" i="14"/>
  <c r="F158" i="14"/>
  <c r="R4" i="31" s="1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82" i="14"/>
  <c r="T183" i="14"/>
  <c r="T184" i="14"/>
  <c r="T185" i="14"/>
  <c r="T186" i="14"/>
  <c r="F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11" i="14"/>
  <c r="T212" i="14"/>
  <c r="T213" i="14"/>
  <c r="T214" i="14"/>
  <c r="T215" i="14"/>
  <c r="F216" i="14"/>
  <c r="T4" i="31" s="1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40" i="14"/>
  <c r="T241" i="14"/>
  <c r="T242" i="14"/>
  <c r="T243" i="14"/>
  <c r="T244" i="14"/>
  <c r="F245" i="14"/>
  <c r="U4" i="31" s="1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9" i="14"/>
  <c r="T270" i="14"/>
  <c r="T271" i="14"/>
  <c r="T272" i="14"/>
  <c r="T273" i="14"/>
  <c r="F274" i="14"/>
  <c r="V4" i="31" s="1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8" i="14"/>
  <c r="T299" i="14"/>
  <c r="T300" i="14"/>
  <c r="T301" i="14"/>
  <c r="T302" i="14"/>
  <c r="F303" i="14"/>
  <c r="W4" i="31" s="1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7" i="14"/>
  <c r="T328" i="14"/>
  <c r="T329" i="14"/>
  <c r="T330" i="14"/>
  <c r="T331" i="14"/>
  <c r="F332" i="14"/>
  <c r="X4" i="31" s="1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6" i="14"/>
  <c r="T357" i="14"/>
  <c r="T358" i="14"/>
  <c r="T359" i="14"/>
  <c r="T360" i="14"/>
  <c r="F361" i="14"/>
  <c r="Y4" i="31" s="1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85" i="14"/>
  <c r="T386" i="14"/>
  <c r="T387" i="14"/>
  <c r="T388" i="14"/>
  <c r="T389" i="14"/>
  <c r="F390" i="14"/>
  <c r="Z4" i="31" s="1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14" i="14"/>
  <c r="T415" i="14"/>
  <c r="T416" i="14"/>
  <c r="T417" i="14"/>
  <c r="T418" i="14"/>
  <c r="F419" i="14"/>
  <c r="AA4" i="31" s="1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43" i="14"/>
  <c r="T444" i="14"/>
  <c r="T445" i="14"/>
  <c r="T446" i="14"/>
  <c r="T447" i="14"/>
  <c r="F448" i="14"/>
  <c r="AB4" i="31" s="1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72" i="14"/>
  <c r="T473" i="14"/>
  <c r="T474" i="14"/>
  <c r="T475" i="14"/>
  <c r="T476" i="14"/>
  <c r="F477" i="14"/>
  <c r="AC4" i="31" s="1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501" i="14"/>
  <c r="T502" i="14"/>
  <c r="T503" i="14"/>
  <c r="T504" i="14"/>
  <c r="T505" i="14"/>
  <c r="F506" i="14"/>
  <c r="AD4" i="31" s="1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30" i="14"/>
  <c r="T531" i="14"/>
  <c r="T532" i="14"/>
  <c r="F535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9" i="14"/>
  <c r="T560" i="14"/>
  <c r="T561" i="14"/>
  <c r="T562" i="14"/>
  <c r="T563" i="14"/>
  <c r="F564" i="14"/>
  <c r="AF4" i="31" s="1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8" i="14"/>
  <c r="T589" i="14"/>
  <c r="T590" i="14"/>
  <c r="T591" i="14"/>
  <c r="T592" i="14"/>
  <c r="F593" i="14"/>
  <c r="AG4" i="31" s="1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7" i="14"/>
  <c r="T618" i="14"/>
  <c r="T619" i="14"/>
  <c r="T620" i="14"/>
  <c r="T621" i="14"/>
  <c r="F622" i="14"/>
  <c r="AH4" i="31" s="1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6" i="14"/>
  <c r="T647" i="14"/>
  <c r="T648" i="14"/>
  <c r="T649" i="14"/>
  <c r="T650" i="14"/>
  <c r="F651" i="14"/>
  <c r="AI4" i="31" s="1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75" i="14"/>
  <c r="T676" i="14"/>
  <c r="T677" i="14"/>
  <c r="T678" i="14"/>
  <c r="T679" i="14"/>
  <c r="F680" i="14"/>
  <c r="AJ4" i="31" s="1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704" i="14"/>
  <c r="T705" i="14"/>
  <c r="T706" i="14"/>
  <c r="T707" i="14"/>
  <c r="T708" i="14"/>
  <c r="F709" i="14"/>
  <c r="AK4" i="31" s="1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33" i="14"/>
  <c r="T734" i="14"/>
  <c r="T735" i="14"/>
  <c r="T736" i="14"/>
  <c r="T737" i="14"/>
  <c r="F738" i="14"/>
  <c r="AL4" i="31" s="1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62" i="14"/>
  <c r="T763" i="14"/>
  <c r="T764" i="14"/>
  <c r="T765" i="14"/>
  <c r="T766" i="14"/>
  <c r="F767" i="14"/>
  <c r="AM4" i="31" s="1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91" i="14"/>
  <c r="T792" i="14"/>
  <c r="T793" i="14"/>
  <c r="T794" i="14"/>
  <c r="T795" i="14"/>
  <c r="F796" i="14"/>
  <c r="AN4" i="31" s="1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20" i="14"/>
  <c r="T821" i="14"/>
  <c r="T822" i="14"/>
  <c r="T823" i="14"/>
  <c r="T824" i="14"/>
  <c r="F825" i="14"/>
  <c r="AO4" i="31" s="1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9" i="14"/>
  <c r="T850" i="14"/>
  <c r="T851" i="14"/>
  <c r="T852" i="14"/>
  <c r="T853" i="14"/>
  <c r="F854" i="14"/>
  <c r="AP4" i="31" s="1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8" i="14"/>
  <c r="T879" i="14"/>
  <c r="T880" i="14"/>
  <c r="T881" i="14"/>
  <c r="T882" i="14"/>
  <c r="F883" i="14"/>
  <c r="AQ4" i="31" s="1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7" i="14"/>
  <c r="T908" i="14"/>
  <c r="T909" i="14"/>
  <c r="T910" i="14"/>
  <c r="T911" i="14"/>
  <c r="F912" i="14"/>
  <c r="AR4" i="31" s="1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6" i="14"/>
  <c r="T937" i="14"/>
  <c r="T938" i="14"/>
  <c r="T939" i="14"/>
  <c r="T940" i="14"/>
  <c r="F941" i="14"/>
  <c r="AS4" i="31" s="1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65" i="14"/>
  <c r="T966" i="14"/>
  <c r="T967" i="14"/>
  <c r="T968" i="14"/>
  <c r="T969" i="14"/>
  <c r="F970" i="14"/>
  <c r="AT4" i="31" s="1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94" i="14"/>
  <c r="T995" i="14"/>
  <c r="T996" i="14"/>
  <c r="T997" i="14"/>
  <c r="T998" i="14"/>
  <c r="F999" i="14"/>
  <c r="AU4" i="31" s="1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23" i="14"/>
  <c r="T1024" i="14"/>
  <c r="T1025" i="14"/>
  <c r="T1026" i="14"/>
  <c r="T1027" i="14"/>
  <c r="F1028" i="14"/>
  <c r="AV4" i="31" s="1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52" i="14"/>
  <c r="T1053" i="14"/>
  <c r="T1054" i="14"/>
  <c r="T1055" i="14"/>
  <c r="T1056" i="14"/>
  <c r="F1057" i="14"/>
  <c r="AW4" i="31" s="1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81" i="14"/>
  <c r="T1082" i="14"/>
  <c r="T1083" i="14"/>
  <c r="T1084" i="14"/>
  <c r="T1085" i="14"/>
  <c r="F1086" i="14"/>
  <c r="AX4" i="31" s="1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10" i="14"/>
  <c r="T1111" i="14"/>
  <c r="T1112" i="14"/>
  <c r="T1113" i="14"/>
  <c r="T1114" i="14"/>
  <c r="F1115" i="14"/>
  <c r="AY4" i="31" s="1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9" i="14"/>
  <c r="T1140" i="14"/>
  <c r="T1141" i="14"/>
  <c r="T1142" i="14"/>
  <c r="T1143" i="14"/>
  <c r="F1144" i="14"/>
  <c r="AZ4" i="31" s="1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8" i="14"/>
  <c r="T1169" i="14"/>
  <c r="T1170" i="14"/>
  <c r="T1171" i="14"/>
  <c r="T1172" i="14"/>
  <c r="F1173" i="14"/>
  <c r="BA4" i="31" s="1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7" i="14"/>
  <c r="T1198" i="14"/>
  <c r="T1199" i="14"/>
  <c r="T1200" i="14"/>
  <c r="T1201" i="14"/>
  <c r="F1202" i="14"/>
  <c r="BB4" i="31" s="1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6" i="14"/>
  <c r="T1227" i="14"/>
  <c r="T1228" i="14"/>
  <c r="T1229" i="14"/>
  <c r="T1230" i="14"/>
  <c r="F1231" i="14"/>
  <c r="BC4" i="31" s="1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55" i="14"/>
  <c r="T1256" i="14"/>
  <c r="T1257" i="14"/>
  <c r="T1258" i="14"/>
  <c r="T1259" i="14"/>
  <c r="F1260" i="14"/>
  <c r="BD4" i="31" s="1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84" i="14"/>
  <c r="T1285" i="14"/>
  <c r="T1286" i="14"/>
  <c r="T1287" i="14"/>
  <c r="T1288" i="14"/>
  <c r="F1289" i="14"/>
  <c r="BE4" i="31" s="1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13" i="14"/>
  <c r="T1314" i="14"/>
  <c r="T1315" i="14"/>
  <c r="T1316" i="14"/>
  <c r="T1317" i="14"/>
  <c r="F1318" i="14"/>
  <c r="BF4" i="31" s="1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42" i="14"/>
  <c r="T1343" i="14"/>
  <c r="T1344" i="14"/>
  <c r="T1345" i="14"/>
  <c r="T1346" i="14"/>
  <c r="F1347" i="14"/>
  <c r="BG4" i="31" s="1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71" i="14"/>
  <c r="T1372" i="14"/>
  <c r="T1373" i="14"/>
  <c r="T1374" i="14"/>
  <c r="T1375" i="14"/>
  <c r="F1376" i="14"/>
  <c r="BH4" i="31" s="1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400" i="14"/>
  <c r="T1401" i="14"/>
  <c r="T1402" i="14"/>
  <c r="T1403" i="14"/>
  <c r="T1404" i="14"/>
  <c r="F1405" i="14"/>
  <c r="BI4" i="31" s="1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9" i="14"/>
  <c r="T1430" i="14"/>
  <c r="T1431" i="14"/>
  <c r="T1432" i="14"/>
  <c r="T1433" i="14"/>
  <c r="F1434" i="14"/>
  <c r="BJ4" i="31" s="1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V3" i="14"/>
  <c r="V4" i="14"/>
  <c r="V5" i="14"/>
  <c r="V6" i="14"/>
  <c r="V7" i="14"/>
  <c r="V8" i="14"/>
  <c r="V9" i="14"/>
  <c r="V10" i="14"/>
  <c r="V11" i="14"/>
  <c r="V12" i="14"/>
  <c r="F13" i="14"/>
  <c r="M5" i="31" s="1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7" i="14"/>
  <c r="V38" i="14"/>
  <c r="V39" i="14"/>
  <c r="V40" i="14"/>
  <c r="V41" i="14"/>
  <c r="V42" i="14"/>
  <c r="F43" i="14"/>
  <c r="N5" i="31" s="1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6" i="14"/>
  <c r="V67" i="14"/>
  <c r="V68" i="14"/>
  <c r="V69" i="14"/>
  <c r="V70" i="14"/>
  <c r="V71" i="14"/>
  <c r="F72" i="14"/>
  <c r="O5" i="31" s="1"/>
  <c r="V73" i="14"/>
  <c r="V74" i="14"/>
  <c r="V75" i="14"/>
  <c r="V76" i="14"/>
  <c r="V77" i="14"/>
  <c r="V78" i="14"/>
  <c r="V79" i="14"/>
  <c r="V80" i="14"/>
  <c r="V81" i="14"/>
  <c r="V82" i="14"/>
  <c r="V83" i="14"/>
  <c r="V84" i="14"/>
  <c r="V85" i="14"/>
  <c r="V86" i="14"/>
  <c r="V87" i="14"/>
  <c r="V88" i="14"/>
  <c r="V95" i="14"/>
  <c r="V96" i="14"/>
  <c r="V97" i="14"/>
  <c r="V98" i="14"/>
  <c r="V99" i="14"/>
  <c r="V100" i="14"/>
  <c r="F101" i="14"/>
  <c r="P5" i="31" s="1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24" i="14"/>
  <c r="V125" i="14"/>
  <c r="V126" i="14"/>
  <c r="V127" i="14"/>
  <c r="V128" i="14"/>
  <c r="V129" i="14"/>
  <c r="F130" i="14"/>
  <c r="Q5" i="31" s="1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53" i="14"/>
  <c r="V154" i="14"/>
  <c r="V155" i="14"/>
  <c r="V156" i="14"/>
  <c r="V157" i="14"/>
  <c r="V158" i="14"/>
  <c r="F159" i="14"/>
  <c r="R5" i="31" s="1"/>
  <c r="V160" i="14"/>
  <c r="V161" i="14"/>
  <c r="V162" i="14"/>
  <c r="V163" i="14"/>
  <c r="V164" i="14"/>
  <c r="V165" i="14"/>
  <c r="V166" i="14"/>
  <c r="V167" i="14"/>
  <c r="V168" i="14"/>
  <c r="V169" i="14"/>
  <c r="V170" i="14"/>
  <c r="V171" i="14"/>
  <c r="V172" i="14"/>
  <c r="V173" i="14"/>
  <c r="V174" i="14"/>
  <c r="V175" i="14"/>
  <c r="V182" i="14"/>
  <c r="V183" i="14"/>
  <c r="V184" i="14"/>
  <c r="V185" i="14"/>
  <c r="V186" i="14"/>
  <c r="V187" i="14"/>
  <c r="F188" i="14"/>
  <c r="V189" i="14"/>
  <c r="V190" i="14"/>
  <c r="V191" i="14"/>
  <c r="V192" i="14"/>
  <c r="V193" i="14"/>
  <c r="V194" i="14"/>
  <c r="V195" i="14"/>
  <c r="V196" i="14"/>
  <c r="V197" i="14"/>
  <c r="V198" i="14"/>
  <c r="V199" i="14"/>
  <c r="V200" i="14"/>
  <c r="V201" i="14"/>
  <c r="V202" i="14"/>
  <c r="V203" i="14"/>
  <c r="V204" i="14"/>
  <c r="V211" i="14"/>
  <c r="V212" i="14"/>
  <c r="V213" i="14"/>
  <c r="V214" i="14"/>
  <c r="V215" i="14"/>
  <c r="V216" i="14"/>
  <c r="F217" i="14"/>
  <c r="T5" i="31" s="1"/>
  <c r="V217" i="14"/>
  <c r="V218" i="14"/>
  <c r="V219" i="14"/>
  <c r="V220" i="14"/>
  <c r="V221" i="14"/>
  <c r="V222" i="14"/>
  <c r="V223" i="14"/>
  <c r="V224" i="14"/>
  <c r="V225" i="14"/>
  <c r="V226" i="14"/>
  <c r="V227" i="14"/>
  <c r="V228" i="14"/>
  <c r="V229" i="14"/>
  <c r="V230" i="14"/>
  <c r="V231" i="14"/>
  <c r="V232" i="14"/>
  <c r="V233" i="14"/>
  <c r="V240" i="14"/>
  <c r="V241" i="14"/>
  <c r="V242" i="14"/>
  <c r="V243" i="14"/>
  <c r="V244" i="14"/>
  <c r="V245" i="14"/>
  <c r="F246" i="14"/>
  <c r="U5" i="31" s="1"/>
  <c r="V246" i="14"/>
  <c r="V247" i="14"/>
  <c r="V248" i="14"/>
  <c r="V249" i="14"/>
  <c r="V250" i="14"/>
  <c r="V251" i="14"/>
  <c r="V252" i="14"/>
  <c r="V253" i="14"/>
  <c r="V254" i="14"/>
  <c r="V255" i="14"/>
  <c r="V256" i="14"/>
  <c r="V257" i="14"/>
  <c r="V258" i="14"/>
  <c r="V259" i="14"/>
  <c r="V260" i="14"/>
  <c r="V261" i="14"/>
  <c r="V262" i="14"/>
  <c r="V269" i="14"/>
  <c r="V270" i="14"/>
  <c r="V271" i="14"/>
  <c r="V272" i="14"/>
  <c r="V273" i="14"/>
  <c r="V274" i="14"/>
  <c r="F275" i="14"/>
  <c r="V5" i="31" s="1"/>
  <c r="V275" i="14"/>
  <c r="V276" i="14"/>
  <c r="V277" i="14"/>
  <c r="V278" i="14"/>
  <c r="V279" i="14"/>
  <c r="V280" i="14"/>
  <c r="V281" i="14"/>
  <c r="V282" i="14"/>
  <c r="V283" i="14"/>
  <c r="V284" i="14"/>
  <c r="V285" i="14"/>
  <c r="V286" i="14"/>
  <c r="V287" i="14"/>
  <c r="V288" i="14"/>
  <c r="V289" i="14"/>
  <c r="V290" i="14"/>
  <c r="V291" i="14"/>
  <c r="V298" i="14"/>
  <c r="V299" i="14"/>
  <c r="V300" i="14"/>
  <c r="V301" i="14"/>
  <c r="V302" i="14"/>
  <c r="V303" i="14"/>
  <c r="F304" i="14"/>
  <c r="W5" i="31" s="1"/>
  <c r="V304" i="14"/>
  <c r="V305" i="14"/>
  <c r="V306" i="14"/>
  <c r="V307" i="14"/>
  <c r="V308" i="14"/>
  <c r="V309" i="14"/>
  <c r="V310" i="14"/>
  <c r="V311" i="14"/>
  <c r="V312" i="14"/>
  <c r="V313" i="14"/>
  <c r="V314" i="14"/>
  <c r="V315" i="14"/>
  <c r="V316" i="14"/>
  <c r="V317" i="14"/>
  <c r="V318" i="14"/>
  <c r="V319" i="14"/>
  <c r="V320" i="14"/>
  <c r="V327" i="14"/>
  <c r="V328" i="14"/>
  <c r="V329" i="14"/>
  <c r="V330" i="14"/>
  <c r="V331" i="14"/>
  <c r="V332" i="14"/>
  <c r="F333" i="14"/>
  <c r="X5" i="31" s="1"/>
  <c r="V333" i="14"/>
  <c r="V334" i="14"/>
  <c r="V335" i="14"/>
  <c r="V336" i="14"/>
  <c r="V337" i="14"/>
  <c r="V338" i="14"/>
  <c r="V339" i="14"/>
  <c r="V340" i="14"/>
  <c r="V341" i="14"/>
  <c r="V342" i="14"/>
  <c r="V343" i="14"/>
  <c r="V344" i="14"/>
  <c r="V345" i="14"/>
  <c r="V346" i="14"/>
  <c r="V347" i="14"/>
  <c r="V348" i="14"/>
  <c r="V349" i="14"/>
  <c r="V356" i="14"/>
  <c r="V357" i="14"/>
  <c r="V358" i="14"/>
  <c r="V359" i="14"/>
  <c r="V360" i="14"/>
  <c r="V361" i="14"/>
  <c r="F362" i="14"/>
  <c r="Y5" i="31" s="1"/>
  <c r="V362" i="14"/>
  <c r="V363" i="14"/>
  <c r="V364" i="14"/>
  <c r="V365" i="14"/>
  <c r="V366" i="14"/>
  <c r="V367" i="14"/>
  <c r="V368" i="14"/>
  <c r="V369" i="14"/>
  <c r="V370" i="14"/>
  <c r="V371" i="14"/>
  <c r="V372" i="14"/>
  <c r="V373" i="14"/>
  <c r="V374" i="14"/>
  <c r="V375" i="14"/>
  <c r="V376" i="14"/>
  <c r="V377" i="14"/>
  <c r="V378" i="14"/>
  <c r="V385" i="14"/>
  <c r="V386" i="14"/>
  <c r="V387" i="14"/>
  <c r="V388" i="14"/>
  <c r="V389" i="14"/>
  <c r="V390" i="14"/>
  <c r="F391" i="14"/>
  <c r="Z5" i="31" s="1"/>
  <c r="V391" i="14"/>
  <c r="V392" i="14"/>
  <c r="V393" i="14"/>
  <c r="V394" i="14"/>
  <c r="V395" i="14"/>
  <c r="V396" i="14"/>
  <c r="V397" i="14"/>
  <c r="V398" i="14"/>
  <c r="V399" i="14"/>
  <c r="V400" i="14"/>
  <c r="V401" i="14"/>
  <c r="V402" i="14"/>
  <c r="V403" i="14"/>
  <c r="V404" i="14"/>
  <c r="V405" i="14"/>
  <c r="V406" i="14"/>
  <c r="V407" i="14"/>
  <c r="V414" i="14"/>
  <c r="V415" i="14"/>
  <c r="V416" i="14"/>
  <c r="V417" i="14"/>
  <c r="V418" i="14"/>
  <c r="V419" i="14"/>
  <c r="F420" i="14"/>
  <c r="AA5" i="31" s="1"/>
  <c r="V420" i="14"/>
  <c r="V421" i="14"/>
  <c r="V422" i="14"/>
  <c r="V423" i="14"/>
  <c r="V424" i="14"/>
  <c r="V425" i="14"/>
  <c r="V426" i="14"/>
  <c r="V427" i="14"/>
  <c r="V428" i="14"/>
  <c r="V429" i="14"/>
  <c r="V430" i="14"/>
  <c r="V431" i="14"/>
  <c r="V432" i="14"/>
  <c r="V433" i="14"/>
  <c r="V434" i="14"/>
  <c r="V435" i="14"/>
  <c r="V436" i="14"/>
  <c r="V443" i="14"/>
  <c r="V444" i="14"/>
  <c r="V445" i="14"/>
  <c r="V446" i="14"/>
  <c r="V447" i="14"/>
  <c r="V448" i="14"/>
  <c r="F449" i="14"/>
  <c r="AB5" i="31" s="1"/>
  <c r="V449" i="14"/>
  <c r="V450" i="14"/>
  <c r="V451" i="14"/>
  <c r="V452" i="14"/>
  <c r="V453" i="14"/>
  <c r="V454" i="14"/>
  <c r="V455" i="14"/>
  <c r="V456" i="14"/>
  <c r="V457" i="14"/>
  <c r="V458" i="14"/>
  <c r="V459" i="14"/>
  <c r="V460" i="14"/>
  <c r="V461" i="14"/>
  <c r="V462" i="14"/>
  <c r="V463" i="14"/>
  <c r="V464" i="14"/>
  <c r="V465" i="14"/>
  <c r="V472" i="14"/>
  <c r="V473" i="14"/>
  <c r="V474" i="14"/>
  <c r="V475" i="14"/>
  <c r="V476" i="14"/>
  <c r="V477" i="14"/>
  <c r="F478" i="14"/>
  <c r="AC5" i="31" s="1"/>
  <c r="V478" i="14"/>
  <c r="V479" i="14"/>
  <c r="V480" i="14"/>
  <c r="V481" i="14"/>
  <c r="V482" i="14"/>
  <c r="V483" i="14"/>
  <c r="V484" i="14"/>
  <c r="V485" i="14"/>
  <c r="V486" i="14"/>
  <c r="V487" i="14"/>
  <c r="V488" i="14"/>
  <c r="V489" i="14"/>
  <c r="V490" i="14"/>
  <c r="V491" i="14"/>
  <c r="V492" i="14"/>
  <c r="V493" i="14"/>
  <c r="V494" i="14"/>
  <c r="V501" i="14"/>
  <c r="V502" i="14"/>
  <c r="V503" i="14"/>
  <c r="V504" i="14"/>
  <c r="V505" i="14"/>
  <c r="V506" i="14"/>
  <c r="F507" i="14"/>
  <c r="AD5" i="31" s="1"/>
  <c r="V507" i="14"/>
  <c r="V508" i="14"/>
  <c r="V509" i="14"/>
  <c r="V510" i="14"/>
  <c r="V511" i="14"/>
  <c r="V512" i="14"/>
  <c r="V513" i="14"/>
  <c r="V514" i="14"/>
  <c r="V515" i="14"/>
  <c r="V516" i="14"/>
  <c r="V517" i="14"/>
  <c r="V518" i="14"/>
  <c r="V519" i="14"/>
  <c r="V520" i="14"/>
  <c r="V521" i="14"/>
  <c r="V522" i="14"/>
  <c r="V523" i="14"/>
  <c r="V530" i="14"/>
  <c r="V531" i="14"/>
  <c r="V532" i="14"/>
  <c r="F536" i="14"/>
  <c r="V539" i="14"/>
  <c r="V540" i="14"/>
  <c r="V541" i="14"/>
  <c r="V542" i="14"/>
  <c r="V543" i="14"/>
  <c r="V544" i="14"/>
  <c r="V545" i="14"/>
  <c r="V546" i="14"/>
  <c r="V547" i="14"/>
  <c r="V548" i="14"/>
  <c r="V549" i="14"/>
  <c r="V550" i="14"/>
  <c r="V551" i="14"/>
  <c r="V552" i="14"/>
  <c r="V559" i="14"/>
  <c r="V560" i="14"/>
  <c r="V561" i="14"/>
  <c r="V562" i="14"/>
  <c r="V563" i="14"/>
  <c r="V564" i="14"/>
  <c r="F565" i="14"/>
  <c r="AF5" i="31" s="1"/>
  <c r="V566" i="14"/>
  <c r="V567" i="14"/>
  <c r="V568" i="14"/>
  <c r="V569" i="14"/>
  <c r="V570" i="14"/>
  <c r="V571" i="14"/>
  <c r="V572" i="14"/>
  <c r="V573" i="14"/>
  <c r="V574" i="14"/>
  <c r="V575" i="14"/>
  <c r="V576" i="14"/>
  <c r="V577" i="14"/>
  <c r="V578" i="14"/>
  <c r="V579" i="14"/>
  <c r="V580" i="14"/>
  <c r="V581" i="14"/>
  <c r="V588" i="14"/>
  <c r="V589" i="14"/>
  <c r="V590" i="14"/>
  <c r="V591" i="14"/>
  <c r="V592" i="14"/>
  <c r="V593" i="14"/>
  <c r="F594" i="14"/>
  <c r="AG5" i="31" s="1"/>
  <c r="V595" i="14"/>
  <c r="V596" i="14"/>
  <c r="V597" i="14"/>
  <c r="V598" i="14"/>
  <c r="V599" i="14"/>
  <c r="V600" i="14"/>
  <c r="V601" i="14"/>
  <c r="V602" i="14"/>
  <c r="V603" i="14"/>
  <c r="V604" i="14"/>
  <c r="V605" i="14"/>
  <c r="V606" i="14"/>
  <c r="V607" i="14"/>
  <c r="V608" i="14"/>
  <c r="V609" i="14"/>
  <c r="V610" i="14"/>
  <c r="V617" i="14"/>
  <c r="V618" i="14"/>
  <c r="V619" i="14"/>
  <c r="V620" i="14"/>
  <c r="V621" i="14"/>
  <c r="V622" i="14"/>
  <c r="F623" i="14"/>
  <c r="AH5" i="31" s="1"/>
  <c r="V624" i="14"/>
  <c r="V625" i="14"/>
  <c r="V626" i="14"/>
  <c r="V627" i="14"/>
  <c r="V628" i="14"/>
  <c r="V629" i="14"/>
  <c r="V630" i="14"/>
  <c r="V631" i="14"/>
  <c r="V632" i="14"/>
  <c r="V633" i="14"/>
  <c r="V634" i="14"/>
  <c r="V635" i="14"/>
  <c r="V636" i="14"/>
  <c r="V637" i="14"/>
  <c r="V638" i="14"/>
  <c r="V639" i="14"/>
  <c r="V646" i="14"/>
  <c r="V647" i="14"/>
  <c r="V648" i="14"/>
  <c r="V649" i="14"/>
  <c r="V650" i="14"/>
  <c r="V651" i="14"/>
  <c r="F652" i="14"/>
  <c r="AI5" i="31" s="1"/>
  <c r="V653" i="14"/>
  <c r="V654" i="14"/>
  <c r="V655" i="14"/>
  <c r="V656" i="14"/>
  <c r="V657" i="14"/>
  <c r="V658" i="14"/>
  <c r="V659" i="14"/>
  <c r="V660" i="14"/>
  <c r="V661" i="14"/>
  <c r="V662" i="14"/>
  <c r="V663" i="14"/>
  <c r="V664" i="14"/>
  <c r="V665" i="14"/>
  <c r="V666" i="14"/>
  <c r="V667" i="14"/>
  <c r="V668" i="14"/>
  <c r="V675" i="14"/>
  <c r="V676" i="14"/>
  <c r="V677" i="14"/>
  <c r="V678" i="14"/>
  <c r="V679" i="14"/>
  <c r="V680" i="14"/>
  <c r="F681" i="14"/>
  <c r="AJ5" i="31" s="1"/>
  <c r="V682" i="14"/>
  <c r="V683" i="14"/>
  <c r="V684" i="14"/>
  <c r="V685" i="14"/>
  <c r="V686" i="14"/>
  <c r="V687" i="14"/>
  <c r="V688" i="14"/>
  <c r="V689" i="14"/>
  <c r="V690" i="14"/>
  <c r="V691" i="14"/>
  <c r="V692" i="14"/>
  <c r="V693" i="14"/>
  <c r="V694" i="14"/>
  <c r="V695" i="14"/>
  <c r="V696" i="14"/>
  <c r="V697" i="14"/>
  <c r="V704" i="14"/>
  <c r="V705" i="14"/>
  <c r="V706" i="14"/>
  <c r="V707" i="14"/>
  <c r="V708" i="14"/>
  <c r="V709" i="14"/>
  <c r="F710" i="14"/>
  <c r="AK5" i="31" s="1"/>
  <c r="V711" i="14"/>
  <c r="V712" i="14"/>
  <c r="V713" i="14"/>
  <c r="V714" i="14"/>
  <c r="V715" i="14"/>
  <c r="V716" i="14"/>
  <c r="V717" i="14"/>
  <c r="V718" i="14"/>
  <c r="V719" i="14"/>
  <c r="V720" i="14"/>
  <c r="V721" i="14"/>
  <c r="V722" i="14"/>
  <c r="V723" i="14"/>
  <c r="V724" i="14"/>
  <c r="V725" i="14"/>
  <c r="V726" i="14"/>
  <c r="V733" i="14"/>
  <c r="V734" i="14"/>
  <c r="V735" i="14"/>
  <c r="V736" i="14"/>
  <c r="V737" i="14"/>
  <c r="V738" i="14"/>
  <c r="F739" i="14"/>
  <c r="AL5" i="31" s="1"/>
  <c r="V740" i="14"/>
  <c r="V741" i="14"/>
  <c r="V742" i="14"/>
  <c r="V743" i="14"/>
  <c r="V744" i="14"/>
  <c r="V745" i="14"/>
  <c r="V746" i="14"/>
  <c r="V747" i="14"/>
  <c r="V748" i="14"/>
  <c r="V749" i="14"/>
  <c r="V750" i="14"/>
  <c r="V751" i="14"/>
  <c r="V752" i="14"/>
  <c r="V753" i="14"/>
  <c r="V754" i="14"/>
  <c r="V755" i="14"/>
  <c r="V762" i="14"/>
  <c r="V763" i="14"/>
  <c r="V764" i="14"/>
  <c r="V765" i="14"/>
  <c r="V766" i="14"/>
  <c r="V767" i="14"/>
  <c r="F768" i="14"/>
  <c r="AM5" i="31" s="1"/>
  <c r="V769" i="14"/>
  <c r="V770" i="14"/>
  <c r="V771" i="14"/>
  <c r="V772" i="14"/>
  <c r="V773" i="14"/>
  <c r="V774" i="14"/>
  <c r="V775" i="14"/>
  <c r="V776" i="14"/>
  <c r="V777" i="14"/>
  <c r="V778" i="14"/>
  <c r="V779" i="14"/>
  <c r="V780" i="14"/>
  <c r="V781" i="14"/>
  <c r="V782" i="14"/>
  <c r="V783" i="14"/>
  <c r="V784" i="14"/>
  <c r="V791" i="14"/>
  <c r="V792" i="14"/>
  <c r="V793" i="14"/>
  <c r="V794" i="14"/>
  <c r="V795" i="14"/>
  <c r="V796" i="14"/>
  <c r="F797" i="14"/>
  <c r="AN5" i="31" s="1"/>
  <c r="V798" i="14"/>
  <c r="V799" i="14"/>
  <c r="V800" i="14"/>
  <c r="V801" i="14"/>
  <c r="V802" i="14"/>
  <c r="V803" i="14"/>
  <c r="V804" i="14"/>
  <c r="V805" i="14"/>
  <c r="V806" i="14"/>
  <c r="V807" i="14"/>
  <c r="V808" i="14"/>
  <c r="V809" i="14"/>
  <c r="V810" i="14"/>
  <c r="V811" i="14"/>
  <c r="V812" i="14"/>
  <c r="V813" i="14"/>
  <c r="V820" i="14"/>
  <c r="V821" i="14"/>
  <c r="V822" i="14"/>
  <c r="V823" i="14"/>
  <c r="V824" i="14"/>
  <c r="V825" i="14"/>
  <c r="F826" i="14"/>
  <c r="AO5" i="31" s="1"/>
  <c r="V827" i="14"/>
  <c r="V828" i="14"/>
  <c r="V829" i="14"/>
  <c r="V830" i="14"/>
  <c r="V831" i="14"/>
  <c r="V832" i="14"/>
  <c r="V833" i="14"/>
  <c r="V834" i="14"/>
  <c r="V835" i="14"/>
  <c r="V836" i="14"/>
  <c r="V837" i="14"/>
  <c r="V838" i="14"/>
  <c r="V839" i="14"/>
  <c r="V840" i="14"/>
  <c r="V841" i="14"/>
  <c r="V842" i="14"/>
  <c r="V849" i="14"/>
  <c r="V850" i="14"/>
  <c r="V851" i="14"/>
  <c r="V852" i="14"/>
  <c r="V853" i="14"/>
  <c r="V854" i="14"/>
  <c r="F855" i="14"/>
  <c r="AP5" i="31" s="1"/>
  <c r="V856" i="14"/>
  <c r="V857" i="14"/>
  <c r="V858" i="14"/>
  <c r="V859" i="14"/>
  <c r="V860" i="14"/>
  <c r="V861" i="14"/>
  <c r="V862" i="14"/>
  <c r="V863" i="14"/>
  <c r="V864" i="14"/>
  <c r="V865" i="14"/>
  <c r="V866" i="14"/>
  <c r="V867" i="14"/>
  <c r="V868" i="14"/>
  <c r="V869" i="14"/>
  <c r="V870" i="14"/>
  <c r="V871" i="14"/>
  <c r="V878" i="14"/>
  <c r="V879" i="14"/>
  <c r="V880" i="14"/>
  <c r="V881" i="14"/>
  <c r="V882" i="14"/>
  <c r="V883" i="14"/>
  <c r="F884" i="14"/>
  <c r="AQ5" i="31" s="1"/>
  <c r="V885" i="14"/>
  <c r="V886" i="14"/>
  <c r="V887" i="14"/>
  <c r="V888" i="14"/>
  <c r="V889" i="14"/>
  <c r="V890" i="14"/>
  <c r="V891" i="14"/>
  <c r="V892" i="14"/>
  <c r="V893" i="14"/>
  <c r="V894" i="14"/>
  <c r="V895" i="14"/>
  <c r="V896" i="14"/>
  <c r="V897" i="14"/>
  <c r="V898" i="14"/>
  <c r="V899" i="14"/>
  <c r="V900" i="14"/>
  <c r="V907" i="14"/>
  <c r="V908" i="14"/>
  <c r="V909" i="14"/>
  <c r="V910" i="14"/>
  <c r="V911" i="14"/>
  <c r="V912" i="14"/>
  <c r="F913" i="14"/>
  <c r="AR5" i="31" s="1"/>
  <c r="V914" i="14"/>
  <c r="V915" i="14"/>
  <c r="V916" i="14"/>
  <c r="V917" i="14"/>
  <c r="V918" i="14"/>
  <c r="V919" i="14"/>
  <c r="V920" i="14"/>
  <c r="V921" i="14"/>
  <c r="V922" i="14"/>
  <c r="V923" i="14"/>
  <c r="V924" i="14"/>
  <c r="V925" i="14"/>
  <c r="V926" i="14"/>
  <c r="V927" i="14"/>
  <c r="V928" i="14"/>
  <c r="V929" i="14"/>
  <c r="V936" i="14"/>
  <c r="V937" i="14"/>
  <c r="V938" i="14"/>
  <c r="V939" i="14"/>
  <c r="V940" i="14"/>
  <c r="V941" i="14"/>
  <c r="F942" i="14"/>
  <c r="AS5" i="31" s="1"/>
  <c r="V943" i="14"/>
  <c r="V944" i="14"/>
  <c r="V945" i="14"/>
  <c r="V946" i="14"/>
  <c r="V947" i="14"/>
  <c r="V948" i="14"/>
  <c r="V949" i="14"/>
  <c r="V950" i="14"/>
  <c r="V951" i="14"/>
  <c r="V952" i="14"/>
  <c r="V953" i="14"/>
  <c r="V954" i="14"/>
  <c r="V955" i="14"/>
  <c r="V956" i="14"/>
  <c r="V957" i="14"/>
  <c r="V958" i="14"/>
  <c r="V965" i="14"/>
  <c r="V966" i="14"/>
  <c r="V967" i="14"/>
  <c r="V968" i="14"/>
  <c r="V969" i="14"/>
  <c r="V970" i="14"/>
  <c r="F971" i="14"/>
  <c r="AT5" i="31" s="1"/>
  <c r="V972" i="14"/>
  <c r="V973" i="14"/>
  <c r="V974" i="14"/>
  <c r="V975" i="14"/>
  <c r="V976" i="14"/>
  <c r="V977" i="14"/>
  <c r="V978" i="14"/>
  <c r="V979" i="14"/>
  <c r="V980" i="14"/>
  <c r="V981" i="14"/>
  <c r="V982" i="14"/>
  <c r="V983" i="14"/>
  <c r="V984" i="14"/>
  <c r="V985" i="14"/>
  <c r="V986" i="14"/>
  <c r="V987" i="14"/>
  <c r="V994" i="14"/>
  <c r="V995" i="14"/>
  <c r="V996" i="14"/>
  <c r="V997" i="14"/>
  <c r="V998" i="14"/>
  <c r="V999" i="14"/>
  <c r="F1000" i="14"/>
  <c r="AU5" i="31" s="1"/>
  <c r="V1001" i="14"/>
  <c r="V1002" i="14"/>
  <c r="V1003" i="14"/>
  <c r="V1004" i="14"/>
  <c r="V1005" i="14"/>
  <c r="V1006" i="14"/>
  <c r="V1007" i="14"/>
  <c r="V1008" i="14"/>
  <c r="V1009" i="14"/>
  <c r="V1010" i="14"/>
  <c r="V1011" i="14"/>
  <c r="V1012" i="14"/>
  <c r="V1013" i="14"/>
  <c r="V1014" i="14"/>
  <c r="V1015" i="14"/>
  <c r="V1016" i="14"/>
  <c r="V1023" i="14"/>
  <c r="V1024" i="14"/>
  <c r="V1025" i="14"/>
  <c r="V1026" i="14"/>
  <c r="V1027" i="14"/>
  <c r="V1028" i="14"/>
  <c r="F1029" i="14"/>
  <c r="AV5" i="31" s="1"/>
  <c r="V1030" i="14"/>
  <c r="V1031" i="14"/>
  <c r="V1032" i="14"/>
  <c r="V1033" i="14"/>
  <c r="V1034" i="14"/>
  <c r="V1035" i="14"/>
  <c r="V1036" i="14"/>
  <c r="V1037" i="14"/>
  <c r="V1038" i="14"/>
  <c r="V1039" i="14"/>
  <c r="V1040" i="14"/>
  <c r="V1041" i="14"/>
  <c r="V1042" i="14"/>
  <c r="V1043" i="14"/>
  <c r="V1044" i="14"/>
  <c r="V1045" i="14"/>
  <c r="V1052" i="14"/>
  <c r="V1053" i="14"/>
  <c r="V1054" i="14"/>
  <c r="V1055" i="14"/>
  <c r="V1056" i="14"/>
  <c r="V1057" i="14"/>
  <c r="F1058" i="14"/>
  <c r="AW5" i="31" s="1"/>
  <c r="V1059" i="14"/>
  <c r="V1060" i="14"/>
  <c r="V1061" i="14"/>
  <c r="V1062" i="14"/>
  <c r="V1063" i="14"/>
  <c r="V1064" i="14"/>
  <c r="V1065" i="14"/>
  <c r="V1066" i="14"/>
  <c r="V1067" i="14"/>
  <c r="V1068" i="14"/>
  <c r="V1069" i="14"/>
  <c r="V1070" i="14"/>
  <c r="V1071" i="14"/>
  <c r="V1072" i="14"/>
  <c r="V1073" i="14"/>
  <c r="V1074" i="14"/>
  <c r="V1081" i="14"/>
  <c r="V1082" i="14"/>
  <c r="V1083" i="14"/>
  <c r="V1084" i="14"/>
  <c r="V1085" i="14"/>
  <c r="V1086" i="14"/>
  <c r="F1087" i="14"/>
  <c r="AX5" i="31" s="1"/>
  <c r="V1088" i="14"/>
  <c r="V1089" i="14"/>
  <c r="V1090" i="14"/>
  <c r="V1091" i="14"/>
  <c r="V1092" i="14"/>
  <c r="V1093" i="14"/>
  <c r="V1094" i="14"/>
  <c r="V1095" i="14"/>
  <c r="V1096" i="14"/>
  <c r="V1097" i="14"/>
  <c r="V1098" i="14"/>
  <c r="V1099" i="14"/>
  <c r="V1100" i="14"/>
  <c r="V1101" i="14"/>
  <c r="V1102" i="14"/>
  <c r="V1103" i="14"/>
  <c r="V1110" i="14"/>
  <c r="V1111" i="14"/>
  <c r="V1112" i="14"/>
  <c r="V1113" i="14"/>
  <c r="V1114" i="14"/>
  <c r="V1115" i="14"/>
  <c r="F1116" i="14"/>
  <c r="AY5" i="31" s="1"/>
  <c r="V1117" i="14"/>
  <c r="V1118" i="14"/>
  <c r="V1119" i="14"/>
  <c r="V1120" i="14"/>
  <c r="V1121" i="14"/>
  <c r="V1122" i="14"/>
  <c r="V1123" i="14"/>
  <c r="V1124" i="14"/>
  <c r="V1125" i="14"/>
  <c r="V1126" i="14"/>
  <c r="V1127" i="14"/>
  <c r="V1128" i="14"/>
  <c r="V1129" i="14"/>
  <c r="V1130" i="14"/>
  <c r="V1131" i="14"/>
  <c r="V1132" i="14"/>
  <c r="V1139" i="14"/>
  <c r="V1140" i="14"/>
  <c r="V1141" i="14"/>
  <c r="V1142" i="14"/>
  <c r="V1143" i="14"/>
  <c r="V1144" i="14"/>
  <c r="F1145" i="14"/>
  <c r="AZ5" i="31" s="1"/>
  <c r="V1146" i="14"/>
  <c r="V1147" i="14"/>
  <c r="V1148" i="14"/>
  <c r="V1149" i="14"/>
  <c r="V1150" i="14"/>
  <c r="V1151" i="14"/>
  <c r="V1152" i="14"/>
  <c r="V1153" i="14"/>
  <c r="V1154" i="14"/>
  <c r="V1155" i="14"/>
  <c r="V1156" i="14"/>
  <c r="V1157" i="14"/>
  <c r="V1158" i="14"/>
  <c r="V1159" i="14"/>
  <c r="V1160" i="14"/>
  <c r="V1161" i="14"/>
  <c r="V1168" i="14"/>
  <c r="V1169" i="14"/>
  <c r="V1170" i="14"/>
  <c r="V1171" i="14"/>
  <c r="V1172" i="14"/>
  <c r="V1173" i="14"/>
  <c r="F1174" i="14"/>
  <c r="BA5" i="31" s="1"/>
  <c r="V1175" i="14"/>
  <c r="V1176" i="14"/>
  <c r="V1177" i="14"/>
  <c r="V1178" i="14"/>
  <c r="V1179" i="14"/>
  <c r="V1180" i="14"/>
  <c r="V1181" i="14"/>
  <c r="V1182" i="14"/>
  <c r="V1183" i="14"/>
  <c r="V1184" i="14"/>
  <c r="V1185" i="14"/>
  <c r="V1186" i="14"/>
  <c r="V1187" i="14"/>
  <c r="V1188" i="14"/>
  <c r="V1189" i="14"/>
  <c r="V1190" i="14"/>
  <c r="V1197" i="14"/>
  <c r="V1198" i="14"/>
  <c r="V1199" i="14"/>
  <c r="V1200" i="14"/>
  <c r="V1201" i="14"/>
  <c r="V1202" i="14"/>
  <c r="F1203" i="14"/>
  <c r="BB5" i="31" s="1"/>
  <c r="V1204" i="14"/>
  <c r="V1205" i="14"/>
  <c r="V1206" i="14"/>
  <c r="V1207" i="14"/>
  <c r="V1208" i="14"/>
  <c r="V1209" i="14"/>
  <c r="V1210" i="14"/>
  <c r="V1211" i="14"/>
  <c r="V1212" i="14"/>
  <c r="V1213" i="14"/>
  <c r="V1214" i="14"/>
  <c r="V1215" i="14"/>
  <c r="V1216" i="14"/>
  <c r="V1217" i="14"/>
  <c r="V1218" i="14"/>
  <c r="V1219" i="14"/>
  <c r="V1226" i="14"/>
  <c r="V1227" i="14"/>
  <c r="V1228" i="14"/>
  <c r="V1229" i="14"/>
  <c r="V1230" i="14"/>
  <c r="V1231" i="14"/>
  <c r="F1232" i="14"/>
  <c r="BC5" i="31" s="1"/>
  <c r="V1233" i="14"/>
  <c r="V1234" i="14"/>
  <c r="V1235" i="14"/>
  <c r="V1236" i="14"/>
  <c r="V1237" i="14"/>
  <c r="V1238" i="14"/>
  <c r="V1239" i="14"/>
  <c r="V1240" i="14"/>
  <c r="V1241" i="14"/>
  <c r="V1242" i="14"/>
  <c r="V1243" i="14"/>
  <c r="V1244" i="14"/>
  <c r="V1245" i="14"/>
  <c r="V1246" i="14"/>
  <c r="V1247" i="14"/>
  <c r="V1248" i="14"/>
  <c r="V1255" i="14"/>
  <c r="V1256" i="14"/>
  <c r="V1257" i="14"/>
  <c r="V1258" i="14"/>
  <c r="V1259" i="14"/>
  <c r="V1260" i="14"/>
  <c r="F1261" i="14"/>
  <c r="BD5" i="31" s="1"/>
  <c r="V1262" i="14"/>
  <c r="V1263" i="14"/>
  <c r="V1264" i="14"/>
  <c r="V1265" i="14"/>
  <c r="V1266" i="14"/>
  <c r="V1267" i="14"/>
  <c r="V1268" i="14"/>
  <c r="V1269" i="14"/>
  <c r="V1270" i="14"/>
  <c r="V1271" i="14"/>
  <c r="V1272" i="14"/>
  <c r="V1273" i="14"/>
  <c r="V1274" i="14"/>
  <c r="V1275" i="14"/>
  <c r="V1276" i="14"/>
  <c r="V1277" i="14"/>
  <c r="V1284" i="14"/>
  <c r="V1285" i="14"/>
  <c r="V1286" i="14"/>
  <c r="V1287" i="14"/>
  <c r="V1288" i="14"/>
  <c r="V1289" i="14"/>
  <c r="F1290" i="14"/>
  <c r="BE5" i="31" s="1"/>
  <c r="V1291" i="14"/>
  <c r="V1292" i="14"/>
  <c r="V1293" i="14"/>
  <c r="V1294" i="14"/>
  <c r="V1295" i="14"/>
  <c r="V1296" i="14"/>
  <c r="V1297" i="14"/>
  <c r="V1298" i="14"/>
  <c r="V1299" i="14"/>
  <c r="V1300" i="14"/>
  <c r="V1301" i="14"/>
  <c r="V1302" i="14"/>
  <c r="V1303" i="14"/>
  <c r="V1304" i="14"/>
  <c r="V1305" i="14"/>
  <c r="V1306" i="14"/>
  <c r="V1313" i="14"/>
  <c r="V1314" i="14"/>
  <c r="V1315" i="14"/>
  <c r="V1316" i="14"/>
  <c r="V1317" i="14"/>
  <c r="V1318" i="14"/>
  <c r="F1319" i="14"/>
  <c r="BF5" i="31" s="1"/>
  <c r="V1320" i="14"/>
  <c r="V1321" i="14"/>
  <c r="V1322" i="14"/>
  <c r="V1323" i="14"/>
  <c r="V1324" i="14"/>
  <c r="V1325" i="14"/>
  <c r="V1326" i="14"/>
  <c r="V1327" i="14"/>
  <c r="V1328" i="14"/>
  <c r="V1329" i="14"/>
  <c r="V1330" i="14"/>
  <c r="V1331" i="14"/>
  <c r="V1332" i="14"/>
  <c r="V1333" i="14"/>
  <c r="V1334" i="14"/>
  <c r="V1335" i="14"/>
  <c r="V1342" i="14"/>
  <c r="V1343" i="14"/>
  <c r="V1344" i="14"/>
  <c r="V1345" i="14"/>
  <c r="V1346" i="14"/>
  <c r="V1347" i="14"/>
  <c r="F1348" i="14"/>
  <c r="BG5" i="31" s="1"/>
  <c r="V1349" i="14"/>
  <c r="V1350" i="14"/>
  <c r="V1351" i="14"/>
  <c r="V1352" i="14"/>
  <c r="V1353" i="14"/>
  <c r="V1354" i="14"/>
  <c r="V1355" i="14"/>
  <c r="V1356" i="14"/>
  <c r="V1357" i="14"/>
  <c r="V1358" i="14"/>
  <c r="V1359" i="14"/>
  <c r="V1360" i="14"/>
  <c r="V1361" i="14"/>
  <c r="V1362" i="14"/>
  <c r="V1363" i="14"/>
  <c r="V1364" i="14"/>
  <c r="V1371" i="14"/>
  <c r="V1372" i="14"/>
  <c r="V1373" i="14"/>
  <c r="V1374" i="14"/>
  <c r="V1375" i="14"/>
  <c r="V1376" i="14"/>
  <c r="F1377" i="14"/>
  <c r="BH5" i="31" s="1"/>
  <c r="V1378" i="14"/>
  <c r="V1379" i="14"/>
  <c r="V1380" i="14"/>
  <c r="V1381" i="14"/>
  <c r="V1382" i="14"/>
  <c r="V1383" i="14"/>
  <c r="V1384" i="14"/>
  <c r="V1385" i="14"/>
  <c r="V1386" i="14"/>
  <c r="V1387" i="14"/>
  <c r="V1388" i="14"/>
  <c r="V1389" i="14"/>
  <c r="V1390" i="14"/>
  <c r="V1391" i="14"/>
  <c r="V1392" i="14"/>
  <c r="V1393" i="14"/>
  <c r="V1400" i="14"/>
  <c r="V1401" i="14"/>
  <c r="V1402" i="14"/>
  <c r="V1403" i="14"/>
  <c r="V1404" i="14"/>
  <c r="V1405" i="14"/>
  <c r="F1406" i="14"/>
  <c r="BI5" i="31" s="1"/>
  <c r="V1407" i="14"/>
  <c r="V1408" i="14"/>
  <c r="V1409" i="14"/>
  <c r="V1410" i="14"/>
  <c r="V1411" i="14"/>
  <c r="V1412" i="14"/>
  <c r="V1413" i="14"/>
  <c r="V1414" i="14"/>
  <c r="V1415" i="14"/>
  <c r="V1416" i="14"/>
  <c r="V1417" i="14"/>
  <c r="V1418" i="14"/>
  <c r="V1419" i="14"/>
  <c r="V1420" i="14"/>
  <c r="V1421" i="14"/>
  <c r="V1422" i="14"/>
  <c r="V1429" i="14"/>
  <c r="V1430" i="14"/>
  <c r="V1431" i="14"/>
  <c r="V1432" i="14"/>
  <c r="V1433" i="14"/>
  <c r="V1434" i="14"/>
  <c r="F1435" i="14"/>
  <c r="BJ5" i="31" s="1"/>
  <c r="V1436" i="14"/>
  <c r="V1437" i="14"/>
  <c r="V1438" i="14"/>
  <c r="V1439" i="14"/>
  <c r="V1440" i="14"/>
  <c r="V1441" i="14"/>
  <c r="V1442" i="14"/>
  <c r="V1443" i="14"/>
  <c r="V1444" i="14"/>
  <c r="V1445" i="14"/>
  <c r="V1446" i="14"/>
  <c r="V1447" i="14"/>
  <c r="V1448" i="14"/>
  <c r="V1449" i="14"/>
  <c r="V1450" i="14"/>
  <c r="V1451" i="14"/>
  <c r="AD21" i="1"/>
  <c r="AH21" i="1" s="1"/>
  <c r="I11" i="30" s="1"/>
  <c r="AE21" i="1"/>
  <c r="AI21" i="1" s="1"/>
  <c r="AD22" i="1"/>
  <c r="AH22" i="1" s="1"/>
  <c r="I12" i="30" s="1"/>
  <c r="AE22" i="1"/>
  <c r="AI22" i="1" s="1"/>
  <c r="Q3" i="14"/>
  <c r="Q4" i="14"/>
  <c r="Q5" i="14"/>
  <c r="Q6" i="14"/>
  <c r="Q7" i="14"/>
  <c r="Q8" i="14"/>
  <c r="Q9" i="14"/>
  <c r="Q10" i="14"/>
  <c r="F11" i="14"/>
  <c r="M3" i="31" s="1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7" i="14"/>
  <c r="Q38" i="14"/>
  <c r="Q39" i="14"/>
  <c r="Q40" i="14"/>
  <c r="F41" i="14"/>
  <c r="N3" i="31" s="1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6" i="14"/>
  <c r="Q67" i="14"/>
  <c r="Q68" i="14"/>
  <c r="Q69" i="14"/>
  <c r="F70" i="14"/>
  <c r="O3" i="31" s="1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95" i="14"/>
  <c r="Q96" i="14"/>
  <c r="Q97" i="14"/>
  <c r="Q98" i="14"/>
  <c r="F99" i="14"/>
  <c r="P3" i="31" s="1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24" i="14"/>
  <c r="Q125" i="14"/>
  <c r="Q126" i="14"/>
  <c r="Q127" i="14"/>
  <c r="F128" i="14"/>
  <c r="Q3" i="31" s="1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53" i="14"/>
  <c r="Q154" i="14"/>
  <c r="Q155" i="14"/>
  <c r="Q156" i="14"/>
  <c r="F157" i="14"/>
  <c r="R3" i="31" s="1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82" i="14"/>
  <c r="Q183" i="14"/>
  <c r="Q184" i="14"/>
  <c r="Q185" i="14"/>
  <c r="F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11" i="14"/>
  <c r="Q212" i="14"/>
  <c r="Q213" i="14"/>
  <c r="Q214" i="14"/>
  <c r="F215" i="14"/>
  <c r="T3" i="31" s="1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40" i="14"/>
  <c r="Q241" i="14"/>
  <c r="Q242" i="14"/>
  <c r="Q243" i="14"/>
  <c r="F244" i="14"/>
  <c r="U3" i="31" s="1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9" i="14"/>
  <c r="Q270" i="14"/>
  <c r="Q271" i="14"/>
  <c r="Q272" i="14"/>
  <c r="F273" i="14"/>
  <c r="V3" i="31" s="1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8" i="14"/>
  <c r="Q299" i="14"/>
  <c r="Q300" i="14"/>
  <c r="Q301" i="14"/>
  <c r="F302" i="14"/>
  <c r="W3" i="31" s="1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7" i="14"/>
  <c r="Q328" i="14"/>
  <c r="Q329" i="14"/>
  <c r="Q330" i="14"/>
  <c r="F331" i="14"/>
  <c r="X3" i="31" s="1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6" i="14"/>
  <c r="Q357" i="14"/>
  <c r="Q358" i="14"/>
  <c r="Q359" i="14"/>
  <c r="F360" i="14"/>
  <c r="Y3" i="31" s="1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85" i="14"/>
  <c r="Q386" i="14"/>
  <c r="Q387" i="14"/>
  <c r="Q388" i="14"/>
  <c r="F389" i="14"/>
  <c r="Z3" i="31" s="1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14" i="14"/>
  <c r="Q415" i="14"/>
  <c r="Q416" i="14"/>
  <c r="Q417" i="14"/>
  <c r="F418" i="14"/>
  <c r="AA3" i="31" s="1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43" i="14"/>
  <c r="Q444" i="14"/>
  <c r="Q445" i="14"/>
  <c r="Q446" i="14"/>
  <c r="F447" i="14"/>
  <c r="AB3" i="31" s="1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72" i="14"/>
  <c r="Q473" i="14"/>
  <c r="Q474" i="14"/>
  <c r="Q475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501" i="14"/>
  <c r="Q502" i="14"/>
  <c r="Q503" i="14"/>
  <c r="Q504" i="14"/>
  <c r="F505" i="14"/>
  <c r="AD3" i="31" s="1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30" i="14"/>
  <c r="Q531" i="14"/>
  <c r="Q532" i="14"/>
  <c r="Q533" i="14"/>
  <c r="F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9" i="14"/>
  <c r="Q560" i="14"/>
  <c r="Q561" i="14"/>
  <c r="Q562" i="14"/>
  <c r="F563" i="14"/>
  <c r="AF3" i="31" s="1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8" i="14"/>
  <c r="Q589" i="14"/>
  <c r="Q590" i="14"/>
  <c r="Q591" i="14"/>
  <c r="F592" i="14"/>
  <c r="AG3" i="31" s="1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7" i="14"/>
  <c r="Q618" i="14"/>
  <c r="Q619" i="14"/>
  <c r="Q620" i="14"/>
  <c r="F621" i="14"/>
  <c r="AH3" i="31" s="1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6" i="14"/>
  <c r="Q647" i="14"/>
  <c r="Q648" i="14"/>
  <c r="Q649" i="14"/>
  <c r="F650" i="14"/>
  <c r="AI3" i="31" s="1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75" i="14"/>
  <c r="Q676" i="14"/>
  <c r="Q677" i="14"/>
  <c r="Q678" i="14"/>
  <c r="F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704" i="14"/>
  <c r="Q705" i="14"/>
  <c r="Q706" i="14"/>
  <c r="Q707" i="14"/>
  <c r="F708" i="14"/>
  <c r="AK3" i="31" s="1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33" i="14"/>
  <c r="Q734" i="14"/>
  <c r="Q735" i="14"/>
  <c r="Q736" i="14"/>
  <c r="F737" i="14"/>
  <c r="AL3" i="31" s="1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62" i="14"/>
  <c r="Q763" i="14"/>
  <c r="Q764" i="14"/>
  <c r="Q765" i="14"/>
  <c r="F766" i="14"/>
  <c r="AM3" i="31" s="1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91" i="14"/>
  <c r="Q792" i="14"/>
  <c r="Q793" i="14"/>
  <c r="Q794" i="14"/>
  <c r="F795" i="14"/>
  <c r="AN3" i="31" s="1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20" i="14"/>
  <c r="Q821" i="14"/>
  <c r="Q822" i="14"/>
  <c r="Q823" i="14"/>
  <c r="F824" i="14"/>
  <c r="AO3" i="31" s="1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9" i="14"/>
  <c r="Q850" i="14"/>
  <c r="Q851" i="14"/>
  <c r="Q852" i="14"/>
  <c r="F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8" i="14"/>
  <c r="Q879" i="14"/>
  <c r="Q880" i="14"/>
  <c r="Q881" i="14"/>
  <c r="F882" i="14"/>
  <c r="AQ3" i="31" s="1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7" i="14"/>
  <c r="Q908" i="14"/>
  <c r="Q909" i="14"/>
  <c r="Q910" i="14"/>
  <c r="F911" i="14"/>
  <c r="AR3" i="31" s="1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6" i="14"/>
  <c r="Q937" i="14"/>
  <c r="Q938" i="14"/>
  <c r="Q939" i="14"/>
  <c r="F940" i="14"/>
  <c r="I940" i="14" s="1"/>
  <c r="S940" i="14" s="1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65" i="14"/>
  <c r="Q966" i="14"/>
  <c r="Q967" i="14"/>
  <c r="Q968" i="14"/>
  <c r="F969" i="14"/>
  <c r="AT3" i="31" s="1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94" i="14"/>
  <c r="Q995" i="14"/>
  <c r="Q996" i="14"/>
  <c r="Q997" i="14"/>
  <c r="F998" i="14"/>
  <c r="AU3" i="31" s="1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23" i="14"/>
  <c r="Q1024" i="14"/>
  <c r="Q1025" i="14"/>
  <c r="Q1026" i="14"/>
  <c r="F1027" i="14"/>
  <c r="AV3" i="31" s="1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52" i="14"/>
  <c r="Q1053" i="14"/>
  <c r="Q1054" i="14"/>
  <c r="Q1055" i="14"/>
  <c r="F1056" i="14"/>
  <c r="AW3" i="31" s="1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81" i="14"/>
  <c r="Q1082" i="14"/>
  <c r="Q1083" i="14"/>
  <c r="Q1084" i="14"/>
  <c r="F1085" i="14"/>
  <c r="AX3" i="31" s="1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10" i="14"/>
  <c r="Q1111" i="14"/>
  <c r="Q1112" i="14"/>
  <c r="Q1113" i="14"/>
  <c r="F1114" i="14"/>
  <c r="AY3" i="31" s="1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9" i="14"/>
  <c r="Q1140" i="14"/>
  <c r="Q1141" i="14"/>
  <c r="Q1142" i="14"/>
  <c r="F1143" i="14"/>
  <c r="AZ3" i="31" s="1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8" i="14"/>
  <c r="Q1169" i="14"/>
  <c r="Q1170" i="14"/>
  <c r="Q1171" i="14"/>
  <c r="F1172" i="14"/>
  <c r="BA3" i="31" s="1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7" i="14"/>
  <c r="Q1198" i="14"/>
  <c r="Q1199" i="14"/>
  <c r="Q1200" i="14"/>
  <c r="F1201" i="14"/>
  <c r="BB3" i="31" s="1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6" i="14"/>
  <c r="Q1227" i="14"/>
  <c r="Q1228" i="14"/>
  <c r="Q1229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55" i="14"/>
  <c r="Q1256" i="14"/>
  <c r="Q1257" i="14"/>
  <c r="Q1258" i="14"/>
  <c r="F1259" i="14"/>
  <c r="BD3" i="31" s="1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84" i="14"/>
  <c r="Q1285" i="14"/>
  <c r="Q1286" i="14"/>
  <c r="Q1287" i="14"/>
  <c r="F1288" i="14"/>
  <c r="BE3" i="31" s="1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13" i="14"/>
  <c r="Q1314" i="14"/>
  <c r="Q1315" i="14"/>
  <c r="Q1316" i="14"/>
  <c r="F1317" i="14"/>
  <c r="BF3" i="31" s="1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42" i="14"/>
  <c r="Q1343" i="14"/>
  <c r="Q1344" i="14"/>
  <c r="Q1345" i="14"/>
  <c r="F1346" i="14"/>
  <c r="BG3" i="31" s="1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71" i="14"/>
  <c r="Q1372" i="14"/>
  <c r="Q1373" i="14"/>
  <c r="Q1374" i="14"/>
  <c r="F1375" i="14"/>
  <c r="BH3" i="31" s="1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400" i="14"/>
  <c r="Q1401" i="14"/>
  <c r="Q1402" i="14"/>
  <c r="Q1403" i="14"/>
  <c r="F1404" i="14"/>
  <c r="BI3" i="31" s="1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9" i="14"/>
  <c r="Q1430" i="14"/>
  <c r="Q1431" i="14"/>
  <c r="Q1432" i="14"/>
  <c r="F1433" i="14"/>
  <c r="BJ3" i="31" s="1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F3445" i="14"/>
  <c r="F3444" i="14"/>
  <c r="F3442" i="14"/>
  <c r="I3441" i="14"/>
  <c r="F3441" i="14"/>
  <c r="I3440" i="14"/>
  <c r="F3440" i="14"/>
  <c r="F3439" i="14"/>
  <c r="I3438" i="14"/>
  <c r="F3438" i="14"/>
  <c r="I3437" i="14"/>
  <c r="F3437" i="14"/>
  <c r="I3436" i="14"/>
  <c r="F3436" i="14"/>
  <c r="F3435" i="14"/>
  <c r="I3434" i="14"/>
  <c r="F3434" i="14"/>
  <c r="J31" i="14"/>
  <c r="J60" i="14" s="1"/>
  <c r="J89" i="14" s="1"/>
  <c r="J118" i="14" s="1"/>
  <c r="J147" i="14" s="1"/>
  <c r="J176" i="14" s="1"/>
  <c r="J205" i="14" s="1"/>
  <c r="J234" i="14" s="1"/>
  <c r="J263" i="14" s="1"/>
  <c r="J292" i="14" s="1"/>
  <c r="J321" i="14" s="1"/>
  <c r="J350" i="14" s="1"/>
  <c r="J379" i="14" s="1"/>
  <c r="J408" i="14" s="1"/>
  <c r="J437" i="14" s="1"/>
  <c r="J466" i="14" s="1"/>
  <c r="J495" i="14" s="1"/>
  <c r="J524" i="14" s="1"/>
  <c r="J553" i="14" s="1"/>
  <c r="J582" i="14" s="1"/>
  <c r="J611" i="14" s="1"/>
  <c r="F3416" i="14"/>
  <c r="F3415" i="14"/>
  <c r="F3413" i="14"/>
  <c r="I3412" i="14"/>
  <c r="F3412" i="14"/>
  <c r="I3411" i="14"/>
  <c r="F3411" i="14"/>
  <c r="F3410" i="14"/>
  <c r="I3409" i="14"/>
  <c r="F3409" i="14"/>
  <c r="I3408" i="14"/>
  <c r="F3408" i="14"/>
  <c r="I3407" i="14"/>
  <c r="F3407" i="14"/>
  <c r="F3406" i="14"/>
  <c r="I3405" i="14"/>
  <c r="F3405" i="14"/>
  <c r="F3387" i="14"/>
  <c r="F3386" i="14"/>
  <c r="F3384" i="14"/>
  <c r="I3383" i="14"/>
  <c r="F3383" i="14"/>
  <c r="I3382" i="14"/>
  <c r="F3382" i="14"/>
  <c r="F3381" i="14"/>
  <c r="I3380" i="14"/>
  <c r="F3380" i="14"/>
  <c r="I3379" i="14"/>
  <c r="F3379" i="14"/>
  <c r="I3378" i="14"/>
  <c r="F3378" i="14"/>
  <c r="F3377" i="14"/>
  <c r="I3376" i="14"/>
  <c r="F3376" i="14"/>
  <c r="F3358" i="14"/>
  <c r="F3357" i="14"/>
  <c r="F3355" i="14"/>
  <c r="I3354" i="14"/>
  <c r="F3354" i="14"/>
  <c r="I3353" i="14"/>
  <c r="F3353" i="14"/>
  <c r="F3352" i="14"/>
  <c r="I3351" i="14"/>
  <c r="F3351" i="14"/>
  <c r="I3350" i="14"/>
  <c r="F3350" i="14"/>
  <c r="I3349" i="14"/>
  <c r="F3349" i="14"/>
  <c r="F3348" i="14"/>
  <c r="I3347" i="14"/>
  <c r="F3347" i="14"/>
  <c r="F3329" i="14"/>
  <c r="F3328" i="14"/>
  <c r="F3326" i="14"/>
  <c r="I3325" i="14"/>
  <c r="F3325" i="14"/>
  <c r="I3324" i="14"/>
  <c r="F3324" i="14"/>
  <c r="F3323" i="14"/>
  <c r="I3322" i="14"/>
  <c r="F3322" i="14"/>
  <c r="I3321" i="14"/>
  <c r="F3321" i="14"/>
  <c r="I3320" i="14"/>
  <c r="F3320" i="14"/>
  <c r="F3319" i="14"/>
  <c r="I3318" i="14"/>
  <c r="F3318" i="14"/>
  <c r="F3300" i="14"/>
  <c r="F3299" i="14"/>
  <c r="F3297" i="14"/>
  <c r="I3296" i="14"/>
  <c r="F3296" i="14"/>
  <c r="I3295" i="14"/>
  <c r="F3295" i="14"/>
  <c r="F3294" i="14"/>
  <c r="I3293" i="14"/>
  <c r="F3293" i="14"/>
  <c r="I3292" i="14"/>
  <c r="F3292" i="14"/>
  <c r="I3291" i="14"/>
  <c r="F3291" i="14"/>
  <c r="F3290" i="14"/>
  <c r="I3289" i="14"/>
  <c r="F3289" i="14"/>
  <c r="F3271" i="14"/>
  <c r="F3270" i="14"/>
  <c r="F3268" i="14"/>
  <c r="I3267" i="14"/>
  <c r="F3267" i="14"/>
  <c r="I3266" i="14"/>
  <c r="F3266" i="14"/>
  <c r="F3265" i="14"/>
  <c r="I3264" i="14"/>
  <c r="F3264" i="14"/>
  <c r="I3263" i="14"/>
  <c r="F3263" i="14"/>
  <c r="I3262" i="14"/>
  <c r="F3262" i="14"/>
  <c r="F3261" i="14"/>
  <c r="I3260" i="14"/>
  <c r="F3260" i="14"/>
  <c r="F3242" i="14"/>
  <c r="F3241" i="14"/>
  <c r="F3239" i="14"/>
  <c r="I3238" i="14"/>
  <c r="F3238" i="14"/>
  <c r="I3237" i="14"/>
  <c r="F3237" i="14"/>
  <c r="F3236" i="14"/>
  <c r="I3235" i="14"/>
  <c r="F3235" i="14"/>
  <c r="I3234" i="14"/>
  <c r="F3234" i="14"/>
  <c r="I3233" i="14"/>
  <c r="F3233" i="14"/>
  <c r="F3232" i="14"/>
  <c r="I3231" i="14"/>
  <c r="F3231" i="14"/>
  <c r="F3213" i="14"/>
  <c r="F3212" i="14"/>
  <c r="F3210" i="14"/>
  <c r="I3209" i="14"/>
  <c r="F3209" i="14"/>
  <c r="I3208" i="14"/>
  <c r="F3208" i="14"/>
  <c r="F3207" i="14"/>
  <c r="I3206" i="14"/>
  <c r="F3206" i="14"/>
  <c r="I3205" i="14"/>
  <c r="F3205" i="14"/>
  <c r="I3204" i="14"/>
  <c r="F3204" i="14"/>
  <c r="F3203" i="14"/>
  <c r="I3202" i="14"/>
  <c r="F3202" i="14"/>
  <c r="F3184" i="14"/>
  <c r="F3183" i="14"/>
  <c r="F3181" i="14"/>
  <c r="I3180" i="14"/>
  <c r="F3180" i="14"/>
  <c r="I3179" i="14"/>
  <c r="F3179" i="14"/>
  <c r="F3178" i="14"/>
  <c r="I3177" i="14"/>
  <c r="F3177" i="14"/>
  <c r="I3176" i="14"/>
  <c r="F3176" i="14"/>
  <c r="I3175" i="14"/>
  <c r="F3175" i="14"/>
  <c r="F3174" i="14"/>
  <c r="I3173" i="14"/>
  <c r="F3173" i="14"/>
  <c r="F3155" i="14"/>
  <c r="F3154" i="14"/>
  <c r="F3152" i="14"/>
  <c r="I3151" i="14"/>
  <c r="F3151" i="14"/>
  <c r="I3150" i="14"/>
  <c r="F3150" i="14"/>
  <c r="F3149" i="14"/>
  <c r="I3148" i="14"/>
  <c r="F3148" i="14"/>
  <c r="I3147" i="14"/>
  <c r="F3147" i="14"/>
  <c r="I3146" i="14"/>
  <c r="F3146" i="14"/>
  <c r="F3145" i="14"/>
  <c r="I3144" i="14"/>
  <c r="F3144" i="14"/>
  <c r="F3126" i="14"/>
  <c r="F3125" i="14"/>
  <c r="F3123" i="14"/>
  <c r="I3122" i="14"/>
  <c r="F3122" i="14"/>
  <c r="I3121" i="14"/>
  <c r="F3121" i="14"/>
  <c r="F3120" i="14"/>
  <c r="I3119" i="14"/>
  <c r="F3119" i="14"/>
  <c r="I3118" i="14"/>
  <c r="F3118" i="14"/>
  <c r="I3117" i="14"/>
  <c r="F3117" i="14"/>
  <c r="F3116" i="14"/>
  <c r="I3115" i="14"/>
  <c r="F3115" i="14"/>
  <c r="F3097" i="14"/>
  <c r="F3096" i="14"/>
  <c r="F3094" i="14"/>
  <c r="I3093" i="14"/>
  <c r="F3093" i="14"/>
  <c r="I3092" i="14"/>
  <c r="F3092" i="14"/>
  <c r="F3091" i="14"/>
  <c r="I3090" i="14"/>
  <c r="F3090" i="14"/>
  <c r="I3089" i="14"/>
  <c r="F3089" i="14"/>
  <c r="I3088" i="14"/>
  <c r="F3088" i="14"/>
  <c r="F3087" i="14"/>
  <c r="I3086" i="14"/>
  <c r="F3086" i="14"/>
  <c r="F3068" i="14"/>
  <c r="F3067" i="14"/>
  <c r="F3065" i="14"/>
  <c r="I3064" i="14"/>
  <c r="F3064" i="14"/>
  <c r="I3063" i="14"/>
  <c r="F3063" i="14"/>
  <c r="F3062" i="14"/>
  <c r="I3061" i="14"/>
  <c r="F3061" i="14"/>
  <c r="I3060" i="14"/>
  <c r="F3060" i="14"/>
  <c r="I3059" i="14"/>
  <c r="F3059" i="14"/>
  <c r="F3058" i="14"/>
  <c r="I3057" i="14"/>
  <c r="F3057" i="14"/>
  <c r="F3039" i="14"/>
  <c r="F3038" i="14"/>
  <c r="F3036" i="14"/>
  <c r="I3035" i="14"/>
  <c r="F3035" i="14"/>
  <c r="I3034" i="14"/>
  <c r="F3034" i="14"/>
  <c r="F3033" i="14"/>
  <c r="I3032" i="14"/>
  <c r="F3032" i="14"/>
  <c r="I3031" i="14"/>
  <c r="F3031" i="14"/>
  <c r="I3030" i="14"/>
  <c r="F3030" i="14"/>
  <c r="F3029" i="14"/>
  <c r="I3028" i="14"/>
  <c r="F3028" i="14"/>
  <c r="F3010" i="14"/>
  <c r="F3009" i="14"/>
  <c r="F3007" i="14"/>
  <c r="I3006" i="14"/>
  <c r="F3006" i="14"/>
  <c r="I3005" i="14"/>
  <c r="F3005" i="14"/>
  <c r="F3004" i="14"/>
  <c r="I3003" i="14"/>
  <c r="F3003" i="14"/>
  <c r="I3002" i="14"/>
  <c r="F3002" i="14"/>
  <c r="I3001" i="14"/>
  <c r="F3001" i="14"/>
  <c r="F3000" i="14"/>
  <c r="I2999" i="14"/>
  <c r="F2999" i="14"/>
  <c r="F2981" i="14"/>
  <c r="F2980" i="14"/>
  <c r="F2978" i="14"/>
  <c r="I2977" i="14"/>
  <c r="F2977" i="14"/>
  <c r="I2976" i="14"/>
  <c r="F2976" i="14"/>
  <c r="F2975" i="14"/>
  <c r="I2974" i="14"/>
  <c r="F2974" i="14"/>
  <c r="I2973" i="14"/>
  <c r="F2973" i="14"/>
  <c r="I2972" i="14"/>
  <c r="F2972" i="14"/>
  <c r="F2971" i="14"/>
  <c r="I2970" i="14"/>
  <c r="F2970" i="14"/>
  <c r="F2952" i="14"/>
  <c r="F2951" i="14"/>
  <c r="F2949" i="14"/>
  <c r="I2948" i="14"/>
  <c r="F2948" i="14"/>
  <c r="I2947" i="14"/>
  <c r="F2947" i="14"/>
  <c r="F2946" i="14"/>
  <c r="I2945" i="14"/>
  <c r="F2945" i="14"/>
  <c r="I2944" i="14"/>
  <c r="F2944" i="14"/>
  <c r="I2943" i="14"/>
  <c r="F2943" i="14"/>
  <c r="F2942" i="14"/>
  <c r="I2941" i="14"/>
  <c r="F2941" i="14"/>
  <c r="F2923" i="14"/>
  <c r="F2922" i="14"/>
  <c r="F2920" i="14"/>
  <c r="I2919" i="14"/>
  <c r="F2919" i="14"/>
  <c r="I2918" i="14"/>
  <c r="F2918" i="14"/>
  <c r="F2917" i="14"/>
  <c r="I2916" i="14"/>
  <c r="F2916" i="14"/>
  <c r="I2915" i="14"/>
  <c r="F2915" i="14"/>
  <c r="I2914" i="14"/>
  <c r="F2914" i="14"/>
  <c r="F2913" i="14"/>
  <c r="I2912" i="14"/>
  <c r="F2912" i="14"/>
  <c r="F2894" i="14"/>
  <c r="F2893" i="14"/>
  <c r="F2891" i="14"/>
  <c r="I2890" i="14"/>
  <c r="F2890" i="14"/>
  <c r="I2889" i="14"/>
  <c r="F2889" i="14"/>
  <c r="F2888" i="14"/>
  <c r="I2887" i="14"/>
  <c r="F2887" i="14"/>
  <c r="I2886" i="14"/>
  <c r="F2886" i="14"/>
  <c r="I2885" i="14"/>
  <c r="F2885" i="14"/>
  <c r="F2884" i="14"/>
  <c r="I2883" i="14"/>
  <c r="F2883" i="14"/>
  <c r="F2865" i="14"/>
  <c r="F2864" i="14"/>
  <c r="F2862" i="14"/>
  <c r="I2861" i="14"/>
  <c r="F2861" i="14"/>
  <c r="I2860" i="14"/>
  <c r="F2860" i="14"/>
  <c r="F2859" i="14"/>
  <c r="I2858" i="14"/>
  <c r="F2858" i="14"/>
  <c r="I2857" i="14"/>
  <c r="F2857" i="14"/>
  <c r="I2856" i="14"/>
  <c r="F2856" i="14"/>
  <c r="F2855" i="14"/>
  <c r="I2854" i="14"/>
  <c r="F2854" i="14"/>
  <c r="F2836" i="14"/>
  <c r="F2835" i="14"/>
  <c r="F2833" i="14"/>
  <c r="I2832" i="14"/>
  <c r="F2832" i="14"/>
  <c r="I2831" i="14"/>
  <c r="F2831" i="14"/>
  <c r="F2830" i="14"/>
  <c r="I2829" i="14"/>
  <c r="F2829" i="14"/>
  <c r="I2828" i="14"/>
  <c r="F2828" i="14"/>
  <c r="I2827" i="14"/>
  <c r="F2827" i="14"/>
  <c r="F2826" i="14"/>
  <c r="I2825" i="14"/>
  <c r="F2825" i="14"/>
  <c r="F2807" i="14"/>
  <c r="F2806" i="14"/>
  <c r="F2804" i="14"/>
  <c r="I2803" i="14"/>
  <c r="F2803" i="14"/>
  <c r="I2802" i="14"/>
  <c r="F2802" i="14"/>
  <c r="F2801" i="14"/>
  <c r="I2800" i="14"/>
  <c r="F2800" i="14"/>
  <c r="I2799" i="14"/>
  <c r="F2799" i="14"/>
  <c r="I2798" i="14"/>
  <c r="F2798" i="14"/>
  <c r="F2797" i="14"/>
  <c r="I2796" i="14"/>
  <c r="F2796" i="14"/>
  <c r="F2778" i="14"/>
  <c r="F2777" i="14"/>
  <c r="F2775" i="14"/>
  <c r="I2774" i="14"/>
  <c r="F2774" i="14"/>
  <c r="I2773" i="14"/>
  <c r="F2773" i="14"/>
  <c r="F2772" i="14"/>
  <c r="I2771" i="14"/>
  <c r="F2771" i="14"/>
  <c r="I2770" i="14"/>
  <c r="F2770" i="14"/>
  <c r="I2769" i="14"/>
  <c r="F2769" i="14"/>
  <c r="F2768" i="14"/>
  <c r="I2767" i="14"/>
  <c r="F2767" i="14"/>
  <c r="F2749" i="14"/>
  <c r="F2748" i="14"/>
  <c r="F2746" i="14"/>
  <c r="I2745" i="14"/>
  <c r="F2745" i="14"/>
  <c r="I2744" i="14"/>
  <c r="F2744" i="14"/>
  <c r="F2743" i="14"/>
  <c r="I2742" i="14"/>
  <c r="F2742" i="14"/>
  <c r="I2741" i="14"/>
  <c r="F2741" i="14"/>
  <c r="I2740" i="14"/>
  <c r="F2740" i="14"/>
  <c r="F2739" i="14"/>
  <c r="I2738" i="14"/>
  <c r="F2738" i="14"/>
  <c r="F2720" i="14"/>
  <c r="F2719" i="14"/>
  <c r="F2717" i="14"/>
  <c r="I2716" i="14"/>
  <c r="F2716" i="14"/>
  <c r="I2715" i="14"/>
  <c r="F2715" i="14"/>
  <c r="F2714" i="14"/>
  <c r="I2713" i="14"/>
  <c r="F2713" i="14"/>
  <c r="I2712" i="14"/>
  <c r="F2712" i="14"/>
  <c r="I2711" i="14"/>
  <c r="F2711" i="14"/>
  <c r="F2710" i="14"/>
  <c r="I2709" i="14"/>
  <c r="F2709" i="14"/>
  <c r="F2691" i="14"/>
  <c r="F2690" i="14"/>
  <c r="F2688" i="14"/>
  <c r="I2687" i="14"/>
  <c r="F2687" i="14"/>
  <c r="I2686" i="14"/>
  <c r="F2686" i="14"/>
  <c r="F2685" i="14"/>
  <c r="I2684" i="14"/>
  <c r="F2684" i="14"/>
  <c r="I2683" i="14"/>
  <c r="F2683" i="14"/>
  <c r="I2682" i="14"/>
  <c r="F2682" i="14"/>
  <c r="F2681" i="14"/>
  <c r="I2680" i="14"/>
  <c r="F2680" i="14"/>
  <c r="F2662" i="14"/>
  <c r="F2661" i="14"/>
  <c r="F2659" i="14"/>
  <c r="I2658" i="14"/>
  <c r="F2658" i="14"/>
  <c r="I2657" i="14"/>
  <c r="F2657" i="14"/>
  <c r="F2656" i="14"/>
  <c r="I2655" i="14"/>
  <c r="F2655" i="14"/>
  <c r="I2654" i="14"/>
  <c r="F2654" i="14"/>
  <c r="I2653" i="14"/>
  <c r="F2653" i="14"/>
  <c r="F2652" i="14"/>
  <c r="I2651" i="14"/>
  <c r="F2651" i="14"/>
  <c r="F2633" i="14"/>
  <c r="F2632" i="14"/>
  <c r="F2630" i="14"/>
  <c r="I2629" i="14"/>
  <c r="F2629" i="14"/>
  <c r="I2628" i="14"/>
  <c r="F2628" i="14"/>
  <c r="F2627" i="14"/>
  <c r="I2626" i="14"/>
  <c r="F2626" i="14"/>
  <c r="I2625" i="14"/>
  <c r="F2625" i="14"/>
  <c r="I2624" i="14"/>
  <c r="F2624" i="14"/>
  <c r="F2623" i="14"/>
  <c r="I2622" i="14"/>
  <c r="F2622" i="14"/>
  <c r="F2604" i="14"/>
  <c r="F2603" i="14"/>
  <c r="F2601" i="14"/>
  <c r="I2600" i="14"/>
  <c r="F2600" i="14"/>
  <c r="I2599" i="14"/>
  <c r="F2599" i="14"/>
  <c r="F2598" i="14"/>
  <c r="I2597" i="14"/>
  <c r="F2597" i="14"/>
  <c r="I2596" i="14"/>
  <c r="F2596" i="14"/>
  <c r="I2595" i="14"/>
  <c r="F2595" i="14"/>
  <c r="F2594" i="14"/>
  <c r="I2593" i="14"/>
  <c r="F2593" i="14"/>
  <c r="F2575" i="14"/>
  <c r="F2574" i="14"/>
  <c r="F2572" i="14"/>
  <c r="I2571" i="14"/>
  <c r="F2571" i="14"/>
  <c r="I2570" i="14"/>
  <c r="F2570" i="14"/>
  <c r="F2569" i="14"/>
  <c r="I2568" i="14"/>
  <c r="F2568" i="14"/>
  <c r="I2567" i="14"/>
  <c r="F2567" i="14"/>
  <c r="I2566" i="14"/>
  <c r="F2566" i="14"/>
  <c r="F2565" i="14"/>
  <c r="I2564" i="14"/>
  <c r="F2564" i="14"/>
  <c r="F2546" i="14"/>
  <c r="F2545" i="14"/>
  <c r="F2543" i="14"/>
  <c r="I2542" i="14"/>
  <c r="F2542" i="14"/>
  <c r="I2541" i="14"/>
  <c r="F2541" i="14"/>
  <c r="F2540" i="14"/>
  <c r="I2539" i="14"/>
  <c r="F2539" i="14"/>
  <c r="I2538" i="14"/>
  <c r="F2538" i="14"/>
  <c r="I2537" i="14"/>
  <c r="F2537" i="14"/>
  <c r="F2536" i="14"/>
  <c r="I2535" i="14"/>
  <c r="F2535" i="14"/>
  <c r="F2517" i="14"/>
  <c r="F2516" i="14"/>
  <c r="F2514" i="14"/>
  <c r="I2513" i="14"/>
  <c r="F2513" i="14"/>
  <c r="I2512" i="14"/>
  <c r="F2512" i="14"/>
  <c r="F2511" i="14"/>
  <c r="I2510" i="14"/>
  <c r="F2510" i="14"/>
  <c r="I2509" i="14"/>
  <c r="F2509" i="14"/>
  <c r="I2508" i="14"/>
  <c r="F2508" i="14"/>
  <c r="F2507" i="14"/>
  <c r="I2506" i="14"/>
  <c r="F2506" i="14"/>
  <c r="F2488" i="14"/>
  <c r="F2487" i="14"/>
  <c r="F2485" i="14"/>
  <c r="I2484" i="14"/>
  <c r="F2484" i="14"/>
  <c r="I2483" i="14"/>
  <c r="F2483" i="14"/>
  <c r="F2482" i="14"/>
  <c r="I2481" i="14"/>
  <c r="F2481" i="14"/>
  <c r="I2480" i="14"/>
  <c r="F2480" i="14"/>
  <c r="I2479" i="14"/>
  <c r="F2479" i="14"/>
  <c r="F2478" i="14"/>
  <c r="I2477" i="14"/>
  <c r="F2477" i="14"/>
  <c r="F2459" i="14"/>
  <c r="F2458" i="14"/>
  <c r="F2456" i="14"/>
  <c r="I2455" i="14"/>
  <c r="F2455" i="14"/>
  <c r="I2454" i="14"/>
  <c r="F2454" i="14"/>
  <c r="F2453" i="14"/>
  <c r="I2452" i="14"/>
  <c r="F2452" i="14"/>
  <c r="I2451" i="14"/>
  <c r="F2451" i="14"/>
  <c r="I2450" i="14"/>
  <c r="F2450" i="14"/>
  <c r="F2449" i="14"/>
  <c r="I2448" i="14"/>
  <c r="F2448" i="14"/>
  <c r="F2430" i="14"/>
  <c r="F2429" i="14"/>
  <c r="F2427" i="14"/>
  <c r="I2426" i="14"/>
  <c r="F2426" i="14"/>
  <c r="I2425" i="14"/>
  <c r="F2425" i="14"/>
  <c r="F2424" i="14"/>
  <c r="I2423" i="14"/>
  <c r="F2423" i="14"/>
  <c r="I2422" i="14"/>
  <c r="F2422" i="14"/>
  <c r="I2421" i="14"/>
  <c r="F2421" i="14"/>
  <c r="F2420" i="14"/>
  <c r="I2419" i="14"/>
  <c r="F2419" i="14"/>
  <c r="F2401" i="14"/>
  <c r="F2400" i="14"/>
  <c r="F2398" i="14"/>
  <c r="I2397" i="14"/>
  <c r="F2397" i="14"/>
  <c r="I2396" i="14"/>
  <c r="F2396" i="14"/>
  <c r="F2395" i="14"/>
  <c r="I2394" i="14"/>
  <c r="F2394" i="14"/>
  <c r="I2393" i="14"/>
  <c r="F2393" i="14"/>
  <c r="I2392" i="14"/>
  <c r="F2392" i="14"/>
  <c r="F2391" i="14"/>
  <c r="I2390" i="14"/>
  <c r="F2390" i="14"/>
  <c r="F2372" i="14"/>
  <c r="F2371" i="14"/>
  <c r="F2369" i="14"/>
  <c r="I2368" i="14"/>
  <c r="F2368" i="14"/>
  <c r="I2367" i="14"/>
  <c r="F2367" i="14"/>
  <c r="F2366" i="14"/>
  <c r="I2365" i="14"/>
  <c r="F2365" i="14"/>
  <c r="I2364" i="14"/>
  <c r="F2364" i="14"/>
  <c r="I2363" i="14"/>
  <c r="F2363" i="14"/>
  <c r="F2362" i="14"/>
  <c r="I2361" i="14"/>
  <c r="F2361" i="14"/>
  <c r="F2343" i="14"/>
  <c r="F2342" i="14"/>
  <c r="F2340" i="14"/>
  <c r="I2339" i="14"/>
  <c r="F2339" i="14"/>
  <c r="I2338" i="14"/>
  <c r="F2338" i="14"/>
  <c r="F2337" i="14"/>
  <c r="I2336" i="14"/>
  <c r="F2336" i="14"/>
  <c r="I2335" i="14"/>
  <c r="F2335" i="14"/>
  <c r="I2334" i="14"/>
  <c r="F2334" i="14"/>
  <c r="F2333" i="14"/>
  <c r="I2332" i="14"/>
  <c r="F2332" i="14"/>
  <c r="F2314" i="14"/>
  <c r="F2313" i="14"/>
  <c r="F2311" i="14"/>
  <c r="I2310" i="14"/>
  <c r="F2310" i="14"/>
  <c r="I2309" i="14"/>
  <c r="F2309" i="14"/>
  <c r="F2308" i="14"/>
  <c r="I2307" i="14"/>
  <c r="F2307" i="14"/>
  <c r="I2306" i="14"/>
  <c r="F2306" i="14"/>
  <c r="I2305" i="14"/>
  <c r="F2305" i="14"/>
  <c r="F2304" i="14"/>
  <c r="I2303" i="14"/>
  <c r="F2303" i="14"/>
  <c r="F2285" i="14"/>
  <c r="F2284" i="14"/>
  <c r="F2282" i="14"/>
  <c r="I2281" i="14"/>
  <c r="F2281" i="14"/>
  <c r="I2280" i="14"/>
  <c r="F2280" i="14"/>
  <c r="F2279" i="14"/>
  <c r="I2278" i="14"/>
  <c r="F2278" i="14"/>
  <c r="I2277" i="14"/>
  <c r="F2277" i="14"/>
  <c r="I2276" i="14"/>
  <c r="F2276" i="14"/>
  <c r="F2275" i="14"/>
  <c r="I2274" i="14"/>
  <c r="F2274" i="14"/>
  <c r="F2256" i="14"/>
  <c r="F2255" i="14"/>
  <c r="F2253" i="14"/>
  <c r="I2252" i="14"/>
  <c r="F2252" i="14"/>
  <c r="I2251" i="14"/>
  <c r="F2251" i="14"/>
  <c r="F2250" i="14"/>
  <c r="I2249" i="14"/>
  <c r="F2249" i="14"/>
  <c r="I2248" i="14"/>
  <c r="F2248" i="14"/>
  <c r="I2247" i="14"/>
  <c r="F2247" i="14"/>
  <c r="F2246" i="14"/>
  <c r="I2245" i="14"/>
  <c r="F2245" i="14"/>
  <c r="F2227" i="14"/>
  <c r="F2226" i="14"/>
  <c r="F2224" i="14"/>
  <c r="I2223" i="14"/>
  <c r="F2223" i="14"/>
  <c r="I2222" i="14"/>
  <c r="F2222" i="14"/>
  <c r="F2221" i="14"/>
  <c r="I2220" i="14"/>
  <c r="F2220" i="14"/>
  <c r="I2219" i="14"/>
  <c r="F2219" i="14"/>
  <c r="I2218" i="14"/>
  <c r="F2218" i="14"/>
  <c r="F2217" i="14"/>
  <c r="I2216" i="14"/>
  <c r="F2216" i="14"/>
  <c r="F2198" i="14"/>
  <c r="F2197" i="14"/>
  <c r="F2195" i="14"/>
  <c r="I2194" i="14"/>
  <c r="F2194" i="14"/>
  <c r="I2193" i="14"/>
  <c r="F2193" i="14"/>
  <c r="F2192" i="14"/>
  <c r="I2191" i="14"/>
  <c r="F2191" i="14"/>
  <c r="I2190" i="14"/>
  <c r="F2190" i="14"/>
  <c r="I2189" i="14"/>
  <c r="F2189" i="14"/>
  <c r="F2188" i="14"/>
  <c r="I2187" i="14"/>
  <c r="F2187" i="14"/>
  <c r="F2169" i="14"/>
  <c r="F2168" i="14"/>
  <c r="F2166" i="14"/>
  <c r="I2165" i="14"/>
  <c r="F2165" i="14"/>
  <c r="I2164" i="14"/>
  <c r="F2164" i="14"/>
  <c r="F2163" i="14"/>
  <c r="I2162" i="14"/>
  <c r="F2162" i="14"/>
  <c r="I2161" i="14"/>
  <c r="F2161" i="14"/>
  <c r="I2160" i="14"/>
  <c r="F2160" i="14"/>
  <c r="F2159" i="14"/>
  <c r="I2158" i="14"/>
  <c r="F2158" i="14"/>
  <c r="F2140" i="14"/>
  <c r="F2139" i="14"/>
  <c r="F2137" i="14"/>
  <c r="I2136" i="14"/>
  <c r="F2136" i="14"/>
  <c r="I2135" i="14"/>
  <c r="F2135" i="14"/>
  <c r="F2134" i="14"/>
  <c r="I2133" i="14"/>
  <c r="F2133" i="14"/>
  <c r="I2132" i="14"/>
  <c r="F2132" i="14"/>
  <c r="I2131" i="14"/>
  <c r="F2131" i="14"/>
  <c r="F2130" i="14"/>
  <c r="I2129" i="14"/>
  <c r="F2129" i="14"/>
  <c r="F2111" i="14"/>
  <c r="F2110" i="14"/>
  <c r="F2108" i="14"/>
  <c r="I2107" i="14"/>
  <c r="F2107" i="14"/>
  <c r="I2106" i="14"/>
  <c r="F2106" i="14"/>
  <c r="F2105" i="14"/>
  <c r="I2104" i="14"/>
  <c r="F2104" i="14"/>
  <c r="I2103" i="14"/>
  <c r="F2103" i="14"/>
  <c r="I2102" i="14"/>
  <c r="F2102" i="14"/>
  <c r="F2101" i="14"/>
  <c r="I2100" i="14"/>
  <c r="F2100" i="14"/>
  <c r="F2082" i="14"/>
  <c r="F2081" i="14"/>
  <c r="F2079" i="14"/>
  <c r="I2078" i="14"/>
  <c r="F2078" i="14"/>
  <c r="I2077" i="14"/>
  <c r="F2077" i="14"/>
  <c r="F2076" i="14"/>
  <c r="I2075" i="14"/>
  <c r="F2075" i="14"/>
  <c r="I2074" i="14"/>
  <c r="F2074" i="14"/>
  <c r="I2073" i="14"/>
  <c r="F2073" i="14"/>
  <c r="F2072" i="14"/>
  <c r="I2071" i="14"/>
  <c r="F2071" i="14"/>
  <c r="F2053" i="14"/>
  <c r="F2052" i="14"/>
  <c r="F2050" i="14"/>
  <c r="I2049" i="14"/>
  <c r="F2049" i="14"/>
  <c r="I2048" i="14"/>
  <c r="F2048" i="14"/>
  <c r="F2047" i="14"/>
  <c r="I2046" i="14"/>
  <c r="F2046" i="14"/>
  <c r="I2045" i="14"/>
  <c r="F2045" i="14"/>
  <c r="I2044" i="14"/>
  <c r="F2044" i="14"/>
  <c r="F2043" i="14"/>
  <c r="I2042" i="14"/>
  <c r="F2042" i="14"/>
  <c r="F2024" i="14"/>
  <c r="F2023" i="14"/>
  <c r="F2021" i="14"/>
  <c r="I2020" i="14"/>
  <c r="F2020" i="14"/>
  <c r="I2019" i="14"/>
  <c r="F2019" i="14"/>
  <c r="F2018" i="14"/>
  <c r="I2017" i="14"/>
  <c r="F2017" i="14"/>
  <c r="I2016" i="14"/>
  <c r="F2016" i="14"/>
  <c r="I2015" i="14"/>
  <c r="F2015" i="14"/>
  <c r="F2014" i="14"/>
  <c r="I2013" i="14"/>
  <c r="F2013" i="14"/>
  <c r="F1995" i="14"/>
  <c r="F1994" i="14"/>
  <c r="F1992" i="14"/>
  <c r="I1991" i="14"/>
  <c r="F1991" i="14"/>
  <c r="I1990" i="14"/>
  <c r="F1990" i="14"/>
  <c r="F1989" i="14"/>
  <c r="I1988" i="14"/>
  <c r="F1988" i="14"/>
  <c r="I1987" i="14"/>
  <c r="F1987" i="14"/>
  <c r="I1986" i="14"/>
  <c r="F1986" i="14"/>
  <c r="F1985" i="14"/>
  <c r="I1984" i="14"/>
  <c r="F1984" i="14"/>
  <c r="F1966" i="14"/>
  <c r="F1965" i="14"/>
  <c r="F1963" i="14"/>
  <c r="I1962" i="14"/>
  <c r="F1962" i="14"/>
  <c r="I1961" i="14"/>
  <c r="F1961" i="14"/>
  <c r="F1960" i="14"/>
  <c r="I1959" i="14"/>
  <c r="F1959" i="14"/>
  <c r="I1958" i="14"/>
  <c r="F1958" i="14"/>
  <c r="I1957" i="14"/>
  <c r="F1957" i="14"/>
  <c r="F1956" i="14"/>
  <c r="I1955" i="14"/>
  <c r="F1955" i="14"/>
  <c r="F1937" i="14"/>
  <c r="F1936" i="14"/>
  <c r="F1934" i="14"/>
  <c r="I1933" i="14"/>
  <c r="F1933" i="14"/>
  <c r="I1932" i="14"/>
  <c r="F1932" i="14"/>
  <c r="F1931" i="14"/>
  <c r="I1930" i="14"/>
  <c r="F1930" i="14"/>
  <c r="I1929" i="14"/>
  <c r="F1929" i="14"/>
  <c r="I1928" i="14"/>
  <c r="F1928" i="14"/>
  <c r="F1927" i="14"/>
  <c r="I1926" i="14"/>
  <c r="F1926" i="14"/>
  <c r="F1908" i="14"/>
  <c r="F1907" i="14"/>
  <c r="F1905" i="14"/>
  <c r="I1904" i="14"/>
  <c r="F1904" i="14"/>
  <c r="I1903" i="14"/>
  <c r="F1903" i="14"/>
  <c r="F1902" i="14"/>
  <c r="I1901" i="14"/>
  <c r="F1901" i="14"/>
  <c r="I1900" i="14"/>
  <c r="F1900" i="14"/>
  <c r="I1899" i="14"/>
  <c r="F1899" i="14"/>
  <c r="F1898" i="14"/>
  <c r="I1897" i="14"/>
  <c r="F1897" i="14"/>
  <c r="F1879" i="14"/>
  <c r="F1878" i="14"/>
  <c r="F1876" i="14"/>
  <c r="I1875" i="14"/>
  <c r="F1875" i="14"/>
  <c r="I1874" i="14"/>
  <c r="F1874" i="14"/>
  <c r="F1873" i="14"/>
  <c r="I1872" i="14"/>
  <c r="F1872" i="14"/>
  <c r="I1871" i="14"/>
  <c r="F1871" i="14"/>
  <c r="I1870" i="14"/>
  <c r="F1870" i="14"/>
  <c r="F1869" i="14"/>
  <c r="I1868" i="14"/>
  <c r="F1868" i="14"/>
  <c r="F1850" i="14"/>
  <c r="F1849" i="14"/>
  <c r="F1847" i="14"/>
  <c r="I1846" i="14"/>
  <c r="F1846" i="14"/>
  <c r="I1845" i="14"/>
  <c r="F1845" i="14"/>
  <c r="F1844" i="14"/>
  <c r="I1843" i="14"/>
  <c r="F1843" i="14"/>
  <c r="I1842" i="14"/>
  <c r="F1842" i="14"/>
  <c r="I1841" i="14"/>
  <c r="F1841" i="14"/>
  <c r="F1840" i="14"/>
  <c r="I1839" i="14"/>
  <c r="F1839" i="14"/>
  <c r="F1821" i="14"/>
  <c r="F1820" i="14"/>
  <c r="F1818" i="14"/>
  <c r="I1817" i="14"/>
  <c r="F1817" i="14"/>
  <c r="I1816" i="14"/>
  <c r="F1816" i="14"/>
  <c r="F1815" i="14"/>
  <c r="I1814" i="14"/>
  <c r="F1814" i="14"/>
  <c r="I1813" i="14"/>
  <c r="F1813" i="14"/>
  <c r="I1812" i="14"/>
  <c r="F1812" i="14"/>
  <c r="F1811" i="14"/>
  <c r="I1810" i="14"/>
  <c r="F1810" i="14"/>
  <c r="F1792" i="14"/>
  <c r="F1791" i="14"/>
  <c r="F1789" i="14"/>
  <c r="I1788" i="14"/>
  <c r="F1788" i="14"/>
  <c r="I1787" i="14"/>
  <c r="F1787" i="14"/>
  <c r="F1786" i="14"/>
  <c r="I1785" i="14"/>
  <c r="F1785" i="14"/>
  <c r="I1784" i="14"/>
  <c r="F1784" i="14"/>
  <c r="I1783" i="14"/>
  <c r="F1783" i="14"/>
  <c r="F1782" i="14"/>
  <c r="I1781" i="14"/>
  <c r="F1781" i="14"/>
  <c r="F1763" i="14"/>
  <c r="F1762" i="14"/>
  <c r="F1760" i="14"/>
  <c r="I1759" i="14"/>
  <c r="F1759" i="14"/>
  <c r="I1758" i="14"/>
  <c r="F1758" i="14"/>
  <c r="F1757" i="14"/>
  <c r="I1756" i="14"/>
  <c r="F1756" i="14"/>
  <c r="I1755" i="14"/>
  <c r="F1755" i="14"/>
  <c r="I1754" i="14"/>
  <c r="F1754" i="14"/>
  <c r="F1753" i="14"/>
  <c r="I1752" i="14"/>
  <c r="F1752" i="14"/>
  <c r="F1734" i="14"/>
  <c r="F1733" i="14"/>
  <c r="F1731" i="14"/>
  <c r="I1730" i="14"/>
  <c r="F1730" i="14"/>
  <c r="I1729" i="14"/>
  <c r="F1729" i="14"/>
  <c r="F1728" i="14"/>
  <c r="I1727" i="14"/>
  <c r="F1727" i="14"/>
  <c r="I1726" i="14"/>
  <c r="F1726" i="14"/>
  <c r="I1725" i="14"/>
  <c r="F1725" i="14"/>
  <c r="F1724" i="14"/>
  <c r="I1723" i="14"/>
  <c r="F1723" i="14"/>
  <c r="F1705" i="14"/>
  <c r="F1704" i="14"/>
  <c r="F1702" i="14"/>
  <c r="I1701" i="14"/>
  <c r="F1701" i="14"/>
  <c r="I1700" i="14"/>
  <c r="F1700" i="14"/>
  <c r="F1699" i="14"/>
  <c r="I1698" i="14"/>
  <c r="F1698" i="14"/>
  <c r="I1697" i="14"/>
  <c r="F1697" i="14"/>
  <c r="I1696" i="14"/>
  <c r="F1696" i="14"/>
  <c r="F1695" i="14"/>
  <c r="I1694" i="14"/>
  <c r="F1694" i="14"/>
  <c r="F1676" i="14"/>
  <c r="F1675" i="14"/>
  <c r="F1673" i="14"/>
  <c r="I1672" i="14"/>
  <c r="F1672" i="14"/>
  <c r="I1671" i="14"/>
  <c r="F1671" i="14"/>
  <c r="F1670" i="14"/>
  <c r="I1669" i="14"/>
  <c r="F1669" i="14"/>
  <c r="I1668" i="14"/>
  <c r="F1668" i="14"/>
  <c r="I1667" i="14"/>
  <c r="F1667" i="14"/>
  <c r="F1666" i="14"/>
  <c r="I1665" i="14"/>
  <c r="F1665" i="14"/>
  <c r="F1647" i="14"/>
  <c r="F1646" i="14"/>
  <c r="F1644" i="14"/>
  <c r="I1643" i="14"/>
  <c r="F1643" i="14"/>
  <c r="I1642" i="14"/>
  <c r="F1642" i="14"/>
  <c r="F1641" i="14"/>
  <c r="I1640" i="14"/>
  <c r="F1640" i="14"/>
  <c r="I1639" i="14"/>
  <c r="F1639" i="14"/>
  <c r="I1638" i="14"/>
  <c r="F1638" i="14"/>
  <c r="F1637" i="14"/>
  <c r="I1636" i="14"/>
  <c r="F1636" i="14"/>
  <c r="F1618" i="14"/>
  <c r="F1617" i="14"/>
  <c r="F1615" i="14"/>
  <c r="I1614" i="14"/>
  <c r="F1614" i="14"/>
  <c r="I1613" i="14"/>
  <c r="F1613" i="14"/>
  <c r="F1612" i="14"/>
  <c r="I1611" i="14"/>
  <c r="F1611" i="14"/>
  <c r="I1610" i="14"/>
  <c r="F1610" i="14"/>
  <c r="I1609" i="14"/>
  <c r="F1609" i="14"/>
  <c r="F1608" i="14"/>
  <c r="I1607" i="14"/>
  <c r="F1607" i="14"/>
  <c r="F1589" i="14"/>
  <c r="F1588" i="14"/>
  <c r="F1586" i="14"/>
  <c r="I1585" i="14"/>
  <c r="F1585" i="14"/>
  <c r="I1584" i="14"/>
  <c r="F1584" i="14"/>
  <c r="F1583" i="14"/>
  <c r="I1582" i="14"/>
  <c r="F1582" i="14"/>
  <c r="I1581" i="14"/>
  <c r="F1581" i="14"/>
  <c r="I1580" i="14"/>
  <c r="F1580" i="14"/>
  <c r="F1579" i="14"/>
  <c r="I1578" i="14"/>
  <c r="F1578" i="14"/>
  <c r="F1560" i="14"/>
  <c r="F1559" i="14"/>
  <c r="F1557" i="14"/>
  <c r="I1556" i="14"/>
  <c r="F1556" i="14"/>
  <c r="I1555" i="14"/>
  <c r="F1555" i="14"/>
  <c r="F1554" i="14"/>
  <c r="I1553" i="14"/>
  <c r="F1553" i="14"/>
  <c r="I1552" i="14"/>
  <c r="F1552" i="14"/>
  <c r="I1551" i="14"/>
  <c r="F1551" i="14"/>
  <c r="F1550" i="14"/>
  <c r="I1549" i="14"/>
  <c r="F1549" i="14"/>
  <c r="F1531" i="14"/>
  <c r="F1530" i="14"/>
  <c r="F1528" i="14"/>
  <c r="I1527" i="14"/>
  <c r="F1527" i="14"/>
  <c r="I1526" i="14"/>
  <c r="F1526" i="14"/>
  <c r="F1525" i="14"/>
  <c r="I1524" i="14"/>
  <c r="F1524" i="14"/>
  <c r="I1523" i="14"/>
  <c r="F1523" i="14"/>
  <c r="I1522" i="14"/>
  <c r="F1522" i="14"/>
  <c r="F1521" i="14"/>
  <c r="I1520" i="14"/>
  <c r="F1520" i="14"/>
  <c r="F1502" i="14"/>
  <c r="F1501" i="14"/>
  <c r="F1499" i="14"/>
  <c r="I1498" i="14"/>
  <c r="F1498" i="14"/>
  <c r="I1497" i="14"/>
  <c r="F1497" i="14"/>
  <c r="F1496" i="14"/>
  <c r="I1495" i="14"/>
  <c r="F1495" i="14"/>
  <c r="I1494" i="14"/>
  <c r="F1494" i="14"/>
  <c r="I1493" i="14"/>
  <c r="F1493" i="14"/>
  <c r="F1492" i="14"/>
  <c r="I1491" i="14"/>
  <c r="F1491" i="14"/>
  <c r="F1473" i="14"/>
  <c r="AX1473" i="14" s="1"/>
  <c r="F1472" i="14"/>
  <c r="F1470" i="14"/>
  <c r="I1469" i="14"/>
  <c r="F1469" i="14"/>
  <c r="I1468" i="14"/>
  <c r="F1468" i="14"/>
  <c r="F1467" i="14"/>
  <c r="I1466" i="14"/>
  <c r="F1466" i="14"/>
  <c r="I1465" i="14"/>
  <c r="F1465" i="14"/>
  <c r="I1464" i="14"/>
  <c r="F1464" i="14"/>
  <c r="F1463" i="14"/>
  <c r="I1462" i="14"/>
  <c r="F1462" i="14"/>
  <c r="BL1451" i="14"/>
  <c r="CE1451" i="14" s="1"/>
  <c r="AY1429" i="14"/>
  <c r="AZ1429" i="14"/>
  <c r="BA1429" i="14"/>
  <c r="BB1429" i="14"/>
  <c r="BC1429" i="14"/>
  <c r="AY1430" i="14"/>
  <c r="AZ1430" i="14"/>
  <c r="BA1430" i="14"/>
  <c r="BB1430" i="14"/>
  <c r="BC1430" i="14"/>
  <c r="AY1431" i="14"/>
  <c r="AZ1431" i="14"/>
  <c r="BA1431" i="14"/>
  <c r="BB1431" i="14"/>
  <c r="BC1431" i="14"/>
  <c r="AY1432" i="14"/>
  <c r="AZ1432" i="14"/>
  <c r="BA1432" i="14"/>
  <c r="BB1432" i="14"/>
  <c r="BC1432" i="14"/>
  <c r="AY1433" i="14"/>
  <c r="AZ1433" i="14"/>
  <c r="BA1433" i="14"/>
  <c r="BB1433" i="14"/>
  <c r="BC1433" i="14"/>
  <c r="AY1434" i="14"/>
  <c r="AZ1434" i="14"/>
  <c r="BA1434" i="14"/>
  <c r="BB1434" i="14"/>
  <c r="BC1434" i="14"/>
  <c r="AY1435" i="14"/>
  <c r="AZ1435" i="14"/>
  <c r="BA1435" i="14"/>
  <c r="BB1435" i="14"/>
  <c r="BC1435" i="14"/>
  <c r="AY1436" i="14"/>
  <c r="AZ1436" i="14"/>
  <c r="BA1436" i="14"/>
  <c r="BB1436" i="14"/>
  <c r="BC1436" i="14"/>
  <c r="AY1437" i="14"/>
  <c r="AZ1437" i="14"/>
  <c r="BA1437" i="14"/>
  <c r="BB1437" i="14"/>
  <c r="BC1437" i="14"/>
  <c r="AY1438" i="14"/>
  <c r="AZ1438" i="14"/>
  <c r="BA1438" i="14"/>
  <c r="BB1438" i="14"/>
  <c r="BC1438" i="14"/>
  <c r="AY1439" i="14"/>
  <c r="AZ1439" i="14"/>
  <c r="BA1439" i="14"/>
  <c r="BB1439" i="14"/>
  <c r="BC1439" i="14"/>
  <c r="AY1440" i="14"/>
  <c r="AZ1440" i="14"/>
  <c r="BA1440" i="14"/>
  <c r="BB1440" i="14"/>
  <c r="BC1440" i="14"/>
  <c r="AY1441" i="14"/>
  <c r="AZ1441" i="14"/>
  <c r="BA1441" i="14"/>
  <c r="BB1441" i="14"/>
  <c r="BC1441" i="14"/>
  <c r="AY1442" i="14"/>
  <c r="AZ1442" i="14"/>
  <c r="BA1442" i="14"/>
  <c r="BB1442" i="14"/>
  <c r="BC1442" i="14"/>
  <c r="AY1443" i="14"/>
  <c r="AZ1443" i="14"/>
  <c r="BA1443" i="14"/>
  <c r="BB1443" i="14"/>
  <c r="BC1443" i="14"/>
  <c r="AY1444" i="14"/>
  <c r="AZ1444" i="14"/>
  <c r="BA1444" i="14"/>
  <c r="BB1444" i="14"/>
  <c r="BC1444" i="14"/>
  <c r="AY1445" i="14"/>
  <c r="AZ1445" i="14"/>
  <c r="BA1445" i="14"/>
  <c r="BB1445" i="14"/>
  <c r="BC1445" i="14"/>
  <c r="AY1446" i="14"/>
  <c r="AZ1446" i="14"/>
  <c r="BA1446" i="14"/>
  <c r="BB1446" i="14"/>
  <c r="BC1446" i="14"/>
  <c r="AY1447" i="14"/>
  <c r="AZ1447" i="14"/>
  <c r="BA1447" i="14"/>
  <c r="BB1447" i="14"/>
  <c r="BC1447" i="14"/>
  <c r="AY1448" i="14"/>
  <c r="AZ1448" i="14"/>
  <c r="BA1448" i="14"/>
  <c r="BB1448" i="14"/>
  <c r="BC1448" i="14"/>
  <c r="AY1449" i="14"/>
  <c r="AZ1449" i="14"/>
  <c r="BA1449" i="14"/>
  <c r="BB1449" i="14"/>
  <c r="BC1449" i="14"/>
  <c r="AY1450" i="14"/>
  <c r="AZ1450" i="14"/>
  <c r="BA1450" i="14"/>
  <c r="BB1450" i="14"/>
  <c r="BC1450" i="14"/>
  <c r="AY1451" i="14"/>
  <c r="AZ1451" i="14"/>
  <c r="BA1451" i="14"/>
  <c r="BB1451" i="14"/>
  <c r="BC1451" i="14"/>
  <c r="BJ1451" i="14"/>
  <c r="BD1451" i="14"/>
  <c r="AV1451" i="14"/>
  <c r="AS1451" i="14"/>
  <c r="AQ1451" i="14"/>
  <c r="AN1451" i="14"/>
  <c r="AK1451" i="14"/>
  <c r="AH1451" i="14"/>
  <c r="AE1451" i="14"/>
  <c r="AD1451" i="14"/>
  <c r="AB1451" i="14"/>
  <c r="AA1451" i="14"/>
  <c r="X1451" i="14"/>
  <c r="S1451" i="14"/>
  <c r="BD1450" i="14"/>
  <c r="AV1450" i="14"/>
  <c r="AS1450" i="14"/>
  <c r="AQ1450" i="14"/>
  <c r="AN1450" i="14"/>
  <c r="AK1450" i="14"/>
  <c r="AH1450" i="14"/>
  <c r="AE1450" i="14"/>
  <c r="AD1450" i="14"/>
  <c r="AB1450" i="14"/>
  <c r="AA1450" i="14"/>
  <c r="X1450" i="14"/>
  <c r="S1450" i="14"/>
  <c r="BD1449" i="14"/>
  <c r="AV1449" i="14"/>
  <c r="AS1449" i="14"/>
  <c r="AQ1449" i="14"/>
  <c r="AN1449" i="14"/>
  <c r="AK1449" i="14"/>
  <c r="AH1449" i="14"/>
  <c r="AE1449" i="14"/>
  <c r="AD1449" i="14"/>
  <c r="AB1449" i="14"/>
  <c r="AA1449" i="14"/>
  <c r="X1449" i="14"/>
  <c r="S1449" i="14"/>
  <c r="BD1448" i="14"/>
  <c r="AV1448" i="14"/>
  <c r="AS1448" i="14"/>
  <c r="AQ1448" i="14"/>
  <c r="AN1448" i="14"/>
  <c r="AK1448" i="14"/>
  <c r="AH1448" i="14"/>
  <c r="AE1448" i="14"/>
  <c r="AD1448" i="14"/>
  <c r="AB1448" i="14"/>
  <c r="AA1448" i="14"/>
  <c r="X1448" i="14"/>
  <c r="S1448" i="14"/>
  <c r="BD1447" i="14"/>
  <c r="AV1447" i="14"/>
  <c r="AS1447" i="14"/>
  <c r="AQ1447" i="14"/>
  <c r="AN1447" i="14"/>
  <c r="AK1447" i="14"/>
  <c r="AH1447" i="14"/>
  <c r="AE1447" i="14"/>
  <c r="AD1447" i="14"/>
  <c r="AB1447" i="14"/>
  <c r="AA1447" i="14"/>
  <c r="X1447" i="14"/>
  <c r="S1447" i="14"/>
  <c r="BD1446" i="14"/>
  <c r="AV1446" i="14"/>
  <c r="AS1446" i="14"/>
  <c r="AQ1446" i="14"/>
  <c r="AN1446" i="14"/>
  <c r="AK1446" i="14"/>
  <c r="AH1446" i="14"/>
  <c r="AE1446" i="14"/>
  <c r="AD1446" i="14"/>
  <c r="AB1446" i="14"/>
  <c r="AA1446" i="14"/>
  <c r="X1446" i="14"/>
  <c r="S1446" i="14"/>
  <c r="BD1445" i="14"/>
  <c r="AV1445" i="14"/>
  <c r="AS1445" i="14"/>
  <c r="AQ1445" i="14"/>
  <c r="AN1445" i="14"/>
  <c r="AK1445" i="14"/>
  <c r="AH1445" i="14"/>
  <c r="AE1445" i="14"/>
  <c r="AD1445" i="14"/>
  <c r="AB1445" i="14"/>
  <c r="AA1445" i="14"/>
  <c r="X1445" i="14"/>
  <c r="S1445" i="14"/>
  <c r="BD1444" i="14"/>
  <c r="AV1444" i="14"/>
  <c r="AS1444" i="14"/>
  <c r="AQ1444" i="14"/>
  <c r="AN1444" i="14"/>
  <c r="AK1444" i="14"/>
  <c r="AH1444" i="14"/>
  <c r="AE1444" i="14"/>
  <c r="AD1444" i="14"/>
  <c r="AB1444" i="14"/>
  <c r="AA1444" i="14"/>
  <c r="X1444" i="14"/>
  <c r="S1444" i="14"/>
  <c r="F1444" i="14"/>
  <c r="AX1444" i="14" s="1"/>
  <c r="BD1443" i="14"/>
  <c r="AV1443" i="14"/>
  <c r="AQ1443" i="14"/>
  <c r="AN1443" i="14"/>
  <c r="AK1443" i="14"/>
  <c r="AH1443" i="14"/>
  <c r="AE1443" i="14"/>
  <c r="AD1443" i="14"/>
  <c r="AB1443" i="14"/>
  <c r="AA1443" i="14"/>
  <c r="X1443" i="14"/>
  <c r="S1443" i="14"/>
  <c r="BD1442" i="14"/>
  <c r="AV1442" i="14"/>
  <c r="AS1442" i="14"/>
  <c r="AN1442" i="14"/>
  <c r="AK1442" i="14"/>
  <c r="AH1442" i="14"/>
  <c r="AE1442" i="14"/>
  <c r="AD1442" i="14"/>
  <c r="AB1442" i="14"/>
  <c r="AA1442" i="14"/>
  <c r="X1442" i="14"/>
  <c r="S1442" i="14"/>
  <c r="BD1441" i="14"/>
  <c r="AV1441" i="14"/>
  <c r="AS1441" i="14"/>
  <c r="AQ1441" i="14"/>
  <c r="AN1441" i="14"/>
  <c r="AK1441" i="14"/>
  <c r="AH1441" i="14"/>
  <c r="AE1441" i="14"/>
  <c r="AD1441" i="14"/>
  <c r="AB1441" i="14"/>
  <c r="AA1441" i="14"/>
  <c r="X1441" i="14"/>
  <c r="S1441" i="14"/>
  <c r="BD1440" i="14"/>
  <c r="AV1440" i="14"/>
  <c r="AS1440" i="14"/>
  <c r="AQ1440" i="14"/>
  <c r="AN1440" i="14"/>
  <c r="AK1440" i="14"/>
  <c r="AH1440" i="14"/>
  <c r="AE1440" i="14"/>
  <c r="AD1440" i="14"/>
  <c r="AB1440" i="14"/>
  <c r="AA1440" i="14"/>
  <c r="X1440" i="14"/>
  <c r="S1440" i="14"/>
  <c r="BD1439" i="14"/>
  <c r="AV1439" i="14"/>
  <c r="AS1439" i="14"/>
  <c r="AQ1439" i="14"/>
  <c r="AN1439" i="14"/>
  <c r="AK1439" i="14"/>
  <c r="AH1439" i="14"/>
  <c r="AE1439" i="14"/>
  <c r="AD1439" i="14"/>
  <c r="AB1439" i="14"/>
  <c r="AA1439" i="14"/>
  <c r="X1439" i="14"/>
  <c r="S1439" i="14"/>
  <c r="BD1438" i="14"/>
  <c r="AV1438" i="14"/>
  <c r="AS1438" i="14"/>
  <c r="AQ1438" i="14"/>
  <c r="AN1438" i="14"/>
  <c r="AK1438" i="14"/>
  <c r="AH1438" i="14"/>
  <c r="AE1438" i="14"/>
  <c r="AD1438" i="14"/>
  <c r="AB1438" i="14"/>
  <c r="AA1438" i="14"/>
  <c r="X1438" i="14"/>
  <c r="S1438" i="14"/>
  <c r="BD1437" i="14"/>
  <c r="AV1437" i="14"/>
  <c r="AS1437" i="14"/>
  <c r="AQ1437" i="14"/>
  <c r="AN1437" i="14"/>
  <c r="AK1437" i="14"/>
  <c r="AH1437" i="14"/>
  <c r="AE1437" i="14"/>
  <c r="F1437" i="14"/>
  <c r="AA1437" i="14"/>
  <c r="X1437" i="14"/>
  <c r="S1437" i="14"/>
  <c r="BD1436" i="14"/>
  <c r="AV1436" i="14"/>
  <c r="AS1436" i="14"/>
  <c r="AQ1436" i="14"/>
  <c r="AN1436" i="14"/>
  <c r="AK1436" i="14"/>
  <c r="AH1436" i="14"/>
  <c r="AE1436" i="14"/>
  <c r="AD1436" i="14"/>
  <c r="AB1436" i="14"/>
  <c r="I1436" i="14"/>
  <c r="AA1436" i="14" s="1"/>
  <c r="X1436" i="14"/>
  <c r="S1436" i="14"/>
  <c r="BD1435" i="14"/>
  <c r="AV1435" i="14"/>
  <c r="AS1435" i="14"/>
  <c r="AQ1435" i="14"/>
  <c r="AN1435" i="14"/>
  <c r="AK1435" i="14"/>
  <c r="AH1435" i="14"/>
  <c r="AE1435" i="14"/>
  <c r="AD1435" i="14"/>
  <c r="AB1435" i="14"/>
  <c r="AA1435" i="14"/>
  <c r="S1435" i="14"/>
  <c r="BD1434" i="14"/>
  <c r="AV1434" i="14"/>
  <c r="AS1434" i="14"/>
  <c r="AQ1434" i="14"/>
  <c r="AN1434" i="14"/>
  <c r="AK1434" i="14"/>
  <c r="AH1434" i="14"/>
  <c r="AE1434" i="14"/>
  <c r="AD1434" i="14"/>
  <c r="AB1434" i="14"/>
  <c r="AA1434" i="14"/>
  <c r="X1434" i="14"/>
  <c r="S1434" i="14"/>
  <c r="BD1433" i="14"/>
  <c r="AV1433" i="14"/>
  <c r="AS1433" i="14"/>
  <c r="AQ1433" i="14"/>
  <c r="AN1433" i="14"/>
  <c r="AK1433" i="14"/>
  <c r="AH1433" i="14"/>
  <c r="AE1433" i="14"/>
  <c r="AD1433" i="14"/>
  <c r="AB1433" i="14"/>
  <c r="AA1433" i="14"/>
  <c r="X1433" i="14"/>
  <c r="BD1432" i="14"/>
  <c r="AV1432" i="14"/>
  <c r="AS1432" i="14"/>
  <c r="AQ1432" i="14"/>
  <c r="AN1432" i="14"/>
  <c r="AK1432" i="14"/>
  <c r="AH1432" i="14"/>
  <c r="AE1432" i="14"/>
  <c r="AD1432" i="14"/>
  <c r="AB1432" i="14"/>
  <c r="AA1432" i="14"/>
  <c r="X1432" i="14"/>
  <c r="S1432" i="14"/>
  <c r="BD1431" i="14"/>
  <c r="AV1431" i="14"/>
  <c r="AS1431" i="14"/>
  <c r="AQ1431" i="14"/>
  <c r="AN1431" i="14"/>
  <c r="AK1431" i="14"/>
  <c r="AH1431" i="14"/>
  <c r="AE1431" i="14"/>
  <c r="AD1431" i="14"/>
  <c r="AB1431" i="14"/>
  <c r="AA1431" i="14"/>
  <c r="X1431" i="14"/>
  <c r="S1431" i="14"/>
  <c r="BD1430" i="14"/>
  <c r="AV1430" i="14"/>
  <c r="AS1430" i="14"/>
  <c r="AQ1430" i="14"/>
  <c r="AN1430" i="14"/>
  <c r="AK1430" i="14"/>
  <c r="AH1430" i="14"/>
  <c r="AE1430" i="14"/>
  <c r="AD1430" i="14"/>
  <c r="AB1430" i="14"/>
  <c r="AA1430" i="14"/>
  <c r="X1430" i="14"/>
  <c r="S1430" i="14"/>
  <c r="BD1429" i="14"/>
  <c r="AV1429" i="14"/>
  <c r="AS1429" i="14"/>
  <c r="AQ1429" i="14"/>
  <c r="AN1429" i="14"/>
  <c r="AK1429" i="14"/>
  <c r="AH1429" i="14"/>
  <c r="AE1429" i="14"/>
  <c r="AD1429" i="14"/>
  <c r="AB1429" i="14"/>
  <c r="AA1429" i="14"/>
  <c r="X1429" i="14"/>
  <c r="S1429" i="14"/>
  <c r="BH1426" i="14"/>
  <c r="BG1426" i="14"/>
  <c r="BF1426" i="14"/>
  <c r="BL1422" i="14"/>
  <c r="CB1422" i="14" s="1"/>
  <c r="AY1400" i="14"/>
  <c r="AZ1400" i="14"/>
  <c r="BA1400" i="14"/>
  <c r="BB1400" i="14"/>
  <c r="BC1400" i="14"/>
  <c r="AY1401" i="14"/>
  <c r="AZ1401" i="14"/>
  <c r="BA1401" i="14"/>
  <c r="BB1401" i="14"/>
  <c r="BC1401" i="14"/>
  <c r="AY1402" i="14"/>
  <c r="AZ1402" i="14"/>
  <c r="BA1402" i="14"/>
  <c r="BB1402" i="14"/>
  <c r="BC1402" i="14"/>
  <c r="AY1403" i="14"/>
  <c r="AZ1403" i="14"/>
  <c r="BA1403" i="14"/>
  <c r="BB1403" i="14"/>
  <c r="BC1403" i="14"/>
  <c r="AY1404" i="14"/>
  <c r="AZ1404" i="14"/>
  <c r="BA1404" i="14"/>
  <c r="BB1404" i="14"/>
  <c r="BC1404" i="14"/>
  <c r="AY1405" i="14"/>
  <c r="AZ1405" i="14"/>
  <c r="BA1405" i="14"/>
  <c r="BB1405" i="14"/>
  <c r="BC1405" i="14"/>
  <c r="AY1406" i="14"/>
  <c r="AZ1406" i="14"/>
  <c r="BA1406" i="14"/>
  <c r="BB1406" i="14"/>
  <c r="BC1406" i="14"/>
  <c r="AY1407" i="14"/>
  <c r="AZ1407" i="14"/>
  <c r="BA1407" i="14"/>
  <c r="BB1407" i="14"/>
  <c r="BC1407" i="14"/>
  <c r="AY1408" i="14"/>
  <c r="AZ1408" i="14"/>
  <c r="BA1408" i="14"/>
  <c r="BB1408" i="14"/>
  <c r="BC1408" i="14"/>
  <c r="AY1409" i="14"/>
  <c r="AZ1409" i="14"/>
  <c r="BA1409" i="14"/>
  <c r="BB1409" i="14"/>
  <c r="BC1409" i="14"/>
  <c r="AY1410" i="14"/>
  <c r="AZ1410" i="14"/>
  <c r="BA1410" i="14"/>
  <c r="BB1410" i="14"/>
  <c r="BC1410" i="14"/>
  <c r="AY1411" i="14"/>
  <c r="AZ1411" i="14"/>
  <c r="BA1411" i="14"/>
  <c r="BB1411" i="14"/>
  <c r="BC1411" i="14"/>
  <c r="AY1412" i="14"/>
  <c r="AZ1412" i="14"/>
  <c r="BA1412" i="14"/>
  <c r="BB1412" i="14"/>
  <c r="BC1412" i="14"/>
  <c r="AY1413" i="14"/>
  <c r="AZ1413" i="14"/>
  <c r="BA1413" i="14"/>
  <c r="BB1413" i="14"/>
  <c r="BC1413" i="14"/>
  <c r="AY1414" i="14"/>
  <c r="AZ1414" i="14"/>
  <c r="BA1414" i="14"/>
  <c r="BB1414" i="14"/>
  <c r="BC1414" i="14"/>
  <c r="AY1415" i="14"/>
  <c r="AZ1415" i="14"/>
  <c r="BA1415" i="14"/>
  <c r="BB1415" i="14"/>
  <c r="BC1415" i="14"/>
  <c r="AY1416" i="14"/>
  <c r="AZ1416" i="14"/>
  <c r="BA1416" i="14"/>
  <c r="BB1416" i="14"/>
  <c r="BC1416" i="14"/>
  <c r="AY1417" i="14"/>
  <c r="AZ1417" i="14"/>
  <c r="BA1417" i="14"/>
  <c r="BB1417" i="14"/>
  <c r="BC1417" i="14"/>
  <c r="AY1418" i="14"/>
  <c r="AZ1418" i="14"/>
  <c r="BA1418" i="14"/>
  <c r="BB1418" i="14"/>
  <c r="BC1418" i="14"/>
  <c r="AY1419" i="14"/>
  <c r="AZ1419" i="14"/>
  <c r="BA1419" i="14"/>
  <c r="BB1419" i="14"/>
  <c r="BC1419" i="14"/>
  <c r="AY1420" i="14"/>
  <c r="AZ1420" i="14"/>
  <c r="BA1420" i="14"/>
  <c r="BB1420" i="14"/>
  <c r="BC1420" i="14"/>
  <c r="AY1421" i="14"/>
  <c r="AZ1421" i="14"/>
  <c r="BA1421" i="14"/>
  <c r="BB1421" i="14"/>
  <c r="BC1421" i="14"/>
  <c r="AY1422" i="14"/>
  <c r="AZ1422" i="14"/>
  <c r="BA1422" i="14"/>
  <c r="BB1422" i="14"/>
  <c r="BC1422" i="14"/>
  <c r="BJ1422" i="14"/>
  <c r="BQ1422" i="14" s="1"/>
  <c r="BR1422" i="14"/>
  <c r="BD1422" i="14"/>
  <c r="AV1422" i="14"/>
  <c r="AS1422" i="14"/>
  <c r="AQ1422" i="14"/>
  <c r="AN1422" i="14"/>
  <c r="AK1422" i="14"/>
  <c r="AH1422" i="14"/>
  <c r="AE1422" i="14"/>
  <c r="AD1422" i="14"/>
  <c r="AB1422" i="14"/>
  <c r="AA1422" i="14"/>
  <c r="X1422" i="14"/>
  <c r="S1422" i="14"/>
  <c r="BD1421" i="14"/>
  <c r="AV1421" i="14"/>
  <c r="AS1421" i="14"/>
  <c r="AQ1421" i="14"/>
  <c r="AN1421" i="14"/>
  <c r="AK1421" i="14"/>
  <c r="AH1421" i="14"/>
  <c r="AE1421" i="14"/>
  <c r="AD1421" i="14"/>
  <c r="AB1421" i="14"/>
  <c r="AA1421" i="14"/>
  <c r="X1421" i="14"/>
  <c r="S1421" i="14"/>
  <c r="BD1420" i="14"/>
  <c r="AV1420" i="14"/>
  <c r="AS1420" i="14"/>
  <c r="AQ1420" i="14"/>
  <c r="AN1420" i="14"/>
  <c r="AK1420" i="14"/>
  <c r="AH1420" i="14"/>
  <c r="AE1420" i="14"/>
  <c r="AD1420" i="14"/>
  <c r="AB1420" i="14"/>
  <c r="AA1420" i="14"/>
  <c r="X1420" i="14"/>
  <c r="S1420" i="14"/>
  <c r="BD1419" i="14"/>
  <c r="AV1419" i="14"/>
  <c r="AS1419" i="14"/>
  <c r="AQ1419" i="14"/>
  <c r="AN1419" i="14"/>
  <c r="AK1419" i="14"/>
  <c r="AH1419" i="14"/>
  <c r="AE1419" i="14"/>
  <c r="AD1419" i="14"/>
  <c r="AB1419" i="14"/>
  <c r="AA1419" i="14"/>
  <c r="X1419" i="14"/>
  <c r="S1419" i="14"/>
  <c r="BD1418" i="14"/>
  <c r="AV1418" i="14"/>
  <c r="AS1418" i="14"/>
  <c r="AQ1418" i="14"/>
  <c r="AN1418" i="14"/>
  <c r="AK1418" i="14"/>
  <c r="AH1418" i="14"/>
  <c r="AE1418" i="14"/>
  <c r="AD1418" i="14"/>
  <c r="AB1418" i="14"/>
  <c r="AA1418" i="14"/>
  <c r="X1418" i="14"/>
  <c r="S1418" i="14"/>
  <c r="BD1417" i="14"/>
  <c r="AV1417" i="14"/>
  <c r="AS1417" i="14"/>
  <c r="AQ1417" i="14"/>
  <c r="AN1417" i="14"/>
  <c r="AK1417" i="14"/>
  <c r="AH1417" i="14"/>
  <c r="AE1417" i="14"/>
  <c r="AD1417" i="14"/>
  <c r="AB1417" i="14"/>
  <c r="AA1417" i="14"/>
  <c r="X1417" i="14"/>
  <c r="S1417" i="14"/>
  <c r="BD1416" i="14"/>
  <c r="AV1416" i="14"/>
  <c r="AS1416" i="14"/>
  <c r="AQ1416" i="14"/>
  <c r="AN1416" i="14"/>
  <c r="AK1416" i="14"/>
  <c r="AH1416" i="14"/>
  <c r="AE1416" i="14"/>
  <c r="AD1416" i="14"/>
  <c r="AB1416" i="14"/>
  <c r="AA1416" i="14"/>
  <c r="X1416" i="14"/>
  <c r="S1416" i="14"/>
  <c r="BD1415" i="14"/>
  <c r="AV1415" i="14"/>
  <c r="AS1415" i="14"/>
  <c r="AQ1415" i="14"/>
  <c r="AN1415" i="14"/>
  <c r="AK1415" i="14"/>
  <c r="AH1415" i="14"/>
  <c r="AE1415" i="14"/>
  <c r="AD1415" i="14"/>
  <c r="AB1415" i="14"/>
  <c r="AA1415" i="14"/>
  <c r="X1415" i="14"/>
  <c r="S1415" i="14"/>
  <c r="F1415" i="14"/>
  <c r="AX1415" i="14" s="1"/>
  <c r="BD1414" i="14"/>
  <c r="AV1414" i="14"/>
  <c r="AS1414" i="14"/>
  <c r="AQ1414" i="14"/>
  <c r="AN1414" i="14"/>
  <c r="AK1414" i="14"/>
  <c r="AH1414" i="14"/>
  <c r="AE1414" i="14"/>
  <c r="AD1414" i="14"/>
  <c r="AB1414" i="14"/>
  <c r="AA1414" i="14"/>
  <c r="X1414" i="14"/>
  <c r="S1414" i="14"/>
  <c r="BD1413" i="14"/>
  <c r="AV1413" i="14"/>
  <c r="AS1413" i="14"/>
  <c r="AQ1413" i="14"/>
  <c r="AN1413" i="14"/>
  <c r="AK1413" i="14"/>
  <c r="AH1413" i="14"/>
  <c r="AE1413" i="14"/>
  <c r="AD1413" i="14"/>
  <c r="AB1413" i="14"/>
  <c r="AA1413" i="14"/>
  <c r="X1413" i="14"/>
  <c r="S1413" i="14"/>
  <c r="BD1412" i="14"/>
  <c r="AV1412" i="14"/>
  <c r="AS1412" i="14"/>
  <c r="AQ1412" i="14"/>
  <c r="AN1412" i="14"/>
  <c r="AK1412" i="14"/>
  <c r="AH1412" i="14"/>
  <c r="AE1412" i="14"/>
  <c r="AD1412" i="14"/>
  <c r="AB1412" i="14"/>
  <c r="AA1412" i="14"/>
  <c r="X1412" i="14"/>
  <c r="S1412" i="14"/>
  <c r="BD1411" i="14"/>
  <c r="AV1411" i="14"/>
  <c r="AS1411" i="14"/>
  <c r="AQ1411" i="14"/>
  <c r="AN1411" i="14"/>
  <c r="AK1411" i="14"/>
  <c r="AH1411" i="14"/>
  <c r="AE1411" i="14"/>
  <c r="AD1411" i="14"/>
  <c r="AB1411" i="14"/>
  <c r="AA1411" i="14"/>
  <c r="X1411" i="14"/>
  <c r="S1411" i="14"/>
  <c r="BD1410" i="14"/>
  <c r="AV1410" i="14"/>
  <c r="AS1410" i="14"/>
  <c r="AQ1410" i="14"/>
  <c r="AN1410" i="14"/>
  <c r="AK1410" i="14"/>
  <c r="AH1410" i="14"/>
  <c r="AE1410" i="14"/>
  <c r="AD1410" i="14"/>
  <c r="AB1410" i="14"/>
  <c r="AA1410" i="14"/>
  <c r="X1410" i="14"/>
  <c r="S1410" i="14"/>
  <c r="BD1409" i="14"/>
  <c r="AV1409" i="14"/>
  <c r="AS1409" i="14"/>
  <c r="AQ1409" i="14"/>
  <c r="AN1409" i="14"/>
  <c r="AK1409" i="14"/>
  <c r="AH1409" i="14"/>
  <c r="AE1409" i="14"/>
  <c r="AD1409" i="14"/>
  <c r="AB1409" i="14"/>
  <c r="AA1409" i="14"/>
  <c r="X1409" i="14"/>
  <c r="S1409" i="14"/>
  <c r="BD1408" i="14"/>
  <c r="AV1408" i="14"/>
  <c r="AS1408" i="14"/>
  <c r="AQ1408" i="14"/>
  <c r="AN1408" i="14"/>
  <c r="AK1408" i="14"/>
  <c r="AH1408" i="14"/>
  <c r="AE1408" i="14"/>
  <c r="F1408" i="14"/>
  <c r="AA1408" i="14"/>
  <c r="X1408" i="14"/>
  <c r="S1408" i="14"/>
  <c r="BD1407" i="14"/>
  <c r="AV1407" i="14"/>
  <c r="AS1407" i="14"/>
  <c r="AQ1407" i="14"/>
  <c r="AN1407" i="14"/>
  <c r="AK1407" i="14"/>
  <c r="AH1407" i="14"/>
  <c r="AE1407" i="14"/>
  <c r="AD1407" i="14"/>
  <c r="AB1407" i="14"/>
  <c r="I1407" i="14"/>
  <c r="AA1407" i="14" s="1"/>
  <c r="X1407" i="14"/>
  <c r="S1407" i="14"/>
  <c r="BD1406" i="14"/>
  <c r="AV1406" i="14"/>
  <c r="AS1406" i="14"/>
  <c r="AQ1406" i="14"/>
  <c r="AN1406" i="14"/>
  <c r="AK1406" i="14"/>
  <c r="AH1406" i="14"/>
  <c r="AE1406" i="14"/>
  <c r="AD1406" i="14"/>
  <c r="AB1406" i="14"/>
  <c r="AA1406" i="14"/>
  <c r="I1406" i="14"/>
  <c r="X1406" i="14" s="1"/>
  <c r="S1406" i="14"/>
  <c r="BD1405" i="14"/>
  <c r="AV1405" i="14"/>
  <c r="AS1405" i="14"/>
  <c r="AQ1405" i="14"/>
  <c r="AN1405" i="14"/>
  <c r="AK1405" i="14"/>
  <c r="AH1405" i="14"/>
  <c r="AE1405" i="14"/>
  <c r="AD1405" i="14"/>
  <c r="AB1405" i="14"/>
  <c r="AA1405" i="14"/>
  <c r="X1405" i="14"/>
  <c r="S1405" i="14"/>
  <c r="BD1404" i="14"/>
  <c r="AV1404" i="14"/>
  <c r="AS1404" i="14"/>
  <c r="AQ1404" i="14"/>
  <c r="AN1404" i="14"/>
  <c r="AK1404" i="14"/>
  <c r="AH1404" i="14"/>
  <c r="AE1404" i="14"/>
  <c r="AD1404" i="14"/>
  <c r="AB1404" i="14"/>
  <c r="AA1404" i="14"/>
  <c r="X1404" i="14"/>
  <c r="BD1403" i="14"/>
  <c r="AV1403" i="14"/>
  <c r="AS1403" i="14"/>
  <c r="AQ1403" i="14"/>
  <c r="AN1403" i="14"/>
  <c r="AK1403" i="14"/>
  <c r="AH1403" i="14"/>
  <c r="AE1403" i="14"/>
  <c r="AD1403" i="14"/>
  <c r="AB1403" i="14"/>
  <c r="AA1403" i="14"/>
  <c r="X1403" i="14"/>
  <c r="S1403" i="14"/>
  <c r="BD1402" i="14"/>
  <c r="AV1402" i="14"/>
  <c r="AS1402" i="14"/>
  <c r="AQ1402" i="14"/>
  <c r="AN1402" i="14"/>
  <c r="AK1402" i="14"/>
  <c r="AH1402" i="14"/>
  <c r="AE1402" i="14"/>
  <c r="AD1402" i="14"/>
  <c r="AB1402" i="14"/>
  <c r="AA1402" i="14"/>
  <c r="X1402" i="14"/>
  <c r="S1402" i="14"/>
  <c r="BD1401" i="14"/>
  <c r="AV1401" i="14"/>
  <c r="AS1401" i="14"/>
  <c r="AQ1401" i="14"/>
  <c r="AN1401" i="14"/>
  <c r="AK1401" i="14"/>
  <c r="AH1401" i="14"/>
  <c r="AE1401" i="14"/>
  <c r="AD1401" i="14"/>
  <c r="AB1401" i="14"/>
  <c r="AA1401" i="14"/>
  <c r="X1401" i="14"/>
  <c r="S1401" i="14"/>
  <c r="BD1400" i="14"/>
  <c r="AV1400" i="14"/>
  <c r="AS1400" i="14"/>
  <c r="AQ1400" i="14"/>
  <c r="AN1400" i="14"/>
  <c r="AK1400" i="14"/>
  <c r="AH1400" i="14"/>
  <c r="AE1400" i="14"/>
  <c r="AD1400" i="14"/>
  <c r="AB1400" i="14"/>
  <c r="AA1400" i="14"/>
  <c r="X1400" i="14"/>
  <c r="S1400" i="14"/>
  <c r="BH1397" i="14"/>
  <c r="BG1397" i="14"/>
  <c r="BF1397" i="14"/>
  <c r="BL1393" i="14"/>
  <c r="CD1393" i="14" s="1"/>
  <c r="BK1393" i="14"/>
  <c r="BW1393" i="14" s="1"/>
  <c r="AY1371" i="14"/>
  <c r="AZ1371" i="14"/>
  <c r="BA1371" i="14"/>
  <c r="BB1371" i="14"/>
  <c r="BC1371" i="14"/>
  <c r="AY1372" i="14"/>
  <c r="AZ1372" i="14"/>
  <c r="BA1372" i="14"/>
  <c r="BB1372" i="14"/>
  <c r="BC1372" i="14"/>
  <c r="AY1373" i="14"/>
  <c r="AZ1373" i="14"/>
  <c r="BA1373" i="14"/>
  <c r="BB1373" i="14"/>
  <c r="BC1373" i="14"/>
  <c r="AY1374" i="14"/>
  <c r="AZ1374" i="14"/>
  <c r="BA1374" i="14"/>
  <c r="BB1374" i="14"/>
  <c r="BC1374" i="14"/>
  <c r="AY1375" i="14"/>
  <c r="AZ1375" i="14"/>
  <c r="BA1375" i="14"/>
  <c r="BB1375" i="14"/>
  <c r="BC1375" i="14"/>
  <c r="AY1376" i="14"/>
  <c r="AZ1376" i="14"/>
  <c r="BA1376" i="14"/>
  <c r="BB1376" i="14"/>
  <c r="BC1376" i="14"/>
  <c r="AY1377" i="14"/>
  <c r="AZ1377" i="14"/>
  <c r="BA1377" i="14"/>
  <c r="BB1377" i="14"/>
  <c r="BC1377" i="14"/>
  <c r="AY1378" i="14"/>
  <c r="AZ1378" i="14"/>
  <c r="BA1378" i="14"/>
  <c r="BB1378" i="14"/>
  <c r="BC1378" i="14"/>
  <c r="AY1379" i="14"/>
  <c r="AZ1379" i="14"/>
  <c r="BA1379" i="14"/>
  <c r="BB1379" i="14"/>
  <c r="BC1379" i="14"/>
  <c r="AY1380" i="14"/>
  <c r="AZ1380" i="14"/>
  <c r="BA1380" i="14"/>
  <c r="BB1380" i="14"/>
  <c r="BC1380" i="14"/>
  <c r="AY1381" i="14"/>
  <c r="AZ1381" i="14"/>
  <c r="BA1381" i="14"/>
  <c r="BB1381" i="14"/>
  <c r="BC1381" i="14"/>
  <c r="AY1382" i="14"/>
  <c r="AZ1382" i="14"/>
  <c r="BA1382" i="14"/>
  <c r="BB1382" i="14"/>
  <c r="BC1382" i="14"/>
  <c r="AY1383" i="14"/>
  <c r="AZ1383" i="14"/>
  <c r="BA1383" i="14"/>
  <c r="BB1383" i="14"/>
  <c r="BC1383" i="14"/>
  <c r="AY1384" i="14"/>
  <c r="AZ1384" i="14"/>
  <c r="BA1384" i="14"/>
  <c r="BB1384" i="14"/>
  <c r="BC1384" i="14"/>
  <c r="AY1385" i="14"/>
  <c r="AZ1385" i="14"/>
  <c r="BA1385" i="14"/>
  <c r="BB1385" i="14"/>
  <c r="BC1385" i="14"/>
  <c r="AY1386" i="14"/>
  <c r="AZ1386" i="14"/>
  <c r="BA1386" i="14"/>
  <c r="BB1386" i="14"/>
  <c r="BC1386" i="14"/>
  <c r="AY1387" i="14"/>
  <c r="AZ1387" i="14"/>
  <c r="BA1387" i="14"/>
  <c r="BB1387" i="14"/>
  <c r="BC1387" i="14"/>
  <c r="AY1388" i="14"/>
  <c r="AZ1388" i="14"/>
  <c r="BA1388" i="14"/>
  <c r="BB1388" i="14"/>
  <c r="BC1388" i="14"/>
  <c r="AY1389" i="14"/>
  <c r="AZ1389" i="14"/>
  <c r="BA1389" i="14"/>
  <c r="BB1389" i="14"/>
  <c r="BC1389" i="14"/>
  <c r="AY1390" i="14"/>
  <c r="AZ1390" i="14"/>
  <c r="BA1390" i="14"/>
  <c r="BB1390" i="14"/>
  <c r="BC1390" i="14"/>
  <c r="AY1391" i="14"/>
  <c r="AZ1391" i="14"/>
  <c r="BA1391" i="14"/>
  <c r="BB1391" i="14"/>
  <c r="BC1391" i="14"/>
  <c r="AY1392" i="14"/>
  <c r="AZ1392" i="14"/>
  <c r="BA1392" i="14"/>
  <c r="BB1392" i="14"/>
  <c r="BC1392" i="14"/>
  <c r="AY1393" i="14"/>
  <c r="AZ1393" i="14"/>
  <c r="BA1393" i="14"/>
  <c r="BB1393" i="14"/>
  <c r="BC1393" i="14"/>
  <c r="BD1393" i="14"/>
  <c r="AV1393" i="14"/>
  <c r="AS1393" i="14"/>
  <c r="AQ1393" i="14"/>
  <c r="AN1393" i="14"/>
  <c r="AK1393" i="14"/>
  <c r="AH1393" i="14"/>
  <c r="AE1393" i="14"/>
  <c r="AD1393" i="14"/>
  <c r="AB1393" i="14"/>
  <c r="AA1393" i="14"/>
  <c r="X1393" i="14"/>
  <c r="S1393" i="14"/>
  <c r="BD1392" i="14"/>
  <c r="AV1392" i="14"/>
  <c r="AS1392" i="14"/>
  <c r="AQ1392" i="14"/>
  <c r="AN1392" i="14"/>
  <c r="AK1392" i="14"/>
  <c r="AH1392" i="14"/>
  <c r="AE1392" i="14"/>
  <c r="AD1392" i="14"/>
  <c r="AB1392" i="14"/>
  <c r="AA1392" i="14"/>
  <c r="X1392" i="14"/>
  <c r="S1392" i="14"/>
  <c r="BD1391" i="14"/>
  <c r="AV1391" i="14"/>
  <c r="AS1391" i="14"/>
  <c r="AQ1391" i="14"/>
  <c r="AN1391" i="14"/>
  <c r="AK1391" i="14"/>
  <c r="AH1391" i="14"/>
  <c r="AE1391" i="14"/>
  <c r="AD1391" i="14"/>
  <c r="AB1391" i="14"/>
  <c r="AA1391" i="14"/>
  <c r="X1391" i="14"/>
  <c r="S1391" i="14"/>
  <c r="BD1390" i="14"/>
  <c r="AV1390" i="14"/>
  <c r="AS1390" i="14"/>
  <c r="AQ1390" i="14"/>
  <c r="AN1390" i="14"/>
  <c r="AK1390" i="14"/>
  <c r="AH1390" i="14"/>
  <c r="AE1390" i="14"/>
  <c r="AD1390" i="14"/>
  <c r="AB1390" i="14"/>
  <c r="AA1390" i="14"/>
  <c r="X1390" i="14"/>
  <c r="S1390" i="14"/>
  <c r="BD1389" i="14"/>
  <c r="AV1389" i="14"/>
  <c r="AS1389" i="14"/>
  <c r="AQ1389" i="14"/>
  <c r="AN1389" i="14"/>
  <c r="AK1389" i="14"/>
  <c r="AH1389" i="14"/>
  <c r="AE1389" i="14"/>
  <c r="AD1389" i="14"/>
  <c r="AB1389" i="14"/>
  <c r="AA1389" i="14"/>
  <c r="X1389" i="14"/>
  <c r="S1389" i="14"/>
  <c r="BD1388" i="14"/>
  <c r="AV1388" i="14"/>
  <c r="AS1388" i="14"/>
  <c r="AQ1388" i="14"/>
  <c r="AN1388" i="14"/>
  <c r="AK1388" i="14"/>
  <c r="AH1388" i="14"/>
  <c r="AE1388" i="14"/>
  <c r="AD1388" i="14"/>
  <c r="AB1388" i="14"/>
  <c r="AA1388" i="14"/>
  <c r="X1388" i="14"/>
  <c r="S1388" i="14"/>
  <c r="BD1387" i="14"/>
  <c r="AV1387" i="14"/>
  <c r="AS1387" i="14"/>
  <c r="AQ1387" i="14"/>
  <c r="AN1387" i="14"/>
  <c r="AK1387" i="14"/>
  <c r="AH1387" i="14"/>
  <c r="AE1387" i="14"/>
  <c r="AD1387" i="14"/>
  <c r="AB1387" i="14"/>
  <c r="AA1387" i="14"/>
  <c r="X1387" i="14"/>
  <c r="S1387" i="14"/>
  <c r="BD1386" i="14"/>
  <c r="AN1386" i="14"/>
  <c r="AK1386" i="14"/>
  <c r="AH1386" i="14"/>
  <c r="AE1386" i="14"/>
  <c r="AD1386" i="14"/>
  <c r="AB1386" i="14"/>
  <c r="AA1386" i="14"/>
  <c r="X1386" i="14"/>
  <c r="S1386" i="14"/>
  <c r="F1386" i="14"/>
  <c r="AX1386" i="14" s="1"/>
  <c r="BD1385" i="14"/>
  <c r="AN1385" i="14"/>
  <c r="AK1385" i="14"/>
  <c r="AH1385" i="14"/>
  <c r="AE1385" i="14"/>
  <c r="AD1385" i="14"/>
  <c r="AB1385" i="14"/>
  <c r="AA1385" i="14"/>
  <c r="X1385" i="14"/>
  <c r="S1385" i="14"/>
  <c r="BD1384" i="14"/>
  <c r="AN1384" i="14"/>
  <c r="AK1384" i="14"/>
  <c r="AH1384" i="14"/>
  <c r="AE1384" i="14"/>
  <c r="AD1384" i="14"/>
  <c r="AB1384" i="14"/>
  <c r="AA1384" i="14"/>
  <c r="X1384" i="14"/>
  <c r="S1384" i="14"/>
  <c r="BD1383" i="14"/>
  <c r="AV1383" i="14"/>
  <c r="AS1383" i="14"/>
  <c r="AQ1383" i="14"/>
  <c r="AN1383" i="14"/>
  <c r="AK1383" i="14"/>
  <c r="AH1383" i="14"/>
  <c r="AE1383" i="14"/>
  <c r="AD1383" i="14"/>
  <c r="AB1383" i="14"/>
  <c r="AA1383" i="14"/>
  <c r="X1383" i="14"/>
  <c r="S1383" i="14"/>
  <c r="BD1382" i="14"/>
  <c r="AV1382" i="14"/>
  <c r="AS1382" i="14"/>
  <c r="AQ1382" i="14"/>
  <c r="AN1382" i="14"/>
  <c r="AK1382" i="14"/>
  <c r="AH1382" i="14"/>
  <c r="AE1382" i="14"/>
  <c r="AD1382" i="14"/>
  <c r="AB1382" i="14"/>
  <c r="AA1382" i="14"/>
  <c r="X1382" i="14"/>
  <c r="S1382" i="14"/>
  <c r="BD1381" i="14"/>
  <c r="AV1381" i="14"/>
  <c r="AS1381" i="14"/>
  <c r="AQ1381" i="14"/>
  <c r="AN1381" i="14"/>
  <c r="AK1381" i="14"/>
  <c r="AH1381" i="14"/>
  <c r="AE1381" i="14"/>
  <c r="AD1381" i="14"/>
  <c r="AB1381" i="14"/>
  <c r="AA1381" i="14"/>
  <c r="X1381" i="14"/>
  <c r="S1381" i="14"/>
  <c r="BD1380" i="14"/>
  <c r="AV1380" i="14"/>
  <c r="AS1380" i="14"/>
  <c r="AQ1380" i="14"/>
  <c r="AN1380" i="14"/>
  <c r="AK1380" i="14"/>
  <c r="AH1380" i="14"/>
  <c r="AE1380" i="14"/>
  <c r="AD1380" i="14"/>
  <c r="AB1380" i="14"/>
  <c r="AA1380" i="14"/>
  <c r="X1380" i="14"/>
  <c r="S1380" i="14"/>
  <c r="BD1379" i="14"/>
  <c r="AV1379" i="14"/>
  <c r="AS1379" i="14"/>
  <c r="AQ1379" i="14"/>
  <c r="AN1379" i="14"/>
  <c r="AK1379" i="14"/>
  <c r="AH1379" i="14"/>
  <c r="AE1379" i="14"/>
  <c r="F1379" i="14"/>
  <c r="AA1379" i="14"/>
  <c r="X1379" i="14"/>
  <c r="S1379" i="14"/>
  <c r="BD1378" i="14"/>
  <c r="AV1378" i="14"/>
  <c r="AS1378" i="14"/>
  <c r="AQ1378" i="14"/>
  <c r="AN1378" i="14"/>
  <c r="AK1378" i="14"/>
  <c r="AH1378" i="14"/>
  <c r="AE1378" i="14"/>
  <c r="AD1378" i="14"/>
  <c r="AB1378" i="14"/>
  <c r="X1378" i="14"/>
  <c r="S1378" i="14"/>
  <c r="BD1377" i="14"/>
  <c r="AV1377" i="14"/>
  <c r="AS1377" i="14"/>
  <c r="AQ1377" i="14"/>
  <c r="AN1377" i="14"/>
  <c r="AK1377" i="14"/>
  <c r="AH1377" i="14"/>
  <c r="AE1377" i="14"/>
  <c r="AD1377" i="14"/>
  <c r="AB1377" i="14"/>
  <c r="AA1377" i="14"/>
  <c r="I1377" i="14"/>
  <c r="X1377" i="14" s="1"/>
  <c r="S1377" i="14"/>
  <c r="BD1376" i="14"/>
  <c r="AV1376" i="14"/>
  <c r="AS1376" i="14"/>
  <c r="AQ1376" i="14"/>
  <c r="AN1376" i="14"/>
  <c r="AK1376" i="14"/>
  <c r="AH1376" i="14"/>
  <c r="AE1376" i="14"/>
  <c r="AD1376" i="14"/>
  <c r="AB1376" i="14"/>
  <c r="AA1376" i="14"/>
  <c r="X1376" i="14"/>
  <c r="S1376" i="14"/>
  <c r="BD1375" i="14"/>
  <c r="AV1375" i="14"/>
  <c r="AS1375" i="14"/>
  <c r="AQ1375" i="14"/>
  <c r="AN1375" i="14"/>
  <c r="AK1375" i="14"/>
  <c r="AH1375" i="14"/>
  <c r="AE1375" i="14"/>
  <c r="AD1375" i="14"/>
  <c r="AB1375" i="14"/>
  <c r="AA1375" i="14"/>
  <c r="X1375" i="14"/>
  <c r="BD1374" i="14"/>
  <c r="AV1374" i="14"/>
  <c r="AS1374" i="14"/>
  <c r="AQ1374" i="14"/>
  <c r="AN1374" i="14"/>
  <c r="AK1374" i="14"/>
  <c r="AH1374" i="14"/>
  <c r="AE1374" i="14"/>
  <c r="AD1374" i="14"/>
  <c r="AB1374" i="14"/>
  <c r="AA1374" i="14"/>
  <c r="X1374" i="14"/>
  <c r="S1374" i="14"/>
  <c r="BD1373" i="14"/>
  <c r="AV1373" i="14"/>
  <c r="AS1373" i="14"/>
  <c r="AQ1373" i="14"/>
  <c r="AN1373" i="14"/>
  <c r="AK1373" i="14"/>
  <c r="AH1373" i="14"/>
  <c r="AE1373" i="14"/>
  <c r="AD1373" i="14"/>
  <c r="AB1373" i="14"/>
  <c r="AA1373" i="14"/>
  <c r="X1373" i="14"/>
  <c r="S1373" i="14"/>
  <c r="BD1372" i="14"/>
  <c r="AV1372" i="14"/>
  <c r="AS1372" i="14"/>
  <c r="AQ1372" i="14"/>
  <c r="AN1372" i="14"/>
  <c r="AK1372" i="14"/>
  <c r="AH1372" i="14"/>
  <c r="AE1372" i="14"/>
  <c r="AD1372" i="14"/>
  <c r="AB1372" i="14"/>
  <c r="AA1372" i="14"/>
  <c r="X1372" i="14"/>
  <c r="S1372" i="14"/>
  <c r="BD1371" i="14"/>
  <c r="AV1371" i="14"/>
  <c r="AS1371" i="14"/>
  <c r="AQ1371" i="14"/>
  <c r="AN1371" i="14"/>
  <c r="AK1371" i="14"/>
  <c r="AH1371" i="14"/>
  <c r="AE1371" i="14"/>
  <c r="AD1371" i="14"/>
  <c r="AB1371" i="14"/>
  <c r="AA1371" i="14"/>
  <c r="X1371" i="14"/>
  <c r="S1371" i="14"/>
  <c r="BH1368" i="14"/>
  <c r="BG1368" i="14"/>
  <c r="BF1368" i="14"/>
  <c r="AY1342" i="14"/>
  <c r="AZ1342" i="14"/>
  <c r="BA1342" i="14"/>
  <c r="BB1342" i="14"/>
  <c r="BC1342" i="14"/>
  <c r="AY1343" i="14"/>
  <c r="AZ1343" i="14"/>
  <c r="BA1343" i="14"/>
  <c r="BB1343" i="14"/>
  <c r="BC1343" i="14"/>
  <c r="AY1344" i="14"/>
  <c r="AZ1344" i="14"/>
  <c r="BA1344" i="14"/>
  <c r="BB1344" i="14"/>
  <c r="BC1344" i="14"/>
  <c r="AY1345" i="14"/>
  <c r="AZ1345" i="14"/>
  <c r="BA1345" i="14"/>
  <c r="BB1345" i="14"/>
  <c r="BC1345" i="14"/>
  <c r="AY1346" i="14"/>
  <c r="AZ1346" i="14"/>
  <c r="BA1346" i="14"/>
  <c r="BB1346" i="14"/>
  <c r="BC1346" i="14"/>
  <c r="AY1347" i="14"/>
  <c r="AZ1347" i="14"/>
  <c r="BA1347" i="14"/>
  <c r="BB1347" i="14"/>
  <c r="BC1347" i="14"/>
  <c r="AY1348" i="14"/>
  <c r="AZ1348" i="14"/>
  <c r="BA1348" i="14"/>
  <c r="BB1348" i="14"/>
  <c r="BC1348" i="14"/>
  <c r="AY1349" i="14"/>
  <c r="AZ1349" i="14"/>
  <c r="BA1349" i="14"/>
  <c r="BB1349" i="14"/>
  <c r="BC1349" i="14"/>
  <c r="AY1350" i="14"/>
  <c r="AZ1350" i="14"/>
  <c r="BA1350" i="14"/>
  <c r="BB1350" i="14"/>
  <c r="BC1350" i="14"/>
  <c r="AY1351" i="14"/>
  <c r="AZ1351" i="14"/>
  <c r="BA1351" i="14"/>
  <c r="BB1351" i="14"/>
  <c r="BC1351" i="14"/>
  <c r="AY1352" i="14"/>
  <c r="AZ1352" i="14"/>
  <c r="BA1352" i="14"/>
  <c r="BB1352" i="14"/>
  <c r="BC1352" i="14"/>
  <c r="AY1353" i="14"/>
  <c r="AZ1353" i="14"/>
  <c r="BA1353" i="14"/>
  <c r="BB1353" i="14"/>
  <c r="BC1353" i="14"/>
  <c r="AY1354" i="14"/>
  <c r="AZ1354" i="14"/>
  <c r="BA1354" i="14"/>
  <c r="BB1354" i="14"/>
  <c r="BC1354" i="14"/>
  <c r="AY1355" i="14"/>
  <c r="AZ1355" i="14"/>
  <c r="BA1355" i="14"/>
  <c r="BB1355" i="14"/>
  <c r="BC1355" i="14"/>
  <c r="AY1356" i="14"/>
  <c r="AZ1356" i="14"/>
  <c r="BA1356" i="14"/>
  <c r="BB1356" i="14"/>
  <c r="BC1356" i="14"/>
  <c r="AY1357" i="14"/>
  <c r="AZ1357" i="14"/>
  <c r="BA1357" i="14"/>
  <c r="BB1357" i="14"/>
  <c r="BC1357" i="14"/>
  <c r="AY1358" i="14"/>
  <c r="AZ1358" i="14"/>
  <c r="BA1358" i="14"/>
  <c r="BB1358" i="14"/>
  <c r="BC1358" i="14"/>
  <c r="AY1359" i="14"/>
  <c r="AZ1359" i="14"/>
  <c r="BA1359" i="14"/>
  <c r="BB1359" i="14"/>
  <c r="BC1359" i="14"/>
  <c r="AY1360" i="14"/>
  <c r="AZ1360" i="14"/>
  <c r="BA1360" i="14"/>
  <c r="BB1360" i="14"/>
  <c r="BC1360" i="14"/>
  <c r="AY1361" i="14"/>
  <c r="AZ1361" i="14"/>
  <c r="BA1361" i="14"/>
  <c r="BB1361" i="14"/>
  <c r="BC1361" i="14"/>
  <c r="AY1362" i="14"/>
  <c r="AZ1362" i="14"/>
  <c r="BA1362" i="14"/>
  <c r="BB1362" i="14"/>
  <c r="BC1362" i="14"/>
  <c r="AY1363" i="14"/>
  <c r="AZ1363" i="14"/>
  <c r="BA1363" i="14"/>
  <c r="BB1363" i="14"/>
  <c r="BC1363" i="14"/>
  <c r="AY1364" i="14"/>
  <c r="AZ1364" i="14"/>
  <c r="BA1364" i="14"/>
  <c r="BB1364" i="14"/>
  <c r="BC1364" i="14"/>
  <c r="BK1364" i="14"/>
  <c r="BW1364" i="14" s="1"/>
  <c r="BJ1364" i="14"/>
  <c r="BD1364" i="14"/>
  <c r="AV1364" i="14"/>
  <c r="AS1364" i="14"/>
  <c r="AQ1364" i="14"/>
  <c r="AN1364" i="14"/>
  <c r="AK1364" i="14"/>
  <c r="AH1364" i="14"/>
  <c r="AE1364" i="14"/>
  <c r="AD1364" i="14"/>
  <c r="AB1364" i="14"/>
  <c r="AA1364" i="14"/>
  <c r="X1364" i="14"/>
  <c r="S1364" i="14"/>
  <c r="BD1363" i="14"/>
  <c r="AV1363" i="14"/>
  <c r="AS1363" i="14"/>
  <c r="AQ1363" i="14"/>
  <c r="AN1363" i="14"/>
  <c r="AK1363" i="14"/>
  <c r="AH1363" i="14"/>
  <c r="AE1363" i="14"/>
  <c r="AD1363" i="14"/>
  <c r="AB1363" i="14"/>
  <c r="AA1363" i="14"/>
  <c r="X1363" i="14"/>
  <c r="S1363" i="14"/>
  <c r="BD1362" i="14"/>
  <c r="AV1362" i="14"/>
  <c r="AS1362" i="14"/>
  <c r="AQ1362" i="14"/>
  <c r="AN1362" i="14"/>
  <c r="AK1362" i="14"/>
  <c r="AH1362" i="14"/>
  <c r="AE1362" i="14"/>
  <c r="AD1362" i="14"/>
  <c r="AB1362" i="14"/>
  <c r="AA1362" i="14"/>
  <c r="X1362" i="14"/>
  <c r="S1362" i="14"/>
  <c r="BD1361" i="14"/>
  <c r="AV1361" i="14"/>
  <c r="AS1361" i="14"/>
  <c r="AQ1361" i="14"/>
  <c r="AN1361" i="14"/>
  <c r="AK1361" i="14"/>
  <c r="AH1361" i="14"/>
  <c r="AE1361" i="14"/>
  <c r="AD1361" i="14"/>
  <c r="AB1361" i="14"/>
  <c r="AA1361" i="14"/>
  <c r="X1361" i="14"/>
  <c r="S1361" i="14"/>
  <c r="BD1360" i="14"/>
  <c r="AV1360" i="14"/>
  <c r="AS1360" i="14"/>
  <c r="AQ1360" i="14"/>
  <c r="AN1360" i="14"/>
  <c r="AK1360" i="14"/>
  <c r="AH1360" i="14"/>
  <c r="AE1360" i="14"/>
  <c r="AD1360" i="14"/>
  <c r="AB1360" i="14"/>
  <c r="AA1360" i="14"/>
  <c r="X1360" i="14"/>
  <c r="S1360" i="14"/>
  <c r="BD1359" i="14"/>
  <c r="AV1359" i="14"/>
  <c r="AS1359" i="14"/>
  <c r="AQ1359" i="14"/>
  <c r="AN1359" i="14"/>
  <c r="AK1359" i="14"/>
  <c r="AH1359" i="14"/>
  <c r="AE1359" i="14"/>
  <c r="AD1359" i="14"/>
  <c r="AB1359" i="14"/>
  <c r="AA1359" i="14"/>
  <c r="X1359" i="14"/>
  <c r="S1359" i="14"/>
  <c r="BD1358" i="14"/>
  <c r="AV1358" i="14"/>
  <c r="AS1358" i="14"/>
  <c r="AQ1358" i="14"/>
  <c r="AN1358" i="14"/>
  <c r="AK1358" i="14"/>
  <c r="AH1358" i="14"/>
  <c r="AE1358" i="14"/>
  <c r="AD1358" i="14"/>
  <c r="AB1358" i="14"/>
  <c r="AA1358" i="14"/>
  <c r="X1358" i="14"/>
  <c r="S1358" i="14"/>
  <c r="BD1357" i="14"/>
  <c r="AV1357" i="14"/>
  <c r="AS1357" i="14"/>
  <c r="AQ1357" i="14"/>
  <c r="AN1357" i="14"/>
  <c r="AK1357" i="14"/>
  <c r="AH1357" i="14"/>
  <c r="AE1357" i="14"/>
  <c r="AD1357" i="14"/>
  <c r="AB1357" i="14"/>
  <c r="AA1357" i="14"/>
  <c r="X1357" i="14"/>
  <c r="S1357" i="14"/>
  <c r="F1357" i="14"/>
  <c r="AX1357" i="14" s="1"/>
  <c r="BD1356" i="14"/>
  <c r="AV1356" i="14"/>
  <c r="AS1356" i="14"/>
  <c r="AQ1356" i="14"/>
  <c r="AN1356" i="14"/>
  <c r="AK1356" i="14"/>
  <c r="AH1356" i="14"/>
  <c r="AE1356" i="14"/>
  <c r="AD1356" i="14"/>
  <c r="AB1356" i="14"/>
  <c r="AA1356" i="14"/>
  <c r="X1356" i="14"/>
  <c r="S1356" i="14"/>
  <c r="BD1355" i="14"/>
  <c r="AV1355" i="14"/>
  <c r="AS1355" i="14"/>
  <c r="AQ1355" i="14"/>
  <c r="AN1355" i="14"/>
  <c r="AK1355" i="14"/>
  <c r="AH1355" i="14"/>
  <c r="AE1355" i="14"/>
  <c r="AD1355" i="14"/>
  <c r="AB1355" i="14"/>
  <c r="AA1355" i="14"/>
  <c r="X1355" i="14"/>
  <c r="S1355" i="14"/>
  <c r="BD1354" i="14"/>
  <c r="AV1354" i="14"/>
  <c r="AS1354" i="14"/>
  <c r="AQ1354" i="14"/>
  <c r="AN1354" i="14"/>
  <c r="AK1354" i="14"/>
  <c r="AH1354" i="14"/>
  <c r="AE1354" i="14"/>
  <c r="AD1354" i="14"/>
  <c r="AB1354" i="14"/>
  <c r="AA1354" i="14"/>
  <c r="X1354" i="14"/>
  <c r="S1354" i="14"/>
  <c r="BD1353" i="14"/>
  <c r="AV1353" i="14"/>
  <c r="AS1353" i="14"/>
  <c r="AQ1353" i="14"/>
  <c r="AN1353" i="14"/>
  <c r="AK1353" i="14"/>
  <c r="AH1353" i="14"/>
  <c r="AE1353" i="14"/>
  <c r="AD1353" i="14"/>
  <c r="AB1353" i="14"/>
  <c r="AA1353" i="14"/>
  <c r="X1353" i="14"/>
  <c r="S1353" i="14"/>
  <c r="BD1352" i="14"/>
  <c r="AV1352" i="14"/>
  <c r="AS1352" i="14"/>
  <c r="AQ1352" i="14"/>
  <c r="AN1352" i="14"/>
  <c r="AK1352" i="14"/>
  <c r="AH1352" i="14"/>
  <c r="AE1352" i="14"/>
  <c r="AD1352" i="14"/>
  <c r="AB1352" i="14"/>
  <c r="AA1352" i="14"/>
  <c r="X1352" i="14"/>
  <c r="S1352" i="14"/>
  <c r="BD1351" i="14"/>
  <c r="AV1351" i="14"/>
  <c r="AS1351" i="14"/>
  <c r="AQ1351" i="14"/>
  <c r="AN1351" i="14"/>
  <c r="AK1351" i="14"/>
  <c r="AH1351" i="14"/>
  <c r="AE1351" i="14"/>
  <c r="AD1351" i="14"/>
  <c r="AB1351" i="14"/>
  <c r="AA1351" i="14"/>
  <c r="X1351" i="14"/>
  <c r="S1351" i="14"/>
  <c r="BD1350" i="14"/>
  <c r="AV1350" i="14"/>
  <c r="AS1350" i="14"/>
  <c r="AQ1350" i="14"/>
  <c r="AN1350" i="14"/>
  <c r="AK1350" i="14"/>
  <c r="AH1350" i="14"/>
  <c r="AE1350" i="14"/>
  <c r="F1350" i="14"/>
  <c r="BG7" i="31" s="1"/>
  <c r="AA1350" i="14"/>
  <c r="X1350" i="14"/>
  <c r="S1350" i="14"/>
  <c r="BD1349" i="14"/>
  <c r="AV1349" i="14"/>
  <c r="AS1349" i="14"/>
  <c r="AQ1349" i="14"/>
  <c r="AN1349" i="14"/>
  <c r="AK1349" i="14"/>
  <c r="AH1349" i="14"/>
  <c r="AE1349" i="14"/>
  <c r="AD1349" i="14"/>
  <c r="AB1349" i="14"/>
  <c r="I1349" i="14"/>
  <c r="AA1349" i="14" s="1"/>
  <c r="X1349" i="14"/>
  <c r="S1349" i="14"/>
  <c r="BD1348" i="14"/>
  <c r="AV1348" i="14"/>
  <c r="AS1348" i="14"/>
  <c r="AQ1348" i="14"/>
  <c r="AN1348" i="14"/>
  <c r="AK1348" i="14"/>
  <c r="AH1348" i="14"/>
  <c r="AE1348" i="14"/>
  <c r="AD1348" i="14"/>
  <c r="AB1348" i="14"/>
  <c r="AA1348" i="14"/>
  <c r="S1348" i="14"/>
  <c r="BD1347" i="14"/>
  <c r="AV1347" i="14"/>
  <c r="AS1347" i="14"/>
  <c r="AQ1347" i="14"/>
  <c r="AN1347" i="14"/>
  <c r="AK1347" i="14"/>
  <c r="AH1347" i="14"/>
  <c r="AE1347" i="14"/>
  <c r="AD1347" i="14"/>
  <c r="AB1347" i="14"/>
  <c r="AA1347" i="14"/>
  <c r="X1347" i="14"/>
  <c r="S1347" i="14"/>
  <c r="BD1346" i="14"/>
  <c r="AV1346" i="14"/>
  <c r="AS1346" i="14"/>
  <c r="AQ1346" i="14"/>
  <c r="AN1346" i="14"/>
  <c r="AK1346" i="14"/>
  <c r="AH1346" i="14"/>
  <c r="AE1346" i="14"/>
  <c r="AD1346" i="14"/>
  <c r="AB1346" i="14"/>
  <c r="AA1346" i="14"/>
  <c r="X1346" i="14"/>
  <c r="I1346" i="14"/>
  <c r="S1346" i="14" s="1"/>
  <c r="BD1345" i="14"/>
  <c r="AV1345" i="14"/>
  <c r="AS1345" i="14"/>
  <c r="AQ1345" i="14"/>
  <c r="AN1345" i="14"/>
  <c r="AK1345" i="14"/>
  <c r="AH1345" i="14"/>
  <c r="AE1345" i="14"/>
  <c r="AD1345" i="14"/>
  <c r="AB1345" i="14"/>
  <c r="AA1345" i="14"/>
  <c r="X1345" i="14"/>
  <c r="S1345" i="14"/>
  <c r="BD1344" i="14"/>
  <c r="AV1344" i="14"/>
  <c r="AS1344" i="14"/>
  <c r="AQ1344" i="14"/>
  <c r="AN1344" i="14"/>
  <c r="AK1344" i="14"/>
  <c r="AH1344" i="14"/>
  <c r="AE1344" i="14"/>
  <c r="AD1344" i="14"/>
  <c r="AB1344" i="14"/>
  <c r="AA1344" i="14"/>
  <c r="X1344" i="14"/>
  <c r="S1344" i="14"/>
  <c r="BD1343" i="14"/>
  <c r="AV1343" i="14"/>
  <c r="AS1343" i="14"/>
  <c r="AQ1343" i="14"/>
  <c r="AN1343" i="14"/>
  <c r="AK1343" i="14"/>
  <c r="AH1343" i="14"/>
  <c r="AE1343" i="14"/>
  <c r="AD1343" i="14"/>
  <c r="AB1343" i="14"/>
  <c r="AA1343" i="14"/>
  <c r="X1343" i="14"/>
  <c r="S1343" i="14"/>
  <c r="BD1342" i="14"/>
  <c r="AV1342" i="14"/>
  <c r="AS1342" i="14"/>
  <c r="AQ1342" i="14"/>
  <c r="AN1342" i="14"/>
  <c r="AK1342" i="14"/>
  <c r="AH1342" i="14"/>
  <c r="AE1342" i="14"/>
  <c r="AD1342" i="14"/>
  <c r="AB1342" i="14"/>
  <c r="AA1342" i="14"/>
  <c r="X1342" i="14"/>
  <c r="S1342" i="14"/>
  <c r="BH1339" i="14"/>
  <c r="BG1339" i="14"/>
  <c r="BF1339" i="14"/>
  <c r="BL1335" i="14"/>
  <c r="BK1335" i="14"/>
  <c r="BW1335" i="14" s="1"/>
  <c r="AY1313" i="14"/>
  <c r="AZ1313" i="14"/>
  <c r="BA1313" i="14"/>
  <c r="BB1313" i="14"/>
  <c r="BC1313" i="14"/>
  <c r="AY1314" i="14"/>
  <c r="AZ1314" i="14"/>
  <c r="BA1314" i="14"/>
  <c r="BB1314" i="14"/>
  <c r="BC1314" i="14"/>
  <c r="AY1315" i="14"/>
  <c r="AZ1315" i="14"/>
  <c r="BA1315" i="14"/>
  <c r="BB1315" i="14"/>
  <c r="BC1315" i="14"/>
  <c r="AY1316" i="14"/>
  <c r="AZ1316" i="14"/>
  <c r="BA1316" i="14"/>
  <c r="BB1316" i="14"/>
  <c r="BC1316" i="14"/>
  <c r="AY1317" i="14"/>
  <c r="AZ1317" i="14"/>
  <c r="BA1317" i="14"/>
  <c r="BB1317" i="14"/>
  <c r="BC1317" i="14"/>
  <c r="AY1318" i="14"/>
  <c r="AZ1318" i="14"/>
  <c r="BA1318" i="14"/>
  <c r="BB1318" i="14"/>
  <c r="BC1318" i="14"/>
  <c r="AY1319" i="14"/>
  <c r="AZ1319" i="14"/>
  <c r="BA1319" i="14"/>
  <c r="BB1319" i="14"/>
  <c r="BC1319" i="14"/>
  <c r="AY1320" i="14"/>
  <c r="AZ1320" i="14"/>
  <c r="BA1320" i="14"/>
  <c r="BB1320" i="14"/>
  <c r="BC1320" i="14"/>
  <c r="AY1321" i="14"/>
  <c r="AZ1321" i="14"/>
  <c r="BA1321" i="14"/>
  <c r="BB1321" i="14"/>
  <c r="BC1321" i="14"/>
  <c r="AY1322" i="14"/>
  <c r="AZ1322" i="14"/>
  <c r="BA1322" i="14"/>
  <c r="BB1322" i="14"/>
  <c r="BC1322" i="14"/>
  <c r="AY1323" i="14"/>
  <c r="AZ1323" i="14"/>
  <c r="BA1323" i="14"/>
  <c r="BB1323" i="14"/>
  <c r="BC1323" i="14"/>
  <c r="AY1324" i="14"/>
  <c r="AZ1324" i="14"/>
  <c r="BA1324" i="14"/>
  <c r="BB1324" i="14"/>
  <c r="BC1324" i="14"/>
  <c r="AY1325" i="14"/>
  <c r="AZ1325" i="14"/>
  <c r="BA1325" i="14"/>
  <c r="BB1325" i="14"/>
  <c r="BC1325" i="14"/>
  <c r="AY1326" i="14"/>
  <c r="AZ1326" i="14"/>
  <c r="BA1326" i="14"/>
  <c r="BB1326" i="14"/>
  <c r="BC1326" i="14"/>
  <c r="AY1327" i="14"/>
  <c r="AZ1327" i="14"/>
  <c r="BA1327" i="14"/>
  <c r="BB1327" i="14"/>
  <c r="BC1327" i="14"/>
  <c r="AY1328" i="14"/>
  <c r="AZ1328" i="14"/>
  <c r="BA1328" i="14"/>
  <c r="BB1328" i="14"/>
  <c r="BC1328" i="14"/>
  <c r="AY1329" i="14"/>
  <c r="AZ1329" i="14"/>
  <c r="BA1329" i="14"/>
  <c r="BB1329" i="14"/>
  <c r="BC1329" i="14"/>
  <c r="AY1330" i="14"/>
  <c r="AZ1330" i="14"/>
  <c r="BA1330" i="14"/>
  <c r="BB1330" i="14"/>
  <c r="BC1330" i="14"/>
  <c r="AY1331" i="14"/>
  <c r="AZ1331" i="14"/>
  <c r="BA1331" i="14"/>
  <c r="BB1331" i="14"/>
  <c r="BC1331" i="14"/>
  <c r="AY1332" i="14"/>
  <c r="AZ1332" i="14"/>
  <c r="BA1332" i="14"/>
  <c r="BB1332" i="14"/>
  <c r="BC1332" i="14"/>
  <c r="AY1333" i="14"/>
  <c r="AZ1333" i="14"/>
  <c r="BA1333" i="14"/>
  <c r="BB1333" i="14"/>
  <c r="BC1333" i="14"/>
  <c r="AY1334" i="14"/>
  <c r="AZ1334" i="14"/>
  <c r="BA1334" i="14"/>
  <c r="BB1334" i="14"/>
  <c r="BC1334" i="14"/>
  <c r="AY1335" i="14"/>
  <c r="AZ1335" i="14"/>
  <c r="BA1335" i="14"/>
  <c r="BB1335" i="14"/>
  <c r="BC1335" i="14"/>
  <c r="BD1335" i="14"/>
  <c r="AV1335" i="14"/>
  <c r="AS1335" i="14"/>
  <c r="AQ1335" i="14"/>
  <c r="AN1335" i="14"/>
  <c r="AK1335" i="14"/>
  <c r="AH1335" i="14"/>
  <c r="AE1335" i="14"/>
  <c r="AD1335" i="14"/>
  <c r="AB1335" i="14"/>
  <c r="AA1335" i="14"/>
  <c r="X1335" i="14"/>
  <c r="S1335" i="14"/>
  <c r="BD1334" i="14"/>
  <c r="AV1334" i="14"/>
  <c r="AS1334" i="14"/>
  <c r="AQ1334" i="14"/>
  <c r="AN1334" i="14"/>
  <c r="AK1334" i="14"/>
  <c r="AH1334" i="14"/>
  <c r="AE1334" i="14"/>
  <c r="AD1334" i="14"/>
  <c r="AB1334" i="14"/>
  <c r="AA1334" i="14"/>
  <c r="X1334" i="14"/>
  <c r="S1334" i="14"/>
  <c r="BD1333" i="14"/>
  <c r="AV1333" i="14"/>
  <c r="AS1333" i="14"/>
  <c r="AQ1333" i="14"/>
  <c r="AN1333" i="14"/>
  <c r="AK1333" i="14"/>
  <c r="AH1333" i="14"/>
  <c r="AE1333" i="14"/>
  <c r="AD1333" i="14"/>
  <c r="AB1333" i="14"/>
  <c r="AA1333" i="14"/>
  <c r="X1333" i="14"/>
  <c r="S1333" i="14"/>
  <c r="BD1332" i="14"/>
  <c r="AV1332" i="14"/>
  <c r="AS1332" i="14"/>
  <c r="AQ1332" i="14"/>
  <c r="AN1332" i="14"/>
  <c r="AK1332" i="14"/>
  <c r="AH1332" i="14"/>
  <c r="AE1332" i="14"/>
  <c r="AD1332" i="14"/>
  <c r="AB1332" i="14"/>
  <c r="AA1332" i="14"/>
  <c r="X1332" i="14"/>
  <c r="S1332" i="14"/>
  <c r="BD1331" i="14"/>
  <c r="AV1331" i="14"/>
  <c r="AS1331" i="14"/>
  <c r="AQ1331" i="14"/>
  <c r="AN1331" i="14"/>
  <c r="AK1331" i="14"/>
  <c r="AH1331" i="14"/>
  <c r="AE1331" i="14"/>
  <c r="AD1331" i="14"/>
  <c r="AB1331" i="14"/>
  <c r="AA1331" i="14"/>
  <c r="X1331" i="14"/>
  <c r="S1331" i="14"/>
  <c r="BD1330" i="14"/>
  <c r="AV1330" i="14"/>
  <c r="AS1330" i="14"/>
  <c r="AQ1330" i="14"/>
  <c r="AN1330" i="14"/>
  <c r="AK1330" i="14"/>
  <c r="AH1330" i="14"/>
  <c r="AE1330" i="14"/>
  <c r="AD1330" i="14"/>
  <c r="AB1330" i="14"/>
  <c r="AA1330" i="14"/>
  <c r="X1330" i="14"/>
  <c r="S1330" i="14"/>
  <c r="BD1329" i="14"/>
  <c r="AV1329" i="14"/>
  <c r="AS1329" i="14"/>
  <c r="AQ1329" i="14"/>
  <c r="AN1329" i="14"/>
  <c r="AK1329" i="14"/>
  <c r="AH1329" i="14"/>
  <c r="AE1329" i="14"/>
  <c r="AD1329" i="14"/>
  <c r="AB1329" i="14"/>
  <c r="AA1329" i="14"/>
  <c r="X1329" i="14"/>
  <c r="S1329" i="14"/>
  <c r="BD1328" i="14"/>
  <c r="AV1328" i="14"/>
  <c r="AS1328" i="14"/>
  <c r="AQ1328" i="14"/>
  <c r="AN1328" i="14"/>
  <c r="AK1328" i="14"/>
  <c r="AH1328" i="14"/>
  <c r="AE1328" i="14"/>
  <c r="AD1328" i="14"/>
  <c r="AB1328" i="14"/>
  <c r="AA1328" i="14"/>
  <c r="X1328" i="14"/>
  <c r="S1328" i="14"/>
  <c r="F1328" i="14"/>
  <c r="AX1328" i="14" s="1"/>
  <c r="BD1327" i="14"/>
  <c r="AV1327" i="14"/>
  <c r="AQ1327" i="14"/>
  <c r="AN1327" i="14"/>
  <c r="AK1327" i="14"/>
  <c r="AH1327" i="14"/>
  <c r="AE1327" i="14"/>
  <c r="AD1327" i="14"/>
  <c r="AB1327" i="14"/>
  <c r="AA1327" i="14"/>
  <c r="X1327" i="14"/>
  <c r="S1327" i="14"/>
  <c r="BD1326" i="14"/>
  <c r="AV1326" i="14"/>
  <c r="AS1326" i="14"/>
  <c r="AN1326" i="14"/>
  <c r="AK1326" i="14"/>
  <c r="AH1326" i="14"/>
  <c r="AE1326" i="14"/>
  <c r="AD1326" i="14"/>
  <c r="AB1326" i="14"/>
  <c r="AA1326" i="14"/>
  <c r="X1326" i="14"/>
  <c r="S1326" i="14"/>
  <c r="BD1325" i="14"/>
  <c r="AV1325" i="14"/>
  <c r="AS1325" i="14"/>
  <c r="AQ1325" i="14"/>
  <c r="AN1325" i="14"/>
  <c r="AK1325" i="14"/>
  <c r="AH1325" i="14"/>
  <c r="AE1325" i="14"/>
  <c r="AD1325" i="14"/>
  <c r="AB1325" i="14"/>
  <c r="AA1325" i="14"/>
  <c r="X1325" i="14"/>
  <c r="S1325" i="14"/>
  <c r="BD1324" i="14"/>
  <c r="AV1324" i="14"/>
  <c r="AS1324" i="14"/>
  <c r="AQ1324" i="14"/>
  <c r="AN1324" i="14"/>
  <c r="AK1324" i="14"/>
  <c r="AH1324" i="14"/>
  <c r="AE1324" i="14"/>
  <c r="AD1324" i="14"/>
  <c r="AB1324" i="14"/>
  <c r="AA1324" i="14"/>
  <c r="X1324" i="14"/>
  <c r="S1324" i="14"/>
  <c r="BD1323" i="14"/>
  <c r="AV1323" i="14"/>
  <c r="AS1323" i="14"/>
  <c r="AQ1323" i="14"/>
  <c r="AN1323" i="14"/>
  <c r="AK1323" i="14"/>
  <c r="AH1323" i="14"/>
  <c r="AE1323" i="14"/>
  <c r="AD1323" i="14"/>
  <c r="AB1323" i="14"/>
  <c r="AA1323" i="14"/>
  <c r="X1323" i="14"/>
  <c r="S1323" i="14"/>
  <c r="BD1322" i="14"/>
  <c r="AV1322" i="14"/>
  <c r="AS1322" i="14"/>
  <c r="AQ1322" i="14"/>
  <c r="AN1322" i="14"/>
  <c r="AK1322" i="14"/>
  <c r="AH1322" i="14"/>
  <c r="AE1322" i="14"/>
  <c r="AD1322" i="14"/>
  <c r="AB1322" i="14"/>
  <c r="AA1322" i="14"/>
  <c r="X1322" i="14"/>
  <c r="S1322" i="14"/>
  <c r="BD1321" i="14"/>
  <c r="AV1321" i="14"/>
  <c r="AS1321" i="14"/>
  <c r="AQ1321" i="14"/>
  <c r="AN1321" i="14"/>
  <c r="AK1321" i="14"/>
  <c r="AH1321" i="14"/>
  <c r="AE1321" i="14"/>
  <c r="F1321" i="14"/>
  <c r="BF7" i="31" s="1"/>
  <c r="AA1321" i="14"/>
  <c r="X1321" i="14"/>
  <c r="S1321" i="14"/>
  <c r="BD1320" i="14"/>
  <c r="AV1320" i="14"/>
  <c r="AS1320" i="14"/>
  <c r="AQ1320" i="14"/>
  <c r="AN1320" i="14"/>
  <c r="AK1320" i="14"/>
  <c r="AH1320" i="14"/>
  <c r="AE1320" i="14"/>
  <c r="AD1320" i="14"/>
  <c r="AB1320" i="14"/>
  <c r="X1320" i="14"/>
  <c r="S1320" i="14"/>
  <c r="BD1319" i="14"/>
  <c r="AV1319" i="14"/>
  <c r="AS1319" i="14"/>
  <c r="AQ1319" i="14"/>
  <c r="AN1319" i="14"/>
  <c r="AK1319" i="14"/>
  <c r="AH1319" i="14"/>
  <c r="AE1319" i="14"/>
  <c r="AD1319" i="14"/>
  <c r="AB1319" i="14"/>
  <c r="AA1319" i="14"/>
  <c r="S1319" i="14"/>
  <c r="BD1318" i="14"/>
  <c r="AV1318" i="14"/>
  <c r="AS1318" i="14"/>
  <c r="AQ1318" i="14"/>
  <c r="AN1318" i="14"/>
  <c r="AK1318" i="14"/>
  <c r="AH1318" i="14"/>
  <c r="AE1318" i="14"/>
  <c r="AD1318" i="14"/>
  <c r="AB1318" i="14"/>
  <c r="AA1318" i="14"/>
  <c r="X1318" i="14"/>
  <c r="S1318" i="14"/>
  <c r="BD1317" i="14"/>
  <c r="AV1317" i="14"/>
  <c r="AS1317" i="14"/>
  <c r="AQ1317" i="14"/>
  <c r="AN1317" i="14"/>
  <c r="AK1317" i="14"/>
  <c r="AH1317" i="14"/>
  <c r="AE1317" i="14"/>
  <c r="AD1317" i="14"/>
  <c r="AB1317" i="14"/>
  <c r="AA1317" i="14"/>
  <c r="X1317" i="14"/>
  <c r="BD1316" i="14"/>
  <c r="AV1316" i="14"/>
  <c r="AS1316" i="14"/>
  <c r="AQ1316" i="14"/>
  <c r="AN1316" i="14"/>
  <c r="AK1316" i="14"/>
  <c r="AH1316" i="14"/>
  <c r="AE1316" i="14"/>
  <c r="AD1316" i="14"/>
  <c r="AB1316" i="14"/>
  <c r="AA1316" i="14"/>
  <c r="X1316" i="14"/>
  <c r="S1316" i="14"/>
  <c r="BD1315" i="14"/>
  <c r="AV1315" i="14"/>
  <c r="AS1315" i="14"/>
  <c r="AQ1315" i="14"/>
  <c r="AN1315" i="14"/>
  <c r="AK1315" i="14"/>
  <c r="AH1315" i="14"/>
  <c r="AE1315" i="14"/>
  <c r="AD1315" i="14"/>
  <c r="AB1315" i="14"/>
  <c r="AA1315" i="14"/>
  <c r="X1315" i="14"/>
  <c r="S1315" i="14"/>
  <c r="BD1314" i="14"/>
  <c r="AV1314" i="14"/>
  <c r="AS1314" i="14"/>
  <c r="AQ1314" i="14"/>
  <c r="AN1314" i="14"/>
  <c r="AK1314" i="14"/>
  <c r="AH1314" i="14"/>
  <c r="AE1314" i="14"/>
  <c r="AD1314" i="14"/>
  <c r="AB1314" i="14"/>
  <c r="AA1314" i="14"/>
  <c r="X1314" i="14"/>
  <c r="S1314" i="14"/>
  <c r="BD1313" i="14"/>
  <c r="AV1313" i="14"/>
  <c r="AS1313" i="14"/>
  <c r="AQ1313" i="14"/>
  <c r="AN1313" i="14"/>
  <c r="AK1313" i="14"/>
  <c r="AH1313" i="14"/>
  <c r="AE1313" i="14"/>
  <c r="AD1313" i="14"/>
  <c r="AB1313" i="14"/>
  <c r="AA1313" i="14"/>
  <c r="X1313" i="14"/>
  <c r="S1313" i="14"/>
  <c r="BH1310" i="14"/>
  <c r="BG1310" i="14"/>
  <c r="BF1310" i="14"/>
  <c r="AY1284" i="14"/>
  <c r="AZ1284" i="14"/>
  <c r="BA1284" i="14"/>
  <c r="BB1284" i="14"/>
  <c r="BC1284" i="14"/>
  <c r="AY1285" i="14"/>
  <c r="AZ1285" i="14"/>
  <c r="BA1285" i="14"/>
  <c r="BB1285" i="14"/>
  <c r="BC1285" i="14"/>
  <c r="AY1286" i="14"/>
  <c r="AZ1286" i="14"/>
  <c r="BA1286" i="14"/>
  <c r="BB1286" i="14"/>
  <c r="BC1286" i="14"/>
  <c r="AY1287" i="14"/>
  <c r="AZ1287" i="14"/>
  <c r="BA1287" i="14"/>
  <c r="BB1287" i="14"/>
  <c r="BC1287" i="14"/>
  <c r="AY1288" i="14"/>
  <c r="AZ1288" i="14"/>
  <c r="BA1288" i="14"/>
  <c r="BB1288" i="14"/>
  <c r="BC1288" i="14"/>
  <c r="AY1289" i="14"/>
  <c r="AZ1289" i="14"/>
  <c r="BA1289" i="14"/>
  <c r="BB1289" i="14"/>
  <c r="BC1289" i="14"/>
  <c r="AY1290" i="14"/>
  <c r="AZ1290" i="14"/>
  <c r="BA1290" i="14"/>
  <c r="BB1290" i="14"/>
  <c r="BC1290" i="14"/>
  <c r="AY1291" i="14"/>
  <c r="AZ1291" i="14"/>
  <c r="BA1291" i="14"/>
  <c r="BB1291" i="14"/>
  <c r="BC1291" i="14"/>
  <c r="AY1292" i="14"/>
  <c r="AZ1292" i="14"/>
  <c r="BA1292" i="14"/>
  <c r="BB1292" i="14"/>
  <c r="BC1292" i="14"/>
  <c r="AY1293" i="14"/>
  <c r="AZ1293" i="14"/>
  <c r="BA1293" i="14"/>
  <c r="BB1293" i="14"/>
  <c r="BC1293" i="14"/>
  <c r="AY1294" i="14"/>
  <c r="AZ1294" i="14"/>
  <c r="BA1294" i="14"/>
  <c r="BB1294" i="14"/>
  <c r="BC1294" i="14"/>
  <c r="AY1295" i="14"/>
  <c r="AZ1295" i="14"/>
  <c r="BA1295" i="14"/>
  <c r="BB1295" i="14"/>
  <c r="BC1295" i="14"/>
  <c r="AY1296" i="14"/>
  <c r="AZ1296" i="14"/>
  <c r="BA1296" i="14"/>
  <c r="BB1296" i="14"/>
  <c r="BC1296" i="14"/>
  <c r="AY1297" i="14"/>
  <c r="AZ1297" i="14"/>
  <c r="BA1297" i="14"/>
  <c r="BB1297" i="14"/>
  <c r="BC1297" i="14"/>
  <c r="AY1298" i="14"/>
  <c r="AZ1298" i="14"/>
  <c r="BA1298" i="14"/>
  <c r="BB1298" i="14"/>
  <c r="BC1298" i="14"/>
  <c r="AY1299" i="14"/>
  <c r="AZ1299" i="14"/>
  <c r="BA1299" i="14"/>
  <c r="BB1299" i="14"/>
  <c r="BC1299" i="14"/>
  <c r="AY1300" i="14"/>
  <c r="AZ1300" i="14"/>
  <c r="BA1300" i="14"/>
  <c r="BB1300" i="14"/>
  <c r="BC1300" i="14"/>
  <c r="AY1301" i="14"/>
  <c r="AZ1301" i="14"/>
  <c r="BA1301" i="14"/>
  <c r="BB1301" i="14"/>
  <c r="BC1301" i="14"/>
  <c r="AY1302" i="14"/>
  <c r="AZ1302" i="14"/>
  <c r="BA1302" i="14"/>
  <c r="BB1302" i="14"/>
  <c r="BC1302" i="14"/>
  <c r="AY1303" i="14"/>
  <c r="AZ1303" i="14"/>
  <c r="BA1303" i="14"/>
  <c r="BB1303" i="14"/>
  <c r="BC1303" i="14"/>
  <c r="AY1304" i="14"/>
  <c r="AZ1304" i="14"/>
  <c r="BA1304" i="14"/>
  <c r="BB1304" i="14"/>
  <c r="BC1304" i="14"/>
  <c r="AY1305" i="14"/>
  <c r="AZ1305" i="14"/>
  <c r="BA1305" i="14"/>
  <c r="BB1305" i="14"/>
  <c r="BC1305" i="14"/>
  <c r="AY1306" i="14"/>
  <c r="AZ1306" i="14"/>
  <c r="BA1306" i="14"/>
  <c r="BB1306" i="14"/>
  <c r="BC1306" i="14"/>
  <c r="BK1306" i="14"/>
  <c r="BW1306" i="14" s="1"/>
  <c r="BJ1306" i="14"/>
  <c r="BR1306" i="14" s="1"/>
  <c r="BD1306" i="14"/>
  <c r="AV1306" i="14"/>
  <c r="AS1306" i="14"/>
  <c r="AQ1306" i="14"/>
  <c r="AN1306" i="14"/>
  <c r="AK1306" i="14"/>
  <c r="AH1306" i="14"/>
  <c r="AE1306" i="14"/>
  <c r="AD1306" i="14"/>
  <c r="AB1306" i="14"/>
  <c r="AA1306" i="14"/>
  <c r="X1306" i="14"/>
  <c r="S1306" i="14"/>
  <c r="BD1305" i="14"/>
  <c r="AV1305" i="14"/>
  <c r="AS1305" i="14"/>
  <c r="AQ1305" i="14"/>
  <c r="AN1305" i="14"/>
  <c r="AK1305" i="14"/>
  <c r="AH1305" i="14"/>
  <c r="AE1305" i="14"/>
  <c r="AD1305" i="14"/>
  <c r="AB1305" i="14"/>
  <c r="AA1305" i="14"/>
  <c r="X1305" i="14"/>
  <c r="S1305" i="14"/>
  <c r="BD1304" i="14"/>
  <c r="AV1304" i="14"/>
  <c r="AS1304" i="14"/>
  <c r="AQ1304" i="14"/>
  <c r="AN1304" i="14"/>
  <c r="AK1304" i="14"/>
  <c r="AH1304" i="14"/>
  <c r="AE1304" i="14"/>
  <c r="AD1304" i="14"/>
  <c r="AB1304" i="14"/>
  <c r="AA1304" i="14"/>
  <c r="X1304" i="14"/>
  <c r="S1304" i="14"/>
  <c r="BD1303" i="14"/>
  <c r="AV1303" i="14"/>
  <c r="AS1303" i="14"/>
  <c r="AQ1303" i="14"/>
  <c r="AN1303" i="14"/>
  <c r="AK1303" i="14"/>
  <c r="AH1303" i="14"/>
  <c r="AE1303" i="14"/>
  <c r="AD1303" i="14"/>
  <c r="AB1303" i="14"/>
  <c r="AA1303" i="14"/>
  <c r="X1303" i="14"/>
  <c r="S1303" i="14"/>
  <c r="BD1302" i="14"/>
  <c r="AV1302" i="14"/>
  <c r="AS1302" i="14"/>
  <c r="AQ1302" i="14"/>
  <c r="AN1302" i="14"/>
  <c r="AK1302" i="14"/>
  <c r="AH1302" i="14"/>
  <c r="AE1302" i="14"/>
  <c r="AD1302" i="14"/>
  <c r="AB1302" i="14"/>
  <c r="AA1302" i="14"/>
  <c r="X1302" i="14"/>
  <c r="S1302" i="14"/>
  <c r="BD1301" i="14"/>
  <c r="AV1301" i="14"/>
  <c r="AS1301" i="14"/>
  <c r="AQ1301" i="14"/>
  <c r="AN1301" i="14"/>
  <c r="AK1301" i="14"/>
  <c r="AH1301" i="14"/>
  <c r="AE1301" i="14"/>
  <c r="AD1301" i="14"/>
  <c r="AB1301" i="14"/>
  <c r="AA1301" i="14"/>
  <c r="X1301" i="14"/>
  <c r="S1301" i="14"/>
  <c r="BD1300" i="14"/>
  <c r="AV1300" i="14"/>
  <c r="AS1300" i="14"/>
  <c r="AQ1300" i="14"/>
  <c r="AN1300" i="14"/>
  <c r="AK1300" i="14"/>
  <c r="AH1300" i="14"/>
  <c r="AE1300" i="14"/>
  <c r="AD1300" i="14"/>
  <c r="AB1300" i="14"/>
  <c r="AA1300" i="14"/>
  <c r="X1300" i="14"/>
  <c r="S1300" i="14"/>
  <c r="BD1299" i="14"/>
  <c r="AV1299" i="14"/>
  <c r="AS1299" i="14"/>
  <c r="AQ1299" i="14"/>
  <c r="AN1299" i="14"/>
  <c r="AK1299" i="14"/>
  <c r="AH1299" i="14"/>
  <c r="AE1299" i="14"/>
  <c r="AD1299" i="14"/>
  <c r="AB1299" i="14"/>
  <c r="AA1299" i="14"/>
  <c r="X1299" i="14"/>
  <c r="S1299" i="14"/>
  <c r="F1299" i="14"/>
  <c r="AX1299" i="14" s="1"/>
  <c r="BD1298" i="14"/>
  <c r="AV1298" i="14"/>
  <c r="AS1298" i="14"/>
  <c r="AQ1298" i="14"/>
  <c r="AN1298" i="14"/>
  <c r="AK1298" i="14"/>
  <c r="AH1298" i="14"/>
  <c r="AE1298" i="14"/>
  <c r="AD1298" i="14"/>
  <c r="AB1298" i="14"/>
  <c r="AA1298" i="14"/>
  <c r="X1298" i="14"/>
  <c r="S1298" i="14"/>
  <c r="BD1297" i="14"/>
  <c r="AV1297" i="14"/>
  <c r="AS1297" i="14"/>
  <c r="AQ1297" i="14"/>
  <c r="AN1297" i="14"/>
  <c r="AK1297" i="14"/>
  <c r="AH1297" i="14"/>
  <c r="AE1297" i="14"/>
  <c r="AD1297" i="14"/>
  <c r="AB1297" i="14"/>
  <c r="AA1297" i="14"/>
  <c r="X1297" i="14"/>
  <c r="S1297" i="14"/>
  <c r="BD1296" i="14"/>
  <c r="AV1296" i="14"/>
  <c r="AS1296" i="14"/>
  <c r="AQ1296" i="14"/>
  <c r="AN1296" i="14"/>
  <c r="AK1296" i="14"/>
  <c r="AH1296" i="14"/>
  <c r="AE1296" i="14"/>
  <c r="AD1296" i="14"/>
  <c r="AB1296" i="14"/>
  <c r="AA1296" i="14"/>
  <c r="X1296" i="14"/>
  <c r="S1296" i="14"/>
  <c r="BD1295" i="14"/>
  <c r="AV1295" i="14"/>
  <c r="AS1295" i="14"/>
  <c r="AQ1295" i="14"/>
  <c r="AN1295" i="14"/>
  <c r="AK1295" i="14"/>
  <c r="AH1295" i="14"/>
  <c r="AE1295" i="14"/>
  <c r="AD1295" i="14"/>
  <c r="AB1295" i="14"/>
  <c r="AA1295" i="14"/>
  <c r="X1295" i="14"/>
  <c r="S1295" i="14"/>
  <c r="BD1294" i="14"/>
  <c r="AV1294" i="14"/>
  <c r="AS1294" i="14"/>
  <c r="AQ1294" i="14"/>
  <c r="AN1294" i="14"/>
  <c r="AK1294" i="14"/>
  <c r="AH1294" i="14"/>
  <c r="AE1294" i="14"/>
  <c r="AD1294" i="14"/>
  <c r="AB1294" i="14"/>
  <c r="AA1294" i="14"/>
  <c r="X1294" i="14"/>
  <c r="S1294" i="14"/>
  <c r="BD1293" i="14"/>
  <c r="AV1293" i="14"/>
  <c r="AS1293" i="14"/>
  <c r="AQ1293" i="14"/>
  <c r="AN1293" i="14"/>
  <c r="AK1293" i="14"/>
  <c r="AH1293" i="14"/>
  <c r="AE1293" i="14"/>
  <c r="AD1293" i="14"/>
  <c r="AB1293" i="14"/>
  <c r="AA1293" i="14"/>
  <c r="X1293" i="14"/>
  <c r="S1293" i="14"/>
  <c r="BD1292" i="14"/>
  <c r="AV1292" i="14"/>
  <c r="AS1292" i="14"/>
  <c r="AQ1292" i="14"/>
  <c r="AN1292" i="14"/>
  <c r="AK1292" i="14"/>
  <c r="AH1292" i="14"/>
  <c r="AE1292" i="14"/>
  <c r="F1292" i="14"/>
  <c r="AA1292" i="14"/>
  <c r="X1292" i="14"/>
  <c r="S1292" i="14"/>
  <c r="BD1291" i="14"/>
  <c r="AV1291" i="14"/>
  <c r="AS1291" i="14"/>
  <c r="AQ1291" i="14"/>
  <c r="AN1291" i="14"/>
  <c r="AK1291" i="14"/>
  <c r="AH1291" i="14"/>
  <c r="AE1291" i="14"/>
  <c r="AD1291" i="14"/>
  <c r="AB1291" i="14"/>
  <c r="I1291" i="14"/>
  <c r="AA1291" i="14" s="1"/>
  <c r="X1291" i="14"/>
  <c r="S1291" i="14"/>
  <c r="BD1290" i="14"/>
  <c r="AV1290" i="14"/>
  <c r="AS1290" i="14"/>
  <c r="AQ1290" i="14"/>
  <c r="AN1290" i="14"/>
  <c r="AK1290" i="14"/>
  <c r="AH1290" i="14"/>
  <c r="AE1290" i="14"/>
  <c r="AD1290" i="14"/>
  <c r="AB1290" i="14"/>
  <c r="AA1290" i="14"/>
  <c r="I1290" i="14"/>
  <c r="X1290" i="14" s="1"/>
  <c r="S1290" i="14"/>
  <c r="BD1289" i="14"/>
  <c r="AV1289" i="14"/>
  <c r="AS1289" i="14"/>
  <c r="AQ1289" i="14"/>
  <c r="AN1289" i="14"/>
  <c r="AK1289" i="14"/>
  <c r="AH1289" i="14"/>
  <c r="AE1289" i="14"/>
  <c r="AD1289" i="14"/>
  <c r="AB1289" i="14"/>
  <c r="AA1289" i="14"/>
  <c r="X1289" i="14"/>
  <c r="S1289" i="14"/>
  <c r="BD1288" i="14"/>
  <c r="AV1288" i="14"/>
  <c r="AS1288" i="14"/>
  <c r="AQ1288" i="14"/>
  <c r="AN1288" i="14"/>
  <c r="AK1288" i="14"/>
  <c r="AH1288" i="14"/>
  <c r="AE1288" i="14"/>
  <c r="AD1288" i="14"/>
  <c r="AB1288" i="14"/>
  <c r="AA1288" i="14"/>
  <c r="X1288" i="14"/>
  <c r="BD1287" i="14"/>
  <c r="AV1287" i="14"/>
  <c r="AS1287" i="14"/>
  <c r="AQ1287" i="14"/>
  <c r="AN1287" i="14"/>
  <c r="AK1287" i="14"/>
  <c r="AH1287" i="14"/>
  <c r="AE1287" i="14"/>
  <c r="AD1287" i="14"/>
  <c r="AB1287" i="14"/>
  <c r="AA1287" i="14"/>
  <c r="X1287" i="14"/>
  <c r="S1287" i="14"/>
  <c r="BD1286" i="14"/>
  <c r="AV1286" i="14"/>
  <c r="AS1286" i="14"/>
  <c r="AQ1286" i="14"/>
  <c r="AN1286" i="14"/>
  <c r="AK1286" i="14"/>
  <c r="AH1286" i="14"/>
  <c r="AE1286" i="14"/>
  <c r="AD1286" i="14"/>
  <c r="AB1286" i="14"/>
  <c r="AA1286" i="14"/>
  <c r="X1286" i="14"/>
  <c r="S1286" i="14"/>
  <c r="BD1285" i="14"/>
  <c r="AV1285" i="14"/>
  <c r="AS1285" i="14"/>
  <c r="AQ1285" i="14"/>
  <c r="AN1285" i="14"/>
  <c r="AK1285" i="14"/>
  <c r="AH1285" i="14"/>
  <c r="AE1285" i="14"/>
  <c r="AD1285" i="14"/>
  <c r="AB1285" i="14"/>
  <c r="AA1285" i="14"/>
  <c r="X1285" i="14"/>
  <c r="S1285" i="14"/>
  <c r="BD1284" i="14"/>
  <c r="AV1284" i="14"/>
  <c r="AS1284" i="14"/>
  <c r="AQ1284" i="14"/>
  <c r="AN1284" i="14"/>
  <c r="AK1284" i="14"/>
  <c r="AH1284" i="14"/>
  <c r="AE1284" i="14"/>
  <c r="AD1284" i="14"/>
  <c r="AB1284" i="14"/>
  <c r="AA1284" i="14"/>
  <c r="X1284" i="14"/>
  <c r="S1284" i="14"/>
  <c r="BH1281" i="14"/>
  <c r="BG1281" i="14"/>
  <c r="BF1281" i="14"/>
  <c r="BL1277" i="14"/>
  <c r="CD1277" i="14" s="1"/>
  <c r="AY1255" i="14"/>
  <c r="AZ1255" i="14"/>
  <c r="BA1255" i="14"/>
  <c r="BB1255" i="14"/>
  <c r="BC1255" i="14"/>
  <c r="AY1256" i="14"/>
  <c r="AZ1256" i="14"/>
  <c r="BA1256" i="14"/>
  <c r="BB1256" i="14"/>
  <c r="BC1256" i="14"/>
  <c r="AY1257" i="14"/>
  <c r="AZ1257" i="14"/>
  <c r="BA1257" i="14"/>
  <c r="BB1257" i="14"/>
  <c r="BC1257" i="14"/>
  <c r="AY1258" i="14"/>
  <c r="AZ1258" i="14"/>
  <c r="BA1258" i="14"/>
  <c r="BB1258" i="14"/>
  <c r="BC1258" i="14"/>
  <c r="AY1259" i="14"/>
  <c r="AZ1259" i="14"/>
  <c r="BA1259" i="14"/>
  <c r="BB1259" i="14"/>
  <c r="BC1259" i="14"/>
  <c r="AY1260" i="14"/>
  <c r="AZ1260" i="14"/>
  <c r="BA1260" i="14"/>
  <c r="BB1260" i="14"/>
  <c r="BC1260" i="14"/>
  <c r="AY1261" i="14"/>
  <c r="AZ1261" i="14"/>
  <c r="BA1261" i="14"/>
  <c r="BB1261" i="14"/>
  <c r="BC1261" i="14"/>
  <c r="AY1262" i="14"/>
  <c r="AZ1262" i="14"/>
  <c r="BA1262" i="14"/>
  <c r="BB1262" i="14"/>
  <c r="BC1262" i="14"/>
  <c r="AY1263" i="14"/>
  <c r="AZ1263" i="14"/>
  <c r="BA1263" i="14"/>
  <c r="BB1263" i="14"/>
  <c r="BC1263" i="14"/>
  <c r="AY1264" i="14"/>
  <c r="AZ1264" i="14"/>
  <c r="BA1264" i="14"/>
  <c r="BB1264" i="14"/>
  <c r="BC1264" i="14"/>
  <c r="AY1265" i="14"/>
  <c r="AZ1265" i="14"/>
  <c r="BA1265" i="14"/>
  <c r="BB1265" i="14"/>
  <c r="BC1265" i="14"/>
  <c r="AY1266" i="14"/>
  <c r="AZ1266" i="14"/>
  <c r="BA1266" i="14"/>
  <c r="BB1266" i="14"/>
  <c r="BC1266" i="14"/>
  <c r="AY1267" i="14"/>
  <c r="AZ1267" i="14"/>
  <c r="BA1267" i="14"/>
  <c r="BB1267" i="14"/>
  <c r="BC1267" i="14"/>
  <c r="AY1268" i="14"/>
  <c r="AZ1268" i="14"/>
  <c r="BA1268" i="14"/>
  <c r="BB1268" i="14"/>
  <c r="BC1268" i="14"/>
  <c r="AY1269" i="14"/>
  <c r="AZ1269" i="14"/>
  <c r="BA1269" i="14"/>
  <c r="BB1269" i="14"/>
  <c r="BC1269" i="14"/>
  <c r="AY1270" i="14"/>
  <c r="AZ1270" i="14"/>
  <c r="BA1270" i="14"/>
  <c r="BB1270" i="14"/>
  <c r="BC1270" i="14"/>
  <c r="AY1271" i="14"/>
  <c r="AZ1271" i="14"/>
  <c r="BA1271" i="14"/>
  <c r="BB1271" i="14"/>
  <c r="BC1271" i="14"/>
  <c r="AY1272" i="14"/>
  <c r="AZ1272" i="14"/>
  <c r="BA1272" i="14"/>
  <c r="BB1272" i="14"/>
  <c r="BC1272" i="14"/>
  <c r="AY1273" i="14"/>
  <c r="AZ1273" i="14"/>
  <c r="BA1273" i="14"/>
  <c r="BB1273" i="14"/>
  <c r="BC1273" i="14"/>
  <c r="AY1274" i="14"/>
  <c r="AZ1274" i="14"/>
  <c r="BA1274" i="14"/>
  <c r="BB1274" i="14"/>
  <c r="BC1274" i="14"/>
  <c r="AY1275" i="14"/>
  <c r="AZ1275" i="14"/>
  <c r="BA1275" i="14"/>
  <c r="BB1275" i="14"/>
  <c r="BC1275" i="14"/>
  <c r="AY1276" i="14"/>
  <c r="AZ1276" i="14"/>
  <c r="BA1276" i="14"/>
  <c r="BB1276" i="14"/>
  <c r="BC1276" i="14"/>
  <c r="AY1277" i="14"/>
  <c r="AZ1277" i="14"/>
  <c r="BA1277" i="14"/>
  <c r="BB1277" i="14"/>
  <c r="BC1277" i="14"/>
  <c r="BJ1277" i="14"/>
  <c r="BR1277" i="14" s="1"/>
  <c r="BD1277" i="14"/>
  <c r="AV1277" i="14"/>
  <c r="AS1277" i="14"/>
  <c r="AQ1277" i="14"/>
  <c r="AN1277" i="14"/>
  <c r="AK1277" i="14"/>
  <c r="AH1277" i="14"/>
  <c r="AE1277" i="14"/>
  <c r="AD1277" i="14"/>
  <c r="AB1277" i="14"/>
  <c r="AA1277" i="14"/>
  <c r="X1277" i="14"/>
  <c r="S1277" i="14"/>
  <c r="BD1276" i="14"/>
  <c r="AV1276" i="14"/>
  <c r="AS1276" i="14"/>
  <c r="AQ1276" i="14"/>
  <c r="AN1276" i="14"/>
  <c r="AK1276" i="14"/>
  <c r="AH1276" i="14"/>
  <c r="AE1276" i="14"/>
  <c r="AD1276" i="14"/>
  <c r="AB1276" i="14"/>
  <c r="AA1276" i="14"/>
  <c r="X1276" i="14"/>
  <c r="S1276" i="14"/>
  <c r="BD1275" i="14"/>
  <c r="AV1275" i="14"/>
  <c r="AS1275" i="14"/>
  <c r="AQ1275" i="14"/>
  <c r="AN1275" i="14"/>
  <c r="AK1275" i="14"/>
  <c r="AH1275" i="14"/>
  <c r="AE1275" i="14"/>
  <c r="AD1275" i="14"/>
  <c r="AB1275" i="14"/>
  <c r="AA1275" i="14"/>
  <c r="X1275" i="14"/>
  <c r="S1275" i="14"/>
  <c r="BD1274" i="14"/>
  <c r="AV1274" i="14"/>
  <c r="AS1274" i="14"/>
  <c r="AQ1274" i="14"/>
  <c r="AN1274" i="14"/>
  <c r="AK1274" i="14"/>
  <c r="AH1274" i="14"/>
  <c r="AE1274" i="14"/>
  <c r="AD1274" i="14"/>
  <c r="AB1274" i="14"/>
  <c r="AA1274" i="14"/>
  <c r="X1274" i="14"/>
  <c r="S1274" i="14"/>
  <c r="BD1273" i="14"/>
  <c r="AV1273" i="14"/>
  <c r="AS1273" i="14"/>
  <c r="AQ1273" i="14"/>
  <c r="AN1273" i="14"/>
  <c r="AK1273" i="14"/>
  <c r="AH1273" i="14"/>
  <c r="AE1273" i="14"/>
  <c r="AD1273" i="14"/>
  <c r="AB1273" i="14"/>
  <c r="AA1273" i="14"/>
  <c r="X1273" i="14"/>
  <c r="S1273" i="14"/>
  <c r="BD1272" i="14"/>
  <c r="AV1272" i="14"/>
  <c r="AS1272" i="14"/>
  <c r="AQ1272" i="14"/>
  <c r="AN1272" i="14"/>
  <c r="AK1272" i="14"/>
  <c r="AH1272" i="14"/>
  <c r="AE1272" i="14"/>
  <c r="AD1272" i="14"/>
  <c r="AB1272" i="14"/>
  <c r="AA1272" i="14"/>
  <c r="X1272" i="14"/>
  <c r="S1272" i="14"/>
  <c r="BD1271" i="14"/>
  <c r="AV1271" i="14"/>
  <c r="AS1271" i="14"/>
  <c r="AQ1271" i="14"/>
  <c r="AN1271" i="14"/>
  <c r="AK1271" i="14"/>
  <c r="AH1271" i="14"/>
  <c r="AE1271" i="14"/>
  <c r="AD1271" i="14"/>
  <c r="AB1271" i="14"/>
  <c r="AA1271" i="14"/>
  <c r="X1271" i="14"/>
  <c r="S1271" i="14"/>
  <c r="BD1270" i="14"/>
  <c r="AV1270" i="14"/>
  <c r="AS1270" i="14"/>
  <c r="AQ1270" i="14"/>
  <c r="AN1270" i="14"/>
  <c r="AK1270" i="14"/>
  <c r="AH1270" i="14"/>
  <c r="AE1270" i="14"/>
  <c r="AD1270" i="14"/>
  <c r="AB1270" i="14"/>
  <c r="AA1270" i="14"/>
  <c r="X1270" i="14"/>
  <c r="S1270" i="14"/>
  <c r="F1270" i="14"/>
  <c r="AX1270" i="14" s="1"/>
  <c r="BD1269" i="14"/>
  <c r="AV1269" i="14"/>
  <c r="AS1269" i="14"/>
  <c r="AQ1269" i="14"/>
  <c r="AN1269" i="14"/>
  <c r="AK1269" i="14"/>
  <c r="AH1269" i="14"/>
  <c r="AE1269" i="14"/>
  <c r="AD1269" i="14"/>
  <c r="AB1269" i="14"/>
  <c r="AA1269" i="14"/>
  <c r="X1269" i="14"/>
  <c r="S1269" i="14"/>
  <c r="BD1268" i="14"/>
  <c r="AV1268" i="14"/>
  <c r="AS1268" i="14"/>
  <c r="AQ1268" i="14"/>
  <c r="AN1268" i="14"/>
  <c r="AK1268" i="14"/>
  <c r="AH1268" i="14"/>
  <c r="AE1268" i="14"/>
  <c r="AD1268" i="14"/>
  <c r="AB1268" i="14"/>
  <c r="AA1268" i="14"/>
  <c r="X1268" i="14"/>
  <c r="S1268" i="14"/>
  <c r="BD1267" i="14"/>
  <c r="AV1267" i="14"/>
  <c r="AS1267" i="14"/>
  <c r="AQ1267" i="14"/>
  <c r="AN1267" i="14"/>
  <c r="AK1267" i="14"/>
  <c r="AH1267" i="14"/>
  <c r="AE1267" i="14"/>
  <c r="AD1267" i="14"/>
  <c r="AB1267" i="14"/>
  <c r="AA1267" i="14"/>
  <c r="X1267" i="14"/>
  <c r="S1267" i="14"/>
  <c r="BD1266" i="14"/>
  <c r="AV1266" i="14"/>
  <c r="AS1266" i="14"/>
  <c r="AQ1266" i="14"/>
  <c r="AN1266" i="14"/>
  <c r="AK1266" i="14"/>
  <c r="AH1266" i="14"/>
  <c r="AE1266" i="14"/>
  <c r="AD1266" i="14"/>
  <c r="AB1266" i="14"/>
  <c r="AA1266" i="14"/>
  <c r="X1266" i="14"/>
  <c r="S1266" i="14"/>
  <c r="BD1265" i="14"/>
  <c r="AV1265" i="14"/>
  <c r="AS1265" i="14"/>
  <c r="AQ1265" i="14"/>
  <c r="AN1265" i="14"/>
  <c r="AK1265" i="14"/>
  <c r="AH1265" i="14"/>
  <c r="AE1265" i="14"/>
  <c r="AD1265" i="14"/>
  <c r="AB1265" i="14"/>
  <c r="AA1265" i="14"/>
  <c r="X1265" i="14"/>
  <c r="S1265" i="14"/>
  <c r="BD1264" i="14"/>
  <c r="AV1264" i="14"/>
  <c r="AS1264" i="14"/>
  <c r="AQ1264" i="14"/>
  <c r="AN1264" i="14"/>
  <c r="AK1264" i="14"/>
  <c r="AH1264" i="14"/>
  <c r="AE1264" i="14"/>
  <c r="AD1264" i="14"/>
  <c r="AB1264" i="14"/>
  <c r="AA1264" i="14"/>
  <c r="X1264" i="14"/>
  <c r="S1264" i="14"/>
  <c r="BD1263" i="14"/>
  <c r="AV1263" i="14"/>
  <c r="AS1263" i="14"/>
  <c r="AQ1263" i="14"/>
  <c r="AN1263" i="14"/>
  <c r="AK1263" i="14"/>
  <c r="AH1263" i="14"/>
  <c r="AE1263" i="14"/>
  <c r="F1263" i="14"/>
  <c r="AA1263" i="14"/>
  <c r="X1263" i="14"/>
  <c r="S1263" i="14"/>
  <c r="BD1262" i="14"/>
  <c r="AV1262" i="14"/>
  <c r="AS1262" i="14"/>
  <c r="AQ1262" i="14"/>
  <c r="AN1262" i="14"/>
  <c r="AK1262" i="14"/>
  <c r="AH1262" i="14"/>
  <c r="AE1262" i="14"/>
  <c r="AD1262" i="14"/>
  <c r="AB1262" i="14"/>
  <c r="I1262" i="14"/>
  <c r="AA1262" i="14" s="1"/>
  <c r="X1262" i="14"/>
  <c r="S1262" i="14"/>
  <c r="BD1261" i="14"/>
  <c r="AV1261" i="14"/>
  <c r="AS1261" i="14"/>
  <c r="AQ1261" i="14"/>
  <c r="AN1261" i="14"/>
  <c r="AK1261" i="14"/>
  <c r="AH1261" i="14"/>
  <c r="AE1261" i="14"/>
  <c r="AD1261" i="14"/>
  <c r="AB1261" i="14"/>
  <c r="AA1261" i="14"/>
  <c r="I1261" i="14"/>
  <c r="X1261" i="14" s="1"/>
  <c r="S1261" i="14"/>
  <c r="BD1260" i="14"/>
  <c r="AV1260" i="14"/>
  <c r="AS1260" i="14"/>
  <c r="AQ1260" i="14"/>
  <c r="AN1260" i="14"/>
  <c r="AK1260" i="14"/>
  <c r="AH1260" i="14"/>
  <c r="AE1260" i="14"/>
  <c r="AD1260" i="14"/>
  <c r="AB1260" i="14"/>
  <c r="AA1260" i="14"/>
  <c r="X1260" i="14"/>
  <c r="S1260" i="14"/>
  <c r="BD1259" i="14"/>
  <c r="AV1259" i="14"/>
  <c r="AS1259" i="14"/>
  <c r="AQ1259" i="14"/>
  <c r="AN1259" i="14"/>
  <c r="AK1259" i="14"/>
  <c r="AH1259" i="14"/>
  <c r="AE1259" i="14"/>
  <c r="AD1259" i="14"/>
  <c r="AB1259" i="14"/>
  <c r="AA1259" i="14"/>
  <c r="X1259" i="14"/>
  <c r="BD1258" i="14"/>
  <c r="AV1258" i="14"/>
  <c r="AS1258" i="14"/>
  <c r="AQ1258" i="14"/>
  <c r="AN1258" i="14"/>
  <c r="AK1258" i="14"/>
  <c r="AH1258" i="14"/>
  <c r="AE1258" i="14"/>
  <c r="AD1258" i="14"/>
  <c r="AB1258" i="14"/>
  <c r="AA1258" i="14"/>
  <c r="X1258" i="14"/>
  <c r="S1258" i="14"/>
  <c r="BD1257" i="14"/>
  <c r="AV1257" i="14"/>
  <c r="AS1257" i="14"/>
  <c r="AQ1257" i="14"/>
  <c r="AN1257" i="14"/>
  <c r="AK1257" i="14"/>
  <c r="AH1257" i="14"/>
  <c r="AE1257" i="14"/>
  <c r="AD1257" i="14"/>
  <c r="AB1257" i="14"/>
  <c r="AA1257" i="14"/>
  <c r="X1257" i="14"/>
  <c r="S1257" i="14"/>
  <c r="BD1256" i="14"/>
  <c r="AV1256" i="14"/>
  <c r="AS1256" i="14"/>
  <c r="AQ1256" i="14"/>
  <c r="AN1256" i="14"/>
  <c r="AK1256" i="14"/>
  <c r="AH1256" i="14"/>
  <c r="AE1256" i="14"/>
  <c r="AD1256" i="14"/>
  <c r="AB1256" i="14"/>
  <c r="AA1256" i="14"/>
  <c r="X1256" i="14"/>
  <c r="S1256" i="14"/>
  <c r="BD1255" i="14"/>
  <c r="AV1255" i="14"/>
  <c r="AS1255" i="14"/>
  <c r="AQ1255" i="14"/>
  <c r="AN1255" i="14"/>
  <c r="AK1255" i="14"/>
  <c r="AH1255" i="14"/>
  <c r="AE1255" i="14"/>
  <c r="AD1255" i="14"/>
  <c r="AB1255" i="14"/>
  <c r="AA1255" i="14"/>
  <c r="X1255" i="14"/>
  <c r="S1255" i="14"/>
  <c r="BH1252" i="14"/>
  <c r="BG1252" i="14"/>
  <c r="BF1252" i="14"/>
  <c r="BL1248" i="14"/>
  <c r="CC1248" i="14" s="1"/>
  <c r="AY1226" i="14"/>
  <c r="AZ1226" i="14"/>
  <c r="BA1226" i="14"/>
  <c r="BB1226" i="14"/>
  <c r="BC1226" i="14"/>
  <c r="AY1227" i="14"/>
  <c r="AZ1227" i="14"/>
  <c r="BA1227" i="14"/>
  <c r="BB1227" i="14"/>
  <c r="BC1227" i="14"/>
  <c r="AY1228" i="14"/>
  <c r="AZ1228" i="14"/>
  <c r="BA1228" i="14"/>
  <c r="BB1228" i="14"/>
  <c r="BC1228" i="14"/>
  <c r="AY1229" i="14"/>
  <c r="AZ1229" i="14"/>
  <c r="BA1229" i="14"/>
  <c r="BB1229" i="14"/>
  <c r="BC1229" i="14"/>
  <c r="AY1230" i="14"/>
  <c r="AZ1230" i="14"/>
  <c r="BA1230" i="14"/>
  <c r="BB1230" i="14"/>
  <c r="BC1230" i="14"/>
  <c r="AY1231" i="14"/>
  <c r="AZ1231" i="14"/>
  <c r="BA1231" i="14"/>
  <c r="BB1231" i="14"/>
  <c r="BC1231" i="14"/>
  <c r="AY1232" i="14"/>
  <c r="AZ1232" i="14"/>
  <c r="BA1232" i="14"/>
  <c r="BB1232" i="14"/>
  <c r="BC1232" i="14"/>
  <c r="AY1233" i="14"/>
  <c r="AZ1233" i="14"/>
  <c r="BA1233" i="14"/>
  <c r="BB1233" i="14"/>
  <c r="BC1233" i="14"/>
  <c r="AY1234" i="14"/>
  <c r="AZ1234" i="14"/>
  <c r="BA1234" i="14"/>
  <c r="BB1234" i="14"/>
  <c r="BC1234" i="14"/>
  <c r="AY1235" i="14"/>
  <c r="AZ1235" i="14"/>
  <c r="BA1235" i="14"/>
  <c r="BB1235" i="14"/>
  <c r="BC1235" i="14"/>
  <c r="AY1236" i="14"/>
  <c r="AZ1236" i="14"/>
  <c r="BA1236" i="14"/>
  <c r="BB1236" i="14"/>
  <c r="BC1236" i="14"/>
  <c r="AY1237" i="14"/>
  <c r="AZ1237" i="14"/>
  <c r="BA1237" i="14"/>
  <c r="BB1237" i="14"/>
  <c r="BC1237" i="14"/>
  <c r="AY1238" i="14"/>
  <c r="AZ1238" i="14"/>
  <c r="BA1238" i="14"/>
  <c r="BB1238" i="14"/>
  <c r="BC1238" i="14"/>
  <c r="AY1239" i="14"/>
  <c r="AZ1239" i="14"/>
  <c r="BA1239" i="14"/>
  <c r="BB1239" i="14"/>
  <c r="BC1239" i="14"/>
  <c r="AY1240" i="14"/>
  <c r="AZ1240" i="14"/>
  <c r="BA1240" i="14"/>
  <c r="BB1240" i="14"/>
  <c r="BC1240" i="14"/>
  <c r="AY1241" i="14"/>
  <c r="AZ1241" i="14"/>
  <c r="BA1241" i="14"/>
  <c r="BB1241" i="14"/>
  <c r="BC1241" i="14"/>
  <c r="AY1242" i="14"/>
  <c r="AZ1242" i="14"/>
  <c r="BA1242" i="14"/>
  <c r="BB1242" i="14"/>
  <c r="BC1242" i="14"/>
  <c r="AY1243" i="14"/>
  <c r="AZ1243" i="14"/>
  <c r="BA1243" i="14"/>
  <c r="BB1243" i="14"/>
  <c r="BC1243" i="14"/>
  <c r="AY1244" i="14"/>
  <c r="AZ1244" i="14"/>
  <c r="BA1244" i="14"/>
  <c r="BB1244" i="14"/>
  <c r="BC1244" i="14"/>
  <c r="AY1245" i="14"/>
  <c r="AZ1245" i="14"/>
  <c r="BA1245" i="14"/>
  <c r="BB1245" i="14"/>
  <c r="BC1245" i="14"/>
  <c r="AY1246" i="14"/>
  <c r="AZ1246" i="14"/>
  <c r="BA1246" i="14"/>
  <c r="BB1246" i="14"/>
  <c r="BC1246" i="14"/>
  <c r="AY1247" i="14"/>
  <c r="AZ1247" i="14"/>
  <c r="BA1247" i="14"/>
  <c r="BB1247" i="14"/>
  <c r="BC1247" i="14"/>
  <c r="AY1248" i="14"/>
  <c r="AZ1248" i="14"/>
  <c r="BA1248" i="14"/>
  <c r="BB1248" i="14"/>
  <c r="BC1248" i="14"/>
  <c r="BJ1248" i="14"/>
  <c r="BQ1248" i="14" s="1"/>
  <c r="BD1248" i="14"/>
  <c r="AV1248" i="14"/>
  <c r="AS1248" i="14"/>
  <c r="AQ1248" i="14"/>
  <c r="AN1248" i="14"/>
  <c r="AK1248" i="14"/>
  <c r="AH1248" i="14"/>
  <c r="AE1248" i="14"/>
  <c r="AD1248" i="14"/>
  <c r="AB1248" i="14"/>
  <c r="AA1248" i="14"/>
  <c r="X1248" i="14"/>
  <c r="S1248" i="14"/>
  <c r="BD1247" i="14"/>
  <c r="AV1247" i="14"/>
  <c r="AS1247" i="14"/>
  <c r="AQ1247" i="14"/>
  <c r="AN1247" i="14"/>
  <c r="AK1247" i="14"/>
  <c r="AH1247" i="14"/>
  <c r="AE1247" i="14"/>
  <c r="AD1247" i="14"/>
  <c r="AB1247" i="14"/>
  <c r="AA1247" i="14"/>
  <c r="X1247" i="14"/>
  <c r="S1247" i="14"/>
  <c r="BD1246" i="14"/>
  <c r="AV1246" i="14"/>
  <c r="AS1246" i="14"/>
  <c r="AQ1246" i="14"/>
  <c r="AN1246" i="14"/>
  <c r="AK1246" i="14"/>
  <c r="AH1246" i="14"/>
  <c r="AE1246" i="14"/>
  <c r="AD1246" i="14"/>
  <c r="AB1246" i="14"/>
  <c r="AA1246" i="14"/>
  <c r="X1246" i="14"/>
  <c r="S1246" i="14"/>
  <c r="BD1245" i="14"/>
  <c r="AV1245" i="14"/>
  <c r="AS1245" i="14"/>
  <c r="AQ1245" i="14"/>
  <c r="AN1245" i="14"/>
  <c r="AK1245" i="14"/>
  <c r="AH1245" i="14"/>
  <c r="AE1245" i="14"/>
  <c r="AD1245" i="14"/>
  <c r="AB1245" i="14"/>
  <c r="AA1245" i="14"/>
  <c r="X1245" i="14"/>
  <c r="S1245" i="14"/>
  <c r="BD1244" i="14"/>
  <c r="AV1244" i="14"/>
  <c r="AS1244" i="14"/>
  <c r="AQ1244" i="14"/>
  <c r="AN1244" i="14"/>
  <c r="AK1244" i="14"/>
  <c r="AH1244" i="14"/>
  <c r="AE1244" i="14"/>
  <c r="AD1244" i="14"/>
  <c r="AB1244" i="14"/>
  <c r="AA1244" i="14"/>
  <c r="X1244" i="14"/>
  <c r="S1244" i="14"/>
  <c r="BD1243" i="14"/>
  <c r="AV1243" i="14"/>
  <c r="AS1243" i="14"/>
  <c r="AQ1243" i="14"/>
  <c r="AN1243" i="14"/>
  <c r="AK1243" i="14"/>
  <c r="AH1243" i="14"/>
  <c r="AE1243" i="14"/>
  <c r="AD1243" i="14"/>
  <c r="AB1243" i="14"/>
  <c r="AA1243" i="14"/>
  <c r="X1243" i="14"/>
  <c r="S1243" i="14"/>
  <c r="BD1242" i="14"/>
  <c r="AV1242" i="14"/>
  <c r="AS1242" i="14"/>
  <c r="AQ1242" i="14"/>
  <c r="AN1242" i="14"/>
  <c r="AK1242" i="14"/>
  <c r="AH1242" i="14"/>
  <c r="AE1242" i="14"/>
  <c r="AD1242" i="14"/>
  <c r="AB1242" i="14"/>
  <c r="AA1242" i="14"/>
  <c r="X1242" i="14"/>
  <c r="S1242" i="14"/>
  <c r="BD1241" i="14"/>
  <c r="AV1241" i="14"/>
  <c r="AS1241" i="14"/>
  <c r="AQ1241" i="14"/>
  <c r="AN1241" i="14"/>
  <c r="AK1241" i="14"/>
  <c r="AH1241" i="14"/>
  <c r="AE1241" i="14"/>
  <c r="AD1241" i="14"/>
  <c r="AB1241" i="14"/>
  <c r="AA1241" i="14"/>
  <c r="X1241" i="14"/>
  <c r="S1241" i="14"/>
  <c r="F1241" i="14"/>
  <c r="AX1241" i="14" s="1"/>
  <c r="BD1240" i="14"/>
  <c r="AV1240" i="14"/>
  <c r="AS1240" i="14"/>
  <c r="AQ1240" i="14"/>
  <c r="AN1240" i="14"/>
  <c r="AK1240" i="14"/>
  <c r="AH1240" i="14"/>
  <c r="AE1240" i="14"/>
  <c r="AD1240" i="14"/>
  <c r="AB1240" i="14"/>
  <c r="AA1240" i="14"/>
  <c r="X1240" i="14"/>
  <c r="S1240" i="14"/>
  <c r="BD1239" i="14"/>
  <c r="AV1239" i="14"/>
  <c r="AS1239" i="14"/>
  <c r="AQ1239" i="14"/>
  <c r="AN1239" i="14"/>
  <c r="AK1239" i="14"/>
  <c r="AH1239" i="14"/>
  <c r="AE1239" i="14"/>
  <c r="AD1239" i="14"/>
  <c r="AB1239" i="14"/>
  <c r="AA1239" i="14"/>
  <c r="X1239" i="14"/>
  <c r="S1239" i="14"/>
  <c r="BD1238" i="14"/>
  <c r="AV1238" i="14"/>
  <c r="AS1238" i="14"/>
  <c r="AQ1238" i="14"/>
  <c r="AN1238" i="14"/>
  <c r="AK1238" i="14"/>
  <c r="AH1238" i="14"/>
  <c r="AE1238" i="14"/>
  <c r="AD1238" i="14"/>
  <c r="AB1238" i="14"/>
  <c r="AA1238" i="14"/>
  <c r="X1238" i="14"/>
  <c r="S1238" i="14"/>
  <c r="BD1237" i="14"/>
  <c r="AV1237" i="14"/>
  <c r="AS1237" i="14"/>
  <c r="AQ1237" i="14"/>
  <c r="AN1237" i="14"/>
  <c r="AK1237" i="14"/>
  <c r="AH1237" i="14"/>
  <c r="AE1237" i="14"/>
  <c r="AD1237" i="14"/>
  <c r="AB1237" i="14"/>
  <c r="AA1237" i="14"/>
  <c r="X1237" i="14"/>
  <c r="S1237" i="14"/>
  <c r="BD1236" i="14"/>
  <c r="AV1236" i="14"/>
  <c r="AS1236" i="14"/>
  <c r="AQ1236" i="14"/>
  <c r="AN1236" i="14"/>
  <c r="AK1236" i="14"/>
  <c r="AH1236" i="14"/>
  <c r="AE1236" i="14"/>
  <c r="AD1236" i="14"/>
  <c r="AB1236" i="14"/>
  <c r="AA1236" i="14"/>
  <c r="X1236" i="14"/>
  <c r="S1236" i="14"/>
  <c r="BD1235" i="14"/>
  <c r="AV1235" i="14"/>
  <c r="AS1235" i="14"/>
  <c r="AQ1235" i="14"/>
  <c r="AN1235" i="14"/>
  <c r="AK1235" i="14"/>
  <c r="AH1235" i="14"/>
  <c r="AE1235" i="14"/>
  <c r="AD1235" i="14"/>
  <c r="AB1235" i="14"/>
  <c r="AA1235" i="14"/>
  <c r="X1235" i="14"/>
  <c r="S1235" i="14"/>
  <c r="BD1234" i="14"/>
  <c r="AV1234" i="14"/>
  <c r="AS1234" i="14"/>
  <c r="AQ1234" i="14"/>
  <c r="AN1234" i="14"/>
  <c r="AK1234" i="14"/>
  <c r="AH1234" i="14"/>
  <c r="AE1234" i="14"/>
  <c r="I1234" i="14"/>
  <c r="AD1234" i="14" s="1"/>
  <c r="F1234" i="14"/>
  <c r="BC7" i="31" s="1"/>
  <c r="AA1234" i="14"/>
  <c r="X1234" i="14"/>
  <c r="S1234" i="14"/>
  <c r="BD1233" i="14"/>
  <c r="AV1233" i="14"/>
  <c r="AS1233" i="14"/>
  <c r="AQ1233" i="14"/>
  <c r="AN1233" i="14"/>
  <c r="AK1233" i="14"/>
  <c r="AH1233" i="14"/>
  <c r="AE1233" i="14"/>
  <c r="AD1233" i="14"/>
  <c r="AB1233" i="14"/>
  <c r="X1233" i="14"/>
  <c r="S1233" i="14"/>
  <c r="BD1232" i="14"/>
  <c r="AV1232" i="14"/>
  <c r="AS1232" i="14"/>
  <c r="AQ1232" i="14"/>
  <c r="AN1232" i="14"/>
  <c r="AK1232" i="14"/>
  <c r="AH1232" i="14"/>
  <c r="AE1232" i="14"/>
  <c r="AD1232" i="14"/>
  <c r="AB1232" i="14"/>
  <c r="AA1232" i="14"/>
  <c r="S1232" i="14"/>
  <c r="BD1231" i="14"/>
  <c r="AV1231" i="14"/>
  <c r="AS1231" i="14"/>
  <c r="AQ1231" i="14"/>
  <c r="AN1231" i="14"/>
  <c r="AK1231" i="14"/>
  <c r="AH1231" i="14"/>
  <c r="AE1231" i="14"/>
  <c r="AD1231" i="14"/>
  <c r="AB1231" i="14"/>
  <c r="AA1231" i="14"/>
  <c r="X1231" i="14"/>
  <c r="S1231" i="14"/>
  <c r="BD1230" i="14"/>
  <c r="AV1230" i="14"/>
  <c r="AS1230" i="14"/>
  <c r="AQ1230" i="14"/>
  <c r="AN1230" i="14"/>
  <c r="AK1230" i="14"/>
  <c r="AH1230" i="14"/>
  <c r="AE1230" i="14"/>
  <c r="AD1230" i="14"/>
  <c r="AB1230" i="14"/>
  <c r="AA1230" i="14"/>
  <c r="X1230" i="14"/>
  <c r="BD1229" i="14"/>
  <c r="AV1229" i="14"/>
  <c r="AS1229" i="14"/>
  <c r="AQ1229" i="14"/>
  <c r="AN1229" i="14"/>
  <c r="AK1229" i="14"/>
  <c r="AH1229" i="14"/>
  <c r="AE1229" i="14"/>
  <c r="AD1229" i="14"/>
  <c r="AB1229" i="14"/>
  <c r="AA1229" i="14"/>
  <c r="X1229" i="14"/>
  <c r="S1229" i="14"/>
  <c r="BD1228" i="14"/>
  <c r="AV1228" i="14"/>
  <c r="AS1228" i="14"/>
  <c r="AQ1228" i="14"/>
  <c r="AN1228" i="14"/>
  <c r="AK1228" i="14"/>
  <c r="AH1228" i="14"/>
  <c r="AE1228" i="14"/>
  <c r="AD1228" i="14"/>
  <c r="AB1228" i="14"/>
  <c r="AA1228" i="14"/>
  <c r="X1228" i="14"/>
  <c r="S1228" i="14"/>
  <c r="BD1227" i="14"/>
  <c r="AV1227" i="14"/>
  <c r="AS1227" i="14"/>
  <c r="AQ1227" i="14"/>
  <c r="AN1227" i="14"/>
  <c r="AK1227" i="14"/>
  <c r="AH1227" i="14"/>
  <c r="AE1227" i="14"/>
  <c r="AD1227" i="14"/>
  <c r="AB1227" i="14"/>
  <c r="AA1227" i="14"/>
  <c r="X1227" i="14"/>
  <c r="S1227" i="14"/>
  <c r="BD1226" i="14"/>
  <c r="AV1226" i="14"/>
  <c r="AS1226" i="14"/>
  <c r="AQ1226" i="14"/>
  <c r="AN1226" i="14"/>
  <c r="AK1226" i="14"/>
  <c r="AH1226" i="14"/>
  <c r="AE1226" i="14"/>
  <c r="AD1226" i="14"/>
  <c r="AB1226" i="14"/>
  <c r="AA1226" i="14"/>
  <c r="X1226" i="14"/>
  <c r="S1226" i="14"/>
  <c r="BH1223" i="14"/>
  <c r="BG1223" i="14"/>
  <c r="BF1223" i="14"/>
  <c r="BL1219" i="14"/>
  <c r="CC1219" i="14" s="1"/>
  <c r="BK1219" i="14"/>
  <c r="BX1219" i="14" s="1"/>
  <c r="AY1197" i="14"/>
  <c r="AZ1197" i="14"/>
  <c r="BA1197" i="14"/>
  <c r="BB1197" i="14"/>
  <c r="BC1197" i="14"/>
  <c r="AY1198" i="14"/>
  <c r="AZ1198" i="14"/>
  <c r="BA1198" i="14"/>
  <c r="BB1198" i="14"/>
  <c r="BC1198" i="14"/>
  <c r="AY1199" i="14"/>
  <c r="AZ1199" i="14"/>
  <c r="BA1199" i="14"/>
  <c r="BB1199" i="14"/>
  <c r="BC1199" i="14"/>
  <c r="AY1200" i="14"/>
  <c r="AZ1200" i="14"/>
  <c r="BA1200" i="14"/>
  <c r="BB1200" i="14"/>
  <c r="BC1200" i="14"/>
  <c r="AY1201" i="14"/>
  <c r="AZ1201" i="14"/>
  <c r="BA1201" i="14"/>
  <c r="BB1201" i="14"/>
  <c r="BC1201" i="14"/>
  <c r="AY1202" i="14"/>
  <c r="AZ1202" i="14"/>
  <c r="BA1202" i="14"/>
  <c r="BB1202" i="14"/>
  <c r="BC1202" i="14"/>
  <c r="AY1203" i="14"/>
  <c r="AZ1203" i="14"/>
  <c r="BA1203" i="14"/>
  <c r="BB1203" i="14"/>
  <c r="BC1203" i="14"/>
  <c r="AY1204" i="14"/>
  <c r="AZ1204" i="14"/>
  <c r="BA1204" i="14"/>
  <c r="BB1204" i="14"/>
  <c r="BC1204" i="14"/>
  <c r="AY1205" i="14"/>
  <c r="AZ1205" i="14"/>
  <c r="BA1205" i="14"/>
  <c r="BB1205" i="14"/>
  <c r="BC1205" i="14"/>
  <c r="AY1206" i="14"/>
  <c r="AZ1206" i="14"/>
  <c r="BA1206" i="14"/>
  <c r="BB1206" i="14"/>
  <c r="BC1206" i="14"/>
  <c r="AY1207" i="14"/>
  <c r="AZ1207" i="14"/>
  <c r="BA1207" i="14"/>
  <c r="BB1207" i="14"/>
  <c r="BC1207" i="14"/>
  <c r="AY1208" i="14"/>
  <c r="AZ1208" i="14"/>
  <c r="BA1208" i="14"/>
  <c r="BB1208" i="14"/>
  <c r="BC1208" i="14"/>
  <c r="AY1209" i="14"/>
  <c r="AZ1209" i="14"/>
  <c r="BA1209" i="14"/>
  <c r="BB1209" i="14"/>
  <c r="BC1209" i="14"/>
  <c r="AY1210" i="14"/>
  <c r="AZ1210" i="14"/>
  <c r="BA1210" i="14"/>
  <c r="BB1210" i="14"/>
  <c r="BC1210" i="14"/>
  <c r="AY1211" i="14"/>
  <c r="AZ1211" i="14"/>
  <c r="BA1211" i="14"/>
  <c r="BB1211" i="14"/>
  <c r="BC1211" i="14"/>
  <c r="AY1212" i="14"/>
  <c r="AZ1212" i="14"/>
  <c r="BA1212" i="14"/>
  <c r="BB1212" i="14"/>
  <c r="BC1212" i="14"/>
  <c r="AY1213" i="14"/>
  <c r="AZ1213" i="14"/>
  <c r="BA1213" i="14"/>
  <c r="BB1213" i="14"/>
  <c r="BC1213" i="14"/>
  <c r="AY1214" i="14"/>
  <c r="AZ1214" i="14"/>
  <c r="BA1214" i="14"/>
  <c r="BB1214" i="14"/>
  <c r="BC1214" i="14"/>
  <c r="AY1215" i="14"/>
  <c r="AZ1215" i="14"/>
  <c r="BA1215" i="14"/>
  <c r="BB1215" i="14"/>
  <c r="BC1215" i="14"/>
  <c r="AY1216" i="14"/>
  <c r="AZ1216" i="14"/>
  <c r="BA1216" i="14"/>
  <c r="BB1216" i="14"/>
  <c r="BC1216" i="14"/>
  <c r="AY1217" i="14"/>
  <c r="AZ1217" i="14"/>
  <c r="BA1217" i="14"/>
  <c r="BB1217" i="14"/>
  <c r="BC1217" i="14"/>
  <c r="AY1218" i="14"/>
  <c r="AZ1218" i="14"/>
  <c r="BA1218" i="14"/>
  <c r="BB1218" i="14"/>
  <c r="BC1218" i="14"/>
  <c r="AY1219" i="14"/>
  <c r="AZ1219" i="14"/>
  <c r="BA1219" i="14"/>
  <c r="BB1219" i="14"/>
  <c r="BC1219" i="14"/>
  <c r="BD1219" i="14"/>
  <c r="AV1219" i="14"/>
  <c r="AS1219" i="14"/>
  <c r="AQ1219" i="14"/>
  <c r="AN1219" i="14"/>
  <c r="AK1219" i="14"/>
  <c r="AH1219" i="14"/>
  <c r="AE1219" i="14"/>
  <c r="AD1219" i="14"/>
  <c r="AB1219" i="14"/>
  <c r="AA1219" i="14"/>
  <c r="X1219" i="14"/>
  <c r="S1219" i="14"/>
  <c r="BD1218" i="14"/>
  <c r="AV1218" i="14"/>
  <c r="AS1218" i="14"/>
  <c r="AQ1218" i="14"/>
  <c r="AN1218" i="14"/>
  <c r="AK1218" i="14"/>
  <c r="AH1218" i="14"/>
  <c r="AE1218" i="14"/>
  <c r="AD1218" i="14"/>
  <c r="AB1218" i="14"/>
  <c r="AA1218" i="14"/>
  <c r="X1218" i="14"/>
  <c r="S1218" i="14"/>
  <c r="BD1217" i="14"/>
  <c r="AV1217" i="14"/>
  <c r="AS1217" i="14"/>
  <c r="AQ1217" i="14"/>
  <c r="AN1217" i="14"/>
  <c r="AK1217" i="14"/>
  <c r="AH1217" i="14"/>
  <c r="AE1217" i="14"/>
  <c r="AD1217" i="14"/>
  <c r="AB1217" i="14"/>
  <c r="AA1217" i="14"/>
  <c r="X1217" i="14"/>
  <c r="S1217" i="14"/>
  <c r="BD1216" i="14"/>
  <c r="AV1216" i="14"/>
  <c r="AS1216" i="14"/>
  <c r="AQ1216" i="14"/>
  <c r="AN1216" i="14"/>
  <c r="AK1216" i="14"/>
  <c r="AH1216" i="14"/>
  <c r="AE1216" i="14"/>
  <c r="AD1216" i="14"/>
  <c r="AB1216" i="14"/>
  <c r="AA1216" i="14"/>
  <c r="X1216" i="14"/>
  <c r="S1216" i="14"/>
  <c r="BD1215" i="14"/>
  <c r="AV1215" i="14"/>
  <c r="AS1215" i="14"/>
  <c r="AQ1215" i="14"/>
  <c r="AN1215" i="14"/>
  <c r="AK1215" i="14"/>
  <c r="AH1215" i="14"/>
  <c r="AE1215" i="14"/>
  <c r="AD1215" i="14"/>
  <c r="AB1215" i="14"/>
  <c r="AA1215" i="14"/>
  <c r="X1215" i="14"/>
  <c r="S1215" i="14"/>
  <c r="BD1214" i="14"/>
  <c r="AV1214" i="14"/>
  <c r="AS1214" i="14"/>
  <c r="AQ1214" i="14"/>
  <c r="AN1214" i="14"/>
  <c r="AK1214" i="14"/>
  <c r="AH1214" i="14"/>
  <c r="AE1214" i="14"/>
  <c r="AD1214" i="14"/>
  <c r="AB1214" i="14"/>
  <c r="AA1214" i="14"/>
  <c r="X1214" i="14"/>
  <c r="S1214" i="14"/>
  <c r="BD1213" i="14"/>
  <c r="AV1213" i="14"/>
  <c r="AS1213" i="14"/>
  <c r="AQ1213" i="14"/>
  <c r="AN1213" i="14"/>
  <c r="AK1213" i="14"/>
  <c r="AH1213" i="14"/>
  <c r="AE1213" i="14"/>
  <c r="AD1213" i="14"/>
  <c r="AB1213" i="14"/>
  <c r="AA1213" i="14"/>
  <c r="X1213" i="14"/>
  <c r="S1213" i="14"/>
  <c r="BD1212" i="14"/>
  <c r="AV1212" i="14"/>
  <c r="AS1212" i="14"/>
  <c r="AQ1212" i="14"/>
  <c r="AN1212" i="14"/>
  <c r="AK1212" i="14"/>
  <c r="AH1212" i="14"/>
  <c r="AE1212" i="14"/>
  <c r="AD1212" i="14"/>
  <c r="AB1212" i="14"/>
  <c r="AA1212" i="14"/>
  <c r="X1212" i="14"/>
  <c r="S1212" i="14"/>
  <c r="F1212" i="14"/>
  <c r="AX1212" i="14" s="1"/>
  <c r="BD1211" i="14"/>
  <c r="AV1211" i="14"/>
  <c r="AS1211" i="14"/>
  <c r="AQ1211" i="14"/>
  <c r="AN1211" i="14"/>
  <c r="AK1211" i="14"/>
  <c r="AH1211" i="14"/>
  <c r="AE1211" i="14"/>
  <c r="AD1211" i="14"/>
  <c r="AB1211" i="14"/>
  <c r="AA1211" i="14"/>
  <c r="X1211" i="14"/>
  <c r="S1211" i="14"/>
  <c r="BD1210" i="14"/>
  <c r="AV1210" i="14"/>
  <c r="AS1210" i="14"/>
  <c r="AQ1210" i="14"/>
  <c r="AN1210" i="14"/>
  <c r="AK1210" i="14"/>
  <c r="AH1210" i="14"/>
  <c r="AE1210" i="14"/>
  <c r="AD1210" i="14"/>
  <c r="AB1210" i="14"/>
  <c r="AA1210" i="14"/>
  <c r="X1210" i="14"/>
  <c r="S1210" i="14"/>
  <c r="BD1209" i="14"/>
  <c r="AV1209" i="14"/>
  <c r="AS1209" i="14"/>
  <c r="AQ1209" i="14"/>
  <c r="AN1209" i="14"/>
  <c r="AK1209" i="14"/>
  <c r="AH1209" i="14"/>
  <c r="AE1209" i="14"/>
  <c r="AD1209" i="14"/>
  <c r="AB1209" i="14"/>
  <c r="AA1209" i="14"/>
  <c r="X1209" i="14"/>
  <c r="S1209" i="14"/>
  <c r="BD1208" i="14"/>
  <c r="AV1208" i="14"/>
  <c r="AS1208" i="14"/>
  <c r="AQ1208" i="14"/>
  <c r="AN1208" i="14"/>
  <c r="AK1208" i="14"/>
  <c r="AH1208" i="14"/>
  <c r="AE1208" i="14"/>
  <c r="AD1208" i="14"/>
  <c r="AB1208" i="14"/>
  <c r="AA1208" i="14"/>
  <c r="X1208" i="14"/>
  <c r="S1208" i="14"/>
  <c r="BD1207" i="14"/>
  <c r="AV1207" i="14"/>
  <c r="AS1207" i="14"/>
  <c r="AQ1207" i="14"/>
  <c r="AN1207" i="14"/>
  <c r="AK1207" i="14"/>
  <c r="AH1207" i="14"/>
  <c r="AE1207" i="14"/>
  <c r="AD1207" i="14"/>
  <c r="AB1207" i="14"/>
  <c r="AA1207" i="14"/>
  <c r="X1207" i="14"/>
  <c r="S1207" i="14"/>
  <c r="BD1206" i="14"/>
  <c r="AV1206" i="14"/>
  <c r="AS1206" i="14"/>
  <c r="AQ1206" i="14"/>
  <c r="AN1206" i="14"/>
  <c r="AK1206" i="14"/>
  <c r="AH1206" i="14"/>
  <c r="AE1206" i="14"/>
  <c r="AD1206" i="14"/>
  <c r="AB1206" i="14"/>
  <c r="AA1206" i="14"/>
  <c r="X1206" i="14"/>
  <c r="S1206" i="14"/>
  <c r="BD1205" i="14"/>
  <c r="AV1205" i="14"/>
  <c r="AS1205" i="14"/>
  <c r="AQ1205" i="14"/>
  <c r="AN1205" i="14"/>
  <c r="AK1205" i="14"/>
  <c r="AH1205" i="14"/>
  <c r="AE1205" i="14"/>
  <c r="F1205" i="14"/>
  <c r="I1205" i="14" s="1"/>
  <c r="AD1205" i="14" s="1"/>
  <c r="AA1205" i="14"/>
  <c r="X1205" i="14"/>
  <c r="S1205" i="14"/>
  <c r="BD1204" i="14"/>
  <c r="AV1204" i="14"/>
  <c r="AS1204" i="14"/>
  <c r="AQ1204" i="14"/>
  <c r="AN1204" i="14"/>
  <c r="AK1204" i="14"/>
  <c r="AH1204" i="14"/>
  <c r="AE1204" i="14"/>
  <c r="AD1204" i="14"/>
  <c r="AB1204" i="14"/>
  <c r="I1204" i="14"/>
  <c r="AA1204" i="14" s="1"/>
  <c r="X1204" i="14"/>
  <c r="S1204" i="14"/>
  <c r="BD1203" i="14"/>
  <c r="AV1203" i="14"/>
  <c r="AS1203" i="14"/>
  <c r="AQ1203" i="14"/>
  <c r="AN1203" i="14"/>
  <c r="AK1203" i="14"/>
  <c r="AH1203" i="14"/>
  <c r="AE1203" i="14"/>
  <c r="AD1203" i="14"/>
  <c r="AB1203" i="14"/>
  <c r="AA1203" i="14"/>
  <c r="S1203" i="14"/>
  <c r="BD1202" i="14"/>
  <c r="AV1202" i="14"/>
  <c r="AS1202" i="14"/>
  <c r="AQ1202" i="14"/>
  <c r="AN1202" i="14"/>
  <c r="AK1202" i="14"/>
  <c r="AH1202" i="14"/>
  <c r="AE1202" i="14"/>
  <c r="AD1202" i="14"/>
  <c r="AB1202" i="14"/>
  <c r="AA1202" i="14"/>
  <c r="X1202" i="14"/>
  <c r="S1202" i="14"/>
  <c r="BD1201" i="14"/>
  <c r="AV1201" i="14"/>
  <c r="AS1201" i="14"/>
  <c r="AQ1201" i="14"/>
  <c r="AN1201" i="14"/>
  <c r="AK1201" i="14"/>
  <c r="AH1201" i="14"/>
  <c r="AE1201" i="14"/>
  <c r="AD1201" i="14"/>
  <c r="AB1201" i="14"/>
  <c r="AA1201" i="14"/>
  <c r="X1201" i="14"/>
  <c r="BD1200" i="14"/>
  <c r="AV1200" i="14"/>
  <c r="AS1200" i="14"/>
  <c r="AQ1200" i="14"/>
  <c r="AN1200" i="14"/>
  <c r="AK1200" i="14"/>
  <c r="AH1200" i="14"/>
  <c r="AE1200" i="14"/>
  <c r="AD1200" i="14"/>
  <c r="AB1200" i="14"/>
  <c r="AA1200" i="14"/>
  <c r="X1200" i="14"/>
  <c r="S1200" i="14"/>
  <c r="BD1199" i="14"/>
  <c r="AV1199" i="14"/>
  <c r="AS1199" i="14"/>
  <c r="AQ1199" i="14"/>
  <c r="AN1199" i="14"/>
  <c r="AK1199" i="14"/>
  <c r="AH1199" i="14"/>
  <c r="AE1199" i="14"/>
  <c r="AD1199" i="14"/>
  <c r="AB1199" i="14"/>
  <c r="AA1199" i="14"/>
  <c r="X1199" i="14"/>
  <c r="S1199" i="14"/>
  <c r="BD1198" i="14"/>
  <c r="AV1198" i="14"/>
  <c r="AS1198" i="14"/>
  <c r="AQ1198" i="14"/>
  <c r="AN1198" i="14"/>
  <c r="AK1198" i="14"/>
  <c r="AH1198" i="14"/>
  <c r="AE1198" i="14"/>
  <c r="AD1198" i="14"/>
  <c r="AB1198" i="14"/>
  <c r="AA1198" i="14"/>
  <c r="X1198" i="14"/>
  <c r="S1198" i="14"/>
  <c r="BD1197" i="14"/>
  <c r="AV1197" i="14"/>
  <c r="AS1197" i="14"/>
  <c r="AQ1197" i="14"/>
  <c r="AN1197" i="14"/>
  <c r="AK1197" i="14"/>
  <c r="AH1197" i="14"/>
  <c r="AE1197" i="14"/>
  <c r="AD1197" i="14"/>
  <c r="AB1197" i="14"/>
  <c r="AA1197" i="14"/>
  <c r="X1197" i="14"/>
  <c r="S1197" i="14"/>
  <c r="BH1194" i="14"/>
  <c r="BG1194" i="14"/>
  <c r="BF1194" i="14"/>
  <c r="BL1190" i="14"/>
  <c r="CE1190" i="14" s="1"/>
  <c r="BK1190" i="14"/>
  <c r="BW1190" i="14" s="1"/>
  <c r="AY1168" i="14"/>
  <c r="AZ1168" i="14"/>
  <c r="BA1168" i="14"/>
  <c r="BB1168" i="14"/>
  <c r="BC1168" i="14"/>
  <c r="AY1169" i="14"/>
  <c r="AZ1169" i="14"/>
  <c r="BA1169" i="14"/>
  <c r="BB1169" i="14"/>
  <c r="BC1169" i="14"/>
  <c r="AY1170" i="14"/>
  <c r="AZ1170" i="14"/>
  <c r="BA1170" i="14"/>
  <c r="BB1170" i="14"/>
  <c r="BC1170" i="14"/>
  <c r="AY1171" i="14"/>
  <c r="AZ1171" i="14"/>
  <c r="BA1171" i="14"/>
  <c r="BB1171" i="14"/>
  <c r="BC1171" i="14"/>
  <c r="AY1172" i="14"/>
  <c r="AZ1172" i="14"/>
  <c r="BA1172" i="14"/>
  <c r="BB1172" i="14"/>
  <c r="BC1172" i="14"/>
  <c r="AY1173" i="14"/>
  <c r="AZ1173" i="14"/>
  <c r="BA1173" i="14"/>
  <c r="BB1173" i="14"/>
  <c r="BC1173" i="14"/>
  <c r="AY1174" i="14"/>
  <c r="AZ1174" i="14"/>
  <c r="BA1174" i="14"/>
  <c r="BB1174" i="14"/>
  <c r="BC1174" i="14"/>
  <c r="AY1175" i="14"/>
  <c r="AZ1175" i="14"/>
  <c r="BA1175" i="14"/>
  <c r="BB1175" i="14"/>
  <c r="BC1175" i="14"/>
  <c r="AY1176" i="14"/>
  <c r="AZ1176" i="14"/>
  <c r="BA1176" i="14"/>
  <c r="BB1176" i="14"/>
  <c r="BC1176" i="14"/>
  <c r="AY1177" i="14"/>
  <c r="AZ1177" i="14"/>
  <c r="BA1177" i="14"/>
  <c r="BB1177" i="14"/>
  <c r="BC1177" i="14"/>
  <c r="AY1178" i="14"/>
  <c r="AZ1178" i="14"/>
  <c r="BA1178" i="14"/>
  <c r="BB1178" i="14"/>
  <c r="BC1178" i="14"/>
  <c r="AY1179" i="14"/>
  <c r="AZ1179" i="14"/>
  <c r="BA1179" i="14"/>
  <c r="BB1179" i="14"/>
  <c r="BC1179" i="14"/>
  <c r="AY1180" i="14"/>
  <c r="AZ1180" i="14"/>
  <c r="BA1180" i="14"/>
  <c r="BB1180" i="14"/>
  <c r="BC1180" i="14"/>
  <c r="AY1181" i="14"/>
  <c r="AZ1181" i="14"/>
  <c r="BA1181" i="14"/>
  <c r="BB1181" i="14"/>
  <c r="BC1181" i="14"/>
  <c r="AY1182" i="14"/>
  <c r="AZ1182" i="14"/>
  <c r="BA1182" i="14"/>
  <c r="BB1182" i="14"/>
  <c r="BC1182" i="14"/>
  <c r="AY1183" i="14"/>
  <c r="AZ1183" i="14"/>
  <c r="BA1183" i="14"/>
  <c r="BB1183" i="14"/>
  <c r="BC1183" i="14"/>
  <c r="AY1184" i="14"/>
  <c r="AZ1184" i="14"/>
  <c r="BA1184" i="14"/>
  <c r="BB1184" i="14"/>
  <c r="BC1184" i="14"/>
  <c r="AY1185" i="14"/>
  <c r="AZ1185" i="14"/>
  <c r="BA1185" i="14"/>
  <c r="BB1185" i="14"/>
  <c r="BC1185" i="14"/>
  <c r="AY1186" i="14"/>
  <c r="AZ1186" i="14"/>
  <c r="BA1186" i="14"/>
  <c r="BB1186" i="14"/>
  <c r="BC1186" i="14"/>
  <c r="AY1187" i="14"/>
  <c r="AZ1187" i="14"/>
  <c r="BA1187" i="14"/>
  <c r="BB1187" i="14"/>
  <c r="BC1187" i="14"/>
  <c r="AY1188" i="14"/>
  <c r="AZ1188" i="14"/>
  <c r="BA1188" i="14"/>
  <c r="BB1188" i="14"/>
  <c r="BC1188" i="14"/>
  <c r="AY1189" i="14"/>
  <c r="AZ1189" i="14"/>
  <c r="BA1189" i="14"/>
  <c r="BB1189" i="14"/>
  <c r="BC1189" i="14"/>
  <c r="AY1190" i="14"/>
  <c r="AZ1190" i="14"/>
  <c r="BA1190" i="14"/>
  <c r="BB1190" i="14"/>
  <c r="BC1190" i="14"/>
  <c r="BD1190" i="14"/>
  <c r="AV1190" i="14"/>
  <c r="AS1190" i="14"/>
  <c r="AQ1190" i="14"/>
  <c r="AN1190" i="14"/>
  <c r="AK1190" i="14"/>
  <c r="AH1190" i="14"/>
  <c r="AE1190" i="14"/>
  <c r="AD1190" i="14"/>
  <c r="AB1190" i="14"/>
  <c r="AA1190" i="14"/>
  <c r="X1190" i="14"/>
  <c r="S1190" i="14"/>
  <c r="BD1189" i="14"/>
  <c r="AV1189" i="14"/>
  <c r="AS1189" i="14"/>
  <c r="AQ1189" i="14"/>
  <c r="AN1189" i="14"/>
  <c r="AK1189" i="14"/>
  <c r="AH1189" i="14"/>
  <c r="AE1189" i="14"/>
  <c r="AD1189" i="14"/>
  <c r="AB1189" i="14"/>
  <c r="AA1189" i="14"/>
  <c r="X1189" i="14"/>
  <c r="S1189" i="14"/>
  <c r="BD1188" i="14"/>
  <c r="AV1188" i="14"/>
  <c r="AS1188" i="14"/>
  <c r="AQ1188" i="14"/>
  <c r="AN1188" i="14"/>
  <c r="AK1188" i="14"/>
  <c r="AH1188" i="14"/>
  <c r="AE1188" i="14"/>
  <c r="AD1188" i="14"/>
  <c r="AB1188" i="14"/>
  <c r="AA1188" i="14"/>
  <c r="X1188" i="14"/>
  <c r="S1188" i="14"/>
  <c r="BD1187" i="14"/>
  <c r="AV1187" i="14"/>
  <c r="AS1187" i="14"/>
  <c r="AQ1187" i="14"/>
  <c r="AN1187" i="14"/>
  <c r="AK1187" i="14"/>
  <c r="AH1187" i="14"/>
  <c r="AE1187" i="14"/>
  <c r="AD1187" i="14"/>
  <c r="AB1187" i="14"/>
  <c r="AA1187" i="14"/>
  <c r="X1187" i="14"/>
  <c r="S1187" i="14"/>
  <c r="BD1186" i="14"/>
  <c r="AV1186" i="14"/>
  <c r="AS1186" i="14"/>
  <c r="AQ1186" i="14"/>
  <c r="AN1186" i="14"/>
  <c r="AK1186" i="14"/>
  <c r="AH1186" i="14"/>
  <c r="AE1186" i="14"/>
  <c r="AD1186" i="14"/>
  <c r="AB1186" i="14"/>
  <c r="AA1186" i="14"/>
  <c r="X1186" i="14"/>
  <c r="S1186" i="14"/>
  <c r="BD1185" i="14"/>
  <c r="AV1185" i="14"/>
  <c r="AS1185" i="14"/>
  <c r="AQ1185" i="14"/>
  <c r="AN1185" i="14"/>
  <c r="AK1185" i="14"/>
  <c r="AH1185" i="14"/>
  <c r="AE1185" i="14"/>
  <c r="AD1185" i="14"/>
  <c r="AB1185" i="14"/>
  <c r="AA1185" i="14"/>
  <c r="X1185" i="14"/>
  <c r="S1185" i="14"/>
  <c r="BD1184" i="14"/>
  <c r="AV1184" i="14"/>
  <c r="AS1184" i="14"/>
  <c r="AQ1184" i="14"/>
  <c r="AN1184" i="14"/>
  <c r="AK1184" i="14"/>
  <c r="AH1184" i="14"/>
  <c r="AE1184" i="14"/>
  <c r="AD1184" i="14"/>
  <c r="AB1184" i="14"/>
  <c r="AA1184" i="14"/>
  <c r="X1184" i="14"/>
  <c r="S1184" i="14"/>
  <c r="BD1183" i="14"/>
  <c r="AV1183" i="14"/>
  <c r="AS1183" i="14"/>
  <c r="AQ1183" i="14"/>
  <c r="AN1183" i="14"/>
  <c r="AK1183" i="14"/>
  <c r="AH1183" i="14"/>
  <c r="AE1183" i="14"/>
  <c r="AD1183" i="14"/>
  <c r="AB1183" i="14"/>
  <c r="AA1183" i="14"/>
  <c r="X1183" i="14"/>
  <c r="S1183" i="14"/>
  <c r="F1183" i="14"/>
  <c r="AX1183" i="14" s="1"/>
  <c r="BD1182" i="14"/>
  <c r="AV1182" i="14"/>
  <c r="AS1182" i="14"/>
  <c r="AQ1182" i="14"/>
  <c r="AN1182" i="14"/>
  <c r="AK1182" i="14"/>
  <c r="AH1182" i="14"/>
  <c r="AE1182" i="14"/>
  <c r="AD1182" i="14"/>
  <c r="AB1182" i="14"/>
  <c r="AA1182" i="14"/>
  <c r="X1182" i="14"/>
  <c r="S1182" i="14"/>
  <c r="BD1181" i="14"/>
  <c r="AV1181" i="14"/>
  <c r="AS1181" i="14"/>
  <c r="AQ1181" i="14"/>
  <c r="AN1181" i="14"/>
  <c r="AK1181" i="14"/>
  <c r="AH1181" i="14"/>
  <c r="AE1181" i="14"/>
  <c r="AD1181" i="14"/>
  <c r="AB1181" i="14"/>
  <c r="AA1181" i="14"/>
  <c r="X1181" i="14"/>
  <c r="S1181" i="14"/>
  <c r="BD1180" i="14"/>
  <c r="AV1180" i="14"/>
  <c r="AS1180" i="14"/>
  <c r="AQ1180" i="14"/>
  <c r="AN1180" i="14"/>
  <c r="AK1180" i="14"/>
  <c r="AH1180" i="14"/>
  <c r="AE1180" i="14"/>
  <c r="AD1180" i="14"/>
  <c r="AB1180" i="14"/>
  <c r="AA1180" i="14"/>
  <c r="X1180" i="14"/>
  <c r="S1180" i="14"/>
  <c r="BD1179" i="14"/>
  <c r="AV1179" i="14"/>
  <c r="AS1179" i="14"/>
  <c r="AQ1179" i="14"/>
  <c r="AN1179" i="14"/>
  <c r="AK1179" i="14"/>
  <c r="AH1179" i="14"/>
  <c r="AE1179" i="14"/>
  <c r="AD1179" i="14"/>
  <c r="AB1179" i="14"/>
  <c r="AA1179" i="14"/>
  <c r="X1179" i="14"/>
  <c r="S1179" i="14"/>
  <c r="BD1178" i="14"/>
  <c r="AV1178" i="14"/>
  <c r="AS1178" i="14"/>
  <c r="AQ1178" i="14"/>
  <c r="AN1178" i="14"/>
  <c r="AK1178" i="14"/>
  <c r="AH1178" i="14"/>
  <c r="AE1178" i="14"/>
  <c r="AD1178" i="14"/>
  <c r="AB1178" i="14"/>
  <c r="AA1178" i="14"/>
  <c r="X1178" i="14"/>
  <c r="S1178" i="14"/>
  <c r="BD1177" i="14"/>
  <c r="AV1177" i="14"/>
  <c r="AS1177" i="14"/>
  <c r="AQ1177" i="14"/>
  <c r="AN1177" i="14"/>
  <c r="AK1177" i="14"/>
  <c r="AH1177" i="14"/>
  <c r="AE1177" i="14"/>
  <c r="AD1177" i="14"/>
  <c r="AB1177" i="14"/>
  <c r="AA1177" i="14"/>
  <c r="X1177" i="14"/>
  <c r="S1177" i="14"/>
  <c r="BD1176" i="14"/>
  <c r="AV1176" i="14"/>
  <c r="AS1176" i="14"/>
  <c r="AQ1176" i="14"/>
  <c r="AN1176" i="14"/>
  <c r="AK1176" i="14"/>
  <c r="AH1176" i="14"/>
  <c r="AE1176" i="14"/>
  <c r="F1176" i="14"/>
  <c r="AA1176" i="14"/>
  <c r="X1176" i="14"/>
  <c r="S1176" i="14"/>
  <c r="BD1175" i="14"/>
  <c r="AV1175" i="14"/>
  <c r="AS1175" i="14"/>
  <c r="AQ1175" i="14"/>
  <c r="AN1175" i="14"/>
  <c r="AK1175" i="14"/>
  <c r="AH1175" i="14"/>
  <c r="AE1175" i="14"/>
  <c r="AD1175" i="14"/>
  <c r="AB1175" i="14"/>
  <c r="I1175" i="14"/>
  <c r="AA1175" i="14" s="1"/>
  <c r="X1175" i="14"/>
  <c r="S1175" i="14"/>
  <c r="BD1174" i="14"/>
  <c r="AV1174" i="14"/>
  <c r="AS1174" i="14"/>
  <c r="AQ1174" i="14"/>
  <c r="AN1174" i="14"/>
  <c r="AK1174" i="14"/>
  <c r="AH1174" i="14"/>
  <c r="AE1174" i="14"/>
  <c r="AD1174" i="14"/>
  <c r="AB1174" i="14"/>
  <c r="AA1174" i="14"/>
  <c r="I1174" i="14"/>
  <c r="X1174" i="14"/>
  <c r="S1174" i="14"/>
  <c r="BD1173" i="14"/>
  <c r="AV1173" i="14"/>
  <c r="AS1173" i="14"/>
  <c r="AQ1173" i="14"/>
  <c r="AN1173" i="14"/>
  <c r="AK1173" i="14"/>
  <c r="AH1173" i="14"/>
  <c r="AE1173" i="14"/>
  <c r="AD1173" i="14"/>
  <c r="AB1173" i="14"/>
  <c r="AA1173" i="14"/>
  <c r="X1173" i="14"/>
  <c r="S1173" i="14"/>
  <c r="BD1172" i="14"/>
  <c r="AV1172" i="14"/>
  <c r="AS1172" i="14"/>
  <c r="AQ1172" i="14"/>
  <c r="AN1172" i="14"/>
  <c r="AK1172" i="14"/>
  <c r="AH1172" i="14"/>
  <c r="AE1172" i="14"/>
  <c r="AD1172" i="14"/>
  <c r="AB1172" i="14"/>
  <c r="AA1172" i="14"/>
  <c r="X1172" i="14"/>
  <c r="BD1171" i="14"/>
  <c r="AV1171" i="14"/>
  <c r="AS1171" i="14"/>
  <c r="AQ1171" i="14"/>
  <c r="AN1171" i="14"/>
  <c r="AK1171" i="14"/>
  <c r="AH1171" i="14"/>
  <c r="AE1171" i="14"/>
  <c r="AD1171" i="14"/>
  <c r="AB1171" i="14"/>
  <c r="AA1171" i="14"/>
  <c r="X1171" i="14"/>
  <c r="S1171" i="14"/>
  <c r="BD1170" i="14"/>
  <c r="AV1170" i="14"/>
  <c r="AS1170" i="14"/>
  <c r="AQ1170" i="14"/>
  <c r="AN1170" i="14"/>
  <c r="AK1170" i="14"/>
  <c r="AH1170" i="14"/>
  <c r="AE1170" i="14"/>
  <c r="AD1170" i="14"/>
  <c r="AB1170" i="14"/>
  <c r="AA1170" i="14"/>
  <c r="X1170" i="14"/>
  <c r="S1170" i="14"/>
  <c r="BD1169" i="14"/>
  <c r="AV1169" i="14"/>
  <c r="AS1169" i="14"/>
  <c r="AQ1169" i="14"/>
  <c r="AN1169" i="14"/>
  <c r="AK1169" i="14"/>
  <c r="AH1169" i="14"/>
  <c r="AE1169" i="14"/>
  <c r="AD1169" i="14"/>
  <c r="AB1169" i="14"/>
  <c r="AA1169" i="14"/>
  <c r="X1169" i="14"/>
  <c r="S1169" i="14"/>
  <c r="BD1168" i="14"/>
  <c r="AV1168" i="14"/>
  <c r="AS1168" i="14"/>
  <c r="AQ1168" i="14"/>
  <c r="AN1168" i="14"/>
  <c r="AK1168" i="14"/>
  <c r="AH1168" i="14"/>
  <c r="AE1168" i="14"/>
  <c r="AD1168" i="14"/>
  <c r="AB1168" i="14"/>
  <c r="AA1168" i="14"/>
  <c r="X1168" i="14"/>
  <c r="S1168" i="14"/>
  <c r="BH1165" i="14"/>
  <c r="BG1165" i="14"/>
  <c r="BF1165" i="14"/>
  <c r="BL1161" i="14"/>
  <c r="CD1161" i="14" s="1"/>
  <c r="AY1139" i="14"/>
  <c r="AZ1139" i="14"/>
  <c r="BA1139" i="14"/>
  <c r="BB1139" i="14"/>
  <c r="BC1139" i="14"/>
  <c r="AY1140" i="14"/>
  <c r="AZ1140" i="14"/>
  <c r="BA1140" i="14"/>
  <c r="BB1140" i="14"/>
  <c r="BC1140" i="14"/>
  <c r="AY1141" i="14"/>
  <c r="AZ1141" i="14"/>
  <c r="BA1141" i="14"/>
  <c r="BB1141" i="14"/>
  <c r="BC1141" i="14"/>
  <c r="AY1142" i="14"/>
  <c r="AZ1142" i="14"/>
  <c r="BA1142" i="14"/>
  <c r="BB1142" i="14"/>
  <c r="BC1142" i="14"/>
  <c r="AY1143" i="14"/>
  <c r="AZ1143" i="14"/>
  <c r="BA1143" i="14"/>
  <c r="BB1143" i="14"/>
  <c r="BC1143" i="14"/>
  <c r="AY1144" i="14"/>
  <c r="AZ1144" i="14"/>
  <c r="BA1144" i="14"/>
  <c r="BB1144" i="14"/>
  <c r="BC1144" i="14"/>
  <c r="AY1145" i="14"/>
  <c r="AZ1145" i="14"/>
  <c r="BA1145" i="14"/>
  <c r="BB1145" i="14"/>
  <c r="BC1145" i="14"/>
  <c r="AY1146" i="14"/>
  <c r="AZ1146" i="14"/>
  <c r="BA1146" i="14"/>
  <c r="BB1146" i="14"/>
  <c r="BC1146" i="14"/>
  <c r="AY1147" i="14"/>
  <c r="AZ1147" i="14"/>
  <c r="BA1147" i="14"/>
  <c r="BB1147" i="14"/>
  <c r="BC1147" i="14"/>
  <c r="AY1148" i="14"/>
  <c r="AZ1148" i="14"/>
  <c r="BA1148" i="14"/>
  <c r="BB1148" i="14"/>
  <c r="BC1148" i="14"/>
  <c r="AY1149" i="14"/>
  <c r="AZ1149" i="14"/>
  <c r="BA1149" i="14"/>
  <c r="BB1149" i="14"/>
  <c r="BC1149" i="14"/>
  <c r="AY1150" i="14"/>
  <c r="AZ1150" i="14"/>
  <c r="BA1150" i="14"/>
  <c r="BB1150" i="14"/>
  <c r="BC1150" i="14"/>
  <c r="AY1151" i="14"/>
  <c r="AZ1151" i="14"/>
  <c r="BA1151" i="14"/>
  <c r="BB1151" i="14"/>
  <c r="BC1151" i="14"/>
  <c r="AY1152" i="14"/>
  <c r="AZ1152" i="14"/>
  <c r="BA1152" i="14"/>
  <c r="BB1152" i="14"/>
  <c r="BC1152" i="14"/>
  <c r="AY1153" i="14"/>
  <c r="AZ1153" i="14"/>
  <c r="BA1153" i="14"/>
  <c r="BB1153" i="14"/>
  <c r="BC1153" i="14"/>
  <c r="AY1154" i="14"/>
  <c r="AZ1154" i="14"/>
  <c r="BA1154" i="14"/>
  <c r="BB1154" i="14"/>
  <c r="BC1154" i="14"/>
  <c r="AY1155" i="14"/>
  <c r="AZ1155" i="14"/>
  <c r="BA1155" i="14"/>
  <c r="BB1155" i="14"/>
  <c r="BC1155" i="14"/>
  <c r="AY1156" i="14"/>
  <c r="AZ1156" i="14"/>
  <c r="BA1156" i="14"/>
  <c r="BB1156" i="14"/>
  <c r="BC1156" i="14"/>
  <c r="AY1157" i="14"/>
  <c r="AZ1157" i="14"/>
  <c r="BA1157" i="14"/>
  <c r="BB1157" i="14"/>
  <c r="BC1157" i="14"/>
  <c r="AY1158" i="14"/>
  <c r="AZ1158" i="14"/>
  <c r="BA1158" i="14"/>
  <c r="BB1158" i="14"/>
  <c r="BC1158" i="14"/>
  <c r="AY1159" i="14"/>
  <c r="AZ1159" i="14"/>
  <c r="BA1159" i="14"/>
  <c r="BB1159" i="14"/>
  <c r="BC1159" i="14"/>
  <c r="AY1160" i="14"/>
  <c r="AZ1160" i="14"/>
  <c r="BA1160" i="14"/>
  <c r="BB1160" i="14"/>
  <c r="BC1160" i="14"/>
  <c r="AY1161" i="14"/>
  <c r="AZ1161" i="14"/>
  <c r="BA1161" i="14"/>
  <c r="BB1161" i="14"/>
  <c r="BC1161" i="14"/>
  <c r="BJ1161" i="14"/>
  <c r="BQ1161" i="14" s="1"/>
  <c r="BD1161" i="14"/>
  <c r="AV1161" i="14"/>
  <c r="AS1161" i="14"/>
  <c r="AQ1161" i="14"/>
  <c r="AN1161" i="14"/>
  <c r="AK1161" i="14"/>
  <c r="AH1161" i="14"/>
  <c r="AE1161" i="14"/>
  <c r="AD1161" i="14"/>
  <c r="AB1161" i="14"/>
  <c r="AA1161" i="14"/>
  <c r="X1161" i="14"/>
  <c r="S1161" i="14"/>
  <c r="BD1160" i="14"/>
  <c r="AV1160" i="14"/>
  <c r="AS1160" i="14"/>
  <c r="AQ1160" i="14"/>
  <c r="AN1160" i="14"/>
  <c r="AK1160" i="14"/>
  <c r="AH1160" i="14"/>
  <c r="AE1160" i="14"/>
  <c r="AD1160" i="14"/>
  <c r="AB1160" i="14"/>
  <c r="AA1160" i="14"/>
  <c r="X1160" i="14"/>
  <c r="S1160" i="14"/>
  <c r="BD1159" i="14"/>
  <c r="AV1159" i="14"/>
  <c r="AS1159" i="14"/>
  <c r="AQ1159" i="14"/>
  <c r="AN1159" i="14"/>
  <c r="AK1159" i="14"/>
  <c r="AH1159" i="14"/>
  <c r="AE1159" i="14"/>
  <c r="AD1159" i="14"/>
  <c r="AB1159" i="14"/>
  <c r="AA1159" i="14"/>
  <c r="X1159" i="14"/>
  <c r="S1159" i="14"/>
  <c r="BD1158" i="14"/>
  <c r="AV1158" i="14"/>
  <c r="AS1158" i="14"/>
  <c r="AQ1158" i="14"/>
  <c r="AN1158" i="14"/>
  <c r="AK1158" i="14"/>
  <c r="AH1158" i="14"/>
  <c r="AE1158" i="14"/>
  <c r="AD1158" i="14"/>
  <c r="AB1158" i="14"/>
  <c r="AA1158" i="14"/>
  <c r="X1158" i="14"/>
  <c r="S1158" i="14"/>
  <c r="BD1157" i="14"/>
  <c r="AV1157" i="14"/>
  <c r="AS1157" i="14"/>
  <c r="AQ1157" i="14"/>
  <c r="AN1157" i="14"/>
  <c r="AK1157" i="14"/>
  <c r="AH1157" i="14"/>
  <c r="AE1157" i="14"/>
  <c r="AD1157" i="14"/>
  <c r="AB1157" i="14"/>
  <c r="AA1157" i="14"/>
  <c r="X1157" i="14"/>
  <c r="S1157" i="14"/>
  <c r="BD1156" i="14"/>
  <c r="AV1156" i="14"/>
  <c r="AS1156" i="14"/>
  <c r="AQ1156" i="14"/>
  <c r="AN1156" i="14"/>
  <c r="AK1156" i="14"/>
  <c r="AH1156" i="14"/>
  <c r="AE1156" i="14"/>
  <c r="AD1156" i="14"/>
  <c r="AB1156" i="14"/>
  <c r="AA1156" i="14"/>
  <c r="X1156" i="14"/>
  <c r="S1156" i="14"/>
  <c r="BD1155" i="14"/>
  <c r="AV1155" i="14"/>
  <c r="AS1155" i="14"/>
  <c r="AQ1155" i="14"/>
  <c r="AN1155" i="14"/>
  <c r="AK1155" i="14"/>
  <c r="AH1155" i="14"/>
  <c r="AE1155" i="14"/>
  <c r="AD1155" i="14"/>
  <c r="AB1155" i="14"/>
  <c r="AA1155" i="14"/>
  <c r="X1155" i="14"/>
  <c r="S1155" i="14"/>
  <c r="BD1154" i="14"/>
  <c r="AV1154" i="14"/>
  <c r="AS1154" i="14"/>
  <c r="AQ1154" i="14"/>
  <c r="AN1154" i="14"/>
  <c r="AK1154" i="14"/>
  <c r="AH1154" i="14"/>
  <c r="AE1154" i="14"/>
  <c r="AD1154" i="14"/>
  <c r="AB1154" i="14"/>
  <c r="AA1154" i="14"/>
  <c r="X1154" i="14"/>
  <c r="S1154" i="14"/>
  <c r="F1154" i="14"/>
  <c r="AX1154" i="14" s="1"/>
  <c r="BD1153" i="14"/>
  <c r="AV1153" i="14"/>
  <c r="AS1153" i="14"/>
  <c r="AQ1153" i="14"/>
  <c r="AN1153" i="14"/>
  <c r="AK1153" i="14"/>
  <c r="AH1153" i="14"/>
  <c r="AE1153" i="14"/>
  <c r="AD1153" i="14"/>
  <c r="AB1153" i="14"/>
  <c r="AA1153" i="14"/>
  <c r="X1153" i="14"/>
  <c r="S1153" i="14"/>
  <c r="BD1152" i="14"/>
  <c r="AV1152" i="14"/>
  <c r="AS1152" i="14"/>
  <c r="AQ1152" i="14"/>
  <c r="AN1152" i="14"/>
  <c r="AK1152" i="14"/>
  <c r="AH1152" i="14"/>
  <c r="AE1152" i="14"/>
  <c r="AD1152" i="14"/>
  <c r="AB1152" i="14"/>
  <c r="AA1152" i="14"/>
  <c r="X1152" i="14"/>
  <c r="S1152" i="14"/>
  <c r="BD1151" i="14"/>
  <c r="AV1151" i="14"/>
  <c r="AS1151" i="14"/>
  <c r="AQ1151" i="14"/>
  <c r="AN1151" i="14"/>
  <c r="AK1151" i="14"/>
  <c r="AH1151" i="14"/>
  <c r="AE1151" i="14"/>
  <c r="AD1151" i="14"/>
  <c r="AB1151" i="14"/>
  <c r="AA1151" i="14"/>
  <c r="X1151" i="14"/>
  <c r="S1151" i="14"/>
  <c r="BD1150" i="14"/>
  <c r="AV1150" i="14"/>
  <c r="AS1150" i="14"/>
  <c r="AQ1150" i="14"/>
  <c r="AN1150" i="14"/>
  <c r="AK1150" i="14"/>
  <c r="AH1150" i="14"/>
  <c r="AE1150" i="14"/>
  <c r="AD1150" i="14"/>
  <c r="AB1150" i="14"/>
  <c r="AA1150" i="14"/>
  <c r="X1150" i="14"/>
  <c r="S1150" i="14"/>
  <c r="BD1149" i="14"/>
  <c r="AV1149" i="14"/>
  <c r="AS1149" i="14"/>
  <c r="AQ1149" i="14"/>
  <c r="AN1149" i="14"/>
  <c r="AK1149" i="14"/>
  <c r="AH1149" i="14"/>
  <c r="AE1149" i="14"/>
  <c r="AD1149" i="14"/>
  <c r="AB1149" i="14"/>
  <c r="AA1149" i="14"/>
  <c r="X1149" i="14"/>
  <c r="S1149" i="14"/>
  <c r="BD1148" i="14"/>
  <c r="AV1148" i="14"/>
  <c r="AS1148" i="14"/>
  <c r="AQ1148" i="14"/>
  <c r="AN1148" i="14"/>
  <c r="AK1148" i="14"/>
  <c r="AH1148" i="14"/>
  <c r="AE1148" i="14"/>
  <c r="AD1148" i="14"/>
  <c r="AB1148" i="14"/>
  <c r="AA1148" i="14"/>
  <c r="X1148" i="14"/>
  <c r="S1148" i="14"/>
  <c r="BD1147" i="14"/>
  <c r="AV1147" i="14"/>
  <c r="AS1147" i="14"/>
  <c r="AQ1147" i="14"/>
  <c r="AN1147" i="14"/>
  <c r="AK1147" i="14"/>
  <c r="AH1147" i="14"/>
  <c r="AE1147" i="14"/>
  <c r="F1147" i="14"/>
  <c r="AA1147" i="14"/>
  <c r="X1147" i="14"/>
  <c r="S1147" i="14"/>
  <c r="BD1146" i="14"/>
  <c r="AV1146" i="14"/>
  <c r="AS1146" i="14"/>
  <c r="AQ1146" i="14"/>
  <c r="AN1146" i="14"/>
  <c r="AK1146" i="14"/>
  <c r="AH1146" i="14"/>
  <c r="AE1146" i="14"/>
  <c r="AD1146" i="14"/>
  <c r="AB1146" i="14"/>
  <c r="I1146" i="14"/>
  <c r="AA1146" i="14" s="1"/>
  <c r="X1146" i="14"/>
  <c r="S1146" i="14"/>
  <c r="BD1145" i="14"/>
  <c r="AV1145" i="14"/>
  <c r="AS1145" i="14"/>
  <c r="AQ1145" i="14"/>
  <c r="AN1145" i="14"/>
  <c r="AK1145" i="14"/>
  <c r="AH1145" i="14"/>
  <c r="AE1145" i="14"/>
  <c r="AD1145" i="14"/>
  <c r="AB1145" i="14"/>
  <c r="AA1145" i="14"/>
  <c r="S1145" i="14"/>
  <c r="BD1144" i="14"/>
  <c r="AV1144" i="14"/>
  <c r="AS1144" i="14"/>
  <c r="AQ1144" i="14"/>
  <c r="AN1144" i="14"/>
  <c r="AK1144" i="14"/>
  <c r="AH1144" i="14"/>
  <c r="AE1144" i="14"/>
  <c r="AD1144" i="14"/>
  <c r="AB1144" i="14"/>
  <c r="AA1144" i="14"/>
  <c r="X1144" i="14"/>
  <c r="S1144" i="14"/>
  <c r="BD1143" i="14"/>
  <c r="AV1143" i="14"/>
  <c r="AS1143" i="14"/>
  <c r="AQ1143" i="14"/>
  <c r="AN1143" i="14"/>
  <c r="AK1143" i="14"/>
  <c r="AH1143" i="14"/>
  <c r="AE1143" i="14"/>
  <c r="AD1143" i="14"/>
  <c r="AB1143" i="14"/>
  <c r="AA1143" i="14"/>
  <c r="X1143" i="14"/>
  <c r="I1143" i="14"/>
  <c r="S1143" i="14" s="1"/>
  <c r="BD1142" i="14"/>
  <c r="AV1142" i="14"/>
  <c r="AS1142" i="14"/>
  <c r="AQ1142" i="14"/>
  <c r="AN1142" i="14"/>
  <c r="AK1142" i="14"/>
  <c r="AH1142" i="14"/>
  <c r="AE1142" i="14"/>
  <c r="AD1142" i="14"/>
  <c r="AB1142" i="14"/>
  <c r="AA1142" i="14"/>
  <c r="X1142" i="14"/>
  <c r="S1142" i="14"/>
  <c r="BD1141" i="14"/>
  <c r="AV1141" i="14"/>
  <c r="AS1141" i="14"/>
  <c r="AQ1141" i="14"/>
  <c r="AN1141" i="14"/>
  <c r="AK1141" i="14"/>
  <c r="AH1141" i="14"/>
  <c r="AE1141" i="14"/>
  <c r="AD1141" i="14"/>
  <c r="AB1141" i="14"/>
  <c r="AA1141" i="14"/>
  <c r="X1141" i="14"/>
  <c r="S1141" i="14"/>
  <c r="BD1140" i="14"/>
  <c r="AV1140" i="14"/>
  <c r="AS1140" i="14"/>
  <c r="AQ1140" i="14"/>
  <c r="AN1140" i="14"/>
  <c r="AK1140" i="14"/>
  <c r="AH1140" i="14"/>
  <c r="AE1140" i="14"/>
  <c r="AD1140" i="14"/>
  <c r="AB1140" i="14"/>
  <c r="AA1140" i="14"/>
  <c r="X1140" i="14"/>
  <c r="S1140" i="14"/>
  <c r="BD1139" i="14"/>
  <c r="AV1139" i="14"/>
  <c r="AS1139" i="14"/>
  <c r="AQ1139" i="14"/>
  <c r="AN1139" i="14"/>
  <c r="AK1139" i="14"/>
  <c r="AH1139" i="14"/>
  <c r="AE1139" i="14"/>
  <c r="AD1139" i="14"/>
  <c r="AB1139" i="14"/>
  <c r="AA1139" i="14"/>
  <c r="X1139" i="14"/>
  <c r="S1139" i="14"/>
  <c r="BH1136" i="14"/>
  <c r="BG1136" i="14"/>
  <c r="BF1136" i="14"/>
  <c r="AY1110" i="14"/>
  <c r="AZ1110" i="14"/>
  <c r="BA1110" i="14"/>
  <c r="BB1110" i="14"/>
  <c r="BC1110" i="14"/>
  <c r="AY1111" i="14"/>
  <c r="AZ1111" i="14"/>
  <c r="BA1111" i="14"/>
  <c r="BB1111" i="14"/>
  <c r="BC1111" i="14"/>
  <c r="AY1112" i="14"/>
  <c r="AZ1112" i="14"/>
  <c r="BA1112" i="14"/>
  <c r="BB1112" i="14"/>
  <c r="BC1112" i="14"/>
  <c r="AY1113" i="14"/>
  <c r="AZ1113" i="14"/>
  <c r="BA1113" i="14"/>
  <c r="BB1113" i="14"/>
  <c r="BC1113" i="14"/>
  <c r="AY1114" i="14"/>
  <c r="AZ1114" i="14"/>
  <c r="BA1114" i="14"/>
  <c r="BB1114" i="14"/>
  <c r="BC1114" i="14"/>
  <c r="AY1115" i="14"/>
  <c r="AZ1115" i="14"/>
  <c r="BA1115" i="14"/>
  <c r="BB1115" i="14"/>
  <c r="BC1115" i="14"/>
  <c r="AY1116" i="14"/>
  <c r="AZ1116" i="14"/>
  <c r="BA1116" i="14"/>
  <c r="BB1116" i="14"/>
  <c r="BC1116" i="14"/>
  <c r="AY1117" i="14"/>
  <c r="AZ1117" i="14"/>
  <c r="BA1117" i="14"/>
  <c r="BB1117" i="14"/>
  <c r="BC1117" i="14"/>
  <c r="AY1118" i="14"/>
  <c r="AZ1118" i="14"/>
  <c r="BA1118" i="14"/>
  <c r="BB1118" i="14"/>
  <c r="BC1118" i="14"/>
  <c r="AY1119" i="14"/>
  <c r="AZ1119" i="14"/>
  <c r="BA1119" i="14"/>
  <c r="BB1119" i="14"/>
  <c r="BC1119" i="14"/>
  <c r="AY1120" i="14"/>
  <c r="AZ1120" i="14"/>
  <c r="BA1120" i="14"/>
  <c r="BB1120" i="14"/>
  <c r="BC1120" i="14"/>
  <c r="AY1121" i="14"/>
  <c r="AZ1121" i="14"/>
  <c r="BA1121" i="14"/>
  <c r="BB1121" i="14"/>
  <c r="BC1121" i="14"/>
  <c r="AY1122" i="14"/>
  <c r="AZ1122" i="14"/>
  <c r="BA1122" i="14"/>
  <c r="BB1122" i="14"/>
  <c r="BC1122" i="14"/>
  <c r="AY1123" i="14"/>
  <c r="AZ1123" i="14"/>
  <c r="BA1123" i="14"/>
  <c r="BB1123" i="14"/>
  <c r="BC1123" i="14"/>
  <c r="AY1124" i="14"/>
  <c r="AZ1124" i="14"/>
  <c r="BA1124" i="14"/>
  <c r="BB1124" i="14"/>
  <c r="BC1124" i="14"/>
  <c r="AY1125" i="14"/>
  <c r="AZ1125" i="14"/>
  <c r="BA1125" i="14"/>
  <c r="BB1125" i="14"/>
  <c r="BC1125" i="14"/>
  <c r="AY1126" i="14"/>
  <c r="AZ1126" i="14"/>
  <c r="BA1126" i="14"/>
  <c r="BB1126" i="14"/>
  <c r="BC1126" i="14"/>
  <c r="AY1127" i="14"/>
  <c r="AZ1127" i="14"/>
  <c r="BA1127" i="14"/>
  <c r="BB1127" i="14"/>
  <c r="BC1127" i="14"/>
  <c r="AY1128" i="14"/>
  <c r="AZ1128" i="14"/>
  <c r="BA1128" i="14"/>
  <c r="BB1128" i="14"/>
  <c r="BC1128" i="14"/>
  <c r="AY1129" i="14"/>
  <c r="AZ1129" i="14"/>
  <c r="BA1129" i="14"/>
  <c r="BB1129" i="14"/>
  <c r="BC1129" i="14"/>
  <c r="AY1130" i="14"/>
  <c r="AZ1130" i="14"/>
  <c r="BA1130" i="14"/>
  <c r="BB1130" i="14"/>
  <c r="BC1130" i="14"/>
  <c r="AY1131" i="14"/>
  <c r="AZ1131" i="14"/>
  <c r="BA1131" i="14"/>
  <c r="BB1131" i="14"/>
  <c r="BC1131" i="14"/>
  <c r="AY1132" i="14"/>
  <c r="AZ1132" i="14"/>
  <c r="BA1132" i="14"/>
  <c r="BB1132" i="14"/>
  <c r="BC1132" i="14"/>
  <c r="BK1132" i="14"/>
  <c r="BW1132" i="14" s="1"/>
  <c r="BJ1132" i="14"/>
  <c r="BQ1132" i="14" s="1"/>
  <c r="BD1132" i="14"/>
  <c r="AV1132" i="14"/>
  <c r="AS1132" i="14"/>
  <c r="AQ1132" i="14"/>
  <c r="AN1132" i="14"/>
  <c r="AK1132" i="14"/>
  <c r="AH1132" i="14"/>
  <c r="AE1132" i="14"/>
  <c r="AD1132" i="14"/>
  <c r="AB1132" i="14"/>
  <c r="AA1132" i="14"/>
  <c r="X1132" i="14"/>
  <c r="S1132" i="14"/>
  <c r="BD1131" i="14"/>
  <c r="AV1131" i="14"/>
  <c r="AS1131" i="14"/>
  <c r="AQ1131" i="14"/>
  <c r="AN1131" i="14"/>
  <c r="AK1131" i="14"/>
  <c r="AH1131" i="14"/>
  <c r="AE1131" i="14"/>
  <c r="AD1131" i="14"/>
  <c r="AB1131" i="14"/>
  <c r="AA1131" i="14"/>
  <c r="X1131" i="14"/>
  <c r="S1131" i="14"/>
  <c r="BD1130" i="14"/>
  <c r="AV1130" i="14"/>
  <c r="AS1130" i="14"/>
  <c r="AQ1130" i="14"/>
  <c r="AN1130" i="14"/>
  <c r="AK1130" i="14"/>
  <c r="AH1130" i="14"/>
  <c r="AE1130" i="14"/>
  <c r="AD1130" i="14"/>
  <c r="AB1130" i="14"/>
  <c r="AA1130" i="14"/>
  <c r="X1130" i="14"/>
  <c r="S1130" i="14"/>
  <c r="BD1129" i="14"/>
  <c r="AV1129" i="14"/>
  <c r="AS1129" i="14"/>
  <c r="AQ1129" i="14"/>
  <c r="AN1129" i="14"/>
  <c r="AK1129" i="14"/>
  <c r="AH1129" i="14"/>
  <c r="AE1129" i="14"/>
  <c r="AD1129" i="14"/>
  <c r="AB1129" i="14"/>
  <c r="AA1129" i="14"/>
  <c r="X1129" i="14"/>
  <c r="S1129" i="14"/>
  <c r="BD1128" i="14"/>
  <c r="AV1128" i="14"/>
  <c r="AS1128" i="14"/>
  <c r="AQ1128" i="14"/>
  <c r="AN1128" i="14"/>
  <c r="AK1128" i="14"/>
  <c r="AH1128" i="14"/>
  <c r="AE1128" i="14"/>
  <c r="AD1128" i="14"/>
  <c r="AB1128" i="14"/>
  <c r="AA1128" i="14"/>
  <c r="X1128" i="14"/>
  <c r="S1128" i="14"/>
  <c r="BD1127" i="14"/>
  <c r="AV1127" i="14"/>
  <c r="AS1127" i="14"/>
  <c r="AQ1127" i="14"/>
  <c r="AN1127" i="14"/>
  <c r="AK1127" i="14"/>
  <c r="AH1127" i="14"/>
  <c r="AE1127" i="14"/>
  <c r="AD1127" i="14"/>
  <c r="AB1127" i="14"/>
  <c r="AA1127" i="14"/>
  <c r="X1127" i="14"/>
  <c r="S1127" i="14"/>
  <c r="BD1126" i="14"/>
  <c r="AV1126" i="14"/>
  <c r="AS1126" i="14"/>
  <c r="AQ1126" i="14"/>
  <c r="AN1126" i="14"/>
  <c r="AK1126" i="14"/>
  <c r="AH1126" i="14"/>
  <c r="AE1126" i="14"/>
  <c r="AD1126" i="14"/>
  <c r="AB1126" i="14"/>
  <c r="AA1126" i="14"/>
  <c r="X1126" i="14"/>
  <c r="S1126" i="14"/>
  <c r="BD1125" i="14"/>
  <c r="AV1125" i="14"/>
  <c r="AS1125" i="14"/>
  <c r="AQ1125" i="14"/>
  <c r="AN1125" i="14"/>
  <c r="AK1125" i="14"/>
  <c r="AH1125" i="14"/>
  <c r="AE1125" i="14"/>
  <c r="AD1125" i="14"/>
  <c r="AB1125" i="14"/>
  <c r="AA1125" i="14"/>
  <c r="X1125" i="14"/>
  <c r="S1125" i="14"/>
  <c r="F1125" i="14"/>
  <c r="AX1125" i="14" s="1"/>
  <c r="BD1124" i="14"/>
  <c r="AV1124" i="14"/>
  <c r="AS1124" i="14"/>
  <c r="AQ1124" i="14"/>
  <c r="AN1124" i="14"/>
  <c r="AK1124" i="14"/>
  <c r="AH1124" i="14"/>
  <c r="AE1124" i="14"/>
  <c r="AD1124" i="14"/>
  <c r="AB1124" i="14"/>
  <c r="AA1124" i="14"/>
  <c r="X1124" i="14"/>
  <c r="S1124" i="14"/>
  <c r="BD1123" i="14"/>
  <c r="AV1123" i="14"/>
  <c r="AS1123" i="14"/>
  <c r="AQ1123" i="14"/>
  <c r="AN1123" i="14"/>
  <c r="AK1123" i="14"/>
  <c r="AH1123" i="14"/>
  <c r="AE1123" i="14"/>
  <c r="AD1123" i="14"/>
  <c r="AB1123" i="14"/>
  <c r="AA1123" i="14"/>
  <c r="X1123" i="14"/>
  <c r="S1123" i="14"/>
  <c r="BD1122" i="14"/>
  <c r="AV1122" i="14"/>
  <c r="AS1122" i="14"/>
  <c r="AQ1122" i="14"/>
  <c r="AN1122" i="14"/>
  <c r="AK1122" i="14"/>
  <c r="AH1122" i="14"/>
  <c r="AE1122" i="14"/>
  <c r="AD1122" i="14"/>
  <c r="AB1122" i="14"/>
  <c r="AA1122" i="14"/>
  <c r="X1122" i="14"/>
  <c r="S1122" i="14"/>
  <c r="BD1121" i="14"/>
  <c r="AV1121" i="14"/>
  <c r="AS1121" i="14"/>
  <c r="AQ1121" i="14"/>
  <c r="AN1121" i="14"/>
  <c r="AK1121" i="14"/>
  <c r="AH1121" i="14"/>
  <c r="AE1121" i="14"/>
  <c r="AD1121" i="14"/>
  <c r="AB1121" i="14"/>
  <c r="AA1121" i="14"/>
  <c r="X1121" i="14"/>
  <c r="S1121" i="14"/>
  <c r="BD1120" i="14"/>
  <c r="AV1120" i="14"/>
  <c r="AS1120" i="14"/>
  <c r="AQ1120" i="14"/>
  <c r="AN1120" i="14"/>
  <c r="AK1120" i="14"/>
  <c r="AH1120" i="14"/>
  <c r="AE1120" i="14"/>
  <c r="AD1120" i="14"/>
  <c r="AB1120" i="14"/>
  <c r="AA1120" i="14"/>
  <c r="X1120" i="14"/>
  <c r="S1120" i="14"/>
  <c r="BD1119" i="14"/>
  <c r="AV1119" i="14"/>
  <c r="AS1119" i="14"/>
  <c r="AQ1119" i="14"/>
  <c r="AN1119" i="14"/>
  <c r="AK1119" i="14"/>
  <c r="AH1119" i="14"/>
  <c r="AE1119" i="14"/>
  <c r="AD1119" i="14"/>
  <c r="AB1119" i="14"/>
  <c r="AA1119" i="14"/>
  <c r="X1119" i="14"/>
  <c r="S1119" i="14"/>
  <c r="BD1118" i="14"/>
  <c r="AV1118" i="14"/>
  <c r="AS1118" i="14"/>
  <c r="AQ1118" i="14"/>
  <c r="AN1118" i="14"/>
  <c r="AK1118" i="14"/>
  <c r="AH1118" i="14"/>
  <c r="AE1118" i="14"/>
  <c r="F1118" i="14"/>
  <c r="AA1118" i="14"/>
  <c r="X1118" i="14"/>
  <c r="S1118" i="14"/>
  <c r="BD1117" i="14"/>
  <c r="AV1117" i="14"/>
  <c r="AS1117" i="14"/>
  <c r="AQ1117" i="14"/>
  <c r="AN1117" i="14"/>
  <c r="AK1117" i="14"/>
  <c r="AH1117" i="14"/>
  <c r="AE1117" i="14"/>
  <c r="AD1117" i="14"/>
  <c r="AB1117" i="14"/>
  <c r="I1117" i="14"/>
  <c r="AA1117" i="14" s="1"/>
  <c r="X1117" i="14"/>
  <c r="S1117" i="14"/>
  <c r="BD1116" i="14"/>
  <c r="AV1116" i="14"/>
  <c r="AS1116" i="14"/>
  <c r="AQ1116" i="14"/>
  <c r="AN1116" i="14"/>
  <c r="AK1116" i="14"/>
  <c r="AH1116" i="14"/>
  <c r="AE1116" i="14"/>
  <c r="AD1116" i="14"/>
  <c r="AB1116" i="14"/>
  <c r="AA1116" i="14"/>
  <c r="I1116" i="14"/>
  <c r="X1116" i="14" s="1"/>
  <c r="S1116" i="14"/>
  <c r="BD1115" i="14"/>
  <c r="AV1115" i="14"/>
  <c r="AS1115" i="14"/>
  <c r="AQ1115" i="14"/>
  <c r="AN1115" i="14"/>
  <c r="AK1115" i="14"/>
  <c r="AH1115" i="14"/>
  <c r="AE1115" i="14"/>
  <c r="AD1115" i="14"/>
  <c r="AB1115" i="14"/>
  <c r="AA1115" i="14"/>
  <c r="X1115" i="14"/>
  <c r="S1115" i="14"/>
  <c r="BD1114" i="14"/>
  <c r="AV1114" i="14"/>
  <c r="AS1114" i="14"/>
  <c r="AQ1114" i="14"/>
  <c r="AN1114" i="14"/>
  <c r="AK1114" i="14"/>
  <c r="AH1114" i="14"/>
  <c r="AE1114" i="14"/>
  <c r="AD1114" i="14"/>
  <c r="AB1114" i="14"/>
  <c r="AA1114" i="14"/>
  <c r="X1114" i="14"/>
  <c r="I1114" i="14"/>
  <c r="S1114" i="14" s="1"/>
  <c r="BD1113" i="14"/>
  <c r="AV1113" i="14"/>
  <c r="AS1113" i="14"/>
  <c r="AQ1113" i="14"/>
  <c r="AN1113" i="14"/>
  <c r="AK1113" i="14"/>
  <c r="AH1113" i="14"/>
  <c r="AE1113" i="14"/>
  <c r="AD1113" i="14"/>
  <c r="AB1113" i="14"/>
  <c r="AA1113" i="14"/>
  <c r="X1113" i="14"/>
  <c r="S1113" i="14"/>
  <c r="BD1112" i="14"/>
  <c r="AV1112" i="14"/>
  <c r="AS1112" i="14"/>
  <c r="AQ1112" i="14"/>
  <c r="AN1112" i="14"/>
  <c r="AK1112" i="14"/>
  <c r="AH1112" i="14"/>
  <c r="AE1112" i="14"/>
  <c r="AD1112" i="14"/>
  <c r="AB1112" i="14"/>
  <c r="AA1112" i="14"/>
  <c r="X1112" i="14"/>
  <c r="S1112" i="14"/>
  <c r="BD1111" i="14"/>
  <c r="AV1111" i="14"/>
  <c r="AS1111" i="14"/>
  <c r="AQ1111" i="14"/>
  <c r="AN1111" i="14"/>
  <c r="AK1111" i="14"/>
  <c r="AH1111" i="14"/>
  <c r="AE1111" i="14"/>
  <c r="AD1111" i="14"/>
  <c r="AB1111" i="14"/>
  <c r="AA1111" i="14"/>
  <c r="X1111" i="14"/>
  <c r="S1111" i="14"/>
  <c r="BD1110" i="14"/>
  <c r="AV1110" i="14"/>
  <c r="AS1110" i="14"/>
  <c r="AQ1110" i="14"/>
  <c r="AN1110" i="14"/>
  <c r="AK1110" i="14"/>
  <c r="AH1110" i="14"/>
  <c r="AE1110" i="14"/>
  <c r="AD1110" i="14"/>
  <c r="AB1110" i="14"/>
  <c r="AA1110" i="14"/>
  <c r="X1110" i="14"/>
  <c r="S1110" i="14"/>
  <c r="BH1107" i="14"/>
  <c r="BG1107" i="14"/>
  <c r="BF1107" i="14"/>
  <c r="AY1081" i="14"/>
  <c r="AZ1081" i="14"/>
  <c r="BA1081" i="14"/>
  <c r="BB1081" i="14"/>
  <c r="BC1081" i="14"/>
  <c r="AY1082" i="14"/>
  <c r="AZ1082" i="14"/>
  <c r="BA1082" i="14"/>
  <c r="BB1082" i="14"/>
  <c r="BC1082" i="14"/>
  <c r="AY1083" i="14"/>
  <c r="AZ1083" i="14"/>
  <c r="BA1083" i="14"/>
  <c r="BB1083" i="14"/>
  <c r="BC1083" i="14"/>
  <c r="AY1084" i="14"/>
  <c r="AZ1084" i="14"/>
  <c r="BA1084" i="14"/>
  <c r="BB1084" i="14"/>
  <c r="BC1084" i="14"/>
  <c r="AY1085" i="14"/>
  <c r="AZ1085" i="14"/>
  <c r="BA1085" i="14"/>
  <c r="BB1085" i="14"/>
  <c r="BC1085" i="14"/>
  <c r="AY1086" i="14"/>
  <c r="AZ1086" i="14"/>
  <c r="BA1086" i="14"/>
  <c r="BB1086" i="14"/>
  <c r="BC1086" i="14"/>
  <c r="AY1087" i="14"/>
  <c r="AZ1087" i="14"/>
  <c r="BA1087" i="14"/>
  <c r="BB1087" i="14"/>
  <c r="BC1087" i="14"/>
  <c r="AY1088" i="14"/>
  <c r="AZ1088" i="14"/>
  <c r="BA1088" i="14"/>
  <c r="BB1088" i="14"/>
  <c r="BC1088" i="14"/>
  <c r="AY1089" i="14"/>
  <c r="AZ1089" i="14"/>
  <c r="BA1089" i="14"/>
  <c r="BB1089" i="14"/>
  <c r="BC1089" i="14"/>
  <c r="AY1090" i="14"/>
  <c r="AZ1090" i="14"/>
  <c r="BA1090" i="14"/>
  <c r="BB1090" i="14"/>
  <c r="BC1090" i="14"/>
  <c r="AY1091" i="14"/>
  <c r="AZ1091" i="14"/>
  <c r="BA1091" i="14"/>
  <c r="BB1091" i="14"/>
  <c r="BC1091" i="14"/>
  <c r="AY1092" i="14"/>
  <c r="AZ1092" i="14"/>
  <c r="BA1092" i="14"/>
  <c r="BB1092" i="14"/>
  <c r="BC1092" i="14"/>
  <c r="AY1093" i="14"/>
  <c r="AZ1093" i="14"/>
  <c r="BA1093" i="14"/>
  <c r="BB1093" i="14"/>
  <c r="BC1093" i="14"/>
  <c r="AY1094" i="14"/>
  <c r="AZ1094" i="14"/>
  <c r="BA1094" i="14"/>
  <c r="BB1094" i="14"/>
  <c r="BC1094" i="14"/>
  <c r="AY1095" i="14"/>
  <c r="AZ1095" i="14"/>
  <c r="BA1095" i="14"/>
  <c r="BB1095" i="14"/>
  <c r="BC1095" i="14"/>
  <c r="AY1096" i="14"/>
  <c r="AZ1096" i="14"/>
  <c r="BA1096" i="14"/>
  <c r="BB1096" i="14"/>
  <c r="BC1096" i="14"/>
  <c r="AY1097" i="14"/>
  <c r="AZ1097" i="14"/>
  <c r="BA1097" i="14"/>
  <c r="BB1097" i="14"/>
  <c r="BC1097" i="14"/>
  <c r="AY1098" i="14"/>
  <c r="AZ1098" i="14"/>
  <c r="BA1098" i="14"/>
  <c r="BB1098" i="14"/>
  <c r="BC1098" i="14"/>
  <c r="AY1099" i="14"/>
  <c r="AZ1099" i="14"/>
  <c r="BA1099" i="14"/>
  <c r="BB1099" i="14"/>
  <c r="BC1099" i="14"/>
  <c r="AY1100" i="14"/>
  <c r="AZ1100" i="14"/>
  <c r="BA1100" i="14"/>
  <c r="BB1100" i="14"/>
  <c r="BC1100" i="14"/>
  <c r="AY1101" i="14"/>
  <c r="AZ1101" i="14"/>
  <c r="BA1101" i="14"/>
  <c r="BB1101" i="14"/>
  <c r="BC1101" i="14"/>
  <c r="AY1102" i="14"/>
  <c r="AZ1102" i="14"/>
  <c r="BA1102" i="14"/>
  <c r="BB1102" i="14"/>
  <c r="BC1102" i="14"/>
  <c r="AY1103" i="14"/>
  <c r="AZ1103" i="14"/>
  <c r="BA1103" i="14"/>
  <c r="BB1103" i="14"/>
  <c r="BC1103" i="14"/>
  <c r="BK1103" i="14"/>
  <c r="BW1103" i="14" s="1"/>
  <c r="BJ1103" i="14"/>
  <c r="BD1103" i="14"/>
  <c r="AV1103" i="14"/>
  <c r="AS1103" i="14"/>
  <c r="AQ1103" i="14"/>
  <c r="AN1103" i="14"/>
  <c r="AK1103" i="14"/>
  <c r="AH1103" i="14"/>
  <c r="AE1103" i="14"/>
  <c r="AD1103" i="14"/>
  <c r="AB1103" i="14"/>
  <c r="AA1103" i="14"/>
  <c r="X1103" i="14"/>
  <c r="S1103" i="14"/>
  <c r="BD1102" i="14"/>
  <c r="AV1102" i="14"/>
  <c r="AS1102" i="14"/>
  <c r="AQ1102" i="14"/>
  <c r="AN1102" i="14"/>
  <c r="AK1102" i="14"/>
  <c r="AH1102" i="14"/>
  <c r="AE1102" i="14"/>
  <c r="AD1102" i="14"/>
  <c r="AB1102" i="14"/>
  <c r="AA1102" i="14"/>
  <c r="X1102" i="14"/>
  <c r="S1102" i="14"/>
  <c r="BD1101" i="14"/>
  <c r="AV1101" i="14"/>
  <c r="AS1101" i="14"/>
  <c r="AQ1101" i="14"/>
  <c r="AN1101" i="14"/>
  <c r="AK1101" i="14"/>
  <c r="AH1101" i="14"/>
  <c r="AE1101" i="14"/>
  <c r="AD1101" i="14"/>
  <c r="AB1101" i="14"/>
  <c r="AA1101" i="14"/>
  <c r="X1101" i="14"/>
  <c r="S1101" i="14"/>
  <c r="BD1100" i="14"/>
  <c r="AV1100" i="14"/>
  <c r="AS1100" i="14"/>
  <c r="AQ1100" i="14"/>
  <c r="AN1100" i="14"/>
  <c r="AK1100" i="14"/>
  <c r="AH1100" i="14"/>
  <c r="AE1100" i="14"/>
  <c r="AD1100" i="14"/>
  <c r="AB1100" i="14"/>
  <c r="AA1100" i="14"/>
  <c r="X1100" i="14"/>
  <c r="S1100" i="14"/>
  <c r="BD1099" i="14"/>
  <c r="AV1099" i="14"/>
  <c r="AS1099" i="14"/>
  <c r="AQ1099" i="14"/>
  <c r="AN1099" i="14"/>
  <c r="AK1099" i="14"/>
  <c r="AH1099" i="14"/>
  <c r="AE1099" i="14"/>
  <c r="AD1099" i="14"/>
  <c r="AB1099" i="14"/>
  <c r="AA1099" i="14"/>
  <c r="X1099" i="14"/>
  <c r="S1099" i="14"/>
  <c r="BD1098" i="14"/>
  <c r="AV1098" i="14"/>
  <c r="AS1098" i="14"/>
  <c r="AQ1098" i="14"/>
  <c r="AN1098" i="14"/>
  <c r="AK1098" i="14"/>
  <c r="AH1098" i="14"/>
  <c r="AE1098" i="14"/>
  <c r="AD1098" i="14"/>
  <c r="AB1098" i="14"/>
  <c r="AA1098" i="14"/>
  <c r="X1098" i="14"/>
  <c r="S1098" i="14"/>
  <c r="BD1097" i="14"/>
  <c r="AV1097" i="14"/>
  <c r="AS1097" i="14"/>
  <c r="AQ1097" i="14"/>
  <c r="AN1097" i="14"/>
  <c r="AK1097" i="14"/>
  <c r="AH1097" i="14"/>
  <c r="AE1097" i="14"/>
  <c r="AD1097" i="14"/>
  <c r="AB1097" i="14"/>
  <c r="AA1097" i="14"/>
  <c r="X1097" i="14"/>
  <c r="S1097" i="14"/>
  <c r="BD1096" i="14"/>
  <c r="AV1096" i="14"/>
  <c r="AS1096" i="14"/>
  <c r="AQ1096" i="14"/>
  <c r="AN1096" i="14"/>
  <c r="AK1096" i="14"/>
  <c r="AH1096" i="14"/>
  <c r="AE1096" i="14"/>
  <c r="AD1096" i="14"/>
  <c r="AB1096" i="14"/>
  <c r="AA1096" i="14"/>
  <c r="X1096" i="14"/>
  <c r="S1096" i="14"/>
  <c r="F1096" i="14"/>
  <c r="AX1096" i="14" s="1"/>
  <c r="BD1095" i="14"/>
  <c r="AV1095" i="14"/>
  <c r="AS1095" i="14"/>
  <c r="AQ1095" i="14"/>
  <c r="AN1095" i="14"/>
  <c r="AK1095" i="14"/>
  <c r="AH1095" i="14"/>
  <c r="AE1095" i="14"/>
  <c r="AD1095" i="14"/>
  <c r="AB1095" i="14"/>
  <c r="AA1095" i="14"/>
  <c r="X1095" i="14"/>
  <c r="S1095" i="14"/>
  <c r="BD1094" i="14"/>
  <c r="AV1094" i="14"/>
  <c r="AS1094" i="14"/>
  <c r="AQ1094" i="14"/>
  <c r="AN1094" i="14"/>
  <c r="AK1094" i="14"/>
  <c r="AH1094" i="14"/>
  <c r="AE1094" i="14"/>
  <c r="AD1094" i="14"/>
  <c r="AB1094" i="14"/>
  <c r="AA1094" i="14"/>
  <c r="X1094" i="14"/>
  <c r="S1094" i="14"/>
  <c r="BD1093" i="14"/>
  <c r="AV1093" i="14"/>
  <c r="AS1093" i="14"/>
  <c r="AQ1093" i="14"/>
  <c r="AN1093" i="14"/>
  <c r="AK1093" i="14"/>
  <c r="AH1093" i="14"/>
  <c r="AE1093" i="14"/>
  <c r="AD1093" i="14"/>
  <c r="AB1093" i="14"/>
  <c r="AA1093" i="14"/>
  <c r="X1093" i="14"/>
  <c r="S1093" i="14"/>
  <c r="BD1092" i="14"/>
  <c r="AV1092" i="14"/>
  <c r="AS1092" i="14"/>
  <c r="AQ1092" i="14"/>
  <c r="AN1092" i="14"/>
  <c r="AK1092" i="14"/>
  <c r="AH1092" i="14"/>
  <c r="AE1092" i="14"/>
  <c r="AD1092" i="14"/>
  <c r="AB1092" i="14"/>
  <c r="AA1092" i="14"/>
  <c r="X1092" i="14"/>
  <c r="S1092" i="14"/>
  <c r="BD1091" i="14"/>
  <c r="AV1091" i="14"/>
  <c r="AS1091" i="14"/>
  <c r="AQ1091" i="14"/>
  <c r="AN1091" i="14"/>
  <c r="AK1091" i="14"/>
  <c r="AH1091" i="14"/>
  <c r="AE1091" i="14"/>
  <c r="AD1091" i="14"/>
  <c r="AB1091" i="14"/>
  <c r="AA1091" i="14"/>
  <c r="X1091" i="14"/>
  <c r="S1091" i="14"/>
  <c r="BD1090" i="14"/>
  <c r="AV1090" i="14"/>
  <c r="AS1090" i="14"/>
  <c r="AQ1090" i="14"/>
  <c r="AN1090" i="14"/>
  <c r="AK1090" i="14"/>
  <c r="AH1090" i="14"/>
  <c r="AE1090" i="14"/>
  <c r="AD1090" i="14"/>
  <c r="AB1090" i="14"/>
  <c r="AA1090" i="14"/>
  <c r="X1090" i="14"/>
  <c r="S1090" i="14"/>
  <c r="BD1089" i="14"/>
  <c r="AV1089" i="14"/>
  <c r="AS1089" i="14"/>
  <c r="AQ1089" i="14"/>
  <c r="AN1089" i="14"/>
  <c r="AK1089" i="14"/>
  <c r="AH1089" i="14"/>
  <c r="AE1089" i="14"/>
  <c r="F1089" i="14"/>
  <c r="AA1089" i="14"/>
  <c r="X1089" i="14"/>
  <c r="S1089" i="14"/>
  <c r="BD1088" i="14"/>
  <c r="AV1088" i="14"/>
  <c r="AS1088" i="14"/>
  <c r="AQ1088" i="14"/>
  <c r="AN1088" i="14"/>
  <c r="AK1088" i="14"/>
  <c r="AH1088" i="14"/>
  <c r="AE1088" i="14"/>
  <c r="AD1088" i="14"/>
  <c r="AB1088" i="14"/>
  <c r="I1088" i="14"/>
  <c r="AA1088" i="14" s="1"/>
  <c r="X1088" i="14"/>
  <c r="S1088" i="14"/>
  <c r="BD1087" i="14"/>
  <c r="AV1087" i="14"/>
  <c r="AS1087" i="14"/>
  <c r="AQ1087" i="14"/>
  <c r="AN1087" i="14"/>
  <c r="AK1087" i="14"/>
  <c r="AH1087" i="14"/>
  <c r="AE1087" i="14"/>
  <c r="AD1087" i="14"/>
  <c r="AB1087" i="14"/>
  <c r="AA1087" i="14"/>
  <c r="S1087" i="14"/>
  <c r="BD1086" i="14"/>
  <c r="AV1086" i="14"/>
  <c r="AS1086" i="14"/>
  <c r="AQ1086" i="14"/>
  <c r="AN1086" i="14"/>
  <c r="AK1086" i="14"/>
  <c r="AH1086" i="14"/>
  <c r="AE1086" i="14"/>
  <c r="AD1086" i="14"/>
  <c r="AB1086" i="14"/>
  <c r="AA1086" i="14"/>
  <c r="X1086" i="14"/>
  <c r="S1086" i="14"/>
  <c r="BD1085" i="14"/>
  <c r="AV1085" i="14"/>
  <c r="AS1085" i="14"/>
  <c r="AQ1085" i="14"/>
  <c r="AN1085" i="14"/>
  <c r="AK1085" i="14"/>
  <c r="AH1085" i="14"/>
  <c r="AE1085" i="14"/>
  <c r="AD1085" i="14"/>
  <c r="AB1085" i="14"/>
  <c r="AA1085" i="14"/>
  <c r="X1085" i="14"/>
  <c r="BD1084" i="14"/>
  <c r="AV1084" i="14"/>
  <c r="AS1084" i="14"/>
  <c r="AQ1084" i="14"/>
  <c r="AN1084" i="14"/>
  <c r="AK1084" i="14"/>
  <c r="AH1084" i="14"/>
  <c r="AE1084" i="14"/>
  <c r="AD1084" i="14"/>
  <c r="AB1084" i="14"/>
  <c r="AA1084" i="14"/>
  <c r="X1084" i="14"/>
  <c r="S1084" i="14"/>
  <c r="BD1083" i="14"/>
  <c r="AV1083" i="14"/>
  <c r="AS1083" i="14"/>
  <c r="AQ1083" i="14"/>
  <c r="AN1083" i="14"/>
  <c r="AK1083" i="14"/>
  <c r="AH1083" i="14"/>
  <c r="AE1083" i="14"/>
  <c r="AD1083" i="14"/>
  <c r="AB1083" i="14"/>
  <c r="AA1083" i="14"/>
  <c r="X1083" i="14"/>
  <c r="S1083" i="14"/>
  <c r="BD1082" i="14"/>
  <c r="AV1082" i="14"/>
  <c r="AS1082" i="14"/>
  <c r="AQ1082" i="14"/>
  <c r="AN1082" i="14"/>
  <c r="AK1082" i="14"/>
  <c r="AH1082" i="14"/>
  <c r="AE1082" i="14"/>
  <c r="AD1082" i="14"/>
  <c r="AB1082" i="14"/>
  <c r="AA1082" i="14"/>
  <c r="X1082" i="14"/>
  <c r="S1082" i="14"/>
  <c r="BD1081" i="14"/>
  <c r="AV1081" i="14"/>
  <c r="AS1081" i="14"/>
  <c r="AQ1081" i="14"/>
  <c r="AN1081" i="14"/>
  <c r="AK1081" i="14"/>
  <c r="AH1081" i="14"/>
  <c r="AE1081" i="14"/>
  <c r="AD1081" i="14"/>
  <c r="AB1081" i="14"/>
  <c r="AA1081" i="14"/>
  <c r="X1081" i="14"/>
  <c r="S1081" i="14"/>
  <c r="BH1078" i="14"/>
  <c r="BG1078" i="14"/>
  <c r="BF1078" i="14"/>
  <c r="BL1074" i="14"/>
  <c r="CA1074" i="14" s="1"/>
  <c r="AY1052" i="14"/>
  <c r="AZ1052" i="14"/>
  <c r="BA1052" i="14"/>
  <c r="BB1052" i="14"/>
  <c r="BC1052" i="14"/>
  <c r="AY1053" i="14"/>
  <c r="AZ1053" i="14"/>
  <c r="BA1053" i="14"/>
  <c r="BB1053" i="14"/>
  <c r="BC1053" i="14"/>
  <c r="AY1054" i="14"/>
  <c r="AZ1054" i="14"/>
  <c r="BA1054" i="14"/>
  <c r="BB1054" i="14"/>
  <c r="BC1054" i="14"/>
  <c r="AY1055" i="14"/>
  <c r="AZ1055" i="14"/>
  <c r="BA1055" i="14"/>
  <c r="BB1055" i="14"/>
  <c r="BC1055" i="14"/>
  <c r="AY1056" i="14"/>
  <c r="AZ1056" i="14"/>
  <c r="BA1056" i="14"/>
  <c r="BB1056" i="14"/>
  <c r="BC1056" i="14"/>
  <c r="AY1057" i="14"/>
  <c r="AZ1057" i="14"/>
  <c r="BA1057" i="14"/>
  <c r="BB1057" i="14"/>
  <c r="BC1057" i="14"/>
  <c r="AY1058" i="14"/>
  <c r="AZ1058" i="14"/>
  <c r="BA1058" i="14"/>
  <c r="BB1058" i="14"/>
  <c r="BC1058" i="14"/>
  <c r="AY1059" i="14"/>
  <c r="AZ1059" i="14"/>
  <c r="BA1059" i="14"/>
  <c r="BB1059" i="14"/>
  <c r="BC1059" i="14"/>
  <c r="AY1060" i="14"/>
  <c r="AZ1060" i="14"/>
  <c r="BA1060" i="14"/>
  <c r="BB1060" i="14"/>
  <c r="BC1060" i="14"/>
  <c r="AY1061" i="14"/>
  <c r="AZ1061" i="14"/>
  <c r="BA1061" i="14"/>
  <c r="BB1061" i="14"/>
  <c r="BC1061" i="14"/>
  <c r="AY1062" i="14"/>
  <c r="AZ1062" i="14"/>
  <c r="BA1062" i="14"/>
  <c r="BB1062" i="14"/>
  <c r="BC1062" i="14"/>
  <c r="AY1063" i="14"/>
  <c r="AZ1063" i="14"/>
  <c r="BA1063" i="14"/>
  <c r="BB1063" i="14"/>
  <c r="BC1063" i="14"/>
  <c r="AY1064" i="14"/>
  <c r="AZ1064" i="14"/>
  <c r="BA1064" i="14"/>
  <c r="BB1064" i="14"/>
  <c r="BC1064" i="14"/>
  <c r="AY1065" i="14"/>
  <c r="AZ1065" i="14"/>
  <c r="BA1065" i="14"/>
  <c r="BB1065" i="14"/>
  <c r="BC1065" i="14"/>
  <c r="AY1066" i="14"/>
  <c r="AZ1066" i="14"/>
  <c r="BA1066" i="14"/>
  <c r="BB1066" i="14"/>
  <c r="BC1066" i="14"/>
  <c r="AY1067" i="14"/>
  <c r="AZ1067" i="14"/>
  <c r="BA1067" i="14"/>
  <c r="BB1067" i="14"/>
  <c r="BC1067" i="14"/>
  <c r="AY1068" i="14"/>
  <c r="AZ1068" i="14"/>
  <c r="BA1068" i="14"/>
  <c r="BB1068" i="14"/>
  <c r="BC1068" i="14"/>
  <c r="AY1069" i="14"/>
  <c r="AZ1069" i="14"/>
  <c r="BA1069" i="14"/>
  <c r="BB1069" i="14"/>
  <c r="BC1069" i="14"/>
  <c r="AY1070" i="14"/>
  <c r="AZ1070" i="14"/>
  <c r="BA1070" i="14"/>
  <c r="BB1070" i="14"/>
  <c r="BC1070" i="14"/>
  <c r="AY1071" i="14"/>
  <c r="AZ1071" i="14"/>
  <c r="BA1071" i="14"/>
  <c r="BB1071" i="14"/>
  <c r="BC1071" i="14"/>
  <c r="AY1072" i="14"/>
  <c r="AZ1072" i="14"/>
  <c r="BA1072" i="14"/>
  <c r="BB1072" i="14"/>
  <c r="BC1072" i="14"/>
  <c r="AY1073" i="14"/>
  <c r="AZ1073" i="14"/>
  <c r="BA1073" i="14"/>
  <c r="BB1073" i="14"/>
  <c r="BC1073" i="14"/>
  <c r="AY1074" i="14"/>
  <c r="AZ1074" i="14"/>
  <c r="BA1074" i="14"/>
  <c r="BB1074" i="14"/>
  <c r="BC1074" i="14"/>
  <c r="BJ1074" i="14"/>
  <c r="BR1074" i="14" s="1"/>
  <c r="BD1074" i="14"/>
  <c r="AV1074" i="14"/>
  <c r="AS1074" i="14"/>
  <c r="AQ1074" i="14"/>
  <c r="AN1074" i="14"/>
  <c r="AK1074" i="14"/>
  <c r="AH1074" i="14"/>
  <c r="AE1074" i="14"/>
  <c r="AD1074" i="14"/>
  <c r="AB1074" i="14"/>
  <c r="AA1074" i="14"/>
  <c r="X1074" i="14"/>
  <c r="S1074" i="14"/>
  <c r="BD1073" i="14"/>
  <c r="AV1073" i="14"/>
  <c r="AS1073" i="14"/>
  <c r="AQ1073" i="14"/>
  <c r="AN1073" i="14"/>
  <c r="AK1073" i="14"/>
  <c r="AH1073" i="14"/>
  <c r="AE1073" i="14"/>
  <c r="AD1073" i="14"/>
  <c r="AB1073" i="14"/>
  <c r="AA1073" i="14"/>
  <c r="X1073" i="14"/>
  <c r="S1073" i="14"/>
  <c r="BD1072" i="14"/>
  <c r="AV1072" i="14"/>
  <c r="AS1072" i="14"/>
  <c r="AQ1072" i="14"/>
  <c r="AN1072" i="14"/>
  <c r="AK1072" i="14"/>
  <c r="AH1072" i="14"/>
  <c r="AE1072" i="14"/>
  <c r="AD1072" i="14"/>
  <c r="AB1072" i="14"/>
  <c r="AA1072" i="14"/>
  <c r="X1072" i="14"/>
  <c r="S1072" i="14"/>
  <c r="BD1071" i="14"/>
  <c r="AV1071" i="14"/>
  <c r="AS1071" i="14"/>
  <c r="AQ1071" i="14"/>
  <c r="AN1071" i="14"/>
  <c r="AK1071" i="14"/>
  <c r="AH1071" i="14"/>
  <c r="AE1071" i="14"/>
  <c r="AD1071" i="14"/>
  <c r="AB1071" i="14"/>
  <c r="AA1071" i="14"/>
  <c r="X1071" i="14"/>
  <c r="S1071" i="14"/>
  <c r="BD1070" i="14"/>
  <c r="AV1070" i="14"/>
  <c r="AS1070" i="14"/>
  <c r="AQ1070" i="14"/>
  <c r="AN1070" i="14"/>
  <c r="AK1070" i="14"/>
  <c r="AH1070" i="14"/>
  <c r="AE1070" i="14"/>
  <c r="AD1070" i="14"/>
  <c r="AB1070" i="14"/>
  <c r="AA1070" i="14"/>
  <c r="X1070" i="14"/>
  <c r="S1070" i="14"/>
  <c r="BD1069" i="14"/>
  <c r="AV1069" i="14"/>
  <c r="AS1069" i="14"/>
  <c r="AQ1069" i="14"/>
  <c r="AN1069" i="14"/>
  <c r="AK1069" i="14"/>
  <c r="AH1069" i="14"/>
  <c r="AE1069" i="14"/>
  <c r="AD1069" i="14"/>
  <c r="AB1069" i="14"/>
  <c r="AA1069" i="14"/>
  <c r="X1069" i="14"/>
  <c r="S1069" i="14"/>
  <c r="BD1068" i="14"/>
  <c r="AV1068" i="14"/>
  <c r="AS1068" i="14"/>
  <c r="AQ1068" i="14"/>
  <c r="AN1068" i="14"/>
  <c r="AK1068" i="14"/>
  <c r="AH1068" i="14"/>
  <c r="AE1068" i="14"/>
  <c r="AD1068" i="14"/>
  <c r="AB1068" i="14"/>
  <c r="AA1068" i="14"/>
  <c r="X1068" i="14"/>
  <c r="S1068" i="14"/>
  <c r="BD1067" i="14"/>
  <c r="AV1067" i="14"/>
  <c r="AS1067" i="14"/>
  <c r="AQ1067" i="14"/>
  <c r="AN1067" i="14"/>
  <c r="AK1067" i="14"/>
  <c r="AH1067" i="14"/>
  <c r="AE1067" i="14"/>
  <c r="AD1067" i="14"/>
  <c r="AB1067" i="14"/>
  <c r="AA1067" i="14"/>
  <c r="X1067" i="14"/>
  <c r="S1067" i="14"/>
  <c r="F1067" i="14"/>
  <c r="AX1067" i="14" s="1"/>
  <c r="BD1066" i="14"/>
  <c r="AV1066" i="14"/>
  <c r="AS1066" i="14"/>
  <c r="AQ1066" i="14"/>
  <c r="AN1066" i="14"/>
  <c r="AK1066" i="14"/>
  <c r="AH1066" i="14"/>
  <c r="AE1066" i="14"/>
  <c r="AD1066" i="14"/>
  <c r="AB1066" i="14"/>
  <c r="AA1066" i="14"/>
  <c r="X1066" i="14"/>
  <c r="S1066" i="14"/>
  <c r="BD1065" i="14"/>
  <c r="AV1065" i="14"/>
  <c r="AS1065" i="14"/>
  <c r="AQ1065" i="14"/>
  <c r="AN1065" i="14"/>
  <c r="AK1065" i="14"/>
  <c r="AH1065" i="14"/>
  <c r="AE1065" i="14"/>
  <c r="AD1065" i="14"/>
  <c r="AB1065" i="14"/>
  <c r="AA1065" i="14"/>
  <c r="X1065" i="14"/>
  <c r="S1065" i="14"/>
  <c r="BD1064" i="14"/>
  <c r="AV1064" i="14"/>
  <c r="AS1064" i="14"/>
  <c r="AQ1064" i="14"/>
  <c r="AN1064" i="14"/>
  <c r="AK1064" i="14"/>
  <c r="AH1064" i="14"/>
  <c r="AE1064" i="14"/>
  <c r="AD1064" i="14"/>
  <c r="AB1064" i="14"/>
  <c r="AA1064" i="14"/>
  <c r="X1064" i="14"/>
  <c r="S1064" i="14"/>
  <c r="BD1063" i="14"/>
  <c r="AV1063" i="14"/>
  <c r="AS1063" i="14"/>
  <c r="AQ1063" i="14"/>
  <c r="AN1063" i="14"/>
  <c r="AK1063" i="14"/>
  <c r="AH1063" i="14"/>
  <c r="AE1063" i="14"/>
  <c r="AD1063" i="14"/>
  <c r="AB1063" i="14"/>
  <c r="AA1063" i="14"/>
  <c r="X1063" i="14"/>
  <c r="S1063" i="14"/>
  <c r="BD1062" i="14"/>
  <c r="AV1062" i="14"/>
  <c r="AS1062" i="14"/>
  <c r="AQ1062" i="14"/>
  <c r="AN1062" i="14"/>
  <c r="AK1062" i="14"/>
  <c r="AH1062" i="14"/>
  <c r="AE1062" i="14"/>
  <c r="AD1062" i="14"/>
  <c r="AB1062" i="14"/>
  <c r="AA1062" i="14"/>
  <c r="X1062" i="14"/>
  <c r="S1062" i="14"/>
  <c r="BD1061" i="14"/>
  <c r="AV1061" i="14"/>
  <c r="AS1061" i="14"/>
  <c r="AQ1061" i="14"/>
  <c r="AN1061" i="14"/>
  <c r="AK1061" i="14"/>
  <c r="AH1061" i="14"/>
  <c r="AE1061" i="14"/>
  <c r="AD1061" i="14"/>
  <c r="AB1061" i="14"/>
  <c r="AA1061" i="14"/>
  <c r="X1061" i="14"/>
  <c r="S1061" i="14"/>
  <c r="BD1060" i="14"/>
  <c r="AV1060" i="14"/>
  <c r="AS1060" i="14"/>
  <c r="AQ1060" i="14"/>
  <c r="AN1060" i="14"/>
  <c r="AK1060" i="14"/>
  <c r="AH1060" i="14"/>
  <c r="AE1060" i="14"/>
  <c r="F1060" i="14"/>
  <c r="AA1060" i="14"/>
  <c r="X1060" i="14"/>
  <c r="S1060" i="14"/>
  <c r="BD1059" i="14"/>
  <c r="AV1059" i="14"/>
  <c r="AS1059" i="14"/>
  <c r="AQ1059" i="14"/>
  <c r="AN1059" i="14"/>
  <c r="AK1059" i="14"/>
  <c r="AH1059" i="14"/>
  <c r="AE1059" i="14"/>
  <c r="AD1059" i="14"/>
  <c r="AB1059" i="14"/>
  <c r="I1059" i="14"/>
  <c r="AA1059" i="14" s="1"/>
  <c r="X1059" i="14"/>
  <c r="S1059" i="14"/>
  <c r="BD1058" i="14"/>
  <c r="AV1058" i="14"/>
  <c r="AS1058" i="14"/>
  <c r="AQ1058" i="14"/>
  <c r="AN1058" i="14"/>
  <c r="AK1058" i="14"/>
  <c r="AH1058" i="14"/>
  <c r="AE1058" i="14"/>
  <c r="AD1058" i="14"/>
  <c r="AB1058" i="14"/>
  <c r="AA1058" i="14"/>
  <c r="I1058" i="14"/>
  <c r="X1058" i="14" s="1"/>
  <c r="S1058" i="14"/>
  <c r="BD1057" i="14"/>
  <c r="AV1057" i="14"/>
  <c r="AS1057" i="14"/>
  <c r="AQ1057" i="14"/>
  <c r="AN1057" i="14"/>
  <c r="AK1057" i="14"/>
  <c r="AH1057" i="14"/>
  <c r="AE1057" i="14"/>
  <c r="AD1057" i="14"/>
  <c r="AB1057" i="14"/>
  <c r="AA1057" i="14"/>
  <c r="X1057" i="14"/>
  <c r="S1057" i="14"/>
  <c r="BD1056" i="14"/>
  <c r="AV1056" i="14"/>
  <c r="AS1056" i="14"/>
  <c r="AQ1056" i="14"/>
  <c r="AN1056" i="14"/>
  <c r="AK1056" i="14"/>
  <c r="AH1056" i="14"/>
  <c r="AE1056" i="14"/>
  <c r="AD1056" i="14"/>
  <c r="AB1056" i="14"/>
  <c r="AA1056" i="14"/>
  <c r="X1056" i="14"/>
  <c r="BD1055" i="14"/>
  <c r="AV1055" i="14"/>
  <c r="AS1055" i="14"/>
  <c r="AQ1055" i="14"/>
  <c r="AN1055" i="14"/>
  <c r="AK1055" i="14"/>
  <c r="AH1055" i="14"/>
  <c r="AE1055" i="14"/>
  <c r="AD1055" i="14"/>
  <c r="AB1055" i="14"/>
  <c r="AA1055" i="14"/>
  <c r="X1055" i="14"/>
  <c r="S1055" i="14"/>
  <c r="BD1054" i="14"/>
  <c r="AV1054" i="14"/>
  <c r="AS1054" i="14"/>
  <c r="AQ1054" i="14"/>
  <c r="AN1054" i="14"/>
  <c r="AK1054" i="14"/>
  <c r="AH1054" i="14"/>
  <c r="AE1054" i="14"/>
  <c r="AD1054" i="14"/>
  <c r="AB1054" i="14"/>
  <c r="AA1054" i="14"/>
  <c r="X1054" i="14"/>
  <c r="S1054" i="14"/>
  <c r="BD1053" i="14"/>
  <c r="AV1053" i="14"/>
  <c r="AS1053" i="14"/>
  <c r="AQ1053" i="14"/>
  <c r="AN1053" i="14"/>
  <c r="AK1053" i="14"/>
  <c r="AH1053" i="14"/>
  <c r="AE1053" i="14"/>
  <c r="AD1053" i="14"/>
  <c r="AB1053" i="14"/>
  <c r="AA1053" i="14"/>
  <c r="X1053" i="14"/>
  <c r="S1053" i="14"/>
  <c r="BD1052" i="14"/>
  <c r="AV1052" i="14"/>
  <c r="AS1052" i="14"/>
  <c r="AQ1052" i="14"/>
  <c r="AN1052" i="14"/>
  <c r="AK1052" i="14"/>
  <c r="AH1052" i="14"/>
  <c r="AE1052" i="14"/>
  <c r="AD1052" i="14"/>
  <c r="AB1052" i="14"/>
  <c r="AA1052" i="14"/>
  <c r="X1052" i="14"/>
  <c r="S1052" i="14"/>
  <c r="BH1049" i="14"/>
  <c r="BG1049" i="14"/>
  <c r="BF1049" i="14"/>
  <c r="BL1045" i="14"/>
  <c r="AY1023" i="14"/>
  <c r="AZ1023" i="14"/>
  <c r="BA1023" i="14"/>
  <c r="BB1023" i="14"/>
  <c r="BC1023" i="14"/>
  <c r="AY1024" i="14"/>
  <c r="AZ1024" i="14"/>
  <c r="BA1024" i="14"/>
  <c r="BB1024" i="14"/>
  <c r="BC1024" i="14"/>
  <c r="AY1025" i="14"/>
  <c r="AZ1025" i="14"/>
  <c r="BA1025" i="14"/>
  <c r="BB1025" i="14"/>
  <c r="BC1025" i="14"/>
  <c r="AY1026" i="14"/>
  <c r="AZ1026" i="14"/>
  <c r="BA1026" i="14"/>
  <c r="BB1026" i="14"/>
  <c r="BC1026" i="14"/>
  <c r="AY1027" i="14"/>
  <c r="AZ1027" i="14"/>
  <c r="BA1027" i="14"/>
  <c r="BB1027" i="14"/>
  <c r="BC1027" i="14"/>
  <c r="AY1028" i="14"/>
  <c r="AZ1028" i="14"/>
  <c r="BA1028" i="14"/>
  <c r="BB1028" i="14"/>
  <c r="BC1028" i="14"/>
  <c r="AY1029" i="14"/>
  <c r="AZ1029" i="14"/>
  <c r="BA1029" i="14"/>
  <c r="BB1029" i="14"/>
  <c r="BC1029" i="14"/>
  <c r="AY1030" i="14"/>
  <c r="AZ1030" i="14"/>
  <c r="BA1030" i="14"/>
  <c r="BB1030" i="14"/>
  <c r="BC1030" i="14"/>
  <c r="AY1031" i="14"/>
  <c r="AZ1031" i="14"/>
  <c r="BA1031" i="14"/>
  <c r="BB1031" i="14"/>
  <c r="BC1031" i="14"/>
  <c r="AY1032" i="14"/>
  <c r="AZ1032" i="14"/>
  <c r="BA1032" i="14"/>
  <c r="BB1032" i="14"/>
  <c r="BC1032" i="14"/>
  <c r="AY1033" i="14"/>
  <c r="AZ1033" i="14"/>
  <c r="BA1033" i="14"/>
  <c r="BB1033" i="14"/>
  <c r="BC1033" i="14"/>
  <c r="AY1034" i="14"/>
  <c r="AZ1034" i="14"/>
  <c r="BA1034" i="14"/>
  <c r="BB1034" i="14"/>
  <c r="BC1034" i="14"/>
  <c r="AY1035" i="14"/>
  <c r="AZ1035" i="14"/>
  <c r="BA1035" i="14"/>
  <c r="BB1035" i="14"/>
  <c r="BC1035" i="14"/>
  <c r="AY1036" i="14"/>
  <c r="AZ1036" i="14"/>
  <c r="BA1036" i="14"/>
  <c r="BB1036" i="14"/>
  <c r="BC1036" i="14"/>
  <c r="AY1037" i="14"/>
  <c r="AZ1037" i="14"/>
  <c r="BA1037" i="14"/>
  <c r="BB1037" i="14"/>
  <c r="BC1037" i="14"/>
  <c r="AY1038" i="14"/>
  <c r="AZ1038" i="14"/>
  <c r="BA1038" i="14"/>
  <c r="BB1038" i="14"/>
  <c r="BC1038" i="14"/>
  <c r="AY1039" i="14"/>
  <c r="AZ1039" i="14"/>
  <c r="BA1039" i="14"/>
  <c r="BB1039" i="14"/>
  <c r="BC1039" i="14"/>
  <c r="AY1040" i="14"/>
  <c r="AZ1040" i="14"/>
  <c r="BA1040" i="14"/>
  <c r="BB1040" i="14"/>
  <c r="BC1040" i="14"/>
  <c r="AY1041" i="14"/>
  <c r="AZ1041" i="14"/>
  <c r="BA1041" i="14"/>
  <c r="BB1041" i="14"/>
  <c r="BC1041" i="14"/>
  <c r="AY1042" i="14"/>
  <c r="AZ1042" i="14"/>
  <c r="BA1042" i="14"/>
  <c r="BB1042" i="14"/>
  <c r="BC1042" i="14"/>
  <c r="AY1043" i="14"/>
  <c r="AZ1043" i="14"/>
  <c r="BA1043" i="14"/>
  <c r="BB1043" i="14"/>
  <c r="BC1043" i="14"/>
  <c r="AY1044" i="14"/>
  <c r="AZ1044" i="14"/>
  <c r="BA1044" i="14"/>
  <c r="BB1044" i="14"/>
  <c r="BC1044" i="14"/>
  <c r="AY1045" i="14"/>
  <c r="AZ1045" i="14"/>
  <c r="BA1045" i="14"/>
  <c r="BB1045" i="14"/>
  <c r="BC1045" i="14"/>
  <c r="BJ1045" i="14"/>
  <c r="BR1045" i="14" s="1"/>
  <c r="BO1045" i="14"/>
  <c r="BD1045" i="14"/>
  <c r="AV1045" i="14"/>
  <c r="AS1045" i="14"/>
  <c r="AQ1045" i="14"/>
  <c r="AN1045" i="14"/>
  <c r="AK1045" i="14"/>
  <c r="AH1045" i="14"/>
  <c r="AE1045" i="14"/>
  <c r="AD1045" i="14"/>
  <c r="AB1045" i="14"/>
  <c r="AA1045" i="14"/>
  <c r="X1045" i="14"/>
  <c r="S1045" i="14"/>
  <c r="BD1044" i="14"/>
  <c r="AV1044" i="14"/>
  <c r="AS1044" i="14"/>
  <c r="AQ1044" i="14"/>
  <c r="AN1044" i="14"/>
  <c r="AK1044" i="14"/>
  <c r="AH1044" i="14"/>
  <c r="AE1044" i="14"/>
  <c r="AD1044" i="14"/>
  <c r="AB1044" i="14"/>
  <c r="AA1044" i="14"/>
  <c r="X1044" i="14"/>
  <c r="S1044" i="14"/>
  <c r="BD1043" i="14"/>
  <c r="AV1043" i="14"/>
  <c r="AS1043" i="14"/>
  <c r="AQ1043" i="14"/>
  <c r="AN1043" i="14"/>
  <c r="AK1043" i="14"/>
  <c r="AH1043" i="14"/>
  <c r="AE1043" i="14"/>
  <c r="AD1043" i="14"/>
  <c r="AB1043" i="14"/>
  <c r="AA1043" i="14"/>
  <c r="X1043" i="14"/>
  <c r="S1043" i="14"/>
  <c r="BD1042" i="14"/>
  <c r="AV1042" i="14"/>
  <c r="AS1042" i="14"/>
  <c r="AQ1042" i="14"/>
  <c r="AN1042" i="14"/>
  <c r="AK1042" i="14"/>
  <c r="AH1042" i="14"/>
  <c r="AE1042" i="14"/>
  <c r="AD1042" i="14"/>
  <c r="AB1042" i="14"/>
  <c r="AA1042" i="14"/>
  <c r="X1042" i="14"/>
  <c r="S1042" i="14"/>
  <c r="BD1041" i="14"/>
  <c r="AV1041" i="14"/>
  <c r="AS1041" i="14"/>
  <c r="AQ1041" i="14"/>
  <c r="AN1041" i="14"/>
  <c r="AK1041" i="14"/>
  <c r="AH1041" i="14"/>
  <c r="AE1041" i="14"/>
  <c r="AD1041" i="14"/>
  <c r="AB1041" i="14"/>
  <c r="AA1041" i="14"/>
  <c r="X1041" i="14"/>
  <c r="S1041" i="14"/>
  <c r="BD1040" i="14"/>
  <c r="AV1040" i="14"/>
  <c r="AS1040" i="14"/>
  <c r="AQ1040" i="14"/>
  <c r="AN1040" i="14"/>
  <c r="AK1040" i="14"/>
  <c r="AH1040" i="14"/>
  <c r="AE1040" i="14"/>
  <c r="AD1040" i="14"/>
  <c r="AB1040" i="14"/>
  <c r="AA1040" i="14"/>
  <c r="X1040" i="14"/>
  <c r="S1040" i="14"/>
  <c r="BD1039" i="14"/>
  <c r="AV1039" i="14"/>
  <c r="AS1039" i="14"/>
  <c r="AQ1039" i="14"/>
  <c r="AN1039" i="14"/>
  <c r="AK1039" i="14"/>
  <c r="AH1039" i="14"/>
  <c r="AE1039" i="14"/>
  <c r="AD1039" i="14"/>
  <c r="AB1039" i="14"/>
  <c r="AA1039" i="14"/>
  <c r="X1039" i="14"/>
  <c r="S1039" i="14"/>
  <c r="BD1038" i="14"/>
  <c r="AV1038" i="14"/>
  <c r="AS1038" i="14"/>
  <c r="AQ1038" i="14"/>
  <c r="AN1038" i="14"/>
  <c r="AK1038" i="14"/>
  <c r="AH1038" i="14"/>
  <c r="AE1038" i="14"/>
  <c r="AD1038" i="14"/>
  <c r="AB1038" i="14"/>
  <c r="AA1038" i="14"/>
  <c r="X1038" i="14"/>
  <c r="S1038" i="14"/>
  <c r="F1038" i="14"/>
  <c r="AX1038" i="14" s="1"/>
  <c r="BD1037" i="14"/>
  <c r="AV1037" i="14"/>
  <c r="AS1037" i="14"/>
  <c r="AQ1037" i="14"/>
  <c r="AN1037" i="14"/>
  <c r="AK1037" i="14"/>
  <c r="AH1037" i="14"/>
  <c r="AE1037" i="14"/>
  <c r="AD1037" i="14"/>
  <c r="AB1037" i="14"/>
  <c r="AA1037" i="14"/>
  <c r="X1037" i="14"/>
  <c r="S1037" i="14"/>
  <c r="BD1036" i="14"/>
  <c r="AV1036" i="14"/>
  <c r="AS1036" i="14"/>
  <c r="AQ1036" i="14"/>
  <c r="AN1036" i="14"/>
  <c r="AK1036" i="14"/>
  <c r="AH1036" i="14"/>
  <c r="AE1036" i="14"/>
  <c r="AD1036" i="14"/>
  <c r="AB1036" i="14"/>
  <c r="AA1036" i="14"/>
  <c r="X1036" i="14"/>
  <c r="S1036" i="14"/>
  <c r="BD1035" i="14"/>
  <c r="AV1035" i="14"/>
  <c r="AS1035" i="14"/>
  <c r="AQ1035" i="14"/>
  <c r="AN1035" i="14"/>
  <c r="AK1035" i="14"/>
  <c r="AH1035" i="14"/>
  <c r="AE1035" i="14"/>
  <c r="AD1035" i="14"/>
  <c r="AB1035" i="14"/>
  <c r="AA1035" i="14"/>
  <c r="X1035" i="14"/>
  <c r="S1035" i="14"/>
  <c r="BD1034" i="14"/>
  <c r="AV1034" i="14"/>
  <c r="AS1034" i="14"/>
  <c r="AQ1034" i="14"/>
  <c r="AN1034" i="14"/>
  <c r="AK1034" i="14"/>
  <c r="AH1034" i="14"/>
  <c r="AE1034" i="14"/>
  <c r="AD1034" i="14"/>
  <c r="AB1034" i="14"/>
  <c r="AA1034" i="14"/>
  <c r="X1034" i="14"/>
  <c r="S1034" i="14"/>
  <c r="BD1033" i="14"/>
  <c r="AV1033" i="14"/>
  <c r="AS1033" i="14"/>
  <c r="AQ1033" i="14"/>
  <c r="AN1033" i="14"/>
  <c r="AK1033" i="14"/>
  <c r="AH1033" i="14"/>
  <c r="AE1033" i="14"/>
  <c r="AD1033" i="14"/>
  <c r="AB1033" i="14"/>
  <c r="AA1033" i="14"/>
  <c r="X1033" i="14"/>
  <c r="S1033" i="14"/>
  <c r="BD1032" i="14"/>
  <c r="AV1032" i="14"/>
  <c r="AS1032" i="14"/>
  <c r="AQ1032" i="14"/>
  <c r="AN1032" i="14"/>
  <c r="AK1032" i="14"/>
  <c r="AH1032" i="14"/>
  <c r="AE1032" i="14"/>
  <c r="AD1032" i="14"/>
  <c r="AB1032" i="14"/>
  <c r="AA1032" i="14"/>
  <c r="X1032" i="14"/>
  <c r="S1032" i="14"/>
  <c r="BD1031" i="14"/>
  <c r="AV1031" i="14"/>
  <c r="AS1031" i="14"/>
  <c r="AQ1031" i="14"/>
  <c r="AN1031" i="14"/>
  <c r="AK1031" i="14"/>
  <c r="AH1031" i="14"/>
  <c r="AE1031" i="14"/>
  <c r="F1031" i="14"/>
  <c r="AB1031" i="14" s="1"/>
  <c r="AA1031" i="14"/>
  <c r="X1031" i="14"/>
  <c r="S1031" i="14"/>
  <c r="BD1030" i="14"/>
  <c r="AV1030" i="14"/>
  <c r="AS1030" i="14"/>
  <c r="AQ1030" i="14"/>
  <c r="AN1030" i="14"/>
  <c r="AK1030" i="14"/>
  <c r="AH1030" i="14"/>
  <c r="AE1030" i="14"/>
  <c r="AD1030" i="14"/>
  <c r="AB1030" i="14"/>
  <c r="I1030" i="14"/>
  <c r="AA1030" i="14" s="1"/>
  <c r="X1030" i="14"/>
  <c r="S1030" i="14"/>
  <c r="BD1029" i="14"/>
  <c r="AV1029" i="14"/>
  <c r="AS1029" i="14"/>
  <c r="AQ1029" i="14"/>
  <c r="AN1029" i="14"/>
  <c r="AK1029" i="14"/>
  <c r="AH1029" i="14"/>
  <c r="AE1029" i="14"/>
  <c r="AD1029" i="14"/>
  <c r="AB1029" i="14"/>
  <c r="AA1029" i="14"/>
  <c r="I1029" i="14"/>
  <c r="X1029" i="14" s="1"/>
  <c r="S1029" i="14"/>
  <c r="BD1028" i="14"/>
  <c r="AV1028" i="14"/>
  <c r="AS1028" i="14"/>
  <c r="AQ1028" i="14"/>
  <c r="AN1028" i="14"/>
  <c r="AK1028" i="14"/>
  <c r="AH1028" i="14"/>
  <c r="AE1028" i="14"/>
  <c r="AD1028" i="14"/>
  <c r="AB1028" i="14"/>
  <c r="AA1028" i="14"/>
  <c r="X1028" i="14"/>
  <c r="S1028" i="14"/>
  <c r="BD1027" i="14"/>
  <c r="AV1027" i="14"/>
  <c r="AS1027" i="14"/>
  <c r="AQ1027" i="14"/>
  <c r="AN1027" i="14"/>
  <c r="AK1027" i="14"/>
  <c r="AH1027" i="14"/>
  <c r="AE1027" i="14"/>
  <c r="AD1027" i="14"/>
  <c r="AB1027" i="14"/>
  <c r="AA1027" i="14"/>
  <c r="X1027" i="14"/>
  <c r="BD1026" i="14"/>
  <c r="AV1026" i="14"/>
  <c r="AS1026" i="14"/>
  <c r="AQ1026" i="14"/>
  <c r="AN1026" i="14"/>
  <c r="AK1026" i="14"/>
  <c r="AH1026" i="14"/>
  <c r="AE1026" i="14"/>
  <c r="AD1026" i="14"/>
  <c r="AB1026" i="14"/>
  <c r="AA1026" i="14"/>
  <c r="X1026" i="14"/>
  <c r="S1026" i="14"/>
  <c r="BD1025" i="14"/>
  <c r="AV1025" i="14"/>
  <c r="AS1025" i="14"/>
  <c r="AQ1025" i="14"/>
  <c r="AN1025" i="14"/>
  <c r="AK1025" i="14"/>
  <c r="AH1025" i="14"/>
  <c r="AE1025" i="14"/>
  <c r="AD1025" i="14"/>
  <c r="AB1025" i="14"/>
  <c r="AA1025" i="14"/>
  <c r="X1025" i="14"/>
  <c r="S1025" i="14"/>
  <c r="BD1024" i="14"/>
  <c r="AV1024" i="14"/>
  <c r="AS1024" i="14"/>
  <c r="AQ1024" i="14"/>
  <c r="AN1024" i="14"/>
  <c r="AK1024" i="14"/>
  <c r="AH1024" i="14"/>
  <c r="AE1024" i="14"/>
  <c r="AD1024" i="14"/>
  <c r="AB1024" i="14"/>
  <c r="AA1024" i="14"/>
  <c r="X1024" i="14"/>
  <c r="S1024" i="14"/>
  <c r="BD1023" i="14"/>
  <c r="AV1023" i="14"/>
  <c r="AS1023" i="14"/>
  <c r="AQ1023" i="14"/>
  <c r="AN1023" i="14"/>
  <c r="AK1023" i="14"/>
  <c r="AH1023" i="14"/>
  <c r="AE1023" i="14"/>
  <c r="AD1023" i="14"/>
  <c r="AB1023" i="14"/>
  <c r="AA1023" i="14"/>
  <c r="X1023" i="14"/>
  <c r="S1023" i="14"/>
  <c r="BH1020" i="14"/>
  <c r="BG1020" i="14"/>
  <c r="BF1020" i="14"/>
  <c r="AY994" i="14"/>
  <c r="AZ994" i="14"/>
  <c r="BA994" i="14"/>
  <c r="BB994" i="14"/>
  <c r="BC994" i="14"/>
  <c r="AY995" i="14"/>
  <c r="AZ995" i="14"/>
  <c r="BA995" i="14"/>
  <c r="BB995" i="14"/>
  <c r="BC995" i="14"/>
  <c r="AY996" i="14"/>
  <c r="AZ996" i="14"/>
  <c r="BA996" i="14"/>
  <c r="BB996" i="14"/>
  <c r="BC996" i="14"/>
  <c r="AY997" i="14"/>
  <c r="AZ997" i="14"/>
  <c r="BA997" i="14"/>
  <c r="BB997" i="14"/>
  <c r="BC997" i="14"/>
  <c r="AY998" i="14"/>
  <c r="AZ998" i="14"/>
  <c r="BA998" i="14"/>
  <c r="BB998" i="14"/>
  <c r="BC998" i="14"/>
  <c r="AY999" i="14"/>
  <c r="AZ999" i="14"/>
  <c r="BA999" i="14"/>
  <c r="BB999" i="14"/>
  <c r="BC999" i="14"/>
  <c r="AY1000" i="14"/>
  <c r="AZ1000" i="14"/>
  <c r="BA1000" i="14"/>
  <c r="BB1000" i="14"/>
  <c r="BC1000" i="14"/>
  <c r="AY1001" i="14"/>
  <c r="AZ1001" i="14"/>
  <c r="BA1001" i="14"/>
  <c r="BB1001" i="14"/>
  <c r="BC1001" i="14"/>
  <c r="AY1002" i="14"/>
  <c r="AZ1002" i="14"/>
  <c r="BA1002" i="14"/>
  <c r="BB1002" i="14"/>
  <c r="BC1002" i="14"/>
  <c r="AY1003" i="14"/>
  <c r="AZ1003" i="14"/>
  <c r="BA1003" i="14"/>
  <c r="BB1003" i="14"/>
  <c r="BC1003" i="14"/>
  <c r="AY1004" i="14"/>
  <c r="AZ1004" i="14"/>
  <c r="BA1004" i="14"/>
  <c r="BB1004" i="14"/>
  <c r="BC1004" i="14"/>
  <c r="AY1005" i="14"/>
  <c r="AZ1005" i="14"/>
  <c r="BA1005" i="14"/>
  <c r="BB1005" i="14"/>
  <c r="BC1005" i="14"/>
  <c r="AY1006" i="14"/>
  <c r="AZ1006" i="14"/>
  <c r="BA1006" i="14"/>
  <c r="BB1006" i="14"/>
  <c r="BC1006" i="14"/>
  <c r="AY1007" i="14"/>
  <c r="AZ1007" i="14"/>
  <c r="BA1007" i="14"/>
  <c r="BB1007" i="14"/>
  <c r="BC1007" i="14"/>
  <c r="AY1008" i="14"/>
  <c r="AZ1008" i="14"/>
  <c r="BA1008" i="14"/>
  <c r="BB1008" i="14"/>
  <c r="BC1008" i="14"/>
  <c r="AY1009" i="14"/>
  <c r="AZ1009" i="14"/>
  <c r="BA1009" i="14"/>
  <c r="BB1009" i="14"/>
  <c r="BC1009" i="14"/>
  <c r="AY1010" i="14"/>
  <c r="AZ1010" i="14"/>
  <c r="BA1010" i="14"/>
  <c r="BB1010" i="14"/>
  <c r="BC1010" i="14"/>
  <c r="AY1011" i="14"/>
  <c r="AZ1011" i="14"/>
  <c r="BA1011" i="14"/>
  <c r="BB1011" i="14"/>
  <c r="BC1011" i="14"/>
  <c r="AY1012" i="14"/>
  <c r="AZ1012" i="14"/>
  <c r="BA1012" i="14"/>
  <c r="BB1012" i="14"/>
  <c r="BC1012" i="14"/>
  <c r="AY1013" i="14"/>
  <c r="AZ1013" i="14"/>
  <c r="BA1013" i="14"/>
  <c r="BB1013" i="14"/>
  <c r="BC1013" i="14"/>
  <c r="AY1014" i="14"/>
  <c r="AZ1014" i="14"/>
  <c r="BA1014" i="14"/>
  <c r="BB1014" i="14"/>
  <c r="BC1014" i="14"/>
  <c r="AY1015" i="14"/>
  <c r="AZ1015" i="14"/>
  <c r="BA1015" i="14"/>
  <c r="BB1015" i="14"/>
  <c r="BC1015" i="14"/>
  <c r="AY1016" i="14"/>
  <c r="AZ1016" i="14"/>
  <c r="BA1016" i="14"/>
  <c r="BB1016" i="14"/>
  <c r="BC1016" i="14"/>
  <c r="BK1016" i="14"/>
  <c r="BY1016" i="14" s="1"/>
  <c r="BJ1016" i="14"/>
  <c r="BQ1016" i="14" s="1"/>
  <c r="BD1016" i="14"/>
  <c r="AV1016" i="14"/>
  <c r="AS1016" i="14"/>
  <c r="AQ1016" i="14"/>
  <c r="AN1016" i="14"/>
  <c r="AK1016" i="14"/>
  <c r="AH1016" i="14"/>
  <c r="AE1016" i="14"/>
  <c r="AD1016" i="14"/>
  <c r="AB1016" i="14"/>
  <c r="AA1016" i="14"/>
  <c r="X1016" i="14"/>
  <c r="S1016" i="14"/>
  <c r="BD1015" i="14"/>
  <c r="AV1015" i="14"/>
  <c r="AS1015" i="14"/>
  <c r="AQ1015" i="14"/>
  <c r="AN1015" i="14"/>
  <c r="AK1015" i="14"/>
  <c r="AH1015" i="14"/>
  <c r="AE1015" i="14"/>
  <c r="AD1015" i="14"/>
  <c r="AB1015" i="14"/>
  <c r="AA1015" i="14"/>
  <c r="X1015" i="14"/>
  <c r="S1015" i="14"/>
  <c r="BD1014" i="14"/>
  <c r="AV1014" i="14"/>
  <c r="AS1014" i="14"/>
  <c r="AQ1014" i="14"/>
  <c r="AN1014" i="14"/>
  <c r="AK1014" i="14"/>
  <c r="AH1014" i="14"/>
  <c r="AE1014" i="14"/>
  <c r="AD1014" i="14"/>
  <c r="AB1014" i="14"/>
  <c r="AA1014" i="14"/>
  <c r="X1014" i="14"/>
  <c r="S1014" i="14"/>
  <c r="BD1013" i="14"/>
  <c r="AV1013" i="14"/>
  <c r="AS1013" i="14"/>
  <c r="AQ1013" i="14"/>
  <c r="AN1013" i="14"/>
  <c r="AK1013" i="14"/>
  <c r="AH1013" i="14"/>
  <c r="AE1013" i="14"/>
  <c r="AD1013" i="14"/>
  <c r="AB1013" i="14"/>
  <c r="AA1013" i="14"/>
  <c r="X1013" i="14"/>
  <c r="S1013" i="14"/>
  <c r="BD1012" i="14"/>
  <c r="AV1012" i="14"/>
  <c r="AS1012" i="14"/>
  <c r="AQ1012" i="14"/>
  <c r="AN1012" i="14"/>
  <c r="AK1012" i="14"/>
  <c r="AH1012" i="14"/>
  <c r="AE1012" i="14"/>
  <c r="AD1012" i="14"/>
  <c r="AB1012" i="14"/>
  <c r="AA1012" i="14"/>
  <c r="X1012" i="14"/>
  <c r="S1012" i="14"/>
  <c r="BD1011" i="14"/>
  <c r="AV1011" i="14"/>
  <c r="AS1011" i="14"/>
  <c r="AQ1011" i="14"/>
  <c r="AN1011" i="14"/>
  <c r="AK1011" i="14"/>
  <c r="AH1011" i="14"/>
  <c r="AE1011" i="14"/>
  <c r="AD1011" i="14"/>
  <c r="AB1011" i="14"/>
  <c r="AA1011" i="14"/>
  <c r="X1011" i="14"/>
  <c r="S1011" i="14"/>
  <c r="BD1010" i="14"/>
  <c r="AV1010" i="14"/>
  <c r="AS1010" i="14"/>
  <c r="AQ1010" i="14"/>
  <c r="AN1010" i="14"/>
  <c r="AK1010" i="14"/>
  <c r="AH1010" i="14"/>
  <c r="AE1010" i="14"/>
  <c r="AD1010" i="14"/>
  <c r="AB1010" i="14"/>
  <c r="AA1010" i="14"/>
  <c r="X1010" i="14"/>
  <c r="S1010" i="14"/>
  <c r="BD1009" i="14"/>
  <c r="AV1009" i="14"/>
  <c r="AS1009" i="14"/>
  <c r="AQ1009" i="14"/>
  <c r="AN1009" i="14"/>
  <c r="AK1009" i="14"/>
  <c r="AH1009" i="14"/>
  <c r="AE1009" i="14"/>
  <c r="AD1009" i="14"/>
  <c r="AB1009" i="14"/>
  <c r="AA1009" i="14"/>
  <c r="X1009" i="14"/>
  <c r="S1009" i="14"/>
  <c r="F1009" i="14"/>
  <c r="AX1009" i="14" s="1"/>
  <c r="BD1008" i="14"/>
  <c r="AV1008" i="14"/>
  <c r="AS1008" i="14"/>
  <c r="AQ1008" i="14"/>
  <c r="AN1008" i="14"/>
  <c r="AK1008" i="14"/>
  <c r="AH1008" i="14"/>
  <c r="AE1008" i="14"/>
  <c r="AD1008" i="14"/>
  <c r="AB1008" i="14"/>
  <c r="AA1008" i="14"/>
  <c r="X1008" i="14"/>
  <c r="S1008" i="14"/>
  <c r="BD1007" i="14"/>
  <c r="AV1007" i="14"/>
  <c r="AS1007" i="14"/>
  <c r="AQ1007" i="14"/>
  <c r="AN1007" i="14"/>
  <c r="AK1007" i="14"/>
  <c r="AH1007" i="14"/>
  <c r="AE1007" i="14"/>
  <c r="AD1007" i="14"/>
  <c r="AB1007" i="14"/>
  <c r="AA1007" i="14"/>
  <c r="X1007" i="14"/>
  <c r="S1007" i="14"/>
  <c r="BD1006" i="14"/>
  <c r="AV1006" i="14"/>
  <c r="AS1006" i="14"/>
  <c r="AQ1006" i="14"/>
  <c r="AN1006" i="14"/>
  <c r="AK1006" i="14"/>
  <c r="AH1006" i="14"/>
  <c r="AE1006" i="14"/>
  <c r="AD1006" i="14"/>
  <c r="AB1006" i="14"/>
  <c r="AA1006" i="14"/>
  <c r="X1006" i="14"/>
  <c r="S1006" i="14"/>
  <c r="F1006" i="14"/>
  <c r="BD1005" i="14"/>
  <c r="AV1005" i="14"/>
  <c r="AS1005" i="14"/>
  <c r="AQ1005" i="14"/>
  <c r="AN1005" i="14"/>
  <c r="AK1005" i="14"/>
  <c r="AH1005" i="14"/>
  <c r="AE1005" i="14"/>
  <c r="AD1005" i="14"/>
  <c r="AB1005" i="14"/>
  <c r="AA1005" i="14"/>
  <c r="X1005" i="14"/>
  <c r="S1005" i="14"/>
  <c r="BD1004" i="14"/>
  <c r="AV1004" i="14"/>
  <c r="AS1004" i="14"/>
  <c r="AQ1004" i="14"/>
  <c r="AN1004" i="14"/>
  <c r="AK1004" i="14"/>
  <c r="AH1004" i="14"/>
  <c r="AE1004" i="14"/>
  <c r="AD1004" i="14"/>
  <c r="AB1004" i="14"/>
  <c r="AA1004" i="14"/>
  <c r="X1004" i="14"/>
  <c r="S1004" i="14"/>
  <c r="BD1003" i="14"/>
  <c r="AV1003" i="14"/>
  <c r="AS1003" i="14"/>
  <c r="AQ1003" i="14"/>
  <c r="AN1003" i="14"/>
  <c r="AK1003" i="14"/>
  <c r="AH1003" i="14"/>
  <c r="AE1003" i="14"/>
  <c r="AD1003" i="14"/>
  <c r="AB1003" i="14"/>
  <c r="AA1003" i="14"/>
  <c r="X1003" i="14"/>
  <c r="S1003" i="14"/>
  <c r="BD1002" i="14"/>
  <c r="AV1002" i="14"/>
  <c r="AS1002" i="14"/>
  <c r="AQ1002" i="14"/>
  <c r="AN1002" i="14"/>
  <c r="AK1002" i="14"/>
  <c r="AH1002" i="14"/>
  <c r="AE1002" i="14"/>
  <c r="F1002" i="14"/>
  <c r="AA1002" i="14"/>
  <c r="X1002" i="14"/>
  <c r="S1002" i="14"/>
  <c r="BD1001" i="14"/>
  <c r="AV1001" i="14"/>
  <c r="AS1001" i="14"/>
  <c r="AQ1001" i="14"/>
  <c r="AN1001" i="14"/>
  <c r="AK1001" i="14"/>
  <c r="AH1001" i="14"/>
  <c r="AE1001" i="14"/>
  <c r="AD1001" i="14"/>
  <c r="AB1001" i="14"/>
  <c r="I1001" i="14"/>
  <c r="AA1001" i="14" s="1"/>
  <c r="X1001" i="14"/>
  <c r="S1001" i="14"/>
  <c r="BD1000" i="14"/>
  <c r="AV1000" i="14"/>
  <c r="AS1000" i="14"/>
  <c r="AQ1000" i="14"/>
  <c r="AN1000" i="14"/>
  <c r="AK1000" i="14"/>
  <c r="AH1000" i="14"/>
  <c r="AE1000" i="14"/>
  <c r="AD1000" i="14"/>
  <c r="AB1000" i="14"/>
  <c r="AA1000" i="14"/>
  <c r="I1000" i="14"/>
  <c r="X1000" i="14" s="1"/>
  <c r="S1000" i="14"/>
  <c r="BD999" i="14"/>
  <c r="AV999" i="14"/>
  <c r="AS999" i="14"/>
  <c r="AQ999" i="14"/>
  <c r="AN999" i="14"/>
  <c r="AK999" i="14"/>
  <c r="AH999" i="14"/>
  <c r="AE999" i="14"/>
  <c r="AD999" i="14"/>
  <c r="AB999" i="14"/>
  <c r="AA999" i="14"/>
  <c r="X999" i="14"/>
  <c r="S999" i="14"/>
  <c r="BD998" i="14"/>
  <c r="AV998" i="14"/>
  <c r="AS998" i="14"/>
  <c r="AQ998" i="14"/>
  <c r="AN998" i="14"/>
  <c r="AK998" i="14"/>
  <c r="AH998" i="14"/>
  <c r="AE998" i="14"/>
  <c r="AD998" i="14"/>
  <c r="AB998" i="14"/>
  <c r="AA998" i="14"/>
  <c r="X998" i="14"/>
  <c r="I998" i="14"/>
  <c r="S998" i="14" s="1"/>
  <c r="BD997" i="14"/>
  <c r="AV997" i="14"/>
  <c r="AS997" i="14"/>
  <c r="AQ997" i="14"/>
  <c r="AN997" i="14"/>
  <c r="AK997" i="14"/>
  <c r="AH997" i="14"/>
  <c r="AE997" i="14"/>
  <c r="AD997" i="14"/>
  <c r="AB997" i="14"/>
  <c r="AA997" i="14"/>
  <c r="X997" i="14"/>
  <c r="S997" i="14"/>
  <c r="BD996" i="14"/>
  <c r="AV996" i="14"/>
  <c r="AS996" i="14"/>
  <c r="AQ996" i="14"/>
  <c r="AN996" i="14"/>
  <c r="AK996" i="14"/>
  <c r="AH996" i="14"/>
  <c r="AE996" i="14"/>
  <c r="AD996" i="14"/>
  <c r="AB996" i="14"/>
  <c r="AA996" i="14"/>
  <c r="X996" i="14"/>
  <c r="S996" i="14"/>
  <c r="BD995" i="14"/>
  <c r="AV995" i="14"/>
  <c r="AS995" i="14"/>
  <c r="AQ995" i="14"/>
  <c r="AN995" i="14"/>
  <c r="AK995" i="14"/>
  <c r="AH995" i="14"/>
  <c r="AE995" i="14"/>
  <c r="AD995" i="14"/>
  <c r="AB995" i="14"/>
  <c r="AA995" i="14"/>
  <c r="X995" i="14"/>
  <c r="S995" i="14"/>
  <c r="BD994" i="14"/>
  <c r="AV994" i="14"/>
  <c r="AS994" i="14"/>
  <c r="AQ994" i="14"/>
  <c r="AN994" i="14"/>
  <c r="AK994" i="14"/>
  <c r="AH994" i="14"/>
  <c r="AE994" i="14"/>
  <c r="AD994" i="14"/>
  <c r="AB994" i="14"/>
  <c r="AA994" i="14"/>
  <c r="X994" i="14"/>
  <c r="S994" i="14"/>
  <c r="BH991" i="14"/>
  <c r="BG991" i="14"/>
  <c r="BF991" i="14"/>
  <c r="AY965" i="14"/>
  <c r="AZ965" i="14"/>
  <c r="BA965" i="14"/>
  <c r="BB965" i="14"/>
  <c r="BC965" i="14"/>
  <c r="AY966" i="14"/>
  <c r="AZ966" i="14"/>
  <c r="BA966" i="14"/>
  <c r="BB966" i="14"/>
  <c r="BC966" i="14"/>
  <c r="AY967" i="14"/>
  <c r="AZ967" i="14"/>
  <c r="BA967" i="14"/>
  <c r="BB967" i="14"/>
  <c r="BC967" i="14"/>
  <c r="AY968" i="14"/>
  <c r="AZ968" i="14"/>
  <c r="BA968" i="14"/>
  <c r="BB968" i="14"/>
  <c r="BC968" i="14"/>
  <c r="AY969" i="14"/>
  <c r="AZ969" i="14"/>
  <c r="BA969" i="14"/>
  <c r="BB969" i="14"/>
  <c r="BC969" i="14"/>
  <c r="AY970" i="14"/>
  <c r="AZ970" i="14"/>
  <c r="BA970" i="14"/>
  <c r="BB970" i="14"/>
  <c r="BC970" i="14"/>
  <c r="AY971" i="14"/>
  <c r="AZ971" i="14"/>
  <c r="BA971" i="14"/>
  <c r="BB971" i="14"/>
  <c r="BC971" i="14"/>
  <c r="AY972" i="14"/>
  <c r="AZ972" i="14"/>
  <c r="BA972" i="14"/>
  <c r="BB972" i="14"/>
  <c r="BC972" i="14"/>
  <c r="AY973" i="14"/>
  <c r="AZ973" i="14"/>
  <c r="BA973" i="14"/>
  <c r="BB973" i="14"/>
  <c r="BC973" i="14"/>
  <c r="AY974" i="14"/>
  <c r="AZ974" i="14"/>
  <c r="BA974" i="14"/>
  <c r="BB974" i="14"/>
  <c r="BC974" i="14"/>
  <c r="AY975" i="14"/>
  <c r="AZ975" i="14"/>
  <c r="BA975" i="14"/>
  <c r="BB975" i="14"/>
  <c r="BC975" i="14"/>
  <c r="AY976" i="14"/>
  <c r="AZ976" i="14"/>
  <c r="BA976" i="14"/>
  <c r="BB976" i="14"/>
  <c r="BC976" i="14"/>
  <c r="AY977" i="14"/>
  <c r="AZ977" i="14"/>
  <c r="BA977" i="14"/>
  <c r="BB977" i="14"/>
  <c r="BC977" i="14"/>
  <c r="AY978" i="14"/>
  <c r="AZ978" i="14"/>
  <c r="BA978" i="14"/>
  <c r="BB978" i="14"/>
  <c r="BC978" i="14"/>
  <c r="AY979" i="14"/>
  <c r="AZ979" i="14"/>
  <c r="BA979" i="14"/>
  <c r="BB979" i="14"/>
  <c r="BC979" i="14"/>
  <c r="AY980" i="14"/>
  <c r="AZ980" i="14"/>
  <c r="BA980" i="14"/>
  <c r="BB980" i="14"/>
  <c r="BC980" i="14"/>
  <c r="AY981" i="14"/>
  <c r="AZ981" i="14"/>
  <c r="BA981" i="14"/>
  <c r="BB981" i="14"/>
  <c r="BC981" i="14"/>
  <c r="AY982" i="14"/>
  <c r="AZ982" i="14"/>
  <c r="BA982" i="14"/>
  <c r="BB982" i="14"/>
  <c r="BC982" i="14"/>
  <c r="AY983" i="14"/>
  <c r="AZ983" i="14"/>
  <c r="BA983" i="14"/>
  <c r="BB983" i="14"/>
  <c r="BC983" i="14"/>
  <c r="AY984" i="14"/>
  <c r="AZ984" i="14"/>
  <c r="BA984" i="14"/>
  <c r="BB984" i="14"/>
  <c r="BC984" i="14"/>
  <c r="AY985" i="14"/>
  <c r="AZ985" i="14"/>
  <c r="BA985" i="14"/>
  <c r="BB985" i="14"/>
  <c r="BC985" i="14"/>
  <c r="AY986" i="14"/>
  <c r="AZ986" i="14"/>
  <c r="BA986" i="14"/>
  <c r="BB986" i="14"/>
  <c r="BC986" i="14"/>
  <c r="AY987" i="14"/>
  <c r="AZ987" i="14"/>
  <c r="BA987" i="14"/>
  <c r="BB987" i="14"/>
  <c r="BC987" i="14"/>
  <c r="BK987" i="14"/>
  <c r="BJ987" i="14"/>
  <c r="BR987" i="14" s="1"/>
  <c r="BD987" i="14"/>
  <c r="AV987" i="14"/>
  <c r="AS987" i="14"/>
  <c r="AQ987" i="14"/>
  <c r="AN987" i="14"/>
  <c r="AK987" i="14"/>
  <c r="AH987" i="14"/>
  <c r="AE987" i="14"/>
  <c r="AD987" i="14"/>
  <c r="AB987" i="14"/>
  <c r="AA987" i="14"/>
  <c r="X987" i="14"/>
  <c r="S987" i="14"/>
  <c r="BD986" i="14"/>
  <c r="AV986" i="14"/>
  <c r="AS986" i="14"/>
  <c r="AQ986" i="14"/>
  <c r="AN986" i="14"/>
  <c r="AK986" i="14"/>
  <c r="AH986" i="14"/>
  <c r="AE986" i="14"/>
  <c r="AD986" i="14"/>
  <c r="AB986" i="14"/>
  <c r="AA986" i="14"/>
  <c r="X986" i="14"/>
  <c r="S986" i="14"/>
  <c r="BD985" i="14"/>
  <c r="AV985" i="14"/>
  <c r="AS985" i="14"/>
  <c r="AQ985" i="14"/>
  <c r="AN985" i="14"/>
  <c r="AK985" i="14"/>
  <c r="AH985" i="14"/>
  <c r="AE985" i="14"/>
  <c r="AD985" i="14"/>
  <c r="AB985" i="14"/>
  <c r="AA985" i="14"/>
  <c r="X985" i="14"/>
  <c r="S985" i="14"/>
  <c r="BD984" i="14"/>
  <c r="AV984" i="14"/>
  <c r="AS984" i="14"/>
  <c r="AQ984" i="14"/>
  <c r="AN984" i="14"/>
  <c r="AK984" i="14"/>
  <c r="AH984" i="14"/>
  <c r="AE984" i="14"/>
  <c r="AD984" i="14"/>
  <c r="AB984" i="14"/>
  <c r="AA984" i="14"/>
  <c r="X984" i="14"/>
  <c r="S984" i="14"/>
  <c r="BD983" i="14"/>
  <c r="AV983" i="14"/>
  <c r="AS983" i="14"/>
  <c r="AQ983" i="14"/>
  <c r="AN983" i="14"/>
  <c r="AK983" i="14"/>
  <c r="AH983" i="14"/>
  <c r="AE983" i="14"/>
  <c r="AD983" i="14"/>
  <c r="AB983" i="14"/>
  <c r="AA983" i="14"/>
  <c r="X983" i="14"/>
  <c r="S983" i="14"/>
  <c r="BD982" i="14"/>
  <c r="AV982" i="14"/>
  <c r="AS982" i="14"/>
  <c r="AQ982" i="14"/>
  <c r="AN982" i="14"/>
  <c r="AK982" i="14"/>
  <c r="AH982" i="14"/>
  <c r="AE982" i="14"/>
  <c r="AD982" i="14"/>
  <c r="AB982" i="14"/>
  <c r="AA982" i="14"/>
  <c r="X982" i="14"/>
  <c r="S982" i="14"/>
  <c r="BD981" i="14"/>
  <c r="AV981" i="14"/>
  <c r="AS981" i="14"/>
  <c r="AQ981" i="14"/>
  <c r="AN981" i="14"/>
  <c r="AK981" i="14"/>
  <c r="AH981" i="14"/>
  <c r="AE981" i="14"/>
  <c r="AD981" i="14"/>
  <c r="AB981" i="14"/>
  <c r="AA981" i="14"/>
  <c r="X981" i="14"/>
  <c r="S981" i="14"/>
  <c r="BD980" i="14"/>
  <c r="AV980" i="14"/>
  <c r="AS980" i="14"/>
  <c r="AQ980" i="14"/>
  <c r="AN980" i="14"/>
  <c r="AK980" i="14"/>
  <c r="AH980" i="14"/>
  <c r="AE980" i="14"/>
  <c r="AD980" i="14"/>
  <c r="AB980" i="14"/>
  <c r="AA980" i="14"/>
  <c r="X980" i="14"/>
  <c r="S980" i="14"/>
  <c r="F980" i="14"/>
  <c r="AX980" i="14" s="1"/>
  <c r="BD979" i="14"/>
  <c r="AV979" i="14"/>
  <c r="AS979" i="14"/>
  <c r="AQ979" i="14"/>
  <c r="AN979" i="14"/>
  <c r="AK979" i="14"/>
  <c r="AH979" i="14"/>
  <c r="AE979" i="14"/>
  <c r="AD979" i="14"/>
  <c r="AB979" i="14"/>
  <c r="AA979" i="14"/>
  <c r="X979" i="14"/>
  <c r="S979" i="14"/>
  <c r="BD978" i="14"/>
  <c r="AV978" i="14"/>
  <c r="AS978" i="14"/>
  <c r="AQ978" i="14"/>
  <c r="AN978" i="14"/>
  <c r="AK978" i="14"/>
  <c r="AH978" i="14"/>
  <c r="AE978" i="14"/>
  <c r="AD978" i="14"/>
  <c r="AB978" i="14"/>
  <c r="AA978" i="14"/>
  <c r="X978" i="14"/>
  <c r="S978" i="14"/>
  <c r="BD977" i="14"/>
  <c r="AV977" i="14"/>
  <c r="AS977" i="14"/>
  <c r="AQ977" i="14"/>
  <c r="AN977" i="14"/>
  <c r="AK977" i="14"/>
  <c r="AH977" i="14"/>
  <c r="AE977" i="14"/>
  <c r="AD977" i="14"/>
  <c r="AB977" i="14"/>
  <c r="AA977" i="14"/>
  <c r="X977" i="14"/>
  <c r="S977" i="14"/>
  <c r="BD976" i="14"/>
  <c r="AV976" i="14"/>
  <c r="AS976" i="14"/>
  <c r="AQ976" i="14"/>
  <c r="AN976" i="14"/>
  <c r="AK976" i="14"/>
  <c r="AH976" i="14"/>
  <c r="AE976" i="14"/>
  <c r="AD976" i="14"/>
  <c r="AB976" i="14"/>
  <c r="AA976" i="14"/>
  <c r="X976" i="14"/>
  <c r="S976" i="14"/>
  <c r="BD975" i="14"/>
  <c r="AV975" i="14"/>
  <c r="AS975" i="14"/>
  <c r="AQ975" i="14"/>
  <c r="AN975" i="14"/>
  <c r="AK975" i="14"/>
  <c r="AH975" i="14"/>
  <c r="AE975" i="14"/>
  <c r="AD975" i="14"/>
  <c r="AB975" i="14"/>
  <c r="AA975" i="14"/>
  <c r="X975" i="14"/>
  <c r="S975" i="14"/>
  <c r="BD974" i="14"/>
  <c r="AV974" i="14"/>
  <c r="AS974" i="14"/>
  <c r="AQ974" i="14"/>
  <c r="AN974" i="14"/>
  <c r="AK974" i="14"/>
  <c r="AH974" i="14"/>
  <c r="AE974" i="14"/>
  <c r="AD974" i="14"/>
  <c r="AB974" i="14"/>
  <c r="AA974" i="14"/>
  <c r="X974" i="14"/>
  <c r="S974" i="14"/>
  <c r="BD973" i="14"/>
  <c r="AV973" i="14"/>
  <c r="AS973" i="14"/>
  <c r="AQ973" i="14"/>
  <c r="AN973" i="14"/>
  <c r="AK973" i="14"/>
  <c r="AH973" i="14"/>
  <c r="AE973" i="14"/>
  <c r="F973" i="14"/>
  <c r="AA973" i="14"/>
  <c r="X973" i="14"/>
  <c r="S973" i="14"/>
  <c r="BD972" i="14"/>
  <c r="AV972" i="14"/>
  <c r="AS972" i="14"/>
  <c r="AQ972" i="14"/>
  <c r="AN972" i="14"/>
  <c r="AK972" i="14"/>
  <c r="AH972" i="14"/>
  <c r="AE972" i="14"/>
  <c r="AD972" i="14"/>
  <c r="AB972" i="14"/>
  <c r="I972" i="14"/>
  <c r="AA972" i="14" s="1"/>
  <c r="X972" i="14"/>
  <c r="S972" i="14"/>
  <c r="BD971" i="14"/>
  <c r="AV971" i="14"/>
  <c r="AS971" i="14"/>
  <c r="AQ971" i="14"/>
  <c r="AN971" i="14"/>
  <c r="AK971" i="14"/>
  <c r="AH971" i="14"/>
  <c r="AE971" i="14"/>
  <c r="AD971" i="14"/>
  <c r="AB971" i="14"/>
  <c r="AA971" i="14"/>
  <c r="I971" i="14"/>
  <c r="X971" i="14" s="1"/>
  <c r="S971" i="14"/>
  <c r="BD970" i="14"/>
  <c r="AV970" i="14"/>
  <c r="AS970" i="14"/>
  <c r="AQ970" i="14"/>
  <c r="AN970" i="14"/>
  <c r="AK970" i="14"/>
  <c r="AH970" i="14"/>
  <c r="AE970" i="14"/>
  <c r="AD970" i="14"/>
  <c r="AB970" i="14"/>
  <c r="AA970" i="14"/>
  <c r="X970" i="14"/>
  <c r="S970" i="14"/>
  <c r="BD969" i="14"/>
  <c r="AV969" i="14"/>
  <c r="AS969" i="14"/>
  <c r="AQ969" i="14"/>
  <c r="AN969" i="14"/>
  <c r="AK969" i="14"/>
  <c r="AH969" i="14"/>
  <c r="AE969" i="14"/>
  <c r="AD969" i="14"/>
  <c r="AB969" i="14"/>
  <c r="AA969" i="14"/>
  <c r="X969" i="14"/>
  <c r="BD968" i="14"/>
  <c r="AV968" i="14"/>
  <c r="AS968" i="14"/>
  <c r="AQ968" i="14"/>
  <c r="AN968" i="14"/>
  <c r="AK968" i="14"/>
  <c r="AH968" i="14"/>
  <c r="AE968" i="14"/>
  <c r="AD968" i="14"/>
  <c r="AB968" i="14"/>
  <c r="AA968" i="14"/>
  <c r="X968" i="14"/>
  <c r="S968" i="14"/>
  <c r="BD967" i="14"/>
  <c r="AV967" i="14"/>
  <c r="AS967" i="14"/>
  <c r="AQ967" i="14"/>
  <c r="AN967" i="14"/>
  <c r="AK967" i="14"/>
  <c r="AH967" i="14"/>
  <c r="AE967" i="14"/>
  <c r="AD967" i="14"/>
  <c r="AB967" i="14"/>
  <c r="AA967" i="14"/>
  <c r="X967" i="14"/>
  <c r="S967" i="14"/>
  <c r="BD966" i="14"/>
  <c r="AV966" i="14"/>
  <c r="AS966" i="14"/>
  <c r="AQ966" i="14"/>
  <c r="AN966" i="14"/>
  <c r="AK966" i="14"/>
  <c r="AH966" i="14"/>
  <c r="AE966" i="14"/>
  <c r="AD966" i="14"/>
  <c r="AB966" i="14"/>
  <c r="AA966" i="14"/>
  <c r="X966" i="14"/>
  <c r="S966" i="14"/>
  <c r="BD965" i="14"/>
  <c r="AV965" i="14"/>
  <c r="AS965" i="14"/>
  <c r="AQ965" i="14"/>
  <c r="AN965" i="14"/>
  <c r="AK965" i="14"/>
  <c r="AH965" i="14"/>
  <c r="AE965" i="14"/>
  <c r="AD965" i="14"/>
  <c r="AB965" i="14"/>
  <c r="AA965" i="14"/>
  <c r="X965" i="14"/>
  <c r="S965" i="14"/>
  <c r="BH962" i="14"/>
  <c r="BG962" i="14"/>
  <c r="BF962" i="14"/>
  <c r="BL958" i="14"/>
  <c r="BZ958" i="14" s="1"/>
  <c r="BK958" i="14"/>
  <c r="BW958" i="14" s="1"/>
  <c r="AY936" i="14"/>
  <c r="AZ936" i="14"/>
  <c r="BA936" i="14"/>
  <c r="BB936" i="14"/>
  <c r="BC936" i="14"/>
  <c r="AY937" i="14"/>
  <c r="AZ937" i="14"/>
  <c r="BA937" i="14"/>
  <c r="BB937" i="14"/>
  <c r="BC937" i="14"/>
  <c r="AY938" i="14"/>
  <c r="AZ938" i="14"/>
  <c r="BA938" i="14"/>
  <c r="BB938" i="14"/>
  <c r="BC938" i="14"/>
  <c r="AY939" i="14"/>
  <c r="AZ939" i="14"/>
  <c r="BA939" i="14"/>
  <c r="BB939" i="14"/>
  <c r="BC939" i="14"/>
  <c r="AY940" i="14"/>
  <c r="AZ940" i="14"/>
  <c r="BA940" i="14"/>
  <c r="BB940" i="14"/>
  <c r="BC940" i="14"/>
  <c r="AY941" i="14"/>
  <c r="AZ941" i="14"/>
  <c r="BA941" i="14"/>
  <c r="BB941" i="14"/>
  <c r="BC941" i="14"/>
  <c r="AY942" i="14"/>
  <c r="AZ942" i="14"/>
  <c r="BA942" i="14"/>
  <c r="BB942" i="14"/>
  <c r="BC942" i="14"/>
  <c r="AY943" i="14"/>
  <c r="AZ943" i="14"/>
  <c r="BA943" i="14"/>
  <c r="BB943" i="14"/>
  <c r="BC943" i="14"/>
  <c r="AY944" i="14"/>
  <c r="AZ944" i="14"/>
  <c r="BA944" i="14"/>
  <c r="BB944" i="14"/>
  <c r="BC944" i="14"/>
  <c r="AY945" i="14"/>
  <c r="AZ945" i="14"/>
  <c r="BA945" i="14"/>
  <c r="BB945" i="14"/>
  <c r="BC945" i="14"/>
  <c r="AY946" i="14"/>
  <c r="AZ946" i="14"/>
  <c r="BA946" i="14"/>
  <c r="BB946" i="14"/>
  <c r="BC946" i="14"/>
  <c r="AY947" i="14"/>
  <c r="AZ947" i="14"/>
  <c r="BA947" i="14"/>
  <c r="BB947" i="14"/>
  <c r="BC947" i="14"/>
  <c r="AY948" i="14"/>
  <c r="AZ948" i="14"/>
  <c r="BA948" i="14"/>
  <c r="BB948" i="14"/>
  <c r="BC948" i="14"/>
  <c r="AY949" i="14"/>
  <c r="AZ949" i="14"/>
  <c r="BA949" i="14"/>
  <c r="BB949" i="14"/>
  <c r="BC949" i="14"/>
  <c r="AY950" i="14"/>
  <c r="AZ950" i="14"/>
  <c r="BA950" i="14"/>
  <c r="BB950" i="14"/>
  <c r="BC950" i="14"/>
  <c r="AY951" i="14"/>
  <c r="AZ951" i="14"/>
  <c r="BA951" i="14"/>
  <c r="BB951" i="14"/>
  <c r="BC951" i="14"/>
  <c r="AY952" i="14"/>
  <c r="AZ952" i="14"/>
  <c r="BA952" i="14"/>
  <c r="BB952" i="14"/>
  <c r="BC952" i="14"/>
  <c r="AY953" i="14"/>
  <c r="AZ953" i="14"/>
  <c r="BA953" i="14"/>
  <c r="BB953" i="14"/>
  <c r="BC953" i="14"/>
  <c r="AY954" i="14"/>
  <c r="AZ954" i="14"/>
  <c r="BA954" i="14"/>
  <c r="BB954" i="14"/>
  <c r="BC954" i="14"/>
  <c r="AY955" i="14"/>
  <c r="AZ955" i="14"/>
  <c r="BA955" i="14"/>
  <c r="BB955" i="14"/>
  <c r="BC955" i="14"/>
  <c r="AY956" i="14"/>
  <c r="AZ956" i="14"/>
  <c r="BA956" i="14"/>
  <c r="BB956" i="14"/>
  <c r="BC956" i="14"/>
  <c r="AY957" i="14"/>
  <c r="AZ957" i="14"/>
  <c r="BA957" i="14"/>
  <c r="BB957" i="14"/>
  <c r="BC957" i="14"/>
  <c r="AY958" i="14"/>
  <c r="AZ958" i="14"/>
  <c r="BA958" i="14"/>
  <c r="BB958" i="14"/>
  <c r="BC958" i="14"/>
  <c r="BD958" i="14"/>
  <c r="AV958" i="14"/>
  <c r="AS958" i="14"/>
  <c r="AQ958" i="14"/>
  <c r="AN958" i="14"/>
  <c r="AK958" i="14"/>
  <c r="AH958" i="14"/>
  <c r="AE958" i="14"/>
  <c r="AD958" i="14"/>
  <c r="AB958" i="14"/>
  <c r="AA958" i="14"/>
  <c r="X958" i="14"/>
  <c r="S958" i="14"/>
  <c r="BD957" i="14"/>
  <c r="AV957" i="14"/>
  <c r="AS957" i="14"/>
  <c r="AQ957" i="14"/>
  <c r="AN957" i="14"/>
  <c r="AK957" i="14"/>
  <c r="AH957" i="14"/>
  <c r="AE957" i="14"/>
  <c r="AD957" i="14"/>
  <c r="AB957" i="14"/>
  <c r="AA957" i="14"/>
  <c r="X957" i="14"/>
  <c r="S957" i="14"/>
  <c r="BD956" i="14"/>
  <c r="AV956" i="14"/>
  <c r="AS956" i="14"/>
  <c r="AQ956" i="14"/>
  <c r="AN956" i="14"/>
  <c r="AK956" i="14"/>
  <c r="AH956" i="14"/>
  <c r="AE956" i="14"/>
  <c r="AD956" i="14"/>
  <c r="AB956" i="14"/>
  <c r="AA956" i="14"/>
  <c r="X956" i="14"/>
  <c r="S956" i="14"/>
  <c r="BD955" i="14"/>
  <c r="AV955" i="14"/>
  <c r="AS955" i="14"/>
  <c r="AQ955" i="14"/>
  <c r="AN955" i="14"/>
  <c r="AK955" i="14"/>
  <c r="AH955" i="14"/>
  <c r="AE955" i="14"/>
  <c r="AD955" i="14"/>
  <c r="AB955" i="14"/>
  <c r="AA955" i="14"/>
  <c r="X955" i="14"/>
  <c r="S955" i="14"/>
  <c r="BD954" i="14"/>
  <c r="AV954" i="14"/>
  <c r="AS954" i="14"/>
  <c r="AQ954" i="14"/>
  <c r="AN954" i="14"/>
  <c r="AK954" i="14"/>
  <c r="AH954" i="14"/>
  <c r="AE954" i="14"/>
  <c r="AD954" i="14"/>
  <c r="AB954" i="14"/>
  <c r="AA954" i="14"/>
  <c r="X954" i="14"/>
  <c r="S954" i="14"/>
  <c r="BD953" i="14"/>
  <c r="AV953" i="14"/>
  <c r="AS953" i="14"/>
  <c r="AQ953" i="14"/>
  <c r="AN953" i="14"/>
  <c r="AK953" i="14"/>
  <c r="AH953" i="14"/>
  <c r="AE953" i="14"/>
  <c r="AD953" i="14"/>
  <c r="AB953" i="14"/>
  <c r="AA953" i="14"/>
  <c r="X953" i="14"/>
  <c r="S953" i="14"/>
  <c r="BD952" i="14"/>
  <c r="AV952" i="14"/>
  <c r="AS952" i="14"/>
  <c r="AQ952" i="14"/>
  <c r="AN952" i="14"/>
  <c r="AK952" i="14"/>
  <c r="AH952" i="14"/>
  <c r="AE952" i="14"/>
  <c r="AD952" i="14"/>
  <c r="AB952" i="14"/>
  <c r="AA952" i="14"/>
  <c r="X952" i="14"/>
  <c r="S952" i="14"/>
  <c r="BD951" i="14"/>
  <c r="AV951" i="14"/>
  <c r="AS951" i="14"/>
  <c r="AQ951" i="14"/>
  <c r="AN951" i="14"/>
  <c r="AK951" i="14"/>
  <c r="AH951" i="14"/>
  <c r="AE951" i="14"/>
  <c r="AD951" i="14"/>
  <c r="AB951" i="14"/>
  <c r="AA951" i="14"/>
  <c r="X951" i="14"/>
  <c r="S951" i="14"/>
  <c r="F951" i="14"/>
  <c r="AX951" i="14" s="1"/>
  <c r="BD950" i="14"/>
  <c r="AV950" i="14"/>
  <c r="AS950" i="14"/>
  <c r="AQ950" i="14"/>
  <c r="AN950" i="14"/>
  <c r="AK950" i="14"/>
  <c r="AH950" i="14"/>
  <c r="AE950" i="14"/>
  <c r="AD950" i="14"/>
  <c r="AB950" i="14"/>
  <c r="AA950" i="14"/>
  <c r="X950" i="14"/>
  <c r="S950" i="14"/>
  <c r="BD949" i="14"/>
  <c r="AV949" i="14"/>
  <c r="AS949" i="14"/>
  <c r="AQ949" i="14"/>
  <c r="AN949" i="14"/>
  <c r="AK949" i="14"/>
  <c r="AH949" i="14"/>
  <c r="AE949" i="14"/>
  <c r="AD949" i="14"/>
  <c r="AB949" i="14"/>
  <c r="AA949" i="14"/>
  <c r="X949" i="14"/>
  <c r="S949" i="14"/>
  <c r="BD948" i="14"/>
  <c r="AV948" i="14"/>
  <c r="AS948" i="14"/>
  <c r="AQ948" i="14"/>
  <c r="AN948" i="14"/>
  <c r="AK948" i="14"/>
  <c r="AH948" i="14"/>
  <c r="AE948" i="14"/>
  <c r="AD948" i="14"/>
  <c r="AB948" i="14"/>
  <c r="AA948" i="14"/>
  <c r="X948" i="14"/>
  <c r="S948" i="14"/>
  <c r="BD947" i="14"/>
  <c r="AV947" i="14"/>
  <c r="AS947" i="14"/>
  <c r="AQ947" i="14"/>
  <c r="AN947" i="14"/>
  <c r="AK947" i="14"/>
  <c r="AH947" i="14"/>
  <c r="AE947" i="14"/>
  <c r="AD947" i="14"/>
  <c r="AB947" i="14"/>
  <c r="AA947" i="14"/>
  <c r="X947" i="14"/>
  <c r="S947" i="14"/>
  <c r="BD946" i="14"/>
  <c r="AV946" i="14"/>
  <c r="AS946" i="14"/>
  <c r="AQ946" i="14"/>
  <c r="AN946" i="14"/>
  <c r="AK946" i="14"/>
  <c r="AH946" i="14"/>
  <c r="AE946" i="14"/>
  <c r="AD946" i="14"/>
  <c r="AB946" i="14"/>
  <c r="AA946" i="14"/>
  <c r="X946" i="14"/>
  <c r="S946" i="14"/>
  <c r="BD945" i="14"/>
  <c r="AV945" i="14"/>
  <c r="AS945" i="14"/>
  <c r="AQ945" i="14"/>
  <c r="AN945" i="14"/>
  <c r="AK945" i="14"/>
  <c r="AH945" i="14"/>
  <c r="AE945" i="14"/>
  <c r="AD945" i="14"/>
  <c r="AB945" i="14"/>
  <c r="AA945" i="14"/>
  <c r="X945" i="14"/>
  <c r="S945" i="14"/>
  <c r="BD944" i="14"/>
  <c r="AV944" i="14"/>
  <c r="AS944" i="14"/>
  <c r="AQ944" i="14"/>
  <c r="AN944" i="14"/>
  <c r="AK944" i="14"/>
  <c r="AH944" i="14"/>
  <c r="AE944" i="14"/>
  <c r="I944" i="14"/>
  <c r="AD944" i="14" s="1"/>
  <c r="F944" i="14"/>
  <c r="AA944" i="14"/>
  <c r="X944" i="14"/>
  <c r="S944" i="14"/>
  <c r="BD943" i="14"/>
  <c r="AV943" i="14"/>
  <c r="AS943" i="14"/>
  <c r="AQ943" i="14"/>
  <c r="AN943" i="14"/>
  <c r="AK943" i="14"/>
  <c r="AH943" i="14"/>
  <c r="AE943" i="14"/>
  <c r="AD943" i="14"/>
  <c r="AB943" i="14"/>
  <c r="I943" i="14"/>
  <c r="AA943" i="14" s="1"/>
  <c r="X943" i="14"/>
  <c r="S943" i="14"/>
  <c r="BD942" i="14"/>
  <c r="AV942" i="14"/>
  <c r="AS942" i="14"/>
  <c r="AQ942" i="14"/>
  <c r="AN942" i="14"/>
  <c r="AK942" i="14"/>
  <c r="AH942" i="14"/>
  <c r="AE942" i="14"/>
  <c r="AD942" i="14"/>
  <c r="AB942" i="14"/>
  <c r="AA942" i="14"/>
  <c r="I942" i="14"/>
  <c r="X942" i="14" s="1"/>
  <c r="S942" i="14"/>
  <c r="BD941" i="14"/>
  <c r="AV941" i="14"/>
  <c r="AS941" i="14"/>
  <c r="AQ941" i="14"/>
  <c r="AN941" i="14"/>
  <c r="AK941" i="14"/>
  <c r="AH941" i="14"/>
  <c r="AE941" i="14"/>
  <c r="AD941" i="14"/>
  <c r="AB941" i="14"/>
  <c r="AA941" i="14"/>
  <c r="X941" i="14"/>
  <c r="S941" i="14"/>
  <c r="BD940" i="14"/>
  <c r="AV940" i="14"/>
  <c r="AS940" i="14"/>
  <c r="AQ940" i="14"/>
  <c r="AN940" i="14"/>
  <c r="AK940" i="14"/>
  <c r="AH940" i="14"/>
  <c r="AE940" i="14"/>
  <c r="AD940" i="14"/>
  <c r="AB940" i="14"/>
  <c r="AA940" i="14"/>
  <c r="X940" i="14"/>
  <c r="BD939" i="14"/>
  <c r="AV939" i="14"/>
  <c r="AS939" i="14"/>
  <c r="AQ939" i="14"/>
  <c r="AN939" i="14"/>
  <c r="AK939" i="14"/>
  <c r="AH939" i="14"/>
  <c r="AE939" i="14"/>
  <c r="AD939" i="14"/>
  <c r="AB939" i="14"/>
  <c r="AA939" i="14"/>
  <c r="X939" i="14"/>
  <c r="S939" i="14"/>
  <c r="BD938" i="14"/>
  <c r="AV938" i="14"/>
  <c r="AS938" i="14"/>
  <c r="AQ938" i="14"/>
  <c r="AN938" i="14"/>
  <c r="AK938" i="14"/>
  <c r="AH938" i="14"/>
  <c r="AE938" i="14"/>
  <c r="AD938" i="14"/>
  <c r="AB938" i="14"/>
  <c r="AA938" i="14"/>
  <c r="X938" i="14"/>
  <c r="S938" i="14"/>
  <c r="BD937" i="14"/>
  <c r="AV937" i="14"/>
  <c r="AS937" i="14"/>
  <c r="AQ937" i="14"/>
  <c r="AN937" i="14"/>
  <c r="AK937" i="14"/>
  <c r="AH937" i="14"/>
  <c r="AE937" i="14"/>
  <c r="AD937" i="14"/>
  <c r="AB937" i="14"/>
  <c r="AA937" i="14"/>
  <c r="X937" i="14"/>
  <c r="S937" i="14"/>
  <c r="BD936" i="14"/>
  <c r="AV936" i="14"/>
  <c r="AS936" i="14"/>
  <c r="AQ936" i="14"/>
  <c r="AN936" i="14"/>
  <c r="AK936" i="14"/>
  <c r="AH936" i="14"/>
  <c r="AE936" i="14"/>
  <c r="AD936" i="14"/>
  <c r="AB936" i="14"/>
  <c r="AA936" i="14"/>
  <c r="X936" i="14"/>
  <c r="S936" i="14"/>
  <c r="BH933" i="14"/>
  <c r="BG933" i="14"/>
  <c r="BF933" i="14"/>
  <c r="BL929" i="14"/>
  <c r="CD929" i="14" s="1"/>
  <c r="BK929" i="14"/>
  <c r="BW929" i="14" s="1"/>
  <c r="AY907" i="14"/>
  <c r="AZ907" i="14"/>
  <c r="BA907" i="14"/>
  <c r="BB907" i="14"/>
  <c r="BC907" i="14"/>
  <c r="AY908" i="14"/>
  <c r="AZ908" i="14"/>
  <c r="BA908" i="14"/>
  <c r="BB908" i="14"/>
  <c r="BC908" i="14"/>
  <c r="AY909" i="14"/>
  <c r="AZ909" i="14"/>
  <c r="BA909" i="14"/>
  <c r="BB909" i="14"/>
  <c r="BC909" i="14"/>
  <c r="AY910" i="14"/>
  <c r="AZ910" i="14"/>
  <c r="BA910" i="14"/>
  <c r="BB910" i="14"/>
  <c r="BC910" i="14"/>
  <c r="AY911" i="14"/>
  <c r="AZ911" i="14"/>
  <c r="BA911" i="14"/>
  <c r="BB911" i="14"/>
  <c r="BC911" i="14"/>
  <c r="AY912" i="14"/>
  <c r="AZ912" i="14"/>
  <c r="BA912" i="14"/>
  <c r="BB912" i="14"/>
  <c r="BC912" i="14"/>
  <c r="AY913" i="14"/>
  <c r="AZ913" i="14"/>
  <c r="BA913" i="14"/>
  <c r="BB913" i="14"/>
  <c r="BC913" i="14"/>
  <c r="AY914" i="14"/>
  <c r="AZ914" i="14"/>
  <c r="BA914" i="14"/>
  <c r="BB914" i="14"/>
  <c r="BC914" i="14"/>
  <c r="AY915" i="14"/>
  <c r="AZ915" i="14"/>
  <c r="BA915" i="14"/>
  <c r="BB915" i="14"/>
  <c r="BC915" i="14"/>
  <c r="AY916" i="14"/>
  <c r="AZ916" i="14"/>
  <c r="BA916" i="14"/>
  <c r="BB916" i="14"/>
  <c r="BC916" i="14"/>
  <c r="AY917" i="14"/>
  <c r="AZ917" i="14"/>
  <c r="BA917" i="14"/>
  <c r="BB917" i="14"/>
  <c r="BC917" i="14"/>
  <c r="AY918" i="14"/>
  <c r="AZ918" i="14"/>
  <c r="BA918" i="14"/>
  <c r="BB918" i="14"/>
  <c r="BC918" i="14"/>
  <c r="AY919" i="14"/>
  <c r="AZ919" i="14"/>
  <c r="BA919" i="14"/>
  <c r="BB919" i="14"/>
  <c r="BC919" i="14"/>
  <c r="AY920" i="14"/>
  <c r="AZ920" i="14"/>
  <c r="BA920" i="14"/>
  <c r="BB920" i="14"/>
  <c r="BC920" i="14"/>
  <c r="AY921" i="14"/>
  <c r="AZ921" i="14"/>
  <c r="BA921" i="14"/>
  <c r="BB921" i="14"/>
  <c r="BC921" i="14"/>
  <c r="AY922" i="14"/>
  <c r="AZ922" i="14"/>
  <c r="BA922" i="14"/>
  <c r="BB922" i="14"/>
  <c r="BC922" i="14"/>
  <c r="AY923" i="14"/>
  <c r="AZ923" i="14"/>
  <c r="BA923" i="14"/>
  <c r="BB923" i="14"/>
  <c r="BC923" i="14"/>
  <c r="AY924" i="14"/>
  <c r="AZ924" i="14"/>
  <c r="BA924" i="14"/>
  <c r="BB924" i="14"/>
  <c r="BC924" i="14"/>
  <c r="AY925" i="14"/>
  <c r="AZ925" i="14"/>
  <c r="BA925" i="14"/>
  <c r="BB925" i="14"/>
  <c r="BC925" i="14"/>
  <c r="AY926" i="14"/>
  <c r="AZ926" i="14"/>
  <c r="BA926" i="14"/>
  <c r="BB926" i="14"/>
  <c r="BC926" i="14"/>
  <c r="AY927" i="14"/>
  <c r="AZ927" i="14"/>
  <c r="BA927" i="14"/>
  <c r="BB927" i="14"/>
  <c r="BC927" i="14"/>
  <c r="AY928" i="14"/>
  <c r="AZ928" i="14"/>
  <c r="BA928" i="14"/>
  <c r="BB928" i="14"/>
  <c r="BC928" i="14"/>
  <c r="AY929" i="14"/>
  <c r="AZ929" i="14"/>
  <c r="BA929" i="14"/>
  <c r="BB929" i="14"/>
  <c r="BC929" i="14"/>
  <c r="BD929" i="14"/>
  <c r="AV929" i="14"/>
  <c r="AS929" i="14"/>
  <c r="AQ929" i="14"/>
  <c r="AN929" i="14"/>
  <c r="AK929" i="14"/>
  <c r="AH929" i="14"/>
  <c r="AE929" i="14"/>
  <c r="AD929" i="14"/>
  <c r="AB929" i="14"/>
  <c r="AA929" i="14"/>
  <c r="X929" i="14"/>
  <c r="S929" i="14"/>
  <c r="BD928" i="14"/>
  <c r="AV928" i="14"/>
  <c r="AS928" i="14"/>
  <c r="AQ928" i="14"/>
  <c r="AN928" i="14"/>
  <c r="AK928" i="14"/>
  <c r="AH928" i="14"/>
  <c r="AE928" i="14"/>
  <c r="AD928" i="14"/>
  <c r="AB928" i="14"/>
  <c r="AA928" i="14"/>
  <c r="X928" i="14"/>
  <c r="S928" i="14"/>
  <c r="BD927" i="14"/>
  <c r="AV927" i="14"/>
  <c r="AS927" i="14"/>
  <c r="AQ927" i="14"/>
  <c r="AN927" i="14"/>
  <c r="AK927" i="14"/>
  <c r="AH927" i="14"/>
  <c r="AE927" i="14"/>
  <c r="AD927" i="14"/>
  <c r="AB927" i="14"/>
  <c r="AA927" i="14"/>
  <c r="X927" i="14"/>
  <c r="S927" i="14"/>
  <c r="BD926" i="14"/>
  <c r="AV926" i="14"/>
  <c r="AS926" i="14"/>
  <c r="AQ926" i="14"/>
  <c r="AN926" i="14"/>
  <c r="AK926" i="14"/>
  <c r="AH926" i="14"/>
  <c r="AE926" i="14"/>
  <c r="AD926" i="14"/>
  <c r="AB926" i="14"/>
  <c r="AA926" i="14"/>
  <c r="X926" i="14"/>
  <c r="S926" i="14"/>
  <c r="BD925" i="14"/>
  <c r="AV925" i="14"/>
  <c r="AS925" i="14"/>
  <c r="AQ925" i="14"/>
  <c r="AN925" i="14"/>
  <c r="AK925" i="14"/>
  <c r="AH925" i="14"/>
  <c r="AE925" i="14"/>
  <c r="AD925" i="14"/>
  <c r="AB925" i="14"/>
  <c r="AA925" i="14"/>
  <c r="X925" i="14"/>
  <c r="S925" i="14"/>
  <c r="BD924" i="14"/>
  <c r="AV924" i="14"/>
  <c r="AS924" i="14"/>
  <c r="AQ924" i="14"/>
  <c r="AN924" i="14"/>
  <c r="AK924" i="14"/>
  <c r="AH924" i="14"/>
  <c r="AE924" i="14"/>
  <c r="AD924" i="14"/>
  <c r="AB924" i="14"/>
  <c r="AA924" i="14"/>
  <c r="X924" i="14"/>
  <c r="S924" i="14"/>
  <c r="BD923" i="14"/>
  <c r="AV923" i="14"/>
  <c r="AS923" i="14"/>
  <c r="AQ923" i="14"/>
  <c r="AN923" i="14"/>
  <c r="AK923" i="14"/>
  <c r="AH923" i="14"/>
  <c r="AE923" i="14"/>
  <c r="AD923" i="14"/>
  <c r="AB923" i="14"/>
  <c r="AA923" i="14"/>
  <c r="X923" i="14"/>
  <c r="S923" i="14"/>
  <c r="BD922" i="14"/>
  <c r="AV922" i="14"/>
  <c r="AS922" i="14"/>
  <c r="AQ922" i="14"/>
  <c r="AN922" i="14"/>
  <c r="AK922" i="14"/>
  <c r="AH922" i="14"/>
  <c r="AE922" i="14"/>
  <c r="AD922" i="14"/>
  <c r="AB922" i="14"/>
  <c r="AA922" i="14"/>
  <c r="X922" i="14"/>
  <c r="S922" i="14"/>
  <c r="F922" i="14"/>
  <c r="AX922" i="14" s="1"/>
  <c r="BD921" i="14"/>
  <c r="AV921" i="14"/>
  <c r="AS921" i="14"/>
  <c r="AQ921" i="14"/>
  <c r="AN921" i="14"/>
  <c r="AK921" i="14"/>
  <c r="AH921" i="14"/>
  <c r="AE921" i="14"/>
  <c r="AD921" i="14"/>
  <c r="AB921" i="14"/>
  <c r="AA921" i="14"/>
  <c r="X921" i="14"/>
  <c r="S921" i="14"/>
  <c r="BD920" i="14"/>
  <c r="AV920" i="14"/>
  <c r="AS920" i="14"/>
  <c r="AQ920" i="14"/>
  <c r="AN920" i="14"/>
  <c r="AK920" i="14"/>
  <c r="AH920" i="14"/>
  <c r="AE920" i="14"/>
  <c r="AD920" i="14"/>
  <c r="AB920" i="14"/>
  <c r="AA920" i="14"/>
  <c r="X920" i="14"/>
  <c r="S920" i="14"/>
  <c r="BD919" i="14"/>
  <c r="AV919" i="14"/>
  <c r="AS919" i="14"/>
  <c r="AQ919" i="14"/>
  <c r="AN919" i="14"/>
  <c r="AK919" i="14"/>
  <c r="AH919" i="14"/>
  <c r="AE919" i="14"/>
  <c r="AD919" i="14"/>
  <c r="AB919" i="14"/>
  <c r="AA919" i="14"/>
  <c r="X919" i="14"/>
  <c r="S919" i="14"/>
  <c r="BD918" i="14"/>
  <c r="AV918" i="14"/>
  <c r="AS918" i="14"/>
  <c r="AQ918" i="14"/>
  <c r="AN918" i="14"/>
  <c r="F918" i="14"/>
  <c r="AH918" i="14"/>
  <c r="AE918" i="14"/>
  <c r="AD918" i="14"/>
  <c r="AB918" i="14"/>
  <c r="AA918" i="14"/>
  <c r="X918" i="14"/>
  <c r="S918" i="14"/>
  <c r="BD917" i="14"/>
  <c r="AV917" i="14"/>
  <c r="AS917" i="14"/>
  <c r="AQ917" i="14"/>
  <c r="AN917" i="14"/>
  <c r="AK917" i="14"/>
  <c r="F917" i="14"/>
  <c r="AR9" i="31" s="1"/>
  <c r="AE917" i="14"/>
  <c r="AD917" i="14"/>
  <c r="AB917" i="14"/>
  <c r="AA917" i="14"/>
  <c r="X917" i="14"/>
  <c r="S917" i="14"/>
  <c r="BD916" i="14"/>
  <c r="AV916" i="14"/>
  <c r="AS916" i="14"/>
  <c r="AQ916" i="14"/>
  <c r="AN916" i="14"/>
  <c r="AK916" i="14"/>
  <c r="AH916" i="14"/>
  <c r="F916" i="14"/>
  <c r="AD916" i="14"/>
  <c r="AB916" i="14"/>
  <c r="AA916" i="14"/>
  <c r="X916" i="14"/>
  <c r="S916" i="14"/>
  <c r="BD915" i="14"/>
  <c r="AV915" i="14"/>
  <c r="AS915" i="14"/>
  <c r="AQ915" i="14"/>
  <c r="AN915" i="14"/>
  <c r="AK915" i="14"/>
  <c r="AH915" i="14"/>
  <c r="AE915" i="14"/>
  <c r="AD915" i="14"/>
  <c r="F915" i="14"/>
  <c r="AA915" i="14"/>
  <c r="X915" i="14"/>
  <c r="S915" i="14"/>
  <c r="BD914" i="14"/>
  <c r="AV914" i="14"/>
  <c r="AS914" i="14"/>
  <c r="AQ914" i="14"/>
  <c r="AN914" i="14"/>
  <c r="AK914" i="14"/>
  <c r="AH914" i="14"/>
  <c r="AE914" i="14"/>
  <c r="AD914" i="14"/>
  <c r="AB914" i="14"/>
  <c r="I914" i="14"/>
  <c r="AA914" i="14" s="1"/>
  <c r="X914" i="14"/>
  <c r="S914" i="14"/>
  <c r="BD913" i="14"/>
  <c r="AV913" i="14"/>
  <c r="AS913" i="14"/>
  <c r="AQ913" i="14"/>
  <c r="AN913" i="14"/>
  <c r="AK913" i="14"/>
  <c r="AH913" i="14"/>
  <c r="AE913" i="14"/>
  <c r="AD913" i="14"/>
  <c r="AB913" i="14"/>
  <c r="AA913" i="14"/>
  <c r="I913" i="14"/>
  <c r="X913" i="14" s="1"/>
  <c r="S913" i="14"/>
  <c r="BD912" i="14"/>
  <c r="AV912" i="14"/>
  <c r="AS912" i="14"/>
  <c r="AQ912" i="14"/>
  <c r="AN912" i="14"/>
  <c r="AK912" i="14"/>
  <c r="AH912" i="14"/>
  <c r="AE912" i="14"/>
  <c r="AD912" i="14"/>
  <c r="AB912" i="14"/>
  <c r="AA912" i="14"/>
  <c r="X912" i="14"/>
  <c r="S912" i="14"/>
  <c r="BD911" i="14"/>
  <c r="AV911" i="14"/>
  <c r="AS911" i="14"/>
  <c r="AQ911" i="14"/>
  <c r="AN911" i="14"/>
  <c r="AK911" i="14"/>
  <c r="AH911" i="14"/>
  <c r="AE911" i="14"/>
  <c r="AD911" i="14"/>
  <c r="AB911" i="14"/>
  <c r="AA911" i="14"/>
  <c r="X911" i="14"/>
  <c r="I911" i="14"/>
  <c r="S911" i="14" s="1"/>
  <c r="BD910" i="14"/>
  <c r="AV910" i="14"/>
  <c r="AS910" i="14"/>
  <c r="AQ910" i="14"/>
  <c r="AN910" i="14"/>
  <c r="AK910" i="14"/>
  <c r="AH910" i="14"/>
  <c r="AE910" i="14"/>
  <c r="AD910" i="14"/>
  <c r="AB910" i="14"/>
  <c r="AA910" i="14"/>
  <c r="X910" i="14"/>
  <c r="S910" i="14"/>
  <c r="BD909" i="14"/>
  <c r="AV909" i="14"/>
  <c r="AS909" i="14"/>
  <c r="AQ909" i="14"/>
  <c r="AN909" i="14"/>
  <c r="AK909" i="14"/>
  <c r="AH909" i="14"/>
  <c r="AE909" i="14"/>
  <c r="AD909" i="14"/>
  <c r="AB909" i="14"/>
  <c r="AA909" i="14"/>
  <c r="X909" i="14"/>
  <c r="S909" i="14"/>
  <c r="BD908" i="14"/>
  <c r="AV908" i="14"/>
  <c r="AS908" i="14"/>
  <c r="AQ908" i="14"/>
  <c r="AN908" i="14"/>
  <c r="AK908" i="14"/>
  <c r="AH908" i="14"/>
  <c r="AE908" i="14"/>
  <c r="AD908" i="14"/>
  <c r="AB908" i="14"/>
  <c r="AA908" i="14"/>
  <c r="X908" i="14"/>
  <c r="S908" i="14"/>
  <c r="BD907" i="14"/>
  <c r="AV907" i="14"/>
  <c r="AS907" i="14"/>
  <c r="AQ907" i="14"/>
  <c r="AN907" i="14"/>
  <c r="AK907" i="14"/>
  <c r="AH907" i="14"/>
  <c r="AE907" i="14"/>
  <c r="AD907" i="14"/>
  <c r="AB907" i="14"/>
  <c r="AA907" i="14"/>
  <c r="X907" i="14"/>
  <c r="S907" i="14"/>
  <c r="BH904" i="14"/>
  <c r="BG904" i="14"/>
  <c r="BF904" i="14"/>
  <c r="AY878" i="14"/>
  <c r="AZ878" i="14"/>
  <c r="BA878" i="14"/>
  <c r="BB878" i="14"/>
  <c r="BC878" i="14"/>
  <c r="AY879" i="14"/>
  <c r="AZ879" i="14"/>
  <c r="BA879" i="14"/>
  <c r="BB879" i="14"/>
  <c r="BC879" i="14"/>
  <c r="AY880" i="14"/>
  <c r="AZ880" i="14"/>
  <c r="BA880" i="14"/>
  <c r="BB880" i="14"/>
  <c r="BC880" i="14"/>
  <c r="AY881" i="14"/>
  <c r="AZ881" i="14"/>
  <c r="BA881" i="14"/>
  <c r="BB881" i="14"/>
  <c r="BC881" i="14"/>
  <c r="AY882" i="14"/>
  <c r="AZ882" i="14"/>
  <c r="BA882" i="14"/>
  <c r="BB882" i="14"/>
  <c r="BC882" i="14"/>
  <c r="AY883" i="14"/>
  <c r="AZ883" i="14"/>
  <c r="BA883" i="14"/>
  <c r="BB883" i="14"/>
  <c r="BC883" i="14"/>
  <c r="AY884" i="14"/>
  <c r="AZ884" i="14"/>
  <c r="BA884" i="14"/>
  <c r="BB884" i="14"/>
  <c r="BC884" i="14"/>
  <c r="AY885" i="14"/>
  <c r="AZ885" i="14"/>
  <c r="BA885" i="14"/>
  <c r="BB885" i="14"/>
  <c r="BC885" i="14"/>
  <c r="AY886" i="14"/>
  <c r="AZ886" i="14"/>
  <c r="BA886" i="14"/>
  <c r="BB886" i="14"/>
  <c r="BC886" i="14"/>
  <c r="AY887" i="14"/>
  <c r="AZ887" i="14"/>
  <c r="BA887" i="14"/>
  <c r="BB887" i="14"/>
  <c r="BC887" i="14"/>
  <c r="AY888" i="14"/>
  <c r="AZ888" i="14"/>
  <c r="BA888" i="14"/>
  <c r="BB888" i="14"/>
  <c r="BC888" i="14"/>
  <c r="AY889" i="14"/>
  <c r="AZ889" i="14"/>
  <c r="BA889" i="14"/>
  <c r="BB889" i="14"/>
  <c r="BC889" i="14"/>
  <c r="AY890" i="14"/>
  <c r="AZ890" i="14"/>
  <c r="BA890" i="14"/>
  <c r="BB890" i="14"/>
  <c r="BC890" i="14"/>
  <c r="AY891" i="14"/>
  <c r="AZ891" i="14"/>
  <c r="BA891" i="14"/>
  <c r="BB891" i="14"/>
  <c r="BC891" i="14"/>
  <c r="AY892" i="14"/>
  <c r="AZ892" i="14"/>
  <c r="BA892" i="14"/>
  <c r="BB892" i="14"/>
  <c r="BC892" i="14"/>
  <c r="AY893" i="14"/>
  <c r="AZ893" i="14"/>
  <c r="BA893" i="14"/>
  <c r="BB893" i="14"/>
  <c r="BC893" i="14"/>
  <c r="AY894" i="14"/>
  <c r="AZ894" i="14"/>
  <c r="BA894" i="14"/>
  <c r="BB894" i="14"/>
  <c r="BC894" i="14"/>
  <c r="AY895" i="14"/>
  <c r="AZ895" i="14"/>
  <c r="BA895" i="14"/>
  <c r="BB895" i="14"/>
  <c r="BC895" i="14"/>
  <c r="AY896" i="14"/>
  <c r="AZ896" i="14"/>
  <c r="BA896" i="14"/>
  <c r="BB896" i="14"/>
  <c r="BC896" i="14"/>
  <c r="AY897" i="14"/>
  <c r="AZ897" i="14"/>
  <c r="BA897" i="14"/>
  <c r="BB897" i="14"/>
  <c r="BC897" i="14"/>
  <c r="AY898" i="14"/>
  <c r="AZ898" i="14"/>
  <c r="BA898" i="14"/>
  <c r="BB898" i="14"/>
  <c r="BC898" i="14"/>
  <c r="AY899" i="14"/>
  <c r="AZ899" i="14"/>
  <c r="BA899" i="14"/>
  <c r="BB899" i="14"/>
  <c r="BC899" i="14"/>
  <c r="AY900" i="14"/>
  <c r="AZ900" i="14"/>
  <c r="BA900" i="14"/>
  <c r="BB900" i="14"/>
  <c r="BC900" i="14"/>
  <c r="BK900" i="14"/>
  <c r="BU900" i="14" s="1"/>
  <c r="BJ900" i="14"/>
  <c r="BD900" i="14"/>
  <c r="AV900" i="14"/>
  <c r="AS900" i="14"/>
  <c r="AQ900" i="14"/>
  <c r="AN900" i="14"/>
  <c r="AK900" i="14"/>
  <c r="AH900" i="14"/>
  <c r="AE900" i="14"/>
  <c r="AD900" i="14"/>
  <c r="AB900" i="14"/>
  <c r="AA900" i="14"/>
  <c r="X900" i="14"/>
  <c r="S900" i="14"/>
  <c r="BD899" i="14"/>
  <c r="AV899" i="14"/>
  <c r="AS899" i="14"/>
  <c r="AQ899" i="14"/>
  <c r="AN899" i="14"/>
  <c r="AK899" i="14"/>
  <c r="AH899" i="14"/>
  <c r="AE899" i="14"/>
  <c r="AD899" i="14"/>
  <c r="AB899" i="14"/>
  <c r="AA899" i="14"/>
  <c r="X899" i="14"/>
  <c r="S899" i="14"/>
  <c r="BD898" i="14"/>
  <c r="AV898" i="14"/>
  <c r="AS898" i="14"/>
  <c r="AQ898" i="14"/>
  <c r="AN898" i="14"/>
  <c r="AK898" i="14"/>
  <c r="AH898" i="14"/>
  <c r="AE898" i="14"/>
  <c r="AD898" i="14"/>
  <c r="AB898" i="14"/>
  <c r="AA898" i="14"/>
  <c r="X898" i="14"/>
  <c r="S898" i="14"/>
  <c r="BD897" i="14"/>
  <c r="AV897" i="14"/>
  <c r="AS897" i="14"/>
  <c r="AQ897" i="14"/>
  <c r="AN897" i="14"/>
  <c r="AK897" i="14"/>
  <c r="AH897" i="14"/>
  <c r="AE897" i="14"/>
  <c r="AD897" i="14"/>
  <c r="AB897" i="14"/>
  <c r="AA897" i="14"/>
  <c r="X897" i="14"/>
  <c r="S897" i="14"/>
  <c r="BD896" i="14"/>
  <c r="AV896" i="14"/>
  <c r="AS896" i="14"/>
  <c r="AQ896" i="14"/>
  <c r="AN896" i="14"/>
  <c r="AK896" i="14"/>
  <c r="AH896" i="14"/>
  <c r="AE896" i="14"/>
  <c r="AD896" i="14"/>
  <c r="AB896" i="14"/>
  <c r="AA896" i="14"/>
  <c r="X896" i="14"/>
  <c r="S896" i="14"/>
  <c r="BD895" i="14"/>
  <c r="AV895" i="14"/>
  <c r="AS895" i="14"/>
  <c r="AQ895" i="14"/>
  <c r="AN895" i="14"/>
  <c r="AK895" i="14"/>
  <c r="AH895" i="14"/>
  <c r="AE895" i="14"/>
  <c r="AD895" i="14"/>
  <c r="AB895" i="14"/>
  <c r="AA895" i="14"/>
  <c r="X895" i="14"/>
  <c r="S895" i="14"/>
  <c r="BD894" i="14"/>
  <c r="AV894" i="14"/>
  <c r="AS894" i="14"/>
  <c r="AQ894" i="14"/>
  <c r="AN894" i="14"/>
  <c r="AK894" i="14"/>
  <c r="AH894" i="14"/>
  <c r="AE894" i="14"/>
  <c r="AD894" i="14"/>
  <c r="AB894" i="14"/>
  <c r="AA894" i="14"/>
  <c r="X894" i="14"/>
  <c r="S894" i="14"/>
  <c r="BD893" i="14"/>
  <c r="AV893" i="14"/>
  <c r="AS893" i="14"/>
  <c r="AQ893" i="14"/>
  <c r="AN893" i="14"/>
  <c r="AK893" i="14"/>
  <c r="AH893" i="14"/>
  <c r="AE893" i="14"/>
  <c r="AD893" i="14"/>
  <c r="AB893" i="14"/>
  <c r="AA893" i="14"/>
  <c r="X893" i="14"/>
  <c r="S893" i="14"/>
  <c r="F893" i="14"/>
  <c r="AX893" i="14" s="1"/>
  <c r="BD892" i="14"/>
  <c r="AV892" i="14"/>
  <c r="AS892" i="14"/>
  <c r="AQ892" i="14"/>
  <c r="AN892" i="14"/>
  <c r="AK892" i="14"/>
  <c r="AH892" i="14"/>
  <c r="AE892" i="14"/>
  <c r="AD892" i="14"/>
  <c r="AB892" i="14"/>
  <c r="AA892" i="14"/>
  <c r="X892" i="14"/>
  <c r="S892" i="14"/>
  <c r="BD891" i="14"/>
  <c r="AV891" i="14"/>
  <c r="AS891" i="14"/>
  <c r="AQ891" i="14"/>
  <c r="AN891" i="14"/>
  <c r="AK891" i="14"/>
  <c r="AH891" i="14"/>
  <c r="AE891" i="14"/>
  <c r="AD891" i="14"/>
  <c r="AB891" i="14"/>
  <c r="AA891" i="14"/>
  <c r="X891" i="14"/>
  <c r="S891" i="14"/>
  <c r="BD890" i="14"/>
  <c r="AV890" i="14"/>
  <c r="AS890" i="14"/>
  <c r="AQ890" i="14"/>
  <c r="AN890" i="14"/>
  <c r="AK890" i="14"/>
  <c r="AH890" i="14"/>
  <c r="AE890" i="14"/>
  <c r="AD890" i="14"/>
  <c r="AB890" i="14"/>
  <c r="AA890" i="14"/>
  <c r="X890" i="14"/>
  <c r="S890" i="14"/>
  <c r="BD889" i="14"/>
  <c r="AV889" i="14"/>
  <c r="AS889" i="14"/>
  <c r="AQ889" i="14"/>
  <c r="AN889" i="14"/>
  <c r="AK889" i="14"/>
  <c r="AH889" i="14"/>
  <c r="AE889" i="14"/>
  <c r="AD889" i="14"/>
  <c r="AB889" i="14"/>
  <c r="AA889" i="14"/>
  <c r="X889" i="14"/>
  <c r="S889" i="14"/>
  <c r="BD888" i="14"/>
  <c r="AV888" i="14"/>
  <c r="AS888" i="14"/>
  <c r="AQ888" i="14"/>
  <c r="AN888" i="14"/>
  <c r="AK888" i="14"/>
  <c r="AH888" i="14"/>
  <c r="AE888" i="14"/>
  <c r="AD888" i="14"/>
  <c r="AB888" i="14"/>
  <c r="AA888" i="14"/>
  <c r="X888" i="14"/>
  <c r="S888" i="14"/>
  <c r="BD887" i="14"/>
  <c r="AV887" i="14"/>
  <c r="AS887" i="14"/>
  <c r="AQ887" i="14"/>
  <c r="AN887" i="14"/>
  <c r="AK887" i="14"/>
  <c r="AH887" i="14"/>
  <c r="AE887" i="14"/>
  <c r="AD887" i="14"/>
  <c r="AB887" i="14"/>
  <c r="AA887" i="14"/>
  <c r="X887" i="14"/>
  <c r="S887" i="14"/>
  <c r="BD886" i="14"/>
  <c r="AV886" i="14"/>
  <c r="AS886" i="14"/>
  <c r="AQ886" i="14"/>
  <c r="AN886" i="14"/>
  <c r="AK886" i="14"/>
  <c r="AH886" i="14"/>
  <c r="AE886" i="14"/>
  <c r="F886" i="14"/>
  <c r="AQ7" i="31" s="1"/>
  <c r="AA886" i="14"/>
  <c r="X886" i="14"/>
  <c r="S886" i="14"/>
  <c r="BD885" i="14"/>
  <c r="AV885" i="14"/>
  <c r="AS885" i="14"/>
  <c r="AQ885" i="14"/>
  <c r="AN885" i="14"/>
  <c r="AK885" i="14"/>
  <c r="AH885" i="14"/>
  <c r="AE885" i="14"/>
  <c r="AD885" i="14"/>
  <c r="AB885" i="14"/>
  <c r="I885" i="14"/>
  <c r="AA885" i="14" s="1"/>
  <c r="X885" i="14"/>
  <c r="S885" i="14"/>
  <c r="BD884" i="14"/>
  <c r="AV884" i="14"/>
  <c r="AS884" i="14"/>
  <c r="AQ884" i="14"/>
  <c r="AN884" i="14"/>
  <c r="AK884" i="14"/>
  <c r="AH884" i="14"/>
  <c r="AE884" i="14"/>
  <c r="AD884" i="14"/>
  <c r="AB884" i="14"/>
  <c r="AA884" i="14"/>
  <c r="I884" i="14"/>
  <c r="X884" i="14" s="1"/>
  <c r="S884" i="14"/>
  <c r="BD883" i="14"/>
  <c r="AV883" i="14"/>
  <c r="AS883" i="14"/>
  <c r="AQ883" i="14"/>
  <c r="AN883" i="14"/>
  <c r="AK883" i="14"/>
  <c r="AH883" i="14"/>
  <c r="AE883" i="14"/>
  <c r="AD883" i="14"/>
  <c r="AB883" i="14"/>
  <c r="AA883" i="14"/>
  <c r="X883" i="14"/>
  <c r="S883" i="14"/>
  <c r="BD882" i="14"/>
  <c r="AV882" i="14"/>
  <c r="AS882" i="14"/>
  <c r="AQ882" i="14"/>
  <c r="AN882" i="14"/>
  <c r="AK882" i="14"/>
  <c r="AH882" i="14"/>
  <c r="AE882" i="14"/>
  <c r="AD882" i="14"/>
  <c r="AB882" i="14"/>
  <c r="AA882" i="14"/>
  <c r="X882" i="14"/>
  <c r="I882" i="14"/>
  <c r="S882" i="14" s="1"/>
  <c r="BD881" i="14"/>
  <c r="AV881" i="14"/>
  <c r="AS881" i="14"/>
  <c r="AQ881" i="14"/>
  <c r="AN881" i="14"/>
  <c r="AK881" i="14"/>
  <c r="AH881" i="14"/>
  <c r="AE881" i="14"/>
  <c r="AD881" i="14"/>
  <c r="AB881" i="14"/>
  <c r="AA881" i="14"/>
  <c r="X881" i="14"/>
  <c r="S881" i="14"/>
  <c r="BD880" i="14"/>
  <c r="AV880" i="14"/>
  <c r="AS880" i="14"/>
  <c r="AQ880" i="14"/>
  <c r="AN880" i="14"/>
  <c r="AK880" i="14"/>
  <c r="AH880" i="14"/>
  <c r="AE880" i="14"/>
  <c r="AD880" i="14"/>
  <c r="AB880" i="14"/>
  <c r="AA880" i="14"/>
  <c r="X880" i="14"/>
  <c r="S880" i="14"/>
  <c r="BD879" i="14"/>
  <c r="AV879" i="14"/>
  <c r="AS879" i="14"/>
  <c r="AQ879" i="14"/>
  <c r="AN879" i="14"/>
  <c r="AK879" i="14"/>
  <c r="AH879" i="14"/>
  <c r="AE879" i="14"/>
  <c r="AD879" i="14"/>
  <c r="AB879" i="14"/>
  <c r="AA879" i="14"/>
  <c r="X879" i="14"/>
  <c r="S879" i="14"/>
  <c r="BD878" i="14"/>
  <c r="AV878" i="14"/>
  <c r="AS878" i="14"/>
  <c r="AQ878" i="14"/>
  <c r="AN878" i="14"/>
  <c r="AK878" i="14"/>
  <c r="AH878" i="14"/>
  <c r="AE878" i="14"/>
  <c r="AD878" i="14"/>
  <c r="AB878" i="14"/>
  <c r="AA878" i="14"/>
  <c r="X878" i="14"/>
  <c r="S878" i="14"/>
  <c r="BH875" i="14"/>
  <c r="BG875" i="14"/>
  <c r="BF875" i="14"/>
  <c r="AY849" i="14"/>
  <c r="AZ849" i="14"/>
  <c r="BA849" i="14"/>
  <c r="BB849" i="14"/>
  <c r="BC849" i="14"/>
  <c r="AY850" i="14"/>
  <c r="AZ850" i="14"/>
  <c r="BA850" i="14"/>
  <c r="BB850" i="14"/>
  <c r="BC850" i="14"/>
  <c r="AY851" i="14"/>
  <c r="AZ851" i="14"/>
  <c r="BA851" i="14"/>
  <c r="BB851" i="14"/>
  <c r="BC851" i="14"/>
  <c r="AY852" i="14"/>
  <c r="AZ852" i="14"/>
  <c r="BA852" i="14"/>
  <c r="BB852" i="14"/>
  <c r="BC852" i="14"/>
  <c r="AY853" i="14"/>
  <c r="AZ853" i="14"/>
  <c r="BA853" i="14"/>
  <c r="BB853" i="14"/>
  <c r="BC853" i="14"/>
  <c r="AY854" i="14"/>
  <c r="AZ854" i="14"/>
  <c r="BA854" i="14"/>
  <c r="BB854" i="14"/>
  <c r="BC854" i="14"/>
  <c r="AY855" i="14"/>
  <c r="AZ855" i="14"/>
  <c r="BA855" i="14"/>
  <c r="BB855" i="14"/>
  <c r="BC855" i="14"/>
  <c r="AY856" i="14"/>
  <c r="AZ856" i="14"/>
  <c r="BA856" i="14"/>
  <c r="BB856" i="14"/>
  <c r="BC856" i="14"/>
  <c r="AY857" i="14"/>
  <c r="AZ857" i="14"/>
  <c r="BA857" i="14"/>
  <c r="BB857" i="14"/>
  <c r="BC857" i="14"/>
  <c r="AY858" i="14"/>
  <c r="AZ858" i="14"/>
  <c r="BA858" i="14"/>
  <c r="BB858" i="14"/>
  <c r="BC858" i="14"/>
  <c r="AY859" i="14"/>
  <c r="AZ859" i="14"/>
  <c r="BA859" i="14"/>
  <c r="BB859" i="14"/>
  <c r="BC859" i="14"/>
  <c r="AY860" i="14"/>
  <c r="AZ860" i="14"/>
  <c r="BA860" i="14"/>
  <c r="BB860" i="14"/>
  <c r="BC860" i="14"/>
  <c r="AY861" i="14"/>
  <c r="AZ861" i="14"/>
  <c r="BA861" i="14"/>
  <c r="BB861" i="14"/>
  <c r="BC861" i="14"/>
  <c r="AY862" i="14"/>
  <c r="AZ862" i="14"/>
  <c r="BA862" i="14"/>
  <c r="BB862" i="14"/>
  <c r="BC862" i="14"/>
  <c r="AY863" i="14"/>
  <c r="AZ863" i="14"/>
  <c r="BA863" i="14"/>
  <c r="BB863" i="14"/>
  <c r="BC863" i="14"/>
  <c r="AY864" i="14"/>
  <c r="AZ864" i="14"/>
  <c r="BA864" i="14"/>
  <c r="BB864" i="14"/>
  <c r="BC864" i="14"/>
  <c r="AY865" i="14"/>
  <c r="AZ865" i="14"/>
  <c r="BA865" i="14"/>
  <c r="BB865" i="14"/>
  <c r="BC865" i="14"/>
  <c r="AY866" i="14"/>
  <c r="AZ866" i="14"/>
  <c r="BA866" i="14"/>
  <c r="BB866" i="14"/>
  <c r="BC866" i="14"/>
  <c r="AY867" i="14"/>
  <c r="AZ867" i="14"/>
  <c r="BA867" i="14"/>
  <c r="BB867" i="14"/>
  <c r="BC867" i="14"/>
  <c r="AY868" i="14"/>
  <c r="AZ868" i="14"/>
  <c r="BA868" i="14"/>
  <c r="BB868" i="14"/>
  <c r="BC868" i="14"/>
  <c r="AY869" i="14"/>
  <c r="AZ869" i="14"/>
  <c r="BA869" i="14"/>
  <c r="BB869" i="14"/>
  <c r="BC869" i="14"/>
  <c r="AY870" i="14"/>
  <c r="AZ870" i="14"/>
  <c r="BA870" i="14"/>
  <c r="BB870" i="14"/>
  <c r="BC870" i="14"/>
  <c r="AY871" i="14"/>
  <c r="AZ871" i="14"/>
  <c r="BA871" i="14"/>
  <c r="BB871" i="14"/>
  <c r="BC871" i="14"/>
  <c r="BK871" i="14"/>
  <c r="BU871" i="14" s="1"/>
  <c r="BJ871" i="14"/>
  <c r="BQ871" i="14" s="1"/>
  <c r="BS871" i="14"/>
  <c r="BN871" i="14"/>
  <c r="BD871" i="14"/>
  <c r="AV871" i="14"/>
  <c r="AS871" i="14"/>
  <c r="AQ871" i="14"/>
  <c r="AN871" i="14"/>
  <c r="AK871" i="14"/>
  <c r="AH871" i="14"/>
  <c r="AE871" i="14"/>
  <c r="AD871" i="14"/>
  <c r="AB871" i="14"/>
  <c r="AA871" i="14"/>
  <c r="X871" i="14"/>
  <c r="S871" i="14"/>
  <c r="BD870" i="14"/>
  <c r="AV870" i="14"/>
  <c r="AS870" i="14"/>
  <c r="AQ870" i="14"/>
  <c r="AN870" i="14"/>
  <c r="AK870" i="14"/>
  <c r="AH870" i="14"/>
  <c r="AE870" i="14"/>
  <c r="AD870" i="14"/>
  <c r="AB870" i="14"/>
  <c r="AA870" i="14"/>
  <c r="X870" i="14"/>
  <c r="S870" i="14"/>
  <c r="BD869" i="14"/>
  <c r="AV869" i="14"/>
  <c r="AS869" i="14"/>
  <c r="AQ869" i="14"/>
  <c r="AN869" i="14"/>
  <c r="AK869" i="14"/>
  <c r="AH869" i="14"/>
  <c r="AE869" i="14"/>
  <c r="AD869" i="14"/>
  <c r="AB869" i="14"/>
  <c r="AA869" i="14"/>
  <c r="X869" i="14"/>
  <c r="S869" i="14"/>
  <c r="BD868" i="14"/>
  <c r="AV868" i="14"/>
  <c r="AS868" i="14"/>
  <c r="AQ868" i="14"/>
  <c r="AN868" i="14"/>
  <c r="AK868" i="14"/>
  <c r="AH868" i="14"/>
  <c r="AE868" i="14"/>
  <c r="AD868" i="14"/>
  <c r="AB868" i="14"/>
  <c r="AA868" i="14"/>
  <c r="X868" i="14"/>
  <c r="S868" i="14"/>
  <c r="BD867" i="14"/>
  <c r="AV867" i="14"/>
  <c r="AS867" i="14"/>
  <c r="AQ867" i="14"/>
  <c r="AN867" i="14"/>
  <c r="AK867" i="14"/>
  <c r="AH867" i="14"/>
  <c r="AE867" i="14"/>
  <c r="AD867" i="14"/>
  <c r="AB867" i="14"/>
  <c r="AA867" i="14"/>
  <c r="X867" i="14"/>
  <c r="S867" i="14"/>
  <c r="BD866" i="14"/>
  <c r="AV866" i="14"/>
  <c r="AS866" i="14"/>
  <c r="AQ866" i="14"/>
  <c r="AN866" i="14"/>
  <c r="AK866" i="14"/>
  <c r="AH866" i="14"/>
  <c r="AE866" i="14"/>
  <c r="AD866" i="14"/>
  <c r="AB866" i="14"/>
  <c r="AA866" i="14"/>
  <c r="X866" i="14"/>
  <c r="S866" i="14"/>
  <c r="BD865" i="14"/>
  <c r="AV865" i="14"/>
  <c r="AS865" i="14"/>
  <c r="AQ865" i="14"/>
  <c r="AN865" i="14"/>
  <c r="AK865" i="14"/>
  <c r="AH865" i="14"/>
  <c r="AE865" i="14"/>
  <c r="AD865" i="14"/>
  <c r="AB865" i="14"/>
  <c r="AA865" i="14"/>
  <c r="X865" i="14"/>
  <c r="S865" i="14"/>
  <c r="BD864" i="14"/>
  <c r="AV864" i="14"/>
  <c r="AS864" i="14"/>
  <c r="AQ864" i="14"/>
  <c r="AN864" i="14"/>
  <c r="AK864" i="14"/>
  <c r="AH864" i="14"/>
  <c r="AE864" i="14"/>
  <c r="AD864" i="14"/>
  <c r="AB864" i="14"/>
  <c r="AA864" i="14"/>
  <c r="X864" i="14"/>
  <c r="S864" i="14"/>
  <c r="F864" i="14"/>
  <c r="AX864" i="14" s="1"/>
  <c r="BD863" i="14"/>
  <c r="AV863" i="14"/>
  <c r="AS863" i="14"/>
  <c r="AQ863" i="14"/>
  <c r="AN863" i="14"/>
  <c r="AK863" i="14"/>
  <c r="AH863" i="14"/>
  <c r="AE863" i="14"/>
  <c r="AD863" i="14"/>
  <c r="AB863" i="14"/>
  <c r="AA863" i="14"/>
  <c r="X863" i="14"/>
  <c r="S863" i="14"/>
  <c r="BD862" i="14"/>
  <c r="AV862" i="14"/>
  <c r="AS862" i="14"/>
  <c r="AQ862" i="14"/>
  <c r="AN862" i="14"/>
  <c r="AK862" i="14"/>
  <c r="AH862" i="14"/>
  <c r="AE862" i="14"/>
  <c r="AD862" i="14"/>
  <c r="AB862" i="14"/>
  <c r="AA862" i="14"/>
  <c r="X862" i="14"/>
  <c r="S862" i="14"/>
  <c r="BD861" i="14"/>
  <c r="AV861" i="14"/>
  <c r="AS861" i="14"/>
  <c r="AQ861" i="14"/>
  <c r="AN861" i="14"/>
  <c r="AK861" i="14"/>
  <c r="AH861" i="14"/>
  <c r="AE861" i="14"/>
  <c r="AD861" i="14"/>
  <c r="AB861" i="14"/>
  <c r="AA861" i="14"/>
  <c r="X861" i="14"/>
  <c r="S861" i="14"/>
  <c r="BD860" i="14"/>
  <c r="AV860" i="14"/>
  <c r="AS860" i="14"/>
  <c r="AQ860" i="14"/>
  <c r="AN860" i="14"/>
  <c r="AK860" i="14"/>
  <c r="AH860" i="14"/>
  <c r="AE860" i="14"/>
  <c r="AD860" i="14"/>
  <c r="AB860" i="14"/>
  <c r="AA860" i="14"/>
  <c r="X860" i="14"/>
  <c r="S860" i="14"/>
  <c r="BD859" i="14"/>
  <c r="AV859" i="14"/>
  <c r="AS859" i="14"/>
  <c r="AQ859" i="14"/>
  <c r="AN859" i="14"/>
  <c r="AK859" i="14"/>
  <c r="AH859" i="14"/>
  <c r="AE859" i="14"/>
  <c r="AD859" i="14"/>
  <c r="AB859" i="14"/>
  <c r="AA859" i="14"/>
  <c r="X859" i="14"/>
  <c r="S859" i="14"/>
  <c r="BD858" i="14"/>
  <c r="AV858" i="14"/>
  <c r="AS858" i="14"/>
  <c r="AQ858" i="14"/>
  <c r="AN858" i="14"/>
  <c r="AK858" i="14"/>
  <c r="AH858" i="14"/>
  <c r="AE858" i="14"/>
  <c r="AD858" i="14"/>
  <c r="AB858" i="14"/>
  <c r="AA858" i="14"/>
  <c r="X858" i="14"/>
  <c r="S858" i="14"/>
  <c r="BD857" i="14"/>
  <c r="AV857" i="14"/>
  <c r="AS857" i="14"/>
  <c r="AQ857" i="14"/>
  <c r="AN857" i="14"/>
  <c r="AK857" i="14"/>
  <c r="AH857" i="14"/>
  <c r="AE857" i="14"/>
  <c r="I857" i="14"/>
  <c r="AD857" i="14" s="1"/>
  <c r="AB857" i="14"/>
  <c r="AA857" i="14"/>
  <c r="X857" i="14"/>
  <c r="S857" i="14"/>
  <c r="BD856" i="14"/>
  <c r="AV856" i="14"/>
  <c r="AS856" i="14"/>
  <c r="AQ856" i="14"/>
  <c r="AN856" i="14"/>
  <c r="AK856" i="14"/>
  <c r="AH856" i="14"/>
  <c r="AE856" i="14"/>
  <c r="AD856" i="14"/>
  <c r="AB856" i="14"/>
  <c r="I856" i="14"/>
  <c r="AA856" i="14" s="1"/>
  <c r="X856" i="14"/>
  <c r="S856" i="14"/>
  <c r="BD855" i="14"/>
  <c r="AV855" i="14"/>
  <c r="AS855" i="14"/>
  <c r="AQ855" i="14"/>
  <c r="AN855" i="14"/>
  <c r="AK855" i="14"/>
  <c r="AH855" i="14"/>
  <c r="AE855" i="14"/>
  <c r="AD855" i="14"/>
  <c r="AB855" i="14"/>
  <c r="AA855" i="14"/>
  <c r="I855" i="14"/>
  <c r="X855" i="14" s="1"/>
  <c r="S855" i="14"/>
  <c r="BD854" i="14"/>
  <c r="AV854" i="14"/>
  <c r="AS854" i="14"/>
  <c r="AQ854" i="14"/>
  <c r="AN854" i="14"/>
  <c r="AK854" i="14"/>
  <c r="AH854" i="14"/>
  <c r="AE854" i="14"/>
  <c r="AD854" i="14"/>
  <c r="AB854" i="14"/>
  <c r="AA854" i="14"/>
  <c r="X854" i="14"/>
  <c r="S854" i="14"/>
  <c r="BD853" i="14"/>
  <c r="AV853" i="14"/>
  <c r="AS853" i="14"/>
  <c r="AQ853" i="14"/>
  <c r="AN853" i="14"/>
  <c r="AK853" i="14"/>
  <c r="AH853" i="14"/>
  <c r="AE853" i="14"/>
  <c r="AD853" i="14"/>
  <c r="AB853" i="14"/>
  <c r="AA853" i="14"/>
  <c r="X853" i="14"/>
  <c r="I853" i="14"/>
  <c r="S853" i="14" s="1"/>
  <c r="BD852" i="14"/>
  <c r="AV852" i="14"/>
  <c r="AS852" i="14"/>
  <c r="AQ852" i="14"/>
  <c r="AN852" i="14"/>
  <c r="AK852" i="14"/>
  <c r="AH852" i="14"/>
  <c r="AE852" i="14"/>
  <c r="AD852" i="14"/>
  <c r="AB852" i="14"/>
  <c r="AA852" i="14"/>
  <c r="X852" i="14"/>
  <c r="S852" i="14"/>
  <c r="BD851" i="14"/>
  <c r="AV851" i="14"/>
  <c r="AS851" i="14"/>
  <c r="AQ851" i="14"/>
  <c r="AN851" i="14"/>
  <c r="AK851" i="14"/>
  <c r="AH851" i="14"/>
  <c r="AE851" i="14"/>
  <c r="AD851" i="14"/>
  <c r="AB851" i="14"/>
  <c r="AA851" i="14"/>
  <c r="X851" i="14"/>
  <c r="S851" i="14"/>
  <c r="BD850" i="14"/>
  <c r="AV850" i="14"/>
  <c r="AS850" i="14"/>
  <c r="AQ850" i="14"/>
  <c r="AN850" i="14"/>
  <c r="AK850" i="14"/>
  <c r="AH850" i="14"/>
  <c r="AE850" i="14"/>
  <c r="AD850" i="14"/>
  <c r="AB850" i="14"/>
  <c r="AA850" i="14"/>
  <c r="X850" i="14"/>
  <c r="S850" i="14"/>
  <c r="BD849" i="14"/>
  <c r="AV849" i="14"/>
  <c r="AS849" i="14"/>
  <c r="AQ849" i="14"/>
  <c r="AN849" i="14"/>
  <c r="AK849" i="14"/>
  <c r="AH849" i="14"/>
  <c r="AE849" i="14"/>
  <c r="AD849" i="14"/>
  <c r="AB849" i="14"/>
  <c r="AA849" i="14"/>
  <c r="X849" i="14"/>
  <c r="S849" i="14"/>
  <c r="BH846" i="14"/>
  <c r="BG846" i="14"/>
  <c r="BF846" i="14"/>
  <c r="BL842" i="14"/>
  <c r="CB842" i="14" s="1"/>
  <c r="BK842" i="14"/>
  <c r="AY820" i="14"/>
  <c r="AZ820" i="14"/>
  <c r="BA820" i="14"/>
  <c r="BB820" i="14"/>
  <c r="BC820" i="14"/>
  <c r="AY821" i="14"/>
  <c r="AZ821" i="14"/>
  <c r="BA821" i="14"/>
  <c r="BB821" i="14"/>
  <c r="BC821" i="14"/>
  <c r="AY822" i="14"/>
  <c r="AZ822" i="14"/>
  <c r="BA822" i="14"/>
  <c r="BB822" i="14"/>
  <c r="BC822" i="14"/>
  <c r="AY823" i="14"/>
  <c r="AZ823" i="14"/>
  <c r="BA823" i="14"/>
  <c r="BB823" i="14"/>
  <c r="BC823" i="14"/>
  <c r="AY824" i="14"/>
  <c r="AZ824" i="14"/>
  <c r="BA824" i="14"/>
  <c r="BB824" i="14"/>
  <c r="BC824" i="14"/>
  <c r="AY825" i="14"/>
  <c r="AZ825" i="14"/>
  <c r="BA825" i="14"/>
  <c r="BB825" i="14"/>
  <c r="BC825" i="14"/>
  <c r="AY826" i="14"/>
  <c r="AZ826" i="14"/>
  <c r="BA826" i="14"/>
  <c r="BB826" i="14"/>
  <c r="BC826" i="14"/>
  <c r="AY827" i="14"/>
  <c r="AZ827" i="14"/>
  <c r="BA827" i="14"/>
  <c r="BB827" i="14"/>
  <c r="BC827" i="14"/>
  <c r="AY828" i="14"/>
  <c r="AZ828" i="14"/>
  <c r="BA828" i="14"/>
  <c r="BB828" i="14"/>
  <c r="BC828" i="14"/>
  <c r="AY829" i="14"/>
  <c r="AZ829" i="14"/>
  <c r="BA829" i="14"/>
  <c r="BB829" i="14"/>
  <c r="BC829" i="14"/>
  <c r="AY830" i="14"/>
  <c r="AZ830" i="14"/>
  <c r="BA830" i="14"/>
  <c r="BB830" i="14"/>
  <c r="BC830" i="14"/>
  <c r="AY831" i="14"/>
  <c r="AZ831" i="14"/>
  <c r="BA831" i="14"/>
  <c r="BB831" i="14"/>
  <c r="BC831" i="14"/>
  <c r="AY832" i="14"/>
  <c r="AZ832" i="14"/>
  <c r="BA832" i="14"/>
  <c r="BB832" i="14"/>
  <c r="BC832" i="14"/>
  <c r="AY833" i="14"/>
  <c r="AZ833" i="14"/>
  <c r="BA833" i="14"/>
  <c r="BB833" i="14"/>
  <c r="BC833" i="14"/>
  <c r="AY834" i="14"/>
  <c r="AZ834" i="14"/>
  <c r="BA834" i="14"/>
  <c r="BB834" i="14"/>
  <c r="BC834" i="14"/>
  <c r="AY835" i="14"/>
  <c r="AZ835" i="14"/>
  <c r="BA835" i="14"/>
  <c r="BB835" i="14"/>
  <c r="BC835" i="14"/>
  <c r="AY836" i="14"/>
  <c r="AZ836" i="14"/>
  <c r="BA836" i="14"/>
  <c r="BB836" i="14"/>
  <c r="BC836" i="14"/>
  <c r="AY837" i="14"/>
  <c r="AZ837" i="14"/>
  <c r="BA837" i="14"/>
  <c r="BB837" i="14"/>
  <c r="BC837" i="14"/>
  <c r="AY838" i="14"/>
  <c r="AZ838" i="14"/>
  <c r="BA838" i="14"/>
  <c r="BB838" i="14"/>
  <c r="BC838" i="14"/>
  <c r="AY839" i="14"/>
  <c r="AZ839" i="14"/>
  <c r="BA839" i="14"/>
  <c r="BB839" i="14"/>
  <c r="BC839" i="14"/>
  <c r="AY840" i="14"/>
  <c r="AZ840" i="14"/>
  <c r="BA840" i="14"/>
  <c r="BB840" i="14"/>
  <c r="BC840" i="14"/>
  <c r="AY841" i="14"/>
  <c r="AZ841" i="14"/>
  <c r="BA841" i="14"/>
  <c r="BB841" i="14"/>
  <c r="BC841" i="14"/>
  <c r="AY842" i="14"/>
  <c r="AZ842" i="14"/>
  <c r="BA842" i="14"/>
  <c r="BB842" i="14"/>
  <c r="BC842" i="14"/>
  <c r="BD842" i="14"/>
  <c r="AV842" i="14"/>
  <c r="AS842" i="14"/>
  <c r="AQ842" i="14"/>
  <c r="AN842" i="14"/>
  <c r="AK842" i="14"/>
  <c r="AH842" i="14"/>
  <c r="AE842" i="14"/>
  <c r="AD842" i="14"/>
  <c r="AB842" i="14"/>
  <c r="AA842" i="14"/>
  <c r="X842" i="14"/>
  <c r="S842" i="14"/>
  <c r="BD841" i="14"/>
  <c r="AV841" i="14"/>
  <c r="AS841" i="14"/>
  <c r="AQ841" i="14"/>
  <c r="AN841" i="14"/>
  <c r="AK841" i="14"/>
  <c r="AH841" i="14"/>
  <c r="AE841" i="14"/>
  <c r="AD841" i="14"/>
  <c r="AB841" i="14"/>
  <c r="AA841" i="14"/>
  <c r="X841" i="14"/>
  <c r="S841" i="14"/>
  <c r="BD840" i="14"/>
  <c r="AV840" i="14"/>
  <c r="AS840" i="14"/>
  <c r="AQ840" i="14"/>
  <c r="AN840" i="14"/>
  <c r="AK840" i="14"/>
  <c r="AH840" i="14"/>
  <c r="AE840" i="14"/>
  <c r="AD840" i="14"/>
  <c r="AB840" i="14"/>
  <c r="AA840" i="14"/>
  <c r="X840" i="14"/>
  <c r="S840" i="14"/>
  <c r="BD839" i="14"/>
  <c r="AV839" i="14"/>
  <c r="AS839" i="14"/>
  <c r="AQ839" i="14"/>
  <c r="AN839" i="14"/>
  <c r="AK839" i="14"/>
  <c r="AH839" i="14"/>
  <c r="AE839" i="14"/>
  <c r="AD839" i="14"/>
  <c r="AB839" i="14"/>
  <c r="AA839" i="14"/>
  <c r="X839" i="14"/>
  <c r="S839" i="14"/>
  <c r="BD838" i="14"/>
  <c r="AV838" i="14"/>
  <c r="AS838" i="14"/>
  <c r="AQ838" i="14"/>
  <c r="AN838" i="14"/>
  <c r="AK838" i="14"/>
  <c r="AH838" i="14"/>
  <c r="AE838" i="14"/>
  <c r="AD838" i="14"/>
  <c r="AB838" i="14"/>
  <c r="AA838" i="14"/>
  <c r="X838" i="14"/>
  <c r="S838" i="14"/>
  <c r="BD837" i="14"/>
  <c r="AV837" i="14"/>
  <c r="AS837" i="14"/>
  <c r="AQ837" i="14"/>
  <c r="AN837" i="14"/>
  <c r="AK837" i="14"/>
  <c r="AH837" i="14"/>
  <c r="AE837" i="14"/>
  <c r="AD837" i="14"/>
  <c r="AB837" i="14"/>
  <c r="AA837" i="14"/>
  <c r="X837" i="14"/>
  <c r="S837" i="14"/>
  <c r="BD836" i="14"/>
  <c r="AV836" i="14"/>
  <c r="AS836" i="14"/>
  <c r="AQ836" i="14"/>
  <c r="AN836" i="14"/>
  <c r="AK836" i="14"/>
  <c r="AH836" i="14"/>
  <c r="AE836" i="14"/>
  <c r="AD836" i="14"/>
  <c r="AB836" i="14"/>
  <c r="AA836" i="14"/>
  <c r="X836" i="14"/>
  <c r="S836" i="14"/>
  <c r="BD835" i="14"/>
  <c r="AV835" i="14"/>
  <c r="AS835" i="14"/>
  <c r="AQ835" i="14"/>
  <c r="AN835" i="14"/>
  <c r="AK835" i="14"/>
  <c r="AH835" i="14"/>
  <c r="AE835" i="14"/>
  <c r="AD835" i="14"/>
  <c r="AB835" i="14"/>
  <c r="AA835" i="14"/>
  <c r="X835" i="14"/>
  <c r="S835" i="14"/>
  <c r="F835" i="14"/>
  <c r="AX835" i="14" s="1"/>
  <c r="BD834" i="14"/>
  <c r="AV834" i="14"/>
  <c r="AS834" i="14"/>
  <c r="AQ834" i="14"/>
  <c r="AN834" i="14"/>
  <c r="AK834" i="14"/>
  <c r="AH834" i="14"/>
  <c r="AE834" i="14"/>
  <c r="AD834" i="14"/>
  <c r="AB834" i="14"/>
  <c r="AA834" i="14"/>
  <c r="X834" i="14"/>
  <c r="S834" i="14"/>
  <c r="BD833" i="14"/>
  <c r="AV833" i="14"/>
  <c r="AS833" i="14"/>
  <c r="AQ833" i="14"/>
  <c r="AN833" i="14"/>
  <c r="AK833" i="14"/>
  <c r="AH833" i="14"/>
  <c r="AE833" i="14"/>
  <c r="AD833" i="14"/>
  <c r="AB833" i="14"/>
  <c r="AA833" i="14"/>
  <c r="X833" i="14"/>
  <c r="S833" i="14"/>
  <c r="BD832" i="14"/>
  <c r="AV832" i="14"/>
  <c r="AS832" i="14"/>
  <c r="AQ832" i="14"/>
  <c r="AN832" i="14"/>
  <c r="AK832" i="14"/>
  <c r="AH832" i="14"/>
  <c r="AE832" i="14"/>
  <c r="AD832" i="14"/>
  <c r="AB832" i="14"/>
  <c r="AA832" i="14"/>
  <c r="X832" i="14"/>
  <c r="S832" i="14"/>
  <c r="BD831" i="14"/>
  <c r="AV831" i="14"/>
  <c r="AS831" i="14"/>
  <c r="AQ831" i="14"/>
  <c r="AN831" i="14"/>
  <c r="AK831" i="14"/>
  <c r="AH831" i="14"/>
  <c r="AE831" i="14"/>
  <c r="AD831" i="14"/>
  <c r="AB831" i="14"/>
  <c r="AA831" i="14"/>
  <c r="X831" i="14"/>
  <c r="S831" i="14"/>
  <c r="BD830" i="14"/>
  <c r="AV830" i="14"/>
  <c r="AS830" i="14"/>
  <c r="AQ830" i="14"/>
  <c r="AN830" i="14"/>
  <c r="AK830" i="14"/>
  <c r="AH830" i="14"/>
  <c r="AE830" i="14"/>
  <c r="AD830" i="14"/>
  <c r="AB830" i="14"/>
  <c r="AA830" i="14"/>
  <c r="X830" i="14"/>
  <c r="S830" i="14"/>
  <c r="BD829" i="14"/>
  <c r="AV829" i="14"/>
  <c r="AS829" i="14"/>
  <c r="AQ829" i="14"/>
  <c r="AN829" i="14"/>
  <c r="AK829" i="14"/>
  <c r="AH829" i="14"/>
  <c r="AE829" i="14"/>
  <c r="AD829" i="14"/>
  <c r="AB829" i="14"/>
  <c r="AA829" i="14"/>
  <c r="X829" i="14"/>
  <c r="S829" i="14"/>
  <c r="BD828" i="14"/>
  <c r="AV828" i="14"/>
  <c r="AS828" i="14"/>
  <c r="AQ828" i="14"/>
  <c r="AN828" i="14"/>
  <c r="AK828" i="14"/>
  <c r="AH828" i="14"/>
  <c r="AE828" i="14"/>
  <c r="F828" i="14"/>
  <c r="AO7" i="31" s="1"/>
  <c r="AB828" i="14"/>
  <c r="AA828" i="14"/>
  <c r="X828" i="14"/>
  <c r="S828" i="14"/>
  <c r="BD827" i="14"/>
  <c r="AV827" i="14"/>
  <c r="AS827" i="14"/>
  <c r="AQ827" i="14"/>
  <c r="AN827" i="14"/>
  <c r="AK827" i="14"/>
  <c r="AH827" i="14"/>
  <c r="AE827" i="14"/>
  <c r="AD827" i="14"/>
  <c r="AB827" i="14"/>
  <c r="I827" i="14"/>
  <c r="AA827" i="14" s="1"/>
  <c r="X827" i="14"/>
  <c r="S827" i="14"/>
  <c r="BD826" i="14"/>
  <c r="AV826" i="14"/>
  <c r="AS826" i="14"/>
  <c r="AQ826" i="14"/>
  <c r="AN826" i="14"/>
  <c r="AK826" i="14"/>
  <c r="AH826" i="14"/>
  <c r="AE826" i="14"/>
  <c r="AD826" i="14"/>
  <c r="AB826" i="14"/>
  <c r="AA826" i="14"/>
  <c r="I826" i="14"/>
  <c r="X826" i="14" s="1"/>
  <c r="S826" i="14"/>
  <c r="BD825" i="14"/>
  <c r="AV825" i="14"/>
  <c r="AS825" i="14"/>
  <c r="AQ825" i="14"/>
  <c r="AN825" i="14"/>
  <c r="AK825" i="14"/>
  <c r="AH825" i="14"/>
  <c r="AE825" i="14"/>
  <c r="AD825" i="14"/>
  <c r="AB825" i="14"/>
  <c r="AA825" i="14"/>
  <c r="X825" i="14"/>
  <c r="S825" i="14"/>
  <c r="BD824" i="14"/>
  <c r="AV824" i="14"/>
  <c r="AS824" i="14"/>
  <c r="AQ824" i="14"/>
  <c r="AN824" i="14"/>
  <c r="AK824" i="14"/>
  <c r="AH824" i="14"/>
  <c r="AE824" i="14"/>
  <c r="AD824" i="14"/>
  <c r="AB824" i="14"/>
  <c r="AA824" i="14"/>
  <c r="X824" i="14"/>
  <c r="BD823" i="14"/>
  <c r="AV823" i="14"/>
  <c r="AS823" i="14"/>
  <c r="AQ823" i="14"/>
  <c r="AN823" i="14"/>
  <c r="AK823" i="14"/>
  <c r="AH823" i="14"/>
  <c r="AE823" i="14"/>
  <c r="AD823" i="14"/>
  <c r="AB823" i="14"/>
  <c r="AA823" i="14"/>
  <c r="X823" i="14"/>
  <c r="S823" i="14"/>
  <c r="BD822" i="14"/>
  <c r="AV822" i="14"/>
  <c r="AS822" i="14"/>
  <c r="AQ822" i="14"/>
  <c r="AN822" i="14"/>
  <c r="AK822" i="14"/>
  <c r="AH822" i="14"/>
  <c r="AE822" i="14"/>
  <c r="AD822" i="14"/>
  <c r="AB822" i="14"/>
  <c r="AA822" i="14"/>
  <c r="X822" i="14"/>
  <c r="S822" i="14"/>
  <c r="BD821" i="14"/>
  <c r="AV821" i="14"/>
  <c r="AS821" i="14"/>
  <c r="AQ821" i="14"/>
  <c r="AN821" i="14"/>
  <c r="AK821" i="14"/>
  <c r="AH821" i="14"/>
  <c r="AE821" i="14"/>
  <c r="AD821" i="14"/>
  <c r="AB821" i="14"/>
  <c r="AA821" i="14"/>
  <c r="X821" i="14"/>
  <c r="S821" i="14"/>
  <c r="BD820" i="14"/>
  <c r="AV820" i="14"/>
  <c r="AS820" i="14"/>
  <c r="AQ820" i="14"/>
  <c r="AN820" i="14"/>
  <c r="AK820" i="14"/>
  <c r="AH820" i="14"/>
  <c r="AE820" i="14"/>
  <c r="AD820" i="14"/>
  <c r="AB820" i="14"/>
  <c r="AA820" i="14"/>
  <c r="X820" i="14"/>
  <c r="S820" i="14"/>
  <c r="BH817" i="14"/>
  <c r="BG817" i="14"/>
  <c r="BF817" i="14"/>
  <c r="BL813" i="14"/>
  <c r="CA813" i="14" s="1"/>
  <c r="AY791" i="14"/>
  <c r="AZ791" i="14"/>
  <c r="BA791" i="14"/>
  <c r="BB791" i="14"/>
  <c r="BC791" i="14"/>
  <c r="AY792" i="14"/>
  <c r="AZ792" i="14"/>
  <c r="BA792" i="14"/>
  <c r="BB792" i="14"/>
  <c r="BC792" i="14"/>
  <c r="AY793" i="14"/>
  <c r="AZ793" i="14"/>
  <c r="BA793" i="14"/>
  <c r="BB793" i="14"/>
  <c r="BC793" i="14"/>
  <c r="AY794" i="14"/>
  <c r="AZ794" i="14"/>
  <c r="BA794" i="14"/>
  <c r="BB794" i="14"/>
  <c r="BC794" i="14"/>
  <c r="AY795" i="14"/>
  <c r="AZ795" i="14"/>
  <c r="BA795" i="14"/>
  <c r="BB795" i="14"/>
  <c r="BC795" i="14"/>
  <c r="AY796" i="14"/>
  <c r="AZ796" i="14"/>
  <c r="BA796" i="14"/>
  <c r="BB796" i="14"/>
  <c r="BC796" i="14"/>
  <c r="AY797" i="14"/>
  <c r="AZ797" i="14"/>
  <c r="BA797" i="14"/>
  <c r="BB797" i="14"/>
  <c r="BC797" i="14"/>
  <c r="AY798" i="14"/>
  <c r="AZ798" i="14"/>
  <c r="BA798" i="14"/>
  <c r="BB798" i="14"/>
  <c r="BC798" i="14"/>
  <c r="AY799" i="14"/>
  <c r="AZ799" i="14"/>
  <c r="BA799" i="14"/>
  <c r="BB799" i="14"/>
  <c r="BC799" i="14"/>
  <c r="AY800" i="14"/>
  <c r="AZ800" i="14"/>
  <c r="BA800" i="14"/>
  <c r="BB800" i="14"/>
  <c r="BC800" i="14"/>
  <c r="AY801" i="14"/>
  <c r="AZ801" i="14"/>
  <c r="BA801" i="14"/>
  <c r="BB801" i="14"/>
  <c r="BC801" i="14"/>
  <c r="AY802" i="14"/>
  <c r="AZ802" i="14"/>
  <c r="BA802" i="14"/>
  <c r="BB802" i="14"/>
  <c r="BC802" i="14"/>
  <c r="AY803" i="14"/>
  <c r="AZ803" i="14"/>
  <c r="BA803" i="14"/>
  <c r="BB803" i="14"/>
  <c r="BC803" i="14"/>
  <c r="AY804" i="14"/>
  <c r="AZ804" i="14"/>
  <c r="BA804" i="14"/>
  <c r="BB804" i="14"/>
  <c r="BC804" i="14"/>
  <c r="AY805" i="14"/>
  <c r="AZ805" i="14"/>
  <c r="BA805" i="14"/>
  <c r="BB805" i="14"/>
  <c r="BC805" i="14"/>
  <c r="AY806" i="14"/>
  <c r="AZ806" i="14"/>
  <c r="BA806" i="14"/>
  <c r="BB806" i="14"/>
  <c r="BC806" i="14"/>
  <c r="AY807" i="14"/>
  <c r="AZ807" i="14"/>
  <c r="BA807" i="14"/>
  <c r="BB807" i="14"/>
  <c r="BC807" i="14"/>
  <c r="AY808" i="14"/>
  <c r="AZ808" i="14"/>
  <c r="BA808" i="14"/>
  <c r="BB808" i="14"/>
  <c r="BC808" i="14"/>
  <c r="AY809" i="14"/>
  <c r="AZ809" i="14"/>
  <c r="BA809" i="14"/>
  <c r="BB809" i="14"/>
  <c r="BC809" i="14"/>
  <c r="AY810" i="14"/>
  <c r="AZ810" i="14"/>
  <c r="BA810" i="14"/>
  <c r="BB810" i="14"/>
  <c r="BC810" i="14"/>
  <c r="AY811" i="14"/>
  <c r="AZ811" i="14"/>
  <c r="BA811" i="14"/>
  <c r="BB811" i="14"/>
  <c r="BC811" i="14"/>
  <c r="AY812" i="14"/>
  <c r="AZ812" i="14"/>
  <c r="BA812" i="14"/>
  <c r="BB812" i="14"/>
  <c r="BC812" i="14"/>
  <c r="AY813" i="14"/>
  <c r="AZ813" i="14"/>
  <c r="BA813" i="14"/>
  <c r="BB813" i="14"/>
  <c r="BC813" i="14"/>
  <c r="BJ813" i="14"/>
  <c r="BP813" i="14" s="1"/>
  <c r="BD813" i="14"/>
  <c r="AV813" i="14"/>
  <c r="AS813" i="14"/>
  <c r="AQ813" i="14"/>
  <c r="AN813" i="14"/>
  <c r="AK813" i="14"/>
  <c r="AH813" i="14"/>
  <c r="AE813" i="14"/>
  <c r="AD813" i="14"/>
  <c r="AB813" i="14"/>
  <c r="AA813" i="14"/>
  <c r="X813" i="14"/>
  <c r="S813" i="14"/>
  <c r="BD812" i="14"/>
  <c r="AV812" i="14"/>
  <c r="AS812" i="14"/>
  <c r="AQ812" i="14"/>
  <c r="AN812" i="14"/>
  <c r="AK812" i="14"/>
  <c r="AH812" i="14"/>
  <c r="AE812" i="14"/>
  <c r="AD812" i="14"/>
  <c r="AB812" i="14"/>
  <c r="AA812" i="14"/>
  <c r="X812" i="14"/>
  <c r="S812" i="14"/>
  <c r="BD811" i="14"/>
  <c r="AV811" i="14"/>
  <c r="AS811" i="14"/>
  <c r="AQ811" i="14"/>
  <c r="AN811" i="14"/>
  <c r="AK811" i="14"/>
  <c r="AH811" i="14"/>
  <c r="AE811" i="14"/>
  <c r="AD811" i="14"/>
  <c r="AB811" i="14"/>
  <c r="AA811" i="14"/>
  <c r="X811" i="14"/>
  <c r="S811" i="14"/>
  <c r="BD810" i="14"/>
  <c r="AV810" i="14"/>
  <c r="AS810" i="14"/>
  <c r="AQ810" i="14"/>
  <c r="AN810" i="14"/>
  <c r="AK810" i="14"/>
  <c r="AH810" i="14"/>
  <c r="AE810" i="14"/>
  <c r="AD810" i="14"/>
  <c r="AB810" i="14"/>
  <c r="AA810" i="14"/>
  <c r="X810" i="14"/>
  <c r="S810" i="14"/>
  <c r="BD809" i="14"/>
  <c r="AV809" i="14"/>
  <c r="AS809" i="14"/>
  <c r="AQ809" i="14"/>
  <c r="AN809" i="14"/>
  <c r="AK809" i="14"/>
  <c r="AH809" i="14"/>
  <c r="AE809" i="14"/>
  <c r="AD809" i="14"/>
  <c r="AB809" i="14"/>
  <c r="AA809" i="14"/>
  <c r="X809" i="14"/>
  <c r="S809" i="14"/>
  <c r="BD808" i="14"/>
  <c r="AV808" i="14"/>
  <c r="AS808" i="14"/>
  <c r="AQ808" i="14"/>
  <c r="AN808" i="14"/>
  <c r="AK808" i="14"/>
  <c r="AH808" i="14"/>
  <c r="AE808" i="14"/>
  <c r="AD808" i="14"/>
  <c r="AB808" i="14"/>
  <c r="AA808" i="14"/>
  <c r="X808" i="14"/>
  <c r="S808" i="14"/>
  <c r="BD807" i="14"/>
  <c r="AV807" i="14"/>
  <c r="AS807" i="14"/>
  <c r="AQ807" i="14"/>
  <c r="AN807" i="14"/>
  <c r="AK807" i="14"/>
  <c r="AH807" i="14"/>
  <c r="AE807" i="14"/>
  <c r="AD807" i="14"/>
  <c r="AB807" i="14"/>
  <c r="AA807" i="14"/>
  <c r="X807" i="14"/>
  <c r="S807" i="14"/>
  <c r="BD806" i="14"/>
  <c r="AV806" i="14"/>
  <c r="AS806" i="14"/>
  <c r="AQ806" i="14"/>
  <c r="AN806" i="14"/>
  <c r="AK806" i="14"/>
  <c r="AH806" i="14"/>
  <c r="AE806" i="14"/>
  <c r="AD806" i="14"/>
  <c r="AB806" i="14"/>
  <c r="AA806" i="14"/>
  <c r="X806" i="14"/>
  <c r="S806" i="14"/>
  <c r="F806" i="14"/>
  <c r="AX806" i="14" s="1"/>
  <c r="BD805" i="14"/>
  <c r="AV805" i="14"/>
  <c r="AS805" i="14"/>
  <c r="AQ805" i="14"/>
  <c r="AN805" i="14"/>
  <c r="AK805" i="14"/>
  <c r="AH805" i="14"/>
  <c r="AE805" i="14"/>
  <c r="AD805" i="14"/>
  <c r="AB805" i="14"/>
  <c r="AA805" i="14"/>
  <c r="X805" i="14"/>
  <c r="S805" i="14"/>
  <c r="BD804" i="14"/>
  <c r="AV804" i="14"/>
  <c r="AS804" i="14"/>
  <c r="AQ804" i="14"/>
  <c r="AN804" i="14"/>
  <c r="AK804" i="14"/>
  <c r="AH804" i="14"/>
  <c r="AE804" i="14"/>
  <c r="AD804" i="14"/>
  <c r="AB804" i="14"/>
  <c r="AA804" i="14"/>
  <c r="X804" i="14"/>
  <c r="S804" i="14"/>
  <c r="BD803" i="14"/>
  <c r="AV803" i="14"/>
  <c r="AS803" i="14"/>
  <c r="AQ803" i="14"/>
  <c r="AN803" i="14"/>
  <c r="AK803" i="14"/>
  <c r="AH803" i="14"/>
  <c r="AE803" i="14"/>
  <c r="AD803" i="14"/>
  <c r="AB803" i="14"/>
  <c r="AA803" i="14"/>
  <c r="X803" i="14"/>
  <c r="S803" i="14"/>
  <c r="BD802" i="14"/>
  <c r="AV802" i="14"/>
  <c r="AS802" i="14"/>
  <c r="AQ802" i="14"/>
  <c r="AN802" i="14"/>
  <c r="AK802" i="14"/>
  <c r="AH802" i="14"/>
  <c r="AE802" i="14"/>
  <c r="AD802" i="14"/>
  <c r="AB802" i="14"/>
  <c r="AA802" i="14"/>
  <c r="X802" i="14"/>
  <c r="S802" i="14"/>
  <c r="BD801" i="14"/>
  <c r="AV801" i="14"/>
  <c r="AS801" i="14"/>
  <c r="AQ801" i="14"/>
  <c r="AN801" i="14"/>
  <c r="AK801" i="14"/>
  <c r="AH801" i="14"/>
  <c r="AE801" i="14"/>
  <c r="AD801" i="14"/>
  <c r="AB801" i="14"/>
  <c r="AA801" i="14"/>
  <c r="X801" i="14"/>
  <c r="S801" i="14"/>
  <c r="BD800" i="14"/>
  <c r="AV800" i="14"/>
  <c r="AS800" i="14"/>
  <c r="AQ800" i="14"/>
  <c r="AN800" i="14"/>
  <c r="AK800" i="14"/>
  <c r="AH800" i="14"/>
  <c r="AE800" i="14"/>
  <c r="AD800" i="14"/>
  <c r="AB800" i="14"/>
  <c r="AA800" i="14"/>
  <c r="X800" i="14"/>
  <c r="S800" i="14"/>
  <c r="BD799" i="14"/>
  <c r="AV799" i="14"/>
  <c r="AS799" i="14"/>
  <c r="AQ799" i="14"/>
  <c r="AN799" i="14"/>
  <c r="AK799" i="14"/>
  <c r="AH799" i="14"/>
  <c r="AE799" i="14"/>
  <c r="F799" i="14"/>
  <c r="AN7" i="31" s="1"/>
  <c r="AA799" i="14"/>
  <c r="X799" i="14"/>
  <c r="S799" i="14"/>
  <c r="BD798" i="14"/>
  <c r="AV798" i="14"/>
  <c r="AS798" i="14"/>
  <c r="AQ798" i="14"/>
  <c r="AN798" i="14"/>
  <c r="AK798" i="14"/>
  <c r="AH798" i="14"/>
  <c r="AE798" i="14"/>
  <c r="AD798" i="14"/>
  <c r="AB798" i="14"/>
  <c r="I798" i="14"/>
  <c r="AA798" i="14" s="1"/>
  <c r="X798" i="14"/>
  <c r="S798" i="14"/>
  <c r="BD797" i="14"/>
  <c r="AV797" i="14"/>
  <c r="AS797" i="14"/>
  <c r="AQ797" i="14"/>
  <c r="AN797" i="14"/>
  <c r="AK797" i="14"/>
  <c r="AH797" i="14"/>
  <c r="AE797" i="14"/>
  <c r="AD797" i="14"/>
  <c r="AB797" i="14"/>
  <c r="AA797" i="14"/>
  <c r="I797" i="14"/>
  <c r="X797" i="14" s="1"/>
  <c r="S797" i="14"/>
  <c r="BD796" i="14"/>
  <c r="AV796" i="14"/>
  <c r="AS796" i="14"/>
  <c r="AQ796" i="14"/>
  <c r="AN796" i="14"/>
  <c r="AK796" i="14"/>
  <c r="AH796" i="14"/>
  <c r="AE796" i="14"/>
  <c r="AD796" i="14"/>
  <c r="AB796" i="14"/>
  <c r="AA796" i="14"/>
  <c r="X796" i="14"/>
  <c r="S796" i="14"/>
  <c r="BD795" i="14"/>
  <c r="AV795" i="14"/>
  <c r="AS795" i="14"/>
  <c r="AQ795" i="14"/>
  <c r="AN795" i="14"/>
  <c r="AK795" i="14"/>
  <c r="AH795" i="14"/>
  <c r="AE795" i="14"/>
  <c r="AD795" i="14"/>
  <c r="AB795" i="14"/>
  <c r="AA795" i="14"/>
  <c r="X795" i="14"/>
  <c r="I795" i="14"/>
  <c r="S795" i="14" s="1"/>
  <c r="BD794" i="14"/>
  <c r="AV794" i="14"/>
  <c r="AS794" i="14"/>
  <c r="AQ794" i="14"/>
  <c r="AN794" i="14"/>
  <c r="AK794" i="14"/>
  <c r="AH794" i="14"/>
  <c r="AE794" i="14"/>
  <c r="AD794" i="14"/>
  <c r="AB794" i="14"/>
  <c r="AA794" i="14"/>
  <c r="X794" i="14"/>
  <c r="S794" i="14"/>
  <c r="BD793" i="14"/>
  <c r="AV793" i="14"/>
  <c r="AS793" i="14"/>
  <c r="AQ793" i="14"/>
  <c r="AN793" i="14"/>
  <c r="AK793" i="14"/>
  <c r="AH793" i="14"/>
  <c r="AE793" i="14"/>
  <c r="AD793" i="14"/>
  <c r="AB793" i="14"/>
  <c r="AA793" i="14"/>
  <c r="X793" i="14"/>
  <c r="S793" i="14"/>
  <c r="BD792" i="14"/>
  <c r="AV792" i="14"/>
  <c r="AS792" i="14"/>
  <c r="AQ792" i="14"/>
  <c r="AN792" i="14"/>
  <c r="AK792" i="14"/>
  <c r="AH792" i="14"/>
  <c r="AE792" i="14"/>
  <c r="AD792" i="14"/>
  <c r="AB792" i="14"/>
  <c r="AA792" i="14"/>
  <c r="X792" i="14"/>
  <c r="S792" i="14"/>
  <c r="BD791" i="14"/>
  <c r="AV791" i="14"/>
  <c r="AS791" i="14"/>
  <c r="AQ791" i="14"/>
  <c r="AN791" i="14"/>
  <c r="AK791" i="14"/>
  <c r="AH791" i="14"/>
  <c r="AE791" i="14"/>
  <c r="AD791" i="14"/>
  <c r="AB791" i="14"/>
  <c r="AA791" i="14"/>
  <c r="X791" i="14"/>
  <c r="S791" i="14"/>
  <c r="BH788" i="14"/>
  <c r="BG788" i="14"/>
  <c r="BF788" i="14"/>
  <c r="BL784" i="14"/>
  <c r="CD784" i="14" s="1"/>
  <c r="AY762" i="14"/>
  <c r="AZ762" i="14"/>
  <c r="BA762" i="14"/>
  <c r="BB762" i="14"/>
  <c r="BC762" i="14"/>
  <c r="AY763" i="14"/>
  <c r="AZ763" i="14"/>
  <c r="BA763" i="14"/>
  <c r="BB763" i="14"/>
  <c r="BC763" i="14"/>
  <c r="AY764" i="14"/>
  <c r="AZ764" i="14"/>
  <c r="BA764" i="14"/>
  <c r="BB764" i="14"/>
  <c r="BC764" i="14"/>
  <c r="AY765" i="14"/>
  <c r="AZ765" i="14"/>
  <c r="BA765" i="14"/>
  <c r="BB765" i="14"/>
  <c r="BC765" i="14"/>
  <c r="AY766" i="14"/>
  <c r="AZ766" i="14"/>
  <c r="BA766" i="14"/>
  <c r="BB766" i="14"/>
  <c r="BC766" i="14"/>
  <c r="AY767" i="14"/>
  <c r="AZ767" i="14"/>
  <c r="BA767" i="14"/>
  <c r="BB767" i="14"/>
  <c r="BC767" i="14"/>
  <c r="AY768" i="14"/>
  <c r="AZ768" i="14"/>
  <c r="BA768" i="14"/>
  <c r="BB768" i="14"/>
  <c r="BC768" i="14"/>
  <c r="AY769" i="14"/>
  <c r="AZ769" i="14"/>
  <c r="BA769" i="14"/>
  <c r="BB769" i="14"/>
  <c r="BC769" i="14"/>
  <c r="AY770" i="14"/>
  <c r="AZ770" i="14"/>
  <c r="BA770" i="14"/>
  <c r="BB770" i="14"/>
  <c r="BC770" i="14"/>
  <c r="AY771" i="14"/>
  <c r="AZ771" i="14"/>
  <c r="BA771" i="14"/>
  <c r="BB771" i="14"/>
  <c r="BC771" i="14"/>
  <c r="AY772" i="14"/>
  <c r="AZ772" i="14"/>
  <c r="BA772" i="14"/>
  <c r="BB772" i="14"/>
  <c r="BC772" i="14"/>
  <c r="AY773" i="14"/>
  <c r="AZ773" i="14"/>
  <c r="BA773" i="14"/>
  <c r="BB773" i="14"/>
  <c r="BC773" i="14"/>
  <c r="AY774" i="14"/>
  <c r="AZ774" i="14"/>
  <c r="BA774" i="14"/>
  <c r="BB774" i="14"/>
  <c r="BC774" i="14"/>
  <c r="AY775" i="14"/>
  <c r="AZ775" i="14"/>
  <c r="BA775" i="14"/>
  <c r="BB775" i="14"/>
  <c r="BC775" i="14"/>
  <c r="AY776" i="14"/>
  <c r="AZ776" i="14"/>
  <c r="BA776" i="14"/>
  <c r="BB776" i="14"/>
  <c r="BC776" i="14"/>
  <c r="AY777" i="14"/>
  <c r="AZ777" i="14"/>
  <c r="BA777" i="14"/>
  <c r="BB777" i="14"/>
  <c r="BC777" i="14"/>
  <c r="AY778" i="14"/>
  <c r="AZ778" i="14"/>
  <c r="BA778" i="14"/>
  <c r="BB778" i="14"/>
  <c r="BC778" i="14"/>
  <c r="AY779" i="14"/>
  <c r="AZ779" i="14"/>
  <c r="BA779" i="14"/>
  <c r="BB779" i="14"/>
  <c r="BC779" i="14"/>
  <c r="AY780" i="14"/>
  <c r="AZ780" i="14"/>
  <c r="BA780" i="14"/>
  <c r="BB780" i="14"/>
  <c r="BC780" i="14"/>
  <c r="AY781" i="14"/>
  <c r="AZ781" i="14"/>
  <c r="BA781" i="14"/>
  <c r="BB781" i="14"/>
  <c r="BC781" i="14"/>
  <c r="AY782" i="14"/>
  <c r="AZ782" i="14"/>
  <c r="BA782" i="14"/>
  <c r="BB782" i="14"/>
  <c r="BC782" i="14"/>
  <c r="AY783" i="14"/>
  <c r="AZ783" i="14"/>
  <c r="BA783" i="14"/>
  <c r="BB783" i="14"/>
  <c r="BC783" i="14"/>
  <c r="AY784" i="14"/>
  <c r="AZ784" i="14"/>
  <c r="BA784" i="14"/>
  <c r="BB784" i="14"/>
  <c r="BC784" i="14"/>
  <c r="BJ784" i="14"/>
  <c r="BD784" i="14"/>
  <c r="AV784" i="14"/>
  <c r="AS784" i="14"/>
  <c r="AQ784" i="14"/>
  <c r="AN784" i="14"/>
  <c r="AK784" i="14"/>
  <c r="AH784" i="14"/>
  <c r="AE784" i="14"/>
  <c r="AD784" i="14"/>
  <c r="AB784" i="14"/>
  <c r="AA784" i="14"/>
  <c r="X784" i="14"/>
  <c r="S784" i="14"/>
  <c r="BD783" i="14"/>
  <c r="AV783" i="14"/>
  <c r="AS783" i="14"/>
  <c r="AQ783" i="14"/>
  <c r="AN783" i="14"/>
  <c r="AK783" i="14"/>
  <c r="AH783" i="14"/>
  <c r="AE783" i="14"/>
  <c r="AD783" i="14"/>
  <c r="AB783" i="14"/>
  <c r="AA783" i="14"/>
  <c r="X783" i="14"/>
  <c r="S783" i="14"/>
  <c r="BD782" i="14"/>
  <c r="AV782" i="14"/>
  <c r="AS782" i="14"/>
  <c r="AQ782" i="14"/>
  <c r="AN782" i="14"/>
  <c r="AK782" i="14"/>
  <c r="AH782" i="14"/>
  <c r="AE782" i="14"/>
  <c r="AD782" i="14"/>
  <c r="AB782" i="14"/>
  <c r="AA782" i="14"/>
  <c r="X782" i="14"/>
  <c r="S782" i="14"/>
  <c r="BD781" i="14"/>
  <c r="AV781" i="14"/>
  <c r="AS781" i="14"/>
  <c r="AQ781" i="14"/>
  <c r="AN781" i="14"/>
  <c r="AK781" i="14"/>
  <c r="AH781" i="14"/>
  <c r="AE781" i="14"/>
  <c r="AD781" i="14"/>
  <c r="AB781" i="14"/>
  <c r="AA781" i="14"/>
  <c r="X781" i="14"/>
  <c r="S781" i="14"/>
  <c r="BD780" i="14"/>
  <c r="AV780" i="14"/>
  <c r="AS780" i="14"/>
  <c r="AQ780" i="14"/>
  <c r="AN780" i="14"/>
  <c r="AK780" i="14"/>
  <c r="AH780" i="14"/>
  <c r="AE780" i="14"/>
  <c r="AD780" i="14"/>
  <c r="AB780" i="14"/>
  <c r="AA780" i="14"/>
  <c r="X780" i="14"/>
  <c r="S780" i="14"/>
  <c r="BD779" i="14"/>
  <c r="AV779" i="14"/>
  <c r="AS779" i="14"/>
  <c r="AQ779" i="14"/>
  <c r="AN779" i="14"/>
  <c r="AK779" i="14"/>
  <c r="AH779" i="14"/>
  <c r="AE779" i="14"/>
  <c r="AD779" i="14"/>
  <c r="AB779" i="14"/>
  <c r="AA779" i="14"/>
  <c r="X779" i="14"/>
  <c r="S779" i="14"/>
  <c r="BD778" i="14"/>
  <c r="AV778" i="14"/>
  <c r="AS778" i="14"/>
  <c r="AQ778" i="14"/>
  <c r="AN778" i="14"/>
  <c r="AK778" i="14"/>
  <c r="AH778" i="14"/>
  <c r="AE778" i="14"/>
  <c r="AD778" i="14"/>
  <c r="AB778" i="14"/>
  <c r="AA778" i="14"/>
  <c r="X778" i="14"/>
  <c r="S778" i="14"/>
  <c r="BD777" i="14"/>
  <c r="AV777" i="14"/>
  <c r="AS777" i="14"/>
  <c r="AQ777" i="14"/>
  <c r="AN777" i="14"/>
  <c r="AK777" i="14"/>
  <c r="AH777" i="14"/>
  <c r="AE777" i="14"/>
  <c r="AD777" i="14"/>
  <c r="AB777" i="14"/>
  <c r="AA777" i="14"/>
  <c r="X777" i="14"/>
  <c r="S777" i="14"/>
  <c r="F777" i="14"/>
  <c r="AX777" i="14" s="1"/>
  <c r="BD776" i="14"/>
  <c r="AV776" i="14"/>
  <c r="AS776" i="14"/>
  <c r="AQ776" i="14"/>
  <c r="AN776" i="14"/>
  <c r="AK776" i="14"/>
  <c r="AH776" i="14"/>
  <c r="AE776" i="14"/>
  <c r="AD776" i="14"/>
  <c r="AB776" i="14"/>
  <c r="AA776" i="14"/>
  <c r="X776" i="14"/>
  <c r="S776" i="14"/>
  <c r="BD775" i="14"/>
  <c r="AV775" i="14"/>
  <c r="AS775" i="14"/>
  <c r="AQ775" i="14"/>
  <c r="AN775" i="14"/>
  <c r="AK775" i="14"/>
  <c r="AH775" i="14"/>
  <c r="AE775" i="14"/>
  <c r="AD775" i="14"/>
  <c r="AB775" i="14"/>
  <c r="AA775" i="14"/>
  <c r="X775" i="14"/>
  <c r="S775" i="14"/>
  <c r="BD774" i="14"/>
  <c r="AV774" i="14"/>
  <c r="AS774" i="14"/>
  <c r="AQ774" i="14"/>
  <c r="AN774" i="14"/>
  <c r="AK774" i="14"/>
  <c r="AH774" i="14"/>
  <c r="AE774" i="14"/>
  <c r="AD774" i="14"/>
  <c r="AB774" i="14"/>
  <c r="AA774" i="14"/>
  <c r="X774" i="14"/>
  <c r="S774" i="14"/>
  <c r="BD773" i="14"/>
  <c r="AV773" i="14"/>
  <c r="AS773" i="14"/>
  <c r="AQ773" i="14"/>
  <c r="AN773" i="14"/>
  <c r="AH773" i="14"/>
  <c r="AE773" i="14"/>
  <c r="AD773" i="14"/>
  <c r="AB773" i="14"/>
  <c r="AA773" i="14"/>
  <c r="X773" i="14"/>
  <c r="S773" i="14"/>
  <c r="F773" i="14"/>
  <c r="BD772" i="14"/>
  <c r="AV772" i="14"/>
  <c r="AS772" i="14"/>
  <c r="AQ772" i="14"/>
  <c r="AN772" i="14"/>
  <c r="AK772" i="14"/>
  <c r="AH772" i="14"/>
  <c r="AE772" i="14"/>
  <c r="AD772" i="14"/>
  <c r="AB772" i="14"/>
  <c r="AA772" i="14"/>
  <c r="X772" i="14"/>
  <c r="S772" i="14"/>
  <c r="BD771" i="14"/>
  <c r="AV771" i="14"/>
  <c r="AS771" i="14"/>
  <c r="AQ771" i="14"/>
  <c r="AN771" i="14"/>
  <c r="AK771" i="14"/>
  <c r="AH771" i="14"/>
  <c r="AE771" i="14"/>
  <c r="AD771" i="14"/>
  <c r="AB771" i="14"/>
  <c r="AA771" i="14"/>
  <c r="X771" i="14"/>
  <c r="S771" i="14"/>
  <c r="BD770" i="14"/>
  <c r="AV770" i="14"/>
  <c r="AS770" i="14"/>
  <c r="AQ770" i="14"/>
  <c r="AN770" i="14"/>
  <c r="AK770" i="14"/>
  <c r="AH770" i="14"/>
  <c r="AE770" i="14"/>
  <c r="F770" i="14"/>
  <c r="AA770" i="14"/>
  <c r="X770" i="14"/>
  <c r="S770" i="14"/>
  <c r="BD769" i="14"/>
  <c r="AV769" i="14"/>
  <c r="AS769" i="14"/>
  <c r="AQ769" i="14"/>
  <c r="AN769" i="14"/>
  <c r="AK769" i="14"/>
  <c r="AH769" i="14"/>
  <c r="AE769" i="14"/>
  <c r="AD769" i="14"/>
  <c r="AB769" i="14"/>
  <c r="X769" i="14"/>
  <c r="S769" i="14"/>
  <c r="I769" i="14"/>
  <c r="BD768" i="14"/>
  <c r="AV768" i="14"/>
  <c r="AS768" i="14"/>
  <c r="AQ768" i="14"/>
  <c r="AN768" i="14"/>
  <c r="AK768" i="14"/>
  <c r="AH768" i="14"/>
  <c r="AE768" i="14"/>
  <c r="AD768" i="14"/>
  <c r="AB768" i="14"/>
  <c r="AA768" i="14"/>
  <c r="I768" i="14"/>
  <c r="X768" i="14" s="1"/>
  <c r="S768" i="14"/>
  <c r="BD767" i="14"/>
  <c r="AV767" i="14"/>
  <c r="AS767" i="14"/>
  <c r="AQ767" i="14"/>
  <c r="AN767" i="14"/>
  <c r="AK767" i="14"/>
  <c r="AH767" i="14"/>
  <c r="AE767" i="14"/>
  <c r="AD767" i="14"/>
  <c r="AB767" i="14"/>
  <c r="AA767" i="14"/>
  <c r="X767" i="14"/>
  <c r="S767" i="14"/>
  <c r="BD766" i="14"/>
  <c r="AV766" i="14"/>
  <c r="AS766" i="14"/>
  <c r="AQ766" i="14"/>
  <c r="AN766" i="14"/>
  <c r="AK766" i="14"/>
  <c r="AH766" i="14"/>
  <c r="AE766" i="14"/>
  <c r="AD766" i="14"/>
  <c r="AB766" i="14"/>
  <c r="AA766" i="14"/>
  <c r="X766" i="14"/>
  <c r="I766" i="14"/>
  <c r="S766" i="14" s="1"/>
  <c r="BD765" i="14"/>
  <c r="AV765" i="14"/>
  <c r="AS765" i="14"/>
  <c r="AQ765" i="14"/>
  <c r="AN765" i="14"/>
  <c r="AK765" i="14"/>
  <c r="AH765" i="14"/>
  <c r="AE765" i="14"/>
  <c r="AD765" i="14"/>
  <c r="AB765" i="14"/>
  <c r="AA765" i="14"/>
  <c r="X765" i="14"/>
  <c r="S765" i="14"/>
  <c r="BD764" i="14"/>
  <c r="AV764" i="14"/>
  <c r="AS764" i="14"/>
  <c r="AQ764" i="14"/>
  <c r="AN764" i="14"/>
  <c r="AK764" i="14"/>
  <c r="AH764" i="14"/>
  <c r="AE764" i="14"/>
  <c r="AD764" i="14"/>
  <c r="AB764" i="14"/>
  <c r="AA764" i="14"/>
  <c r="X764" i="14"/>
  <c r="S764" i="14"/>
  <c r="BD763" i="14"/>
  <c r="AV763" i="14"/>
  <c r="AS763" i="14"/>
  <c r="AQ763" i="14"/>
  <c r="AN763" i="14"/>
  <c r="AK763" i="14"/>
  <c r="AH763" i="14"/>
  <c r="AE763" i="14"/>
  <c r="AD763" i="14"/>
  <c r="AB763" i="14"/>
  <c r="AA763" i="14"/>
  <c r="X763" i="14"/>
  <c r="S763" i="14"/>
  <c r="BD762" i="14"/>
  <c r="AV762" i="14"/>
  <c r="AS762" i="14"/>
  <c r="AQ762" i="14"/>
  <c r="AN762" i="14"/>
  <c r="AK762" i="14"/>
  <c r="AH762" i="14"/>
  <c r="AE762" i="14"/>
  <c r="AD762" i="14"/>
  <c r="AB762" i="14"/>
  <c r="AA762" i="14"/>
  <c r="X762" i="14"/>
  <c r="S762" i="14"/>
  <c r="BH759" i="14"/>
  <c r="BG759" i="14"/>
  <c r="BF759" i="14"/>
  <c r="BL755" i="14"/>
  <c r="CD755" i="14" s="1"/>
  <c r="BK755" i="14"/>
  <c r="BW755" i="14" s="1"/>
  <c r="AY733" i="14"/>
  <c r="AZ733" i="14"/>
  <c r="BA733" i="14"/>
  <c r="BB733" i="14"/>
  <c r="BC733" i="14"/>
  <c r="AY734" i="14"/>
  <c r="AZ734" i="14"/>
  <c r="BA734" i="14"/>
  <c r="BB734" i="14"/>
  <c r="BC734" i="14"/>
  <c r="AY735" i="14"/>
  <c r="AZ735" i="14"/>
  <c r="BA735" i="14"/>
  <c r="BB735" i="14"/>
  <c r="BC735" i="14"/>
  <c r="AY736" i="14"/>
  <c r="AZ736" i="14"/>
  <c r="BA736" i="14"/>
  <c r="BB736" i="14"/>
  <c r="BC736" i="14"/>
  <c r="AY737" i="14"/>
  <c r="AZ737" i="14"/>
  <c r="BA737" i="14"/>
  <c r="BB737" i="14"/>
  <c r="BC737" i="14"/>
  <c r="AY738" i="14"/>
  <c r="AZ738" i="14"/>
  <c r="BA738" i="14"/>
  <c r="BB738" i="14"/>
  <c r="BC738" i="14"/>
  <c r="AY739" i="14"/>
  <c r="AZ739" i="14"/>
  <c r="BA739" i="14"/>
  <c r="BB739" i="14"/>
  <c r="BC739" i="14"/>
  <c r="AY740" i="14"/>
  <c r="AZ740" i="14"/>
  <c r="BA740" i="14"/>
  <c r="BB740" i="14"/>
  <c r="BC740" i="14"/>
  <c r="AY741" i="14"/>
  <c r="AZ741" i="14"/>
  <c r="BA741" i="14"/>
  <c r="BB741" i="14"/>
  <c r="BC741" i="14"/>
  <c r="AY742" i="14"/>
  <c r="AZ742" i="14"/>
  <c r="BA742" i="14"/>
  <c r="BB742" i="14"/>
  <c r="BC742" i="14"/>
  <c r="AY743" i="14"/>
  <c r="AZ743" i="14"/>
  <c r="BA743" i="14"/>
  <c r="BB743" i="14"/>
  <c r="BC743" i="14"/>
  <c r="AY744" i="14"/>
  <c r="AZ744" i="14"/>
  <c r="BA744" i="14"/>
  <c r="BB744" i="14"/>
  <c r="BC744" i="14"/>
  <c r="AY745" i="14"/>
  <c r="AZ745" i="14"/>
  <c r="BA745" i="14"/>
  <c r="BB745" i="14"/>
  <c r="BC745" i="14"/>
  <c r="AY746" i="14"/>
  <c r="AZ746" i="14"/>
  <c r="BA746" i="14"/>
  <c r="BB746" i="14"/>
  <c r="BC746" i="14"/>
  <c r="AY747" i="14"/>
  <c r="AZ747" i="14"/>
  <c r="BA747" i="14"/>
  <c r="BB747" i="14"/>
  <c r="BC747" i="14"/>
  <c r="AY748" i="14"/>
  <c r="AZ748" i="14"/>
  <c r="BA748" i="14"/>
  <c r="BB748" i="14"/>
  <c r="BC748" i="14"/>
  <c r="AY749" i="14"/>
  <c r="AZ749" i="14"/>
  <c r="BA749" i="14"/>
  <c r="BB749" i="14"/>
  <c r="BC749" i="14"/>
  <c r="AY750" i="14"/>
  <c r="AZ750" i="14"/>
  <c r="BA750" i="14"/>
  <c r="BB750" i="14"/>
  <c r="BC750" i="14"/>
  <c r="AY751" i="14"/>
  <c r="AZ751" i="14"/>
  <c r="BA751" i="14"/>
  <c r="BB751" i="14"/>
  <c r="BC751" i="14"/>
  <c r="AY752" i="14"/>
  <c r="AZ752" i="14"/>
  <c r="BA752" i="14"/>
  <c r="BB752" i="14"/>
  <c r="BC752" i="14"/>
  <c r="AY753" i="14"/>
  <c r="AZ753" i="14"/>
  <c r="BA753" i="14"/>
  <c r="BB753" i="14"/>
  <c r="BC753" i="14"/>
  <c r="AY754" i="14"/>
  <c r="AZ754" i="14"/>
  <c r="BA754" i="14"/>
  <c r="BB754" i="14"/>
  <c r="BC754" i="14"/>
  <c r="AY755" i="14"/>
  <c r="AZ755" i="14"/>
  <c r="BA755" i="14"/>
  <c r="BB755" i="14"/>
  <c r="BC755" i="14"/>
  <c r="BD755" i="14"/>
  <c r="AV755" i="14"/>
  <c r="AS755" i="14"/>
  <c r="AQ755" i="14"/>
  <c r="AN755" i="14"/>
  <c r="AK755" i="14"/>
  <c r="AH755" i="14"/>
  <c r="AE755" i="14"/>
  <c r="AD755" i="14"/>
  <c r="AB755" i="14"/>
  <c r="AA755" i="14"/>
  <c r="X755" i="14"/>
  <c r="S755" i="14"/>
  <c r="BD754" i="14"/>
  <c r="AV754" i="14"/>
  <c r="AS754" i="14"/>
  <c r="AQ754" i="14"/>
  <c r="AN754" i="14"/>
  <c r="AK754" i="14"/>
  <c r="AH754" i="14"/>
  <c r="AE754" i="14"/>
  <c r="AD754" i="14"/>
  <c r="AB754" i="14"/>
  <c r="AA754" i="14"/>
  <c r="X754" i="14"/>
  <c r="S754" i="14"/>
  <c r="BD753" i="14"/>
  <c r="AV753" i="14"/>
  <c r="AS753" i="14"/>
  <c r="AQ753" i="14"/>
  <c r="AN753" i="14"/>
  <c r="AK753" i="14"/>
  <c r="AH753" i="14"/>
  <c r="AE753" i="14"/>
  <c r="AD753" i="14"/>
  <c r="AB753" i="14"/>
  <c r="AA753" i="14"/>
  <c r="X753" i="14"/>
  <c r="S753" i="14"/>
  <c r="BD752" i="14"/>
  <c r="AV752" i="14"/>
  <c r="AS752" i="14"/>
  <c r="AQ752" i="14"/>
  <c r="AN752" i="14"/>
  <c r="AK752" i="14"/>
  <c r="AH752" i="14"/>
  <c r="AE752" i="14"/>
  <c r="AD752" i="14"/>
  <c r="AB752" i="14"/>
  <c r="AA752" i="14"/>
  <c r="X752" i="14"/>
  <c r="S752" i="14"/>
  <c r="BD751" i="14"/>
  <c r="AV751" i="14"/>
  <c r="AS751" i="14"/>
  <c r="AQ751" i="14"/>
  <c r="AN751" i="14"/>
  <c r="AK751" i="14"/>
  <c r="AH751" i="14"/>
  <c r="AE751" i="14"/>
  <c r="AD751" i="14"/>
  <c r="AB751" i="14"/>
  <c r="AA751" i="14"/>
  <c r="X751" i="14"/>
  <c r="S751" i="14"/>
  <c r="BD750" i="14"/>
  <c r="AV750" i="14"/>
  <c r="AS750" i="14"/>
  <c r="AQ750" i="14"/>
  <c r="AN750" i="14"/>
  <c r="AK750" i="14"/>
  <c r="AH750" i="14"/>
  <c r="AE750" i="14"/>
  <c r="AD750" i="14"/>
  <c r="AB750" i="14"/>
  <c r="AA750" i="14"/>
  <c r="X750" i="14"/>
  <c r="S750" i="14"/>
  <c r="BD749" i="14"/>
  <c r="AV749" i="14"/>
  <c r="AS749" i="14"/>
  <c r="AQ749" i="14"/>
  <c r="AN749" i="14"/>
  <c r="AK749" i="14"/>
  <c r="AH749" i="14"/>
  <c r="AE749" i="14"/>
  <c r="AD749" i="14"/>
  <c r="AB749" i="14"/>
  <c r="AA749" i="14"/>
  <c r="X749" i="14"/>
  <c r="S749" i="14"/>
  <c r="BD748" i="14"/>
  <c r="AV748" i="14"/>
  <c r="AS748" i="14"/>
  <c r="AQ748" i="14"/>
  <c r="AN748" i="14"/>
  <c r="AK748" i="14"/>
  <c r="AH748" i="14"/>
  <c r="AE748" i="14"/>
  <c r="AD748" i="14"/>
  <c r="AB748" i="14"/>
  <c r="AA748" i="14"/>
  <c r="X748" i="14"/>
  <c r="S748" i="14"/>
  <c r="F748" i="14"/>
  <c r="AX748" i="14" s="1"/>
  <c r="BD747" i="14"/>
  <c r="AV747" i="14"/>
  <c r="AS747" i="14"/>
  <c r="AQ747" i="14"/>
  <c r="AN747" i="14"/>
  <c r="AK747" i="14"/>
  <c r="AH747" i="14"/>
  <c r="AE747" i="14"/>
  <c r="AD747" i="14"/>
  <c r="AB747" i="14"/>
  <c r="AA747" i="14"/>
  <c r="X747" i="14"/>
  <c r="S747" i="14"/>
  <c r="BD746" i="14"/>
  <c r="AV746" i="14"/>
  <c r="AS746" i="14"/>
  <c r="AQ746" i="14"/>
  <c r="AN746" i="14"/>
  <c r="AK746" i="14"/>
  <c r="AH746" i="14"/>
  <c r="AE746" i="14"/>
  <c r="AD746" i="14"/>
  <c r="AB746" i="14"/>
  <c r="AA746" i="14"/>
  <c r="X746" i="14"/>
  <c r="S746" i="14"/>
  <c r="BD745" i="14"/>
  <c r="AV745" i="14"/>
  <c r="AS745" i="14"/>
  <c r="AQ745" i="14"/>
  <c r="AN745" i="14"/>
  <c r="AK745" i="14"/>
  <c r="AH745" i="14"/>
  <c r="AE745" i="14"/>
  <c r="AD745" i="14"/>
  <c r="AB745" i="14"/>
  <c r="AA745" i="14"/>
  <c r="X745" i="14"/>
  <c r="S745" i="14"/>
  <c r="BD744" i="14"/>
  <c r="AV744" i="14"/>
  <c r="AS744" i="14"/>
  <c r="AQ744" i="14"/>
  <c r="AN744" i="14"/>
  <c r="AK744" i="14"/>
  <c r="AH744" i="14"/>
  <c r="AE744" i="14"/>
  <c r="AD744" i="14"/>
  <c r="AB744" i="14"/>
  <c r="AA744" i="14"/>
  <c r="X744" i="14"/>
  <c r="S744" i="14"/>
  <c r="BD743" i="14"/>
  <c r="AV743" i="14"/>
  <c r="AS743" i="14"/>
  <c r="AQ743" i="14"/>
  <c r="AN743" i="14"/>
  <c r="AK743" i="14"/>
  <c r="AH743" i="14"/>
  <c r="AE743" i="14"/>
  <c r="AD743" i="14"/>
  <c r="AB743" i="14"/>
  <c r="AA743" i="14"/>
  <c r="X743" i="14"/>
  <c r="S743" i="14"/>
  <c r="BD742" i="14"/>
  <c r="AV742" i="14"/>
  <c r="AS742" i="14"/>
  <c r="AQ742" i="14"/>
  <c r="AN742" i="14"/>
  <c r="AK742" i="14"/>
  <c r="AH742" i="14"/>
  <c r="AE742" i="14"/>
  <c r="AD742" i="14"/>
  <c r="AB742" i="14"/>
  <c r="AA742" i="14"/>
  <c r="X742" i="14"/>
  <c r="S742" i="14"/>
  <c r="BD741" i="14"/>
  <c r="AV741" i="14"/>
  <c r="AS741" i="14"/>
  <c r="AQ741" i="14"/>
  <c r="AN741" i="14"/>
  <c r="AK741" i="14"/>
  <c r="AH741" i="14"/>
  <c r="AE741" i="14"/>
  <c r="F741" i="14"/>
  <c r="AA741" i="14"/>
  <c r="X741" i="14"/>
  <c r="S741" i="14"/>
  <c r="BD740" i="14"/>
  <c r="AV740" i="14"/>
  <c r="AS740" i="14"/>
  <c r="AQ740" i="14"/>
  <c r="AN740" i="14"/>
  <c r="AK740" i="14"/>
  <c r="AH740" i="14"/>
  <c r="AE740" i="14"/>
  <c r="AD740" i="14"/>
  <c r="AB740" i="14"/>
  <c r="I740" i="14"/>
  <c r="AA740" i="14" s="1"/>
  <c r="X740" i="14"/>
  <c r="S740" i="14"/>
  <c r="BD739" i="14"/>
  <c r="AV739" i="14"/>
  <c r="AS739" i="14"/>
  <c r="AQ739" i="14"/>
  <c r="AN739" i="14"/>
  <c r="AK739" i="14"/>
  <c r="AH739" i="14"/>
  <c r="AE739" i="14"/>
  <c r="AD739" i="14"/>
  <c r="AB739" i="14"/>
  <c r="AA739" i="14"/>
  <c r="I739" i="14"/>
  <c r="X739" i="14" s="1"/>
  <c r="S739" i="14"/>
  <c r="BD738" i="14"/>
  <c r="AV738" i="14"/>
  <c r="AS738" i="14"/>
  <c r="AQ738" i="14"/>
  <c r="AN738" i="14"/>
  <c r="AK738" i="14"/>
  <c r="AH738" i="14"/>
  <c r="AE738" i="14"/>
  <c r="AD738" i="14"/>
  <c r="AB738" i="14"/>
  <c r="AA738" i="14"/>
  <c r="X738" i="14"/>
  <c r="S738" i="14"/>
  <c r="BD737" i="14"/>
  <c r="AV737" i="14"/>
  <c r="AS737" i="14"/>
  <c r="AQ737" i="14"/>
  <c r="AN737" i="14"/>
  <c r="AK737" i="14"/>
  <c r="AH737" i="14"/>
  <c r="AE737" i="14"/>
  <c r="AD737" i="14"/>
  <c r="AB737" i="14"/>
  <c r="AA737" i="14"/>
  <c r="X737" i="14"/>
  <c r="I737" i="14"/>
  <c r="S737" i="14" s="1"/>
  <c r="BD736" i="14"/>
  <c r="AV736" i="14"/>
  <c r="AS736" i="14"/>
  <c r="AQ736" i="14"/>
  <c r="AN736" i="14"/>
  <c r="AK736" i="14"/>
  <c r="AH736" i="14"/>
  <c r="AE736" i="14"/>
  <c r="AD736" i="14"/>
  <c r="AB736" i="14"/>
  <c r="AA736" i="14"/>
  <c r="X736" i="14"/>
  <c r="S736" i="14"/>
  <c r="BD735" i="14"/>
  <c r="AV735" i="14"/>
  <c r="AS735" i="14"/>
  <c r="AQ735" i="14"/>
  <c r="AN735" i="14"/>
  <c r="AK735" i="14"/>
  <c r="AH735" i="14"/>
  <c r="AE735" i="14"/>
  <c r="AD735" i="14"/>
  <c r="AB735" i="14"/>
  <c r="AA735" i="14"/>
  <c r="X735" i="14"/>
  <c r="S735" i="14"/>
  <c r="BD734" i="14"/>
  <c r="AV734" i="14"/>
  <c r="AS734" i="14"/>
  <c r="AQ734" i="14"/>
  <c r="AN734" i="14"/>
  <c r="AK734" i="14"/>
  <c r="AH734" i="14"/>
  <c r="AE734" i="14"/>
  <c r="AD734" i="14"/>
  <c r="AB734" i="14"/>
  <c r="AA734" i="14"/>
  <c r="X734" i="14"/>
  <c r="S734" i="14"/>
  <c r="BD733" i="14"/>
  <c r="AV733" i="14"/>
  <c r="AS733" i="14"/>
  <c r="AQ733" i="14"/>
  <c r="AN733" i="14"/>
  <c r="AK733" i="14"/>
  <c r="AH733" i="14"/>
  <c r="AE733" i="14"/>
  <c r="AD733" i="14"/>
  <c r="AB733" i="14"/>
  <c r="AA733" i="14"/>
  <c r="X733" i="14"/>
  <c r="S733" i="14"/>
  <c r="BH730" i="14"/>
  <c r="BG730" i="14"/>
  <c r="BF730" i="14"/>
  <c r="BL726" i="14"/>
  <c r="CB726" i="14" s="1"/>
  <c r="AY704" i="14"/>
  <c r="AZ704" i="14"/>
  <c r="BA704" i="14"/>
  <c r="BB704" i="14"/>
  <c r="BC704" i="14"/>
  <c r="AY705" i="14"/>
  <c r="AZ705" i="14"/>
  <c r="BA705" i="14"/>
  <c r="BB705" i="14"/>
  <c r="BC705" i="14"/>
  <c r="AY706" i="14"/>
  <c r="AZ706" i="14"/>
  <c r="BA706" i="14"/>
  <c r="BB706" i="14"/>
  <c r="BC706" i="14"/>
  <c r="AY707" i="14"/>
  <c r="AZ707" i="14"/>
  <c r="BA707" i="14"/>
  <c r="BB707" i="14"/>
  <c r="BC707" i="14"/>
  <c r="AY708" i="14"/>
  <c r="AZ708" i="14"/>
  <c r="BA708" i="14"/>
  <c r="BB708" i="14"/>
  <c r="BC708" i="14"/>
  <c r="AY709" i="14"/>
  <c r="AZ709" i="14"/>
  <c r="BA709" i="14"/>
  <c r="BB709" i="14"/>
  <c r="BC709" i="14"/>
  <c r="AY710" i="14"/>
  <c r="AZ710" i="14"/>
  <c r="BA710" i="14"/>
  <c r="BB710" i="14"/>
  <c r="BC710" i="14"/>
  <c r="AY711" i="14"/>
  <c r="AZ711" i="14"/>
  <c r="BA711" i="14"/>
  <c r="BB711" i="14"/>
  <c r="BC711" i="14"/>
  <c r="AY712" i="14"/>
  <c r="AZ712" i="14"/>
  <c r="BA712" i="14"/>
  <c r="BB712" i="14"/>
  <c r="BC712" i="14"/>
  <c r="AY713" i="14"/>
  <c r="AZ713" i="14"/>
  <c r="BA713" i="14"/>
  <c r="BB713" i="14"/>
  <c r="BC713" i="14"/>
  <c r="AY714" i="14"/>
  <c r="AZ714" i="14"/>
  <c r="BA714" i="14"/>
  <c r="BB714" i="14"/>
  <c r="BC714" i="14"/>
  <c r="AY715" i="14"/>
  <c r="AZ715" i="14"/>
  <c r="BA715" i="14"/>
  <c r="BB715" i="14"/>
  <c r="BC715" i="14"/>
  <c r="AY716" i="14"/>
  <c r="AZ716" i="14"/>
  <c r="BA716" i="14"/>
  <c r="BB716" i="14"/>
  <c r="BC716" i="14"/>
  <c r="AY717" i="14"/>
  <c r="AZ717" i="14"/>
  <c r="BA717" i="14"/>
  <c r="BB717" i="14"/>
  <c r="BC717" i="14"/>
  <c r="AY718" i="14"/>
  <c r="AZ718" i="14"/>
  <c r="BA718" i="14"/>
  <c r="BB718" i="14"/>
  <c r="BC718" i="14"/>
  <c r="AY719" i="14"/>
  <c r="AZ719" i="14"/>
  <c r="BA719" i="14"/>
  <c r="BB719" i="14"/>
  <c r="BC719" i="14"/>
  <c r="AY720" i="14"/>
  <c r="AZ720" i="14"/>
  <c r="BA720" i="14"/>
  <c r="BB720" i="14"/>
  <c r="BC720" i="14"/>
  <c r="AY721" i="14"/>
  <c r="AZ721" i="14"/>
  <c r="BA721" i="14"/>
  <c r="BB721" i="14"/>
  <c r="BC721" i="14"/>
  <c r="AY722" i="14"/>
  <c r="AZ722" i="14"/>
  <c r="BA722" i="14"/>
  <c r="BB722" i="14"/>
  <c r="BC722" i="14"/>
  <c r="AY723" i="14"/>
  <c r="AZ723" i="14"/>
  <c r="BA723" i="14"/>
  <c r="BB723" i="14"/>
  <c r="BC723" i="14"/>
  <c r="AY724" i="14"/>
  <c r="AZ724" i="14"/>
  <c r="BA724" i="14"/>
  <c r="BB724" i="14"/>
  <c r="BC724" i="14"/>
  <c r="AY725" i="14"/>
  <c r="AZ725" i="14"/>
  <c r="BA725" i="14"/>
  <c r="BB725" i="14"/>
  <c r="BC725" i="14"/>
  <c r="AY726" i="14"/>
  <c r="AZ726" i="14"/>
  <c r="BA726" i="14"/>
  <c r="BB726" i="14"/>
  <c r="BC726" i="14"/>
  <c r="BJ726" i="14"/>
  <c r="BR726" i="14" s="1"/>
  <c r="BD726" i="14"/>
  <c r="AV726" i="14"/>
  <c r="AS726" i="14"/>
  <c r="AQ726" i="14"/>
  <c r="AN726" i="14"/>
  <c r="AK726" i="14"/>
  <c r="AH726" i="14"/>
  <c r="AE726" i="14"/>
  <c r="AD726" i="14"/>
  <c r="AB726" i="14"/>
  <c r="AA726" i="14"/>
  <c r="X726" i="14"/>
  <c r="S726" i="14"/>
  <c r="BD725" i="14"/>
  <c r="AV725" i="14"/>
  <c r="AS725" i="14"/>
  <c r="AQ725" i="14"/>
  <c r="AN725" i="14"/>
  <c r="AK725" i="14"/>
  <c r="AH725" i="14"/>
  <c r="AE725" i="14"/>
  <c r="AD725" i="14"/>
  <c r="AB725" i="14"/>
  <c r="AA725" i="14"/>
  <c r="X725" i="14"/>
  <c r="S725" i="14"/>
  <c r="BD724" i="14"/>
  <c r="AV724" i="14"/>
  <c r="AS724" i="14"/>
  <c r="AQ724" i="14"/>
  <c r="AN724" i="14"/>
  <c r="AK724" i="14"/>
  <c r="AH724" i="14"/>
  <c r="AE724" i="14"/>
  <c r="AD724" i="14"/>
  <c r="AB724" i="14"/>
  <c r="AA724" i="14"/>
  <c r="X724" i="14"/>
  <c r="S724" i="14"/>
  <c r="BD723" i="14"/>
  <c r="AV723" i="14"/>
  <c r="AS723" i="14"/>
  <c r="AQ723" i="14"/>
  <c r="AN723" i="14"/>
  <c r="AK723" i="14"/>
  <c r="AH723" i="14"/>
  <c r="AE723" i="14"/>
  <c r="AD723" i="14"/>
  <c r="AB723" i="14"/>
  <c r="AA723" i="14"/>
  <c r="X723" i="14"/>
  <c r="S723" i="14"/>
  <c r="BD722" i="14"/>
  <c r="AV722" i="14"/>
  <c r="AS722" i="14"/>
  <c r="AQ722" i="14"/>
  <c r="AN722" i="14"/>
  <c r="AK722" i="14"/>
  <c r="AH722" i="14"/>
  <c r="AE722" i="14"/>
  <c r="AD722" i="14"/>
  <c r="AB722" i="14"/>
  <c r="AA722" i="14"/>
  <c r="X722" i="14"/>
  <c r="S722" i="14"/>
  <c r="BD721" i="14"/>
  <c r="AV721" i="14"/>
  <c r="AS721" i="14"/>
  <c r="AQ721" i="14"/>
  <c r="AN721" i="14"/>
  <c r="AK721" i="14"/>
  <c r="AH721" i="14"/>
  <c r="AE721" i="14"/>
  <c r="AD721" i="14"/>
  <c r="AB721" i="14"/>
  <c r="AA721" i="14"/>
  <c r="X721" i="14"/>
  <c r="S721" i="14"/>
  <c r="BD720" i="14"/>
  <c r="AV720" i="14"/>
  <c r="AS720" i="14"/>
  <c r="AQ720" i="14"/>
  <c r="AN720" i="14"/>
  <c r="AK720" i="14"/>
  <c r="AH720" i="14"/>
  <c r="AE720" i="14"/>
  <c r="AD720" i="14"/>
  <c r="AB720" i="14"/>
  <c r="AA720" i="14"/>
  <c r="X720" i="14"/>
  <c r="S720" i="14"/>
  <c r="BD719" i="14"/>
  <c r="AV719" i="14"/>
  <c r="AS719" i="14"/>
  <c r="AQ719" i="14"/>
  <c r="AN719" i="14"/>
  <c r="AK719" i="14"/>
  <c r="AH719" i="14"/>
  <c r="AE719" i="14"/>
  <c r="AD719" i="14"/>
  <c r="AB719" i="14"/>
  <c r="AA719" i="14"/>
  <c r="X719" i="14"/>
  <c r="S719" i="14"/>
  <c r="F719" i="14"/>
  <c r="AX719" i="14" s="1"/>
  <c r="BD718" i="14"/>
  <c r="AV718" i="14"/>
  <c r="AS718" i="14"/>
  <c r="AQ718" i="14"/>
  <c r="AN718" i="14"/>
  <c r="AK718" i="14"/>
  <c r="AH718" i="14"/>
  <c r="AE718" i="14"/>
  <c r="AD718" i="14"/>
  <c r="AB718" i="14"/>
  <c r="AA718" i="14"/>
  <c r="X718" i="14"/>
  <c r="S718" i="14"/>
  <c r="BD717" i="14"/>
  <c r="AV717" i="14"/>
  <c r="AS717" i="14"/>
  <c r="AQ717" i="14"/>
  <c r="AN717" i="14"/>
  <c r="AK717" i="14"/>
  <c r="AH717" i="14"/>
  <c r="AE717" i="14"/>
  <c r="AD717" i="14"/>
  <c r="AB717" i="14"/>
  <c r="AA717" i="14"/>
  <c r="X717" i="14"/>
  <c r="S717" i="14"/>
  <c r="BD716" i="14"/>
  <c r="AV716" i="14"/>
  <c r="AS716" i="14"/>
  <c r="AQ716" i="14"/>
  <c r="AN716" i="14"/>
  <c r="AK716" i="14"/>
  <c r="AH716" i="14"/>
  <c r="AE716" i="14"/>
  <c r="AD716" i="14"/>
  <c r="AB716" i="14"/>
  <c r="AA716" i="14"/>
  <c r="X716" i="14"/>
  <c r="S716" i="14"/>
  <c r="BD715" i="14"/>
  <c r="AV715" i="14"/>
  <c r="AS715" i="14"/>
  <c r="AQ715" i="14"/>
  <c r="AN715" i="14"/>
  <c r="AK715" i="14"/>
  <c r="AH715" i="14"/>
  <c r="AE715" i="14"/>
  <c r="AD715" i="14"/>
  <c r="AB715" i="14"/>
  <c r="AA715" i="14"/>
  <c r="X715" i="14"/>
  <c r="S715" i="14"/>
  <c r="BD714" i="14"/>
  <c r="AV714" i="14"/>
  <c r="AS714" i="14"/>
  <c r="AQ714" i="14"/>
  <c r="AN714" i="14"/>
  <c r="AK714" i="14"/>
  <c r="AH714" i="14"/>
  <c r="AE714" i="14"/>
  <c r="AD714" i="14"/>
  <c r="AB714" i="14"/>
  <c r="AA714" i="14"/>
  <c r="X714" i="14"/>
  <c r="S714" i="14"/>
  <c r="BD713" i="14"/>
  <c r="AV713" i="14"/>
  <c r="AS713" i="14"/>
  <c r="AQ713" i="14"/>
  <c r="AN713" i="14"/>
  <c r="AK713" i="14"/>
  <c r="AH713" i="14"/>
  <c r="AE713" i="14"/>
  <c r="AD713" i="14"/>
  <c r="AB713" i="14"/>
  <c r="AA713" i="14"/>
  <c r="X713" i="14"/>
  <c r="S713" i="14"/>
  <c r="BD712" i="14"/>
  <c r="AV712" i="14"/>
  <c r="AS712" i="14"/>
  <c r="AQ712" i="14"/>
  <c r="AN712" i="14"/>
  <c r="AK712" i="14"/>
  <c r="AH712" i="14"/>
  <c r="AE712" i="14"/>
  <c r="F712" i="14"/>
  <c r="AK7" i="31" s="1"/>
  <c r="AA712" i="14"/>
  <c r="X712" i="14"/>
  <c r="S712" i="14"/>
  <c r="BD711" i="14"/>
  <c r="AV711" i="14"/>
  <c r="AS711" i="14"/>
  <c r="AQ711" i="14"/>
  <c r="AN711" i="14"/>
  <c r="AK711" i="14"/>
  <c r="AH711" i="14"/>
  <c r="AE711" i="14"/>
  <c r="AD711" i="14"/>
  <c r="AB711" i="14"/>
  <c r="I711" i="14"/>
  <c r="AA711" i="14" s="1"/>
  <c r="X711" i="14"/>
  <c r="S711" i="14"/>
  <c r="BD710" i="14"/>
  <c r="AV710" i="14"/>
  <c r="AS710" i="14"/>
  <c r="AQ710" i="14"/>
  <c r="AN710" i="14"/>
  <c r="AK710" i="14"/>
  <c r="AH710" i="14"/>
  <c r="AE710" i="14"/>
  <c r="AD710" i="14"/>
  <c r="AB710" i="14"/>
  <c r="AA710" i="14"/>
  <c r="I710" i="14"/>
  <c r="X710" i="14" s="1"/>
  <c r="S710" i="14"/>
  <c r="BD709" i="14"/>
  <c r="AV709" i="14"/>
  <c r="AS709" i="14"/>
  <c r="AQ709" i="14"/>
  <c r="AN709" i="14"/>
  <c r="AK709" i="14"/>
  <c r="AH709" i="14"/>
  <c r="AE709" i="14"/>
  <c r="AD709" i="14"/>
  <c r="AB709" i="14"/>
  <c r="AA709" i="14"/>
  <c r="X709" i="14"/>
  <c r="S709" i="14"/>
  <c r="BD708" i="14"/>
  <c r="AV708" i="14"/>
  <c r="AS708" i="14"/>
  <c r="AQ708" i="14"/>
  <c r="AN708" i="14"/>
  <c r="AK708" i="14"/>
  <c r="AH708" i="14"/>
  <c r="AE708" i="14"/>
  <c r="AD708" i="14"/>
  <c r="AB708" i="14"/>
  <c r="AA708" i="14"/>
  <c r="X708" i="14"/>
  <c r="BD707" i="14"/>
  <c r="AV707" i="14"/>
  <c r="AS707" i="14"/>
  <c r="AQ707" i="14"/>
  <c r="AN707" i="14"/>
  <c r="AK707" i="14"/>
  <c r="AH707" i="14"/>
  <c r="AE707" i="14"/>
  <c r="AD707" i="14"/>
  <c r="AB707" i="14"/>
  <c r="AA707" i="14"/>
  <c r="X707" i="14"/>
  <c r="S707" i="14"/>
  <c r="BD706" i="14"/>
  <c r="AV706" i="14"/>
  <c r="AS706" i="14"/>
  <c r="AQ706" i="14"/>
  <c r="AN706" i="14"/>
  <c r="AK706" i="14"/>
  <c r="AH706" i="14"/>
  <c r="AE706" i="14"/>
  <c r="AD706" i="14"/>
  <c r="AB706" i="14"/>
  <c r="AA706" i="14"/>
  <c r="X706" i="14"/>
  <c r="S706" i="14"/>
  <c r="BD705" i="14"/>
  <c r="AV705" i="14"/>
  <c r="AS705" i="14"/>
  <c r="AQ705" i="14"/>
  <c r="AN705" i="14"/>
  <c r="AK705" i="14"/>
  <c r="AH705" i="14"/>
  <c r="AE705" i="14"/>
  <c r="AD705" i="14"/>
  <c r="AB705" i="14"/>
  <c r="AA705" i="14"/>
  <c r="X705" i="14"/>
  <c r="S705" i="14"/>
  <c r="BD704" i="14"/>
  <c r="AV704" i="14"/>
  <c r="AS704" i="14"/>
  <c r="AQ704" i="14"/>
  <c r="AN704" i="14"/>
  <c r="AK704" i="14"/>
  <c r="AH704" i="14"/>
  <c r="AE704" i="14"/>
  <c r="AD704" i="14"/>
  <c r="AB704" i="14"/>
  <c r="AA704" i="14"/>
  <c r="X704" i="14"/>
  <c r="S704" i="14"/>
  <c r="BH701" i="14"/>
  <c r="BG701" i="14"/>
  <c r="BF701" i="14"/>
  <c r="BL697" i="14"/>
  <c r="CE697" i="14" s="1"/>
  <c r="AY675" i="14"/>
  <c r="AZ675" i="14"/>
  <c r="BA675" i="14"/>
  <c r="BB675" i="14"/>
  <c r="BC675" i="14"/>
  <c r="AY676" i="14"/>
  <c r="AZ676" i="14"/>
  <c r="BA676" i="14"/>
  <c r="BB676" i="14"/>
  <c r="BC676" i="14"/>
  <c r="AY677" i="14"/>
  <c r="AZ677" i="14"/>
  <c r="BA677" i="14"/>
  <c r="BB677" i="14"/>
  <c r="BC677" i="14"/>
  <c r="AY678" i="14"/>
  <c r="AZ678" i="14"/>
  <c r="BA678" i="14"/>
  <c r="BB678" i="14"/>
  <c r="BC678" i="14"/>
  <c r="AY679" i="14"/>
  <c r="AZ679" i="14"/>
  <c r="BA679" i="14"/>
  <c r="BB679" i="14"/>
  <c r="BC679" i="14"/>
  <c r="AY680" i="14"/>
  <c r="AZ680" i="14"/>
  <c r="BA680" i="14"/>
  <c r="BB680" i="14"/>
  <c r="BC680" i="14"/>
  <c r="AY681" i="14"/>
  <c r="AZ681" i="14"/>
  <c r="BA681" i="14"/>
  <c r="BB681" i="14"/>
  <c r="BC681" i="14"/>
  <c r="AY682" i="14"/>
  <c r="AZ682" i="14"/>
  <c r="BA682" i="14"/>
  <c r="BB682" i="14"/>
  <c r="BC682" i="14"/>
  <c r="AY683" i="14"/>
  <c r="AZ683" i="14"/>
  <c r="BA683" i="14"/>
  <c r="BB683" i="14"/>
  <c r="BC683" i="14"/>
  <c r="AY684" i="14"/>
  <c r="AZ684" i="14"/>
  <c r="BA684" i="14"/>
  <c r="BB684" i="14"/>
  <c r="BC684" i="14"/>
  <c r="AY685" i="14"/>
  <c r="AZ685" i="14"/>
  <c r="BA685" i="14"/>
  <c r="BB685" i="14"/>
  <c r="BC685" i="14"/>
  <c r="AY686" i="14"/>
  <c r="AZ686" i="14"/>
  <c r="BA686" i="14"/>
  <c r="BB686" i="14"/>
  <c r="BC686" i="14"/>
  <c r="AY687" i="14"/>
  <c r="AZ687" i="14"/>
  <c r="BA687" i="14"/>
  <c r="BB687" i="14"/>
  <c r="BC687" i="14"/>
  <c r="AY688" i="14"/>
  <c r="AZ688" i="14"/>
  <c r="BA688" i="14"/>
  <c r="BB688" i="14"/>
  <c r="BC688" i="14"/>
  <c r="AY689" i="14"/>
  <c r="AZ689" i="14"/>
  <c r="BA689" i="14"/>
  <c r="BB689" i="14"/>
  <c r="BC689" i="14"/>
  <c r="AY690" i="14"/>
  <c r="AZ690" i="14"/>
  <c r="BA690" i="14"/>
  <c r="BB690" i="14"/>
  <c r="BC690" i="14"/>
  <c r="AY691" i="14"/>
  <c r="AZ691" i="14"/>
  <c r="BA691" i="14"/>
  <c r="BB691" i="14"/>
  <c r="BC691" i="14"/>
  <c r="AY692" i="14"/>
  <c r="AZ692" i="14"/>
  <c r="BA692" i="14"/>
  <c r="BB692" i="14"/>
  <c r="BC692" i="14"/>
  <c r="AY693" i="14"/>
  <c r="AZ693" i="14"/>
  <c r="BA693" i="14"/>
  <c r="BB693" i="14"/>
  <c r="BC693" i="14"/>
  <c r="AY694" i="14"/>
  <c r="AZ694" i="14"/>
  <c r="BA694" i="14"/>
  <c r="BB694" i="14"/>
  <c r="BC694" i="14"/>
  <c r="AY695" i="14"/>
  <c r="AZ695" i="14"/>
  <c r="BA695" i="14"/>
  <c r="BB695" i="14"/>
  <c r="BC695" i="14"/>
  <c r="AY696" i="14"/>
  <c r="AZ696" i="14"/>
  <c r="BA696" i="14"/>
  <c r="BB696" i="14"/>
  <c r="BC696" i="14"/>
  <c r="AY697" i="14"/>
  <c r="AZ697" i="14"/>
  <c r="BA697" i="14"/>
  <c r="BB697" i="14"/>
  <c r="BC697" i="14"/>
  <c r="BJ697" i="14"/>
  <c r="BQ697" i="14" s="1"/>
  <c r="BD697" i="14"/>
  <c r="AV697" i="14"/>
  <c r="AS697" i="14"/>
  <c r="AQ697" i="14"/>
  <c r="AN697" i="14"/>
  <c r="AK697" i="14"/>
  <c r="AH697" i="14"/>
  <c r="AE697" i="14"/>
  <c r="AD697" i="14"/>
  <c r="AB697" i="14"/>
  <c r="AA697" i="14"/>
  <c r="X697" i="14"/>
  <c r="S697" i="14"/>
  <c r="BD696" i="14"/>
  <c r="AV696" i="14"/>
  <c r="AS696" i="14"/>
  <c r="AQ696" i="14"/>
  <c r="AN696" i="14"/>
  <c r="AK696" i="14"/>
  <c r="AH696" i="14"/>
  <c r="AE696" i="14"/>
  <c r="AD696" i="14"/>
  <c r="AB696" i="14"/>
  <c r="AA696" i="14"/>
  <c r="X696" i="14"/>
  <c r="S696" i="14"/>
  <c r="BD695" i="14"/>
  <c r="AV695" i="14"/>
  <c r="AS695" i="14"/>
  <c r="AQ695" i="14"/>
  <c r="AN695" i="14"/>
  <c r="AK695" i="14"/>
  <c r="AH695" i="14"/>
  <c r="AE695" i="14"/>
  <c r="AD695" i="14"/>
  <c r="AB695" i="14"/>
  <c r="AA695" i="14"/>
  <c r="X695" i="14"/>
  <c r="S695" i="14"/>
  <c r="BD694" i="14"/>
  <c r="AV694" i="14"/>
  <c r="AS694" i="14"/>
  <c r="AQ694" i="14"/>
  <c r="AN694" i="14"/>
  <c r="AK694" i="14"/>
  <c r="AH694" i="14"/>
  <c r="AE694" i="14"/>
  <c r="AD694" i="14"/>
  <c r="AB694" i="14"/>
  <c r="AA694" i="14"/>
  <c r="X694" i="14"/>
  <c r="S694" i="14"/>
  <c r="BD693" i="14"/>
  <c r="AV693" i="14"/>
  <c r="AS693" i="14"/>
  <c r="AQ693" i="14"/>
  <c r="AN693" i="14"/>
  <c r="AK693" i="14"/>
  <c r="AH693" i="14"/>
  <c r="AE693" i="14"/>
  <c r="AD693" i="14"/>
  <c r="AB693" i="14"/>
  <c r="AA693" i="14"/>
  <c r="X693" i="14"/>
  <c r="S693" i="14"/>
  <c r="BD692" i="14"/>
  <c r="AV692" i="14"/>
  <c r="AS692" i="14"/>
  <c r="AQ692" i="14"/>
  <c r="AN692" i="14"/>
  <c r="AK692" i="14"/>
  <c r="AH692" i="14"/>
  <c r="AE692" i="14"/>
  <c r="AD692" i="14"/>
  <c r="AB692" i="14"/>
  <c r="AA692" i="14"/>
  <c r="X692" i="14"/>
  <c r="S692" i="14"/>
  <c r="BD691" i="14"/>
  <c r="AV691" i="14"/>
  <c r="AS691" i="14"/>
  <c r="AQ691" i="14"/>
  <c r="AN691" i="14"/>
  <c r="AK691" i="14"/>
  <c r="AH691" i="14"/>
  <c r="AE691" i="14"/>
  <c r="AD691" i="14"/>
  <c r="AB691" i="14"/>
  <c r="AA691" i="14"/>
  <c r="X691" i="14"/>
  <c r="S691" i="14"/>
  <c r="BD690" i="14"/>
  <c r="AV690" i="14"/>
  <c r="AS690" i="14"/>
  <c r="AQ690" i="14"/>
  <c r="AN690" i="14"/>
  <c r="AK690" i="14"/>
  <c r="AH690" i="14"/>
  <c r="AE690" i="14"/>
  <c r="AD690" i="14"/>
  <c r="AB690" i="14"/>
  <c r="AA690" i="14"/>
  <c r="X690" i="14"/>
  <c r="S690" i="14"/>
  <c r="F690" i="14"/>
  <c r="AX690" i="14" s="1"/>
  <c r="BD689" i="14"/>
  <c r="AV689" i="14"/>
  <c r="AS689" i="14"/>
  <c r="AQ689" i="14"/>
  <c r="AN689" i="14"/>
  <c r="AK689" i="14"/>
  <c r="AH689" i="14"/>
  <c r="AE689" i="14"/>
  <c r="AD689" i="14"/>
  <c r="AB689" i="14"/>
  <c r="AA689" i="14"/>
  <c r="X689" i="14"/>
  <c r="S689" i="14"/>
  <c r="BD688" i="14"/>
  <c r="AV688" i="14"/>
  <c r="AS688" i="14"/>
  <c r="AQ688" i="14"/>
  <c r="AN688" i="14"/>
  <c r="AK688" i="14"/>
  <c r="AH688" i="14"/>
  <c r="AE688" i="14"/>
  <c r="AD688" i="14"/>
  <c r="AB688" i="14"/>
  <c r="AA688" i="14"/>
  <c r="X688" i="14"/>
  <c r="S688" i="14"/>
  <c r="BD687" i="14"/>
  <c r="AV687" i="14"/>
  <c r="AS687" i="14"/>
  <c r="AQ687" i="14"/>
  <c r="AN687" i="14"/>
  <c r="AK687" i="14"/>
  <c r="AH687" i="14"/>
  <c r="AE687" i="14"/>
  <c r="AD687" i="14"/>
  <c r="AB687" i="14"/>
  <c r="AA687" i="14"/>
  <c r="X687" i="14"/>
  <c r="S687" i="14"/>
  <c r="BD686" i="14"/>
  <c r="AV686" i="14"/>
  <c r="AS686" i="14"/>
  <c r="AQ686" i="14"/>
  <c r="AN686" i="14"/>
  <c r="AK686" i="14"/>
  <c r="AH686" i="14"/>
  <c r="AE686" i="14"/>
  <c r="AD686" i="14"/>
  <c r="AB686" i="14"/>
  <c r="AA686" i="14"/>
  <c r="X686" i="14"/>
  <c r="S686" i="14"/>
  <c r="BD685" i="14"/>
  <c r="AV685" i="14"/>
  <c r="AS685" i="14"/>
  <c r="AQ685" i="14"/>
  <c r="AN685" i="14"/>
  <c r="AK685" i="14"/>
  <c r="AH685" i="14"/>
  <c r="AE685" i="14"/>
  <c r="AD685" i="14"/>
  <c r="AB685" i="14"/>
  <c r="AA685" i="14"/>
  <c r="X685" i="14"/>
  <c r="S685" i="14"/>
  <c r="BD684" i="14"/>
  <c r="AV684" i="14"/>
  <c r="AS684" i="14"/>
  <c r="AQ684" i="14"/>
  <c r="AN684" i="14"/>
  <c r="AK684" i="14"/>
  <c r="AH684" i="14"/>
  <c r="AE684" i="14"/>
  <c r="AD684" i="14"/>
  <c r="AB684" i="14"/>
  <c r="AA684" i="14"/>
  <c r="X684" i="14"/>
  <c r="S684" i="14"/>
  <c r="BD683" i="14"/>
  <c r="AV683" i="14"/>
  <c r="AS683" i="14"/>
  <c r="AQ683" i="14"/>
  <c r="AN683" i="14"/>
  <c r="AK683" i="14"/>
  <c r="AH683" i="14"/>
  <c r="AE683" i="14"/>
  <c r="I683" i="14"/>
  <c r="AD683" i="14" s="1"/>
  <c r="F683" i="14"/>
  <c r="AA683" i="14"/>
  <c r="X683" i="14"/>
  <c r="S683" i="14"/>
  <c r="BD682" i="14"/>
  <c r="AV682" i="14"/>
  <c r="AS682" i="14"/>
  <c r="AQ682" i="14"/>
  <c r="AN682" i="14"/>
  <c r="AK682" i="14"/>
  <c r="AH682" i="14"/>
  <c r="AE682" i="14"/>
  <c r="AD682" i="14"/>
  <c r="AB682" i="14"/>
  <c r="I682" i="14"/>
  <c r="AA682" i="14" s="1"/>
  <c r="X682" i="14"/>
  <c r="S682" i="14"/>
  <c r="BD681" i="14"/>
  <c r="AV681" i="14"/>
  <c r="AS681" i="14"/>
  <c r="AQ681" i="14"/>
  <c r="AN681" i="14"/>
  <c r="AK681" i="14"/>
  <c r="AH681" i="14"/>
  <c r="AE681" i="14"/>
  <c r="AD681" i="14"/>
  <c r="AB681" i="14"/>
  <c r="AA681" i="14"/>
  <c r="I681" i="14"/>
  <c r="X681" i="14" s="1"/>
  <c r="S681" i="14"/>
  <c r="BD680" i="14"/>
  <c r="AV680" i="14"/>
  <c r="AS680" i="14"/>
  <c r="AQ680" i="14"/>
  <c r="AN680" i="14"/>
  <c r="AK680" i="14"/>
  <c r="AH680" i="14"/>
  <c r="AE680" i="14"/>
  <c r="AD680" i="14"/>
  <c r="AB680" i="14"/>
  <c r="AA680" i="14"/>
  <c r="X680" i="14"/>
  <c r="S680" i="14"/>
  <c r="BD679" i="14"/>
  <c r="AV679" i="14"/>
  <c r="AS679" i="14"/>
  <c r="AQ679" i="14"/>
  <c r="AN679" i="14"/>
  <c r="AK679" i="14"/>
  <c r="AH679" i="14"/>
  <c r="AE679" i="14"/>
  <c r="AD679" i="14"/>
  <c r="AB679" i="14"/>
  <c r="AA679" i="14"/>
  <c r="X679" i="14"/>
  <c r="BD678" i="14"/>
  <c r="AV678" i="14"/>
  <c r="AS678" i="14"/>
  <c r="AQ678" i="14"/>
  <c r="AN678" i="14"/>
  <c r="AK678" i="14"/>
  <c r="AH678" i="14"/>
  <c r="AE678" i="14"/>
  <c r="AD678" i="14"/>
  <c r="AB678" i="14"/>
  <c r="AA678" i="14"/>
  <c r="X678" i="14"/>
  <c r="S678" i="14"/>
  <c r="BD677" i="14"/>
  <c r="AV677" i="14"/>
  <c r="AS677" i="14"/>
  <c r="AQ677" i="14"/>
  <c r="AN677" i="14"/>
  <c r="AK677" i="14"/>
  <c r="AH677" i="14"/>
  <c r="AE677" i="14"/>
  <c r="AD677" i="14"/>
  <c r="AB677" i="14"/>
  <c r="AA677" i="14"/>
  <c r="X677" i="14"/>
  <c r="S677" i="14"/>
  <c r="BD676" i="14"/>
  <c r="AV676" i="14"/>
  <c r="AS676" i="14"/>
  <c r="AQ676" i="14"/>
  <c r="AN676" i="14"/>
  <c r="AK676" i="14"/>
  <c r="AH676" i="14"/>
  <c r="AE676" i="14"/>
  <c r="AD676" i="14"/>
  <c r="AB676" i="14"/>
  <c r="AA676" i="14"/>
  <c r="X676" i="14"/>
  <c r="S676" i="14"/>
  <c r="BD675" i="14"/>
  <c r="AV675" i="14"/>
  <c r="AS675" i="14"/>
  <c r="AQ675" i="14"/>
  <c r="AN675" i="14"/>
  <c r="AK675" i="14"/>
  <c r="AH675" i="14"/>
  <c r="AE675" i="14"/>
  <c r="AD675" i="14"/>
  <c r="AB675" i="14"/>
  <c r="AA675" i="14"/>
  <c r="X675" i="14"/>
  <c r="S675" i="14"/>
  <c r="BH672" i="14"/>
  <c r="BG672" i="14"/>
  <c r="BF672" i="14"/>
  <c r="BL668" i="14"/>
  <c r="CC668" i="14" s="1"/>
  <c r="AY646" i="14"/>
  <c r="AZ646" i="14"/>
  <c r="BA646" i="14"/>
  <c r="BB646" i="14"/>
  <c r="BC646" i="14"/>
  <c r="AY647" i="14"/>
  <c r="AZ647" i="14"/>
  <c r="BA647" i="14"/>
  <c r="BB647" i="14"/>
  <c r="BC647" i="14"/>
  <c r="AY648" i="14"/>
  <c r="AZ648" i="14"/>
  <c r="BA648" i="14"/>
  <c r="BB648" i="14"/>
  <c r="BC648" i="14"/>
  <c r="AY649" i="14"/>
  <c r="AZ649" i="14"/>
  <c r="BA649" i="14"/>
  <c r="BB649" i="14"/>
  <c r="BC649" i="14"/>
  <c r="AY650" i="14"/>
  <c r="AZ650" i="14"/>
  <c r="BA650" i="14"/>
  <c r="BB650" i="14"/>
  <c r="BC650" i="14"/>
  <c r="AY651" i="14"/>
  <c r="AZ651" i="14"/>
  <c r="BA651" i="14"/>
  <c r="BB651" i="14"/>
  <c r="BC651" i="14"/>
  <c r="AY652" i="14"/>
  <c r="AZ652" i="14"/>
  <c r="BA652" i="14"/>
  <c r="BB652" i="14"/>
  <c r="BC652" i="14"/>
  <c r="AY653" i="14"/>
  <c r="AZ653" i="14"/>
  <c r="BA653" i="14"/>
  <c r="BB653" i="14"/>
  <c r="BC653" i="14"/>
  <c r="AY654" i="14"/>
  <c r="AZ654" i="14"/>
  <c r="BA654" i="14"/>
  <c r="BB654" i="14"/>
  <c r="BC654" i="14"/>
  <c r="AY655" i="14"/>
  <c r="AZ655" i="14"/>
  <c r="BA655" i="14"/>
  <c r="BB655" i="14"/>
  <c r="BC655" i="14"/>
  <c r="AY656" i="14"/>
  <c r="AZ656" i="14"/>
  <c r="BA656" i="14"/>
  <c r="BB656" i="14"/>
  <c r="BC656" i="14"/>
  <c r="AY657" i="14"/>
  <c r="AZ657" i="14"/>
  <c r="BA657" i="14"/>
  <c r="BB657" i="14"/>
  <c r="BC657" i="14"/>
  <c r="AY658" i="14"/>
  <c r="AZ658" i="14"/>
  <c r="BA658" i="14"/>
  <c r="BB658" i="14"/>
  <c r="BC658" i="14"/>
  <c r="AY659" i="14"/>
  <c r="AZ659" i="14"/>
  <c r="BA659" i="14"/>
  <c r="BB659" i="14"/>
  <c r="BC659" i="14"/>
  <c r="AY660" i="14"/>
  <c r="AZ660" i="14"/>
  <c r="BA660" i="14"/>
  <c r="BB660" i="14"/>
  <c r="BC660" i="14"/>
  <c r="AY661" i="14"/>
  <c r="AZ661" i="14"/>
  <c r="BA661" i="14"/>
  <c r="BB661" i="14"/>
  <c r="BC661" i="14"/>
  <c r="AY662" i="14"/>
  <c r="AZ662" i="14"/>
  <c r="BA662" i="14"/>
  <c r="BB662" i="14"/>
  <c r="BC662" i="14"/>
  <c r="AY663" i="14"/>
  <c r="AZ663" i="14"/>
  <c r="BA663" i="14"/>
  <c r="BB663" i="14"/>
  <c r="BC663" i="14"/>
  <c r="AY664" i="14"/>
  <c r="AZ664" i="14"/>
  <c r="BA664" i="14"/>
  <c r="BB664" i="14"/>
  <c r="BC664" i="14"/>
  <c r="AY665" i="14"/>
  <c r="AZ665" i="14"/>
  <c r="BA665" i="14"/>
  <c r="BB665" i="14"/>
  <c r="BC665" i="14"/>
  <c r="AY666" i="14"/>
  <c r="AZ666" i="14"/>
  <c r="BA666" i="14"/>
  <c r="BB666" i="14"/>
  <c r="BC666" i="14"/>
  <c r="AY667" i="14"/>
  <c r="AZ667" i="14"/>
  <c r="BA667" i="14"/>
  <c r="BB667" i="14"/>
  <c r="BC667" i="14"/>
  <c r="AY668" i="14"/>
  <c r="AZ668" i="14"/>
  <c r="BA668" i="14"/>
  <c r="BB668" i="14"/>
  <c r="BC668" i="14"/>
  <c r="BJ668" i="14"/>
  <c r="BR668" i="14" s="1"/>
  <c r="BD668" i="14"/>
  <c r="AV668" i="14"/>
  <c r="AS668" i="14"/>
  <c r="AQ668" i="14"/>
  <c r="AN668" i="14"/>
  <c r="AK668" i="14"/>
  <c r="AH668" i="14"/>
  <c r="AE668" i="14"/>
  <c r="AD668" i="14"/>
  <c r="AB668" i="14"/>
  <c r="AA668" i="14"/>
  <c r="X668" i="14"/>
  <c r="S668" i="14"/>
  <c r="BD667" i="14"/>
  <c r="AV667" i="14"/>
  <c r="AS667" i="14"/>
  <c r="AQ667" i="14"/>
  <c r="AN667" i="14"/>
  <c r="AK667" i="14"/>
  <c r="AH667" i="14"/>
  <c r="AE667" i="14"/>
  <c r="AD667" i="14"/>
  <c r="AB667" i="14"/>
  <c r="AA667" i="14"/>
  <c r="X667" i="14"/>
  <c r="S667" i="14"/>
  <c r="BD666" i="14"/>
  <c r="AV666" i="14"/>
  <c r="AS666" i="14"/>
  <c r="AQ666" i="14"/>
  <c r="AN666" i="14"/>
  <c r="AK666" i="14"/>
  <c r="AH666" i="14"/>
  <c r="AE666" i="14"/>
  <c r="AD666" i="14"/>
  <c r="AB666" i="14"/>
  <c r="AA666" i="14"/>
  <c r="X666" i="14"/>
  <c r="S666" i="14"/>
  <c r="BD665" i="14"/>
  <c r="AV665" i="14"/>
  <c r="AS665" i="14"/>
  <c r="AQ665" i="14"/>
  <c r="AN665" i="14"/>
  <c r="AK665" i="14"/>
  <c r="AH665" i="14"/>
  <c r="AE665" i="14"/>
  <c r="AD665" i="14"/>
  <c r="AB665" i="14"/>
  <c r="AA665" i="14"/>
  <c r="X665" i="14"/>
  <c r="S665" i="14"/>
  <c r="BD664" i="14"/>
  <c r="AV664" i="14"/>
  <c r="AS664" i="14"/>
  <c r="AQ664" i="14"/>
  <c r="AN664" i="14"/>
  <c r="AK664" i="14"/>
  <c r="AH664" i="14"/>
  <c r="AE664" i="14"/>
  <c r="AD664" i="14"/>
  <c r="AB664" i="14"/>
  <c r="AA664" i="14"/>
  <c r="X664" i="14"/>
  <c r="S664" i="14"/>
  <c r="BD663" i="14"/>
  <c r="AV663" i="14"/>
  <c r="AS663" i="14"/>
  <c r="AQ663" i="14"/>
  <c r="AN663" i="14"/>
  <c r="AK663" i="14"/>
  <c r="AH663" i="14"/>
  <c r="AE663" i="14"/>
  <c r="AD663" i="14"/>
  <c r="AB663" i="14"/>
  <c r="AA663" i="14"/>
  <c r="X663" i="14"/>
  <c r="S663" i="14"/>
  <c r="BD662" i="14"/>
  <c r="AV662" i="14"/>
  <c r="AS662" i="14"/>
  <c r="AQ662" i="14"/>
  <c r="AN662" i="14"/>
  <c r="AK662" i="14"/>
  <c r="AH662" i="14"/>
  <c r="AE662" i="14"/>
  <c r="AD662" i="14"/>
  <c r="AB662" i="14"/>
  <c r="AA662" i="14"/>
  <c r="X662" i="14"/>
  <c r="S662" i="14"/>
  <c r="BD661" i="14"/>
  <c r="AV661" i="14"/>
  <c r="AS661" i="14"/>
  <c r="AQ661" i="14"/>
  <c r="AN661" i="14"/>
  <c r="AK661" i="14"/>
  <c r="AH661" i="14"/>
  <c r="AE661" i="14"/>
  <c r="AD661" i="14"/>
  <c r="AB661" i="14"/>
  <c r="AA661" i="14"/>
  <c r="X661" i="14"/>
  <c r="S661" i="14"/>
  <c r="F661" i="14"/>
  <c r="AX661" i="14" s="1"/>
  <c r="BD660" i="14"/>
  <c r="AV660" i="14"/>
  <c r="AS660" i="14"/>
  <c r="AQ660" i="14"/>
  <c r="AN660" i="14"/>
  <c r="AK660" i="14"/>
  <c r="AH660" i="14"/>
  <c r="AE660" i="14"/>
  <c r="AD660" i="14"/>
  <c r="AB660" i="14"/>
  <c r="AA660" i="14"/>
  <c r="X660" i="14"/>
  <c r="S660" i="14"/>
  <c r="BD659" i="14"/>
  <c r="AV659" i="14"/>
  <c r="AS659" i="14"/>
  <c r="AQ659" i="14"/>
  <c r="AN659" i="14"/>
  <c r="AK659" i="14"/>
  <c r="AH659" i="14"/>
  <c r="AE659" i="14"/>
  <c r="AD659" i="14"/>
  <c r="AB659" i="14"/>
  <c r="AA659" i="14"/>
  <c r="X659" i="14"/>
  <c r="S659" i="14"/>
  <c r="BD658" i="14"/>
  <c r="AV658" i="14"/>
  <c r="AS658" i="14"/>
  <c r="AQ658" i="14"/>
  <c r="AN658" i="14"/>
  <c r="AK658" i="14"/>
  <c r="AH658" i="14"/>
  <c r="AE658" i="14"/>
  <c r="AD658" i="14"/>
  <c r="AB658" i="14"/>
  <c r="AA658" i="14"/>
  <c r="X658" i="14"/>
  <c r="S658" i="14"/>
  <c r="BD657" i="14"/>
  <c r="AV657" i="14"/>
  <c r="AS657" i="14"/>
  <c r="AQ657" i="14"/>
  <c r="AN657" i="14"/>
  <c r="AK657" i="14"/>
  <c r="AH657" i="14"/>
  <c r="AE657" i="14"/>
  <c r="AD657" i="14"/>
  <c r="AB657" i="14"/>
  <c r="AA657" i="14"/>
  <c r="X657" i="14"/>
  <c r="S657" i="14"/>
  <c r="BD656" i="14"/>
  <c r="AV656" i="14"/>
  <c r="AS656" i="14"/>
  <c r="AQ656" i="14"/>
  <c r="AN656" i="14"/>
  <c r="AK656" i="14"/>
  <c r="AH656" i="14"/>
  <c r="AE656" i="14"/>
  <c r="AD656" i="14"/>
  <c r="AB656" i="14"/>
  <c r="AA656" i="14"/>
  <c r="X656" i="14"/>
  <c r="S656" i="14"/>
  <c r="BD655" i="14"/>
  <c r="AV655" i="14"/>
  <c r="AS655" i="14"/>
  <c r="AQ655" i="14"/>
  <c r="AN655" i="14"/>
  <c r="AK655" i="14"/>
  <c r="AH655" i="14"/>
  <c r="AE655" i="14"/>
  <c r="AD655" i="14"/>
  <c r="AB655" i="14"/>
  <c r="AA655" i="14"/>
  <c r="X655" i="14"/>
  <c r="S655" i="14"/>
  <c r="BD654" i="14"/>
  <c r="AV654" i="14"/>
  <c r="AS654" i="14"/>
  <c r="AQ654" i="14"/>
  <c r="AN654" i="14"/>
  <c r="AK654" i="14"/>
  <c r="AH654" i="14"/>
  <c r="AE654" i="14"/>
  <c r="F654" i="14"/>
  <c r="AA654" i="14"/>
  <c r="X654" i="14"/>
  <c r="S654" i="14"/>
  <c r="BD653" i="14"/>
  <c r="AV653" i="14"/>
  <c r="AS653" i="14"/>
  <c r="AQ653" i="14"/>
  <c r="AN653" i="14"/>
  <c r="AK653" i="14"/>
  <c r="AH653" i="14"/>
  <c r="AE653" i="14"/>
  <c r="AD653" i="14"/>
  <c r="AB653" i="14"/>
  <c r="I653" i="14"/>
  <c r="AA653" i="14" s="1"/>
  <c r="X653" i="14"/>
  <c r="S653" i="14"/>
  <c r="BD652" i="14"/>
  <c r="AV652" i="14"/>
  <c r="AS652" i="14"/>
  <c r="AQ652" i="14"/>
  <c r="AN652" i="14"/>
  <c r="AK652" i="14"/>
  <c r="AH652" i="14"/>
  <c r="AE652" i="14"/>
  <c r="AD652" i="14"/>
  <c r="AB652" i="14"/>
  <c r="AA652" i="14"/>
  <c r="I652" i="14"/>
  <c r="X652" i="14" s="1"/>
  <c r="S652" i="14"/>
  <c r="BD651" i="14"/>
  <c r="AV651" i="14"/>
  <c r="AS651" i="14"/>
  <c r="AQ651" i="14"/>
  <c r="AN651" i="14"/>
  <c r="AK651" i="14"/>
  <c r="AH651" i="14"/>
  <c r="AE651" i="14"/>
  <c r="AD651" i="14"/>
  <c r="AB651" i="14"/>
  <c r="AA651" i="14"/>
  <c r="X651" i="14"/>
  <c r="S651" i="14"/>
  <c r="BD650" i="14"/>
  <c r="AV650" i="14"/>
  <c r="AS650" i="14"/>
  <c r="AQ650" i="14"/>
  <c r="AN650" i="14"/>
  <c r="AK650" i="14"/>
  <c r="AH650" i="14"/>
  <c r="AE650" i="14"/>
  <c r="AD650" i="14"/>
  <c r="AB650" i="14"/>
  <c r="AA650" i="14"/>
  <c r="X650" i="14"/>
  <c r="I650" i="14"/>
  <c r="S650" i="14" s="1"/>
  <c r="BD649" i="14"/>
  <c r="AV649" i="14"/>
  <c r="AS649" i="14"/>
  <c r="AQ649" i="14"/>
  <c r="AN649" i="14"/>
  <c r="AK649" i="14"/>
  <c r="AH649" i="14"/>
  <c r="AE649" i="14"/>
  <c r="AD649" i="14"/>
  <c r="AB649" i="14"/>
  <c r="AA649" i="14"/>
  <c r="X649" i="14"/>
  <c r="S649" i="14"/>
  <c r="BD648" i="14"/>
  <c r="AV648" i="14"/>
  <c r="AS648" i="14"/>
  <c r="AQ648" i="14"/>
  <c r="AN648" i="14"/>
  <c r="AK648" i="14"/>
  <c r="AH648" i="14"/>
  <c r="AE648" i="14"/>
  <c r="AD648" i="14"/>
  <c r="AB648" i="14"/>
  <c r="AA648" i="14"/>
  <c r="X648" i="14"/>
  <c r="S648" i="14"/>
  <c r="BD647" i="14"/>
  <c r="AV647" i="14"/>
  <c r="AS647" i="14"/>
  <c r="AQ647" i="14"/>
  <c r="AN647" i="14"/>
  <c r="AK647" i="14"/>
  <c r="AH647" i="14"/>
  <c r="AE647" i="14"/>
  <c r="AD647" i="14"/>
  <c r="AB647" i="14"/>
  <c r="AA647" i="14"/>
  <c r="X647" i="14"/>
  <c r="S647" i="14"/>
  <c r="BD646" i="14"/>
  <c r="AV646" i="14"/>
  <c r="AS646" i="14"/>
  <c r="AQ646" i="14"/>
  <c r="AN646" i="14"/>
  <c r="AK646" i="14"/>
  <c r="AH646" i="14"/>
  <c r="AE646" i="14"/>
  <c r="AD646" i="14"/>
  <c r="AB646" i="14"/>
  <c r="AA646" i="14"/>
  <c r="X646" i="14"/>
  <c r="S646" i="14"/>
  <c r="BH643" i="14"/>
  <c r="BG643" i="14"/>
  <c r="BF643" i="14"/>
  <c r="BL639" i="14"/>
  <c r="CE639" i="14" s="1"/>
  <c r="BK639" i="14"/>
  <c r="BT639" i="14" s="1"/>
  <c r="AY617" i="14"/>
  <c r="AZ617" i="14"/>
  <c r="BA617" i="14"/>
  <c r="BB617" i="14"/>
  <c r="BC617" i="14"/>
  <c r="AY618" i="14"/>
  <c r="AZ618" i="14"/>
  <c r="BA618" i="14"/>
  <c r="BB618" i="14"/>
  <c r="BC618" i="14"/>
  <c r="AY619" i="14"/>
  <c r="AZ619" i="14"/>
  <c r="BA619" i="14"/>
  <c r="BB619" i="14"/>
  <c r="BC619" i="14"/>
  <c r="AY620" i="14"/>
  <c r="AZ620" i="14"/>
  <c r="BA620" i="14"/>
  <c r="BB620" i="14"/>
  <c r="BC620" i="14"/>
  <c r="AY621" i="14"/>
  <c r="AZ621" i="14"/>
  <c r="BA621" i="14"/>
  <c r="BB621" i="14"/>
  <c r="BC621" i="14"/>
  <c r="AY622" i="14"/>
  <c r="AZ622" i="14"/>
  <c r="BA622" i="14"/>
  <c r="BB622" i="14"/>
  <c r="BC622" i="14"/>
  <c r="AY623" i="14"/>
  <c r="AZ623" i="14"/>
  <c r="BA623" i="14"/>
  <c r="BB623" i="14"/>
  <c r="BC623" i="14"/>
  <c r="AY624" i="14"/>
  <c r="AZ624" i="14"/>
  <c r="BA624" i="14"/>
  <c r="BB624" i="14"/>
  <c r="BC624" i="14"/>
  <c r="AY625" i="14"/>
  <c r="AZ625" i="14"/>
  <c r="BA625" i="14"/>
  <c r="BB625" i="14"/>
  <c r="BC625" i="14"/>
  <c r="AY626" i="14"/>
  <c r="AZ626" i="14"/>
  <c r="BA626" i="14"/>
  <c r="BB626" i="14"/>
  <c r="BC626" i="14"/>
  <c r="AY627" i="14"/>
  <c r="AZ627" i="14"/>
  <c r="BA627" i="14"/>
  <c r="BB627" i="14"/>
  <c r="BC627" i="14"/>
  <c r="AY628" i="14"/>
  <c r="AZ628" i="14"/>
  <c r="BA628" i="14"/>
  <c r="BB628" i="14"/>
  <c r="BC628" i="14"/>
  <c r="AY629" i="14"/>
  <c r="AZ629" i="14"/>
  <c r="BA629" i="14"/>
  <c r="BB629" i="14"/>
  <c r="BC629" i="14"/>
  <c r="AY630" i="14"/>
  <c r="AZ630" i="14"/>
  <c r="BA630" i="14"/>
  <c r="BB630" i="14"/>
  <c r="BC630" i="14"/>
  <c r="AY631" i="14"/>
  <c r="AZ631" i="14"/>
  <c r="BA631" i="14"/>
  <c r="BB631" i="14"/>
  <c r="BC631" i="14"/>
  <c r="AY632" i="14"/>
  <c r="AZ632" i="14"/>
  <c r="BA632" i="14"/>
  <c r="BB632" i="14"/>
  <c r="BC632" i="14"/>
  <c r="AY633" i="14"/>
  <c r="AZ633" i="14"/>
  <c r="BA633" i="14"/>
  <c r="BB633" i="14"/>
  <c r="BC633" i="14"/>
  <c r="AY634" i="14"/>
  <c r="AZ634" i="14"/>
  <c r="BA634" i="14"/>
  <c r="BB634" i="14"/>
  <c r="BC634" i="14"/>
  <c r="AY635" i="14"/>
  <c r="AZ635" i="14"/>
  <c r="BA635" i="14"/>
  <c r="BB635" i="14"/>
  <c r="BC635" i="14"/>
  <c r="AY636" i="14"/>
  <c r="AZ636" i="14"/>
  <c r="BA636" i="14"/>
  <c r="BB636" i="14"/>
  <c r="BC636" i="14"/>
  <c r="AY637" i="14"/>
  <c r="AZ637" i="14"/>
  <c r="BA637" i="14"/>
  <c r="BB637" i="14"/>
  <c r="BC637" i="14"/>
  <c r="AY638" i="14"/>
  <c r="AZ638" i="14"/>
  <c r="BA638" i="14"/>
  <c r="BB638" i="14"/>
  <c r="BC638" i="14"/>
  <c r="AY639" i="14"/>
  <c r="AZ639" i="14"/>
  <c r="BA639" i="14"/>
  <c r="BB639" i="14"/>
  <c r="BC639" i="14"/>
  <c r="BD639" i="14"/>
  <c r="AV639" i="14"/>
  <c r="AS639" i="14"/>
  <c r="AQ639" i="14"/>
  <c r="AN639" i="14"/>
  <c r="AK639" i="14"/>
  <c r="AH639" i="14"/>
  <c r="AE639" i="14"/>
  <c r="AD639" i="14"/>
  <c r="AB639" i="14"/>
  <c r="AA639" i="14"/>
  <c r="X639" i="14"/>
  <c r="S639" i="14"/>
  <c r="BD638" i="14"/>
  <c r="AV638" i="14"/>
  <c r="AS638" i="14"/>
  <c r="AQ638" i="14"/>
  <c r="AN638" i="14"/>
  <c r="AK638" i="14"/>
  <c r="AH638" i="14"/>
  <c r="AE638" i="14"/>
  <c r="AD638" i="14"/>
  <c r="AB638" i="14"/>
  <c r="AA638" i="14"/>
  <c r="X638" i="14"/>
  <c r="S638" i="14"/>
  <c r="BD637" i="14"/>
  <c r="AV637" i="14"/>
  <c r="AS637" i="14"/>
  <c r="AQ637" i="14"/>
  <c r="AN637" i="14"/>
  <c r="AK637" i="14"/>
  <c r="AH637" i="14"/>
  <c r="AE637" i="14"/>
  <c r="AD637" i="14"/>
  <c r="AB637" i="14"/>
  <c r="AA637" i="14"/>
  <c r="X637" i="14"/>
  <c r="S637" i="14"/>
  <c r="BD636" i="14"/>
  <c r="AV636" i="14"/>
  <c r="AS636" i="14"/>
  <c r="AQ636" i="14"/>
  <c r="AN636" i="14"/>
  <c r="AK636" i="14"/>
  <c r="AH636" i="14"/>
  <c r="AE636" i="14"/>
  <c r="AD636" i="14"/>
  <c r="AB636" i="14"/>
  <c r="AA636" i="14"/>
  <c r="X636" i="14"/>
  <c r="S636" i="14"/>
  <c r="BD635" i="14"/>
  <c r="AV635" i="14"/>
  <c r="AS635" i="14"/>
  <c r="AQ635" i="14"/>
  <c r="AN635" i="14"/>
  <c r="AK635" i="14"/>
  <c r="AH635" i="14"/>
  <c r="AE635" i="14"/>
  <c r="AD635" i="14"/>
  <c r="AB635" i="14"/>
  <c r="AA635" i="14"/>
  <c r="X635" i="14"/>
  <c r="S635" i="14"/>
  <c r="BD634" i="14"/>
  <c r="AV634" i="14"/>
  <c r="AS634" i="14"/>
  <c r="AQ634" i="14"/>
  <c r="AN634" i="14"/>
  <c r="AK634" i="14"/>
  <c r="AH634" i="14"/>
  <c r="AE634" i="14"/>
  <c r="AD634" i="14"/>
  <c r="AB634" i="14"/>
  <c r="AA634" i="14"/>
  <c r="X634" i="14"/>
  <c r="S634" i="14"/>
  <c r="BD633" i="14"/>
  <c r="AV633" i="14"/>
  <c r="AS633" i="14"/>
  <c r="AQ633" i="14"/>
  <c r="AN633" i="14"/>
  <c r="AK633" i="14"/>
  <c r="AH633" i="14"/>
  <c r="AE633" i="14"/>
  <c r="AD633" i="14"/>
  <c r="AB633" i="14"/>
  <c r="AA633" i="14"/>
  <c r="X633" i="14"/>
  <c r="S633" i="14"/>
  <c r="BD632" i="14"/>
  <c r="AV632" i="14"/>
  <c r="AS632" i="14"/>
  <c r="AQ632" i="14"/>
  <c r="AN632" i="14"/>
  <c r="AK632" i="14"/>
  <c r="AH632" i="14"/>
  <c r="AE632" i="14"/>
  <c r="AD632" i="14"/>
  <c r="AB632" i="14"/>
  <c r="AA632" i="14"/>
  <c r="X632" i="14"/>
  <c r="S632" i="14"/>
  <c r="F632" i="14"/>
  <c r="AX632" i="14" s="1"/>
  <c r="BD631" i="14"/>
  <c r="AV631" i="14"/>
  <c r="AS631" i="14"/>
  <c r="AQ631" i="14"/>
  <c r="AN631" i="14"/>
  <c r="AK631" i="14"/>
  <c r="AH631" i="14"/>
  <c r="AE631" i="14"/>
  <c r="AD631" i="14"/>
  <c r="AB631" i="14"/>
  <c r="AA631" i="14"/>
  <c r="X631" i="14"/>
  <c r="S631" i="14"/>
  <c r="BD630" i="14"/>
  <c r="AV630" i="14"/>
  <c r="AS630" i="14"/>
  <c r="AQ630" i="14"/>
  <c r="AN630" i="14"/>
  <c r="AK630" i="14"/>
  <c r="AH630" i="14"/>
  <c r="AE630" i="14"/>
  <c r="AD630" i="14"/>
  <c r="AB630" i="14"/>
  <c r="AA630" i="14"/>
  <c r="X630" i="14"/>
  <c r="S630" i="14"/>
  <c r="BD629" i="14"/>
  <c r="AV629" i="14"/>
  <c r="AS629" i="14"/>
  <c r="AQ629" i="14"/>
  <c r="AN629" i="14"/>
  <c r="AK629" i="14"/>
  <c r="AH629" i="14"/>
  <c r="AE629" i="14"/>
  <c r="AD629" i="14"/>
  <c r="AB629" i="14"/>
  <c r="AA629" i="14"/>
  <c r="X629" i="14"/>
  <c r="S629" i="14"/>
  <c r="BD628" i="14"/>
  <c r="AV628" i="14"/>
  <c r="AS628" i="14"/>
  <c r="AQ628" i="14"/>
  <c r="AN628" i="14"/>
  <c r="AK628" i="14"/>
  <c r="AH628" i="14"/>
  <c r="AE628" i="14"/>
  <c r="AD628" i="14"/>
  <c r="AB628" i="14"/>
  <c r="AA628" i="14"/>
  <c r="X628" i="14"/>
  <c r="S628" i="14"/>
  <c r="BD627" i="14"/>
  <c r="AV627" i="14"/>
  <c r="AS627" i="14"/>
  <c r="AQ627" i="14"/>
  <c r="AN627" i="14"/>
  <c r="AK627" i="14"/>
  <c r="AH627" i="14"/>
  <c r="AE627" i="14"/>
  <c r="AD627" i="14"/>
  <c r="AB627" i="14"/>
  <c r="AA627" i="14"/>
  <c r="X627" i="14"/>
  <c r="S627" i="14"/>
  <c r="BD626" i="14"/>
  <c r="AV626" i="14"/>
  <c r="AS626" i="14"/>
  <c r="AQ626" i="14"/>
  <c r="AN626" i="14"/>
  <c r="AK626" i="14"/>
  <c r="AH626" i="14"/>
  <c r="AE626" i="14"/>
  <c r="AD626" i="14"/>
  <c r="AB626" i="14"/>
  <c r="AA626" i="14"/>
  <c r="X626" i="14"/>
  <c r="S626" i="14"/>
  <c r="BD625" i="14"/>
  <c r="AV625" i="14"/>
  <c r="AS625" i="14"/>
  <c r="AQ625" i="14"/>
  <c r="AN625" i="14"/>
  <c r="AK625" i="14"/>
  <c r="AH625" i="14"/>
  <c r="AE625" i="14"/>
  <c r="F625" i="14"/>
  <c r="AA625" i="14"/>
  <c r="X625" i="14"/>
  <c r="S625" i="14"/>
  <c r="BD624" i="14"/>
  <c r="AV624" i="14"/>
  <c r="AS624" i="14"/>
  <c r="AQ624" i="14"/>
  <c r="AN624" i="14"/>
  <c r="AK624" i="14"/>
  <c r="AH624" i="14"/>
  <c r="AE624" i="14"/>
  <c r="AD624" i="14"/>
  <c r="AB624" i="14"/>
  <c r="I624" i="14"/>
  <c r="AA624" i="14" s="1"/>
  <c r="X624" i="14"/>
  <c r="S624" i="14"/>
  <c r="BD623" i="14"/>
  <c r="AV623" i="14"/>
  <c r="AS623" i="14"/>
  <c r="AQ623" i="14"/>
  <c r="AN623" i="14"/>
  <c r="AK623" i="14"/>
  <c r="AH623" i="14"/>
  <c r="AE623" i="14"/>
  <c r="AD623" i="14"/>
  <c r="AB623" i="14"/>
  <c r="AA623" i="14"/>
  <c r="I623" i="14"/>
  <c r="X623" i="14" s="1"/>
  <c r="S623" i="14"/>
  <c r="BD622" i="14"/>
  <c r="AV622" i="14"/>
  <c r="AS622" i="14"/>
  <c r="AQ622" i="14"/>
  <c r="AN622" i="14"/>
  <c r="AK622" i="14"/>
  <c r="AH622" i="14"/>
  <c r="AE622" i="14"/>
  <c r="AD622" i="14"/>
  <c r="AB622" i="14"/>
  <c r="AA622" i="14"/>
  <c r="X622" i="14"/>
  <c r="S622" i="14"/>
  <c r="BD621" i="14"/>
  <c r="AV621" i="14"/>
  <c r="AS621" i="14"/>
  <c r="AQ621" i="14"/>
  <c r="AN621" i="14"/>
  <c r="AK621" i="14"/>
  <c r="AH621" i="14"/>
  <c r="AE621" i="14"/>
  <c r="AD621" i="14"/>
  <c r="AB621" i="14"/>
  <c r="AA621" i="14"/>
  <c r="X621" i="14"/>
  <c r="BD620" i="14"/>
  <c r="AV620" i="14"/>
  <c r="AS620" i="14"/>
  <c r="AQ620" i="14"/>
  <c r="AN620" i="14"/>
  <c r="AK620" i="14"/>
  <c r="AH620" i="14"/>
  <c r="AE620" i="14"/>
  <c r="AD620" i="14"/>
  <c r="AB620" i="14"/>
  <c r="AA620" i="14"/>
  <c r="X620" i="14"/>
  <c r="S620" i="14"/>
  <c r="BD619" i="14"/>
  <c r="AV619" i="14"/>
  <c r="AS619" i="14"/>
  <c r="AQ619" i="14"/>
  <c r="AN619" i="14"/>
  <c r="AK619" i="14"/>
  <c r="AH619" i="14"/>
  <c r="AE619" i="14"/>
  <c r="AD619" i="14"/>
  <c r="AB619" i="14"/>
  <c r="AA619" i="14"/>
  <c r="X619" i="14"/>
  <c r="S619" i="14"/>
  <c r="BD618" i="14"/>
  <c r="AV618" i="14"/>
  <c r="AS618" i="14"/>
  <c r="AQ618" i="14"/>
  <c r="AN618" i="14"/>
  <c r="AK618" i="14"/>
  <c r="AH618" i="14"/>
  <c r="AE618" i="14"/>
  <c r="AD618" i="14"/>
  <c r="AB618" i="14"/>
  <c r="AA618" i="14"/>
  <c r="X618" i="14"/>
  <c r="S618" i="14"/>
  <c r="BD617" i="14"/>
  <c r="AV617" i="14"/>
  <c r="AS617" i="14"/>
  <c r="AQ617" i="14"/>
  <c r="AN617" i="14"/>
  <c r="AK617" i="14"/>
  <c r="AH617" i="14"/>
  <c r="AE617" i="14"/>
  <c r="AD617" i="14"/>
  <c r="AB617" i="14"/>
  <c r="AA617" i="14"/>
  <c r="X617" i="14"/>
  <c r="S617" i="14"/>
  <c r="BH614" i="14"/>
  <c r="BG614" i="14"/>
  <c r="BF614" i="14"/>
  <c r="BL610" i="14"/>
  <c r="AY588" i="14"/>
  <c r="AZ588" i="14"/>
  <c r="BA588" i="14"/>
  <c r="BB588" i="14"/>
  <c r="BC588" i="14"/>
  <c r="AY589" i="14"/>
  <c r="AZ589" i="14"/>
  <c r="BA589" i="14"/>
  <c r="BB589" i="14"/>
  <c r="BC589" i="14"/>
  <c r="AY590" i="14"/>
  <c r="AZ590" i="14"/>
  <c r="BA590" i="14"/>
  <c r="BB590" i="14"/>
  <c r="BC590" i="14"/>
  <c r="AY591" i="14"/>
  <c r="AZ591" i="14"/>
  <c r="BA591" i="14"/>
  <c r="BB591" i="14"/>
  <c r="BC591" i="14"/>
  <c r="AY592" i="14"/>
  <c r="AZ592" i="14"/>
  <c r="BA592" i="14"/>
  <c r="BB592" i="14"/>
  <c r="BC592" i="14"/>
  <c r="AY593" i="14"/>
  <c r="AZ593" i="14"/>
  <c r="BA593" i="14"/>
  <c r="BB593" i="14"/>
  <c r="BC593" i="14"/>
  <c r="AY594" i="14"/>
  <c r="AZ594" i="14"/>
  <c r="BA594" i="14"/>
  <c r="BB594" i="14"/>
  <c r="BC594" i="14"/>
  <c r="AY595" i="14"/>
  <c r="AZ595" i="14"/>
  <c r="BA595" i="14"/>
  <c r="BB595" i="14"/>
  <c r="BC595" i="14"/>
  <c r="AY596" i="14"/>
  <c r="AZ596" i="14"/>
  <c r="BA596" i="14"/>
  <c r="BB596" i="14"/>
  <c r="BC596" i="14"/>
  <c r="AY597" i="14"/>
  <c r="AZ597" i="14"/>
  <c r="BA597" i="14"/>
  <c r="BB597" i="14"/>
  <c r="BC597" i="14"/>
  <c r="AY598" i="14"/>
  <c r="AZ598" i="14"/>
  <c r="BA598" i="14"/>
  <c r="BB598" i="14"/>
  <c r="BC598" i="14"/>
  <c r="AY599" i="14"/>
  <c r="AZ599" i="14"/>
  <c r="BA599" i="14"/>
  <c r="BB599" i="14"/>
  <c r="BC599" i="14"/>
  <c r="AY600" i="14"/>
  <c r="AZ600" i="14"/>
  <c r="BA600" i="14"/>
  <c r="BB600" i="14"/>
  <c r="BC600" i="14"/>
  <c r="AY601" i="14"/>
  <c r="AZ601" i="14"/>
  <c r="BA601" i="14"/>
  <c r="BB601" i="14"/>
  <c r="BC601" i="14"/>
  <c r="AY602" i="14"/>
  <c r="AZ602" i="14"/>
  <c r="BA602" i="14"/>
  <c r="BB602" i="14"/>
  <c r="BC602" i="14"/>
  <c r="AY603" i="14"/>
  <c r="AZ603" i="14"/>
  <c r="BA603" i="14"/>
  <c r="BB603" i="14"/>
  <c r="BC603" i="14"/>
  <c r="AY604" i="14"/>
  <c r="AZ604" i="14"/>
  <c r="BA604" i="14"/>
  <c r="BB604" i="14"/>
  <c r="BC604" i="14"/>
  <c r="AY605" i="14"/>
  <c r="AZ605" i="14"/>
  <c r="BA605" i="14"/>
  <c r="BB605" i="14"/>
  <c r="BC605" i="14"/>
  <c r="AY606" i="14"/>
  <c r="AZ606" i="14"/>
  <c r="BA606" i="14"/>
  <c r="BB606" i="14"/>
  <c r="BC606" i="14"/>
  <c r="AY607" i="14"/>
  <c r="AZ607" i="14"/>
  <c r="BA607" i="14"/>
  <c r="BB607" i="14"/>
  <c r="BC607" i="14"/>
  <c r="AY608" i="14"/>
  <c r="AZ608" i="14"/>
  <c r="BA608" i="14"/>
  <c r="BB608" i="14"/>
  <c r="BC608" i="14"/>
  <c r="AY609" i="14"/>
  <c r="AZ609" i="14"/>
  <c r="BA609" i="14"/>
  <c r="BB609" i="14"/>
  <c r="BC609" i="14"/>
  <c r="AY610" i="14"/>
  <c r="AZ610" i="14"/>
  <c r="BA610" i="14"/>
  <c r="BB610" i="14"/>
  <c r="BC610" i="14"/>
  <c r="BJ610" i="14"/>
  <c r="BS610" i="14" s="1"/>
  <c r="BD610" i="14"/>
  <c r="AV610" i="14"/>
  <c r="AS610" i="14"/>
  <c r="AQ610" i="14"/>
  <c r="AN610" i="14"/>
  <c r="AK610" i="14"/>
  <c r="AH610" i="14"/>
  <c r="AE610" i="14"/>
  <c r="AD610" i="14"/>
  <c r="AB610" i="14"/>
  <c r="AA610" i="14"/>
  <c r="X610" i="14"/>
  <c r="S610" i="14"/>
  <c r="BD609" i="14"/>
  <c r="AV609" i="14"/>
  <c r="AS609" i="14"/>
  <c r="AQ609" i="14"/>
  <c r="AN609" i="14"/>
  <c r="AK609" i="14"/>
  <c r="AH609" i="14"/>
  <c r="AE609" i="14"/>
  <c r="AD609" i="14"/>
  <c r="AB609" i="14"/>
  <c r="AA609" i="14"/>
  <c r="X609" i="14"/>
  <c r="S609" i="14"/>
  <c r="BD608" i="14"/>
  <c r="AV608" i="14"/>
  <c r="AS608" i="14"/>
  <c r="AQ608" i="14"/>
  <c r="AN608" i="14"/>
  <c r="AK608" i="14"/>
  <c r="AH608" i="14"/>
  <c r="AE608" i="14"/>
  <c r="AD608" i="14"/>
  <c r="AB608" i="14"/>
  <c r="AA608" i="14"/>
  <c r="X608" i="14"/>
  <c r="S608" i="14"/>
  <c r="BD607" i="14"/>
  <c r="AV607" i="14"/>
  <c r="AS607" i="14"/>
  <c r="AQ607" i="14"/>
  <c r="AN607" i="14"/>
  <c r="AK607" i="14"/>
  <c r="AH607" i="14"/>
  <c r="AE607" i="14"/>
  <c r="AD607" i="14"/>
  <c r="AB607" i="14"/>
  <c r="AA607" i="14"/>
  <c r="X607" i="14"/>
  <c r="S607" i="14"/>
  <c r="BD606" i="14"/>
  <c r="AV606" i="14"/>
  <c r="AS606" i="14"/>
  <c r="AQ606" i="14"/>
  <c r="AN606" i="14"/>
  <c r="AK606" i="14"/>
  <c r="AH606" i="14"/>
  <c r="AE606" i="14"/>
  <c r="AD606" i="14"/>
  <c r="AB606" i="14"/>
  <c r="AA606" i="14"/>
  <c r="X606" i="14"/>
  <c r="S606" i="14"/>
  <c r="BD605" i="14"/>
  <c r="AV605" i="14"/>
  <c r="AS605" i="14"/>
  <c r="AQ605" i="14"/>
  <c r="AN605" i="14"/>
  <c r="AK605" i="14"/>
  <c r="AH605" i="14"/>
  <c r="AE605" i="14"/>
  <c r="AD605" i="14"/>
  <c r="AB605" i="14"/>
  <c r="AA605" i="14"/>
  <c r="X605" i="14"/>
  <c r="S605" i="14"/>
  <c r="BD604" i="14"/>
  <c r="AV604" i="14"/>
  <c r="AS604" i="14"/>
  <c r="AQ604" i="14"/>
  <c r="AN604" i="14"/>
  <c r="AK604" i="14"/>
  <c r="AH604" i="14"/>
  <c r="AE604" i="14"/>
  <c r="AD604" i="14"/>
  <c r="AB604" i="14"/>
  <c r="AA604" i="14"/>
  <c r="X604" i="14"/>
  <c r="S604" i="14"/>
  <c r="BD603" i="14"/>
  <c r="AV603" i="14"/>
  <c r="AS603" i="14"/>
  <c r="AQ603" i="14"/>
  <c r="AN603" i="14"/>
  <c r="AK603" i="14"/>
  <c r="AH603" i="14"/>
  <c r="AE603" i="14"/>
  <c r="AD603" i="14"/>
  <c r="AB603" i="14"/>
  <c r="AA603" i="14"/>
  <c r="X603" i="14"/>
  <c r="S603" i="14"/>
  <c r="F603" i="14"/>
  <c r="AX603" i="14" s="1"/>
  <c r="BD602" i="14"/>
  <c r="AV602" i="14"/>
  <c r="AS602" i="14"/>
  <c r="AQ602" i="14"/>
  <c r="AN602" i="14"/>
  <c r="AK602" i="14"/>
  <c r="AH602" i="14"/>
  <c r="AE602" i="14"/>
  <c r="AD602" i="14"/>
  <c r="AB602" i="14"/>
  <c r="AA602" i="14"/>
  <c r="X602" i="14"/>
  <c r="S602" i="14"/>
  <c r="BD601" i="14"/>
  <c r="AV601" i="14"/>
  <c r="AS601" i="14"/>
  <c r="AQ601" i="14"/>
  <c r="AN601" i="14"/>
  <c r="AK601" i="14"/>
  <c r="AH601" i="14"/>
  <c r="AE601" i="14"/>
  <c r="AD601" i="14"/>
  <c r="AB601" i="14"/>
  <c r="AA601" i="14"/>
  <c r="X601" i="14"/>
  <c r="S601" i="14"/>
  <c r="BD600" i="14"/>
  <c r="AV600" i="14"/>
  <c r="AS600" i="14"/>
  <c r="AQ600" i="14"/>
  <c r="AN600" i="14"/>
  <c r="AK600" i="14"/>
  <c r="AH600" i="14"/>
  <c r="AE600" i="14"/>
  <c r="AD600" i="14"/>
  <c r="AB600" i="14"/>
  <c r="AA600" i="14"/>
  <c r="X600" i="14"/>
  <c r="S600" i="14"/>
  <c r="BD599" i="14"/>
  <c r="AV599" i="14"/>
  <c r="AS599" i="14"/>
  <c r="AQ599" i="14"/>
  <c r="AN599" i="14"/>
  <c r="AK599" i="14"/>
  <c r="AH599" i="14"/>
  <c r="AE599" i="14"/>
  <c r="AD599" i="14"/>
  <c r="AB599" i="14"/>
  <c r="AA599" i="14"/>
  <c r="X599" i="14"/>
  <c r="S599" i="14"/>
  <c r="BD598" i="14"/>
  <c r="AV598" i="14"/>
  <c r="AS598" i="14"/>
  <c r="AQ598" i="14"/>
  <c r="AN598" i="14"/>
  <c r="AK598" i="14"/>
  <c r="AH598" i="14"/>
  <c r="AE598" i="14"/>
  <c r="AD598" i="14"/>
  <c r="AB598" i="14"/>
  <c r="AA598" i="14"/>
  <c r="X598" i="14"/>
  <c r="S598" i="14"/>
  <c r="BD597" i="14"/>
  <c r="AV597" i="14"/>
  <c r="AS597" i="14"/>
  <c r="AQ597" i="14"/>
  <c r="AN597" i="14"/>
  <c r="AK597" i="14"/>
  <c r="AH597" i="14"/>
  <c r="AE597" i="14"/>
  <c r="AD597" i="14"/>
  <c r="AB597" i="14"/>
  <c r="AA597" i="14"/>
  <c r="X597" i="14"/>
  <c r="S597" i="14"/>
  <c r="BD596" i="14"/>
  <c r="AV596" i="14"/>
  <c r="AS596" i="14"/>
  <c r="AQ596" i="14"/>
  <c r="AN596" i="14"/>
  <c r="AK596" i="14"/>
  <c r="AH596" i="14"/>
  <c r="AE596" i="14"/>
  <c r="F596" i="14"/>
  <c r="AA596" i="14"/>
  <c r="X596" i="14"/>
  <c r="S596" i="14"/>
  <c r="BD595" i="14"/>
  <c r="AV595" i="14"/>
  <c r="AS595" i="14"/>
  <c r="AQ595" i="14"/>
  <c r="AN595" i="14"/>
  <c r="AK595" i="14"/>
  <c r="AH595" i="14"/>
  <c r="AE595" i="14"/>
  <c r="AD595" i="14"/>
  <c r="AB595" i="14"/>
  <c r="I595" i="14"/>
  <c r="AA595" i="14" s="1"/>
  <c r="X595" i="14"/>
  <c r="S595" i="14"/>
  <c r="BD594" i="14"/>
  <c r="AV594" i="14"/>
  <c r="AS594" i="14"/>
  <c r="AQ594" i="14"/>
  <c r="AN594" i="14"/>
  <c r="AK594" i="14"/>
  <c r="AH594" i="14"/>
  <c r="AE594" i="14"/>
  <c r="AD594" i="14"/>
  <c r="AB594" i="14"/>
  <c r="AA594" i="14"/>
  <c r="I594" i="14"/>
  <c r="X594" i="14" s="1"/>
  <c r="S594" i="14"/>
  <c r="BD593" i="14"/>
  <c r="AV593" i="14"/>
  <c r="AS593" i="14"/>
  <c r="AQ593" i="14"/>
  <c r="AN593" i="14"/>
  <c r="AK593" i="14"/>
  <c r="AH593" i="14"/>
  <c r="AE593" i="14"/>
  <c r="AD593" i="14"/>
  <c r="AB593" i="14"/>
  <c r="AA593" i="14"/>
  <c r="X593" i="14"/>
  <c r="S593" i="14"/>
  <c r="BD592" i="14"/>
  <c r="AV592" i="14"/>
  <c r="AS592" i="14"/>
  <c r="AQ592" i="14"/>
  <c r="AN592" i="14"/>
  <c r="AK592" i="14"/>
  <c r="AH592" i="14"/>
  <c r="AE592" i="14"/>
  <c r="AD592" i="14"/>
  <c r="AB592" i="14"/>
  <c r="AA592" i="14"/>
  <c r="X592" i="14"/>
  <c r="I592" i="14"/>
  <c r="S592" i="14" s="1"/>
  <c r="BD591" i="14"/>
  <c r="AV591" i="14"/>
  <c r="AS591" i="14"/>
  <c r="AQ591" i="14"/>
  <c r="AN591" i="14"/>
  <c r="AK591" i="14"/>
  <c r="AH591" i="14"/>
  <c r="AE591" i="14"/>
  <c r="AD591" i="14"/>
  <c r="AB591" i="14"/>
  <c r="AA591" i="14"/>
  <c r="X591" i="14"/>
  <c r="S591" i="14"/>
  <c r="BD590" i="14"/>
  <c r="AV590" i="14"/>
  <c r="AS590" i="14"/>
  <c r="AQ590" i="14"/>
  <c r="AN590" i="14"/>
  <c r="AK590" i="14"/>
  <c r="AH590" i="14"/>
  <c r="AE590" i="14"/>
  <c r="AD590" i="14"/>
  <c r="AB590" i="14"/>
  <c r="AA590" i="14"/>
  <c r="X590" i="14"/>
  <c r="S590" i="14"/>
  <c r="BD589" i="14"/>
  <c r="AV589" i="14"/>
  <c r="AS589" i="14"/>
  <c r="AQ589" i="14"/>
  <c r="AN589" i="14"/>
  <c r="AK589" i="14"/>
  <c r="AH589" i="14"/>
  <c r="AE589" i="14"/>
  <c r="AD589" i="14"/>
  <c r="AB589" i="14"/>
  <c r="AA589" i="14"/>
  <c r="X589" i="14"/>
  <c r="S589" i="14"/>
  <c r="BD588" i="14"/>
  <c r="AV588" i="14"/>
  <c r="AS588" i="14"/>
  <c r="AQ588" i="14"/>
  <c r="AN588" i="14"/>
  <c r="AK588" i="14"/>
  <c r="AH588" i="14"/>
  <c r="AE588" i="14"/>
  <c r="AD588" i="14"/>
  <c r="AB588" i="14"/>
  <c r="AA588" i="14"/>
  <c r="X588" i="14"/>
  <c r="S588" i="14"/>
  <c r="BH585" i="14"/>
  <c r="BG585" i="14"/>
  <c r="BF585" i="14"/>
  <c r="A582" i="14"/>
  <c r="BL581" i="14"/>
  <c r="CC581" i="14" s="1"/>
  <c r="BZ581" i="14"/>
  <c r="BK581" i="14"/>
  <c r="AY559" i="14"/>
  <c r="AZ559" i="14"/>
  <c r="BA559" i="14"/>
  <c r="BB559" i="14"/>
  <c r="BC559" i="14"/>
  <c r="AY560" i="14"/>
  <c r="AZ560" i="14"/>
  <c r="BA560" i="14"/>
  <c r="BB560" i="14"/>
  <c r="BC560" i="14"/>
  <c r="AY561" i="14"/>
  <c r="AZ561" i="14"/>
  <c r="BA561" i="14"/>
  <c r="BB561" i="14"/>
  <c r="BC561" i="14"/>
  <c r="AY562" i="14"/>
  <c r="AZ562" i="14"/>
  <c r="BA562" i="14"/>
  <c r="BB562" i="14"/>
  <c r="BC562" i="14"/>
  <c r="AY563" i="14"/>
  <c r="AZ563" i="14"/>
  <c r="BA563" i="14"/>
  <c r="BB563" i="14"/>
  <c r="BC563" i="14"/>
  <c r="AY564" i="14"/>
  <c r="AZ564" i="14"/>
  <c r="BA564" i="14"/>
  <c r="BB564" i="14"/>
  <c r="BC564" i="14"/>
  <c r="AY565" i="14"/>
  <c r="AZ565" i="14"/>
  <c r="BA565" i="14"/>
  <c r="BB565" i="14"/>
  <c r="BC565" i="14"/>
  <c r="AY566" i="14"/>
  <c r="AZ566" i="14"/>
  <c r="BA566" i="14"/>
  <c r="BB566" i="14"/>
  <c r="BC566" i="14"/>
  <c r="AY567" i="14"/>
  <c r="AZ567" i="14"/>
  <c r="BA567" i="14"/>
  <c r="BB567" i="14"/>
  <c r="BC567" i="14"/>
  <c r="AY568" i="14"/>
  <c r="AZ568" i="14"/>
  <c r="BA568" i="14"/>
  <c r="BB568" i="14"/>
  <c r="BC568" i="14"/>
  <c r="AY569" i="14"/>
  <c r="AZ569" i="14"/>
  <c r="BA569" i="14"/>
  <c r="BB569" i="14"/>
  <c r="BC569" i="14"/>
  <c r="AY570" i="14"/>
  <c r="AZ570" i="14"/>
  <c r="BA570" i="14"/>
  <c r="BB570" i="14"/>
  <c r="BC570" i="14"/>
  <c r="AY571" i="14"/>
  <c r="AZ571" i="14"/>
  <c r="BA571" i="14"/>
  <c r="BB571" i="14"/>
  <c r="BC571" i="14"/>
  <c r="AY572" i="14"/>
  <c r="AZ572" i="14"/>
  <c r="BA572" i="14"/>
  <c r="BB572" i="14"/>
  <c r="BC572" i="14"/>
  <c r="AY573" i="14"/>
  <c r="AZ573" i="14"/>
  <c r="BA573" i="14"/>
  <c r="BB573" i="14"/>
  <c r="BC573" i="14"/>
  <c r="AY574" i="14"/>
  <c r="AZ574" i="14"/>
  <c r="BA574" i="14"/>
  <c r="BB574" i="14"/>
  <c r="BC574" i="14"/>
  <c r="AY575" i="14"/>
  <c r="AZ575" i="14"/>
  <c r="BA575" i="14"/>
  <c r="BB575" i="14"/>
  <c r="BC575" i="14"/>
  <c r="AY576" i="14"/>
  <c r="AZ576" i="14"/>
  <c r="BA576" i="14"/>
  <c r="BB576" i="14"/>
  <c r="BC576" i="14"/>
  <c r="AY577" i="14"/>
  <c r="AZ577" i="14"/>
  <c r="BA577" i="14"/>
  <c r="BB577" i="14"/>
  <c r="BC577" i="14"/>
  <c r="AY578" i="14"/>
  <c r="AZ578" i="14"/>
  <c r="BA578" i="14"/>
  <c r="BB578" i="14"/>
  <c r="BC578" i="14"/>
  <c r="AY579" i="14"/>
  <c r="AZ579" i="14"/>
  <c r="BA579" i="14"/>
  <c r="BB579" i="14"/>
  <c r="BC579" i="14"/>
  <c r="AY580" i="14"/>
  <c r="AZ580" i="14"/>
  <c r="BA580" i="14"/>
  <c r="BB580" i="14"/>
  <c r="BC580" i="14"/>
  <c r="AY581" i="14"/>
  <c r="AZ581" i="14"/>
  <c r="BA581" i="14"/>
  <c r="BB581" i="14"/>
  <c r="BC581" i="14"/>
  <c r="BD581" i="14"/>
  <c r="AV581" i="14"/>
  <c r="AS581" i="14"/>
  <c r="AQ581" i="14"/>
  <c r="AN581" i="14"/>
  <c r="AK581" i="14"/>
  <c r="AH581" i="14"/>
  <c r="AE581" i="14"/>
  <c r="AD581" i="14"/>
  <c r="AB581" i="14"/>
  <c r="AA581" i="14"/>
  <c r="X581" i="14"/>
  <c r="S581" i="14"/>
  <c r="BD580" i="14"/>
  <c r="AV580" i="14"/>
  <c r="AS580" i="14"/>
  <c r="AQ580" i="14"/>
  <c r="AN580" i="14"/>
  <c r="AK580" i="14"/>
  <c r="AH580" i="14"/>
  <c r="AE580" i="14"/>
  <c r="AD580" i="14"/>
  <c r="AB580" i="14"/>
  <c r="AA580" i="14"/>
  <c r="X580" i="14"/>
  <c r="S580" i="14"/>
  <c r="BD579" i="14"/>
  <c r="AV579" i="14"/>
  <c r="AS579" i="14"/>
  <c r="AQ579" i="14"/>
  <c r="AN579" i="14"/>
  <c r="AK579" i="14"/>
  <c r="AH579" i="14"/>
  <c r="AE579" i="14"/>
  <c r="AD579" i="14"/>
  <c r="AB579" i="14"/>
  <c r="AA579" i="14"/>
  <c r="X579" i="14"/>
  <c r="S579" i="14"/>
  <c r="BD578" i="14"/>
  <c r="AV578" i="14"/>
  <c r="AS578" i="14"/>
  <c r="AQ578" i="14"/>
  <c r="AN578" i="14"/>
  <c r="AK578" i="14"/>
  <c r="AH578" i="14"/>
  <c r="AE578" i="14"/>
  <c r="AD578" i="14"/>
  <c r="AB578" i="14"/>
  <c r="AA578" i="14"/>
  <c r="X578" i="14"/>
  <c r="S578" i="14"/>
  <c r="BD577" i="14"/>
  <c r="AV577" i="14"/>
  <c r="AS577" i="14"/>
  <c r="AQ577" i="14"/>
  <c r="AN577" i="14"/>
  <c r="AK577" i="14"/>
  <c r="AH577" i="14"/>
  <c r="AE577" i="14"/>
  <c r="AD577" i="14"/>
  <c r="AB577" i="14"/>
  <c r="AA577" i="14"/>
  <c r="X577" i="14"/>
  <c r="S577" i="14"/>
  <c r="BD576" i="14"/>
  <c r="AV576" i="14"/>
  <c r="AS576" i="14"/>
  <c r="AQ576" i="14"/>
  <c r="AN576" i="14"/>
  <c r="AK576" i="14"/>
  <c r="AH576" i="14"/>
  <c r="AE576" i="14"/>
  <c r="AD576" i="14"/>
  <c r="AB576" i="14"/>
  <c r="AA576" i="14"/>
  <c r="X576" i="14"/>
  <c r="S576" i="14"/>
  <c r="BD575" i="14"/>
  <c r="AV575" i="14"/>
  <c r="AS575" i="14"/>
  <c r="AQ575" i="14"/>
  <c r="AN575" i="14"/>
  <c r="AK575" i="14"/>
  <c r="AH575" i="14"/>
  <c r="AE575" i="14"/>
  <c r="AD575" i="14"/>
  <c r="AB575" i="14"/>
  <c r="AA575" i="14"/>
  <c r="X575" i="14"/>
  <c r="S575" i="14"/>
  <c r="BD574" i="14"/>
  <c r="AS574" i="14"/>
  <c r="AQ574" i="14"/>
  <c r="AN574" i="14"/>
  <c r="AK574" i="14"/>
  <c r="AH574" i="14"/>
  <c r="AE574" i="14"/>
  <c r="AD574" i="14"/>
  <c r="AB574" i="14"/>
  <c r="AA574" i="14"/>
  <c r="X574" i="14"/>
  <c r="S574" i="14"/>
  <c r="F574" i="14"/>
  <c r="AX574" i="14" s="1"/>
  <c r="BD573" i="14"/>
  <c r="AV573" i="14"/>
  <c r="AQ573" i="14"/>
  <c r="AN573" i="14"/>
  <c r="AK573" i="14"/>
  <c r="AH573" i="14"/>
  <c r="AE573" i="14"/>
  <c r="AD573" i="14"/>
  <c r="AB573" i="14"/>
  <c r="AA573" i="14"/>
  <c r="X573" i="14"/>
  <c r="S573" i="14"/>
  <c r="BD572" i="14"/>
  <c r="AV572" i="14"/>
  <c r="AS572" i="14"/>
  <c r="AN572" i="14"/>
  <c r="AK572" i="14"/>
  <c r="AH572" i="14"/>
  <c r="AE572" i="14"/>
  <c r="AD572" i="14"/>
  <c r="AB572" i="14"/>
  <c r="AA572" i="14"/>
  <c r="X572" i="14"/>
  <c r="S572" i="14"/>
  <c r="BD571" i="14"/>
  <c r="AV571" i="14"/>
  <c r="AS571" i="14"/>
  <c r="AQ571" i="14"/>
  <c r="AN571" i="14"/>
  <c r="AK571" i="14"/>
  <c r="AH571" i="14"/>
  <c r="AE571" i="14"/>
  <c r="AD571" i="14"/>
  <c r="AB571" i="14"/>
  <c r="AA571" i="14"/>
  <c r="X571" i="14"/>
  <c r="S571" i="14"/>
  <c r="BD570" i="14"/>
  <c r="AV570" i="14"/>
  <c r="AS570" i="14"/>
  <c r="AQ570" i="14"/>
  <c r="AN570" i="14"/>
  <c r="AK570" i="14"/>
  <c r="AH570" i="14"/>
  <c r="AE570" i="14"/>
  <c r="AD570" i="14"/>
  <c r="AB570" i="14"/>
  <c r="AA570" i="14"/>
  <c r="X570" i="14"/>
  <c r="S570" i="14"/>
  <c r="BD569" i="14"/>
  <c r="AV569" i="14"/>
  <c r="AS569" i="14"/>
  <c r="AQ569" i="14"/>
  <c r="AN569" i="14"/>
  <c r="AK569" i="14"/>
  <c r="AH569" i="14"/>
  <c r="AE569" i="14"/>
  <c r="AD569" i="14"/>
  <c r="AB569" i="14"/>
  <c r="AA569" i="14"/>
  <c r="X569" i="14"/>
  <c r="S569" i="14"/>
  <c r="BD568" i="14"/>
  <c r="AV568" i="14"/>
  <c r="AS568" i="14"/>
  <c r="AQ568" i="14"/>
  <c r="AN568" i="14"/>
  <c r="AK568" i="14"/>
  <c r="AH568" i="14"/>
  <c r="AE568" i="14"/>
  <c r="AD568" i="14"/>
  <c r="AB568" i="14"/>
  <c r="AA568" i="14"/>
  <c r="X568" i="14"/>
  <c r="S568" i="14"/>
  <c r="BD567" i="14"/>
  <c r="AV567" i="14"/>
  <c r="AS567" i="14"/>
  <c r="AQ567" i="14"/>
  <c r="AN567" i="14"/>
  <c r="AK567" i="14"/>
  <c r="AH567" i="14"/>
  <c r="AE567" i="14"/>
  <c r="F567" i="14"/>
  <c r="AB567" i="14" s="1"/>
  <c r="AA567" i="14"/>
  <c r="X567" i="14"/>
  <c r="S567" i="14"/>
  <c r="BD566" i="14"/>
  <c r="AV566" i="14"/>
  <c r="AS566" i="14"/>
  <c r="AQ566" i="14"/>
  <c r="AN566" i="14"/>
  <c r="AK566" i="14"/>
  <c r="AH566" i="14"/>
  <c r="AE566" i="14"/>
  <c r="AD566" i="14"/>
  <c r="AB566" i="14"/>
  <c r="I566" i="14"/>
  <c r="AA566" i="14" s="1"/>
  <c r="X566" i="14"/>
  <c r="S566" i="14"/>
  <c r="BD565" i="14"/>
  <c r="AV565" i="14"/>
  <c r="AS565" i="14"/>
  <c r="AQ565" i="14"/>
  <c r="AN565" i="14"/>
  <c r="AK565" i="14"/>
  <c r="AH565" i="14"/>
  <c r="AE565" i="14"/>
  <c r="AD565" i="14"/>
  <c r="AB565" i="14"/>
  <c r="AA565" i="14"/>
  <c r="I565" i="14"/>
  <c r="X565" i="14" s="1"/>
  <c r="S565" i="14"/>
  <c r="BD564" i="14"/>
  <c r="AV564" i="14"/>
  <c r="AS564" i="14"/>
  <c r="AQ564" i="14"/>
  <c r="AN564" i="14"/>
  <c r="AK564" i="14"/>
  <c r="AH564" i="14"/>
  <c r="AE564" i="14"/>
  <c r="AD564" i="14"/>
  <c r="AB564" i="14"/>
  <c r="AA564" i="14"/>
  <c r="X564" i="14"/>
  <c r="S564" i="14"/>
  <c r="BD563" i="14"/>
  <c r="AV563" i="14"/>
  <c r="AS563" i="14"/>
  <c r="AQ563" i="14"/>
  <c r="AN563" i="14"/>
  <c r="AK563" i="14"/>
  <c r="AH563" i="14"/>
  <c r="AE563" i="14"/>
  <c r="AD563" i="14"/>
  <c r="AB563" i="14"/>
  <c r="AA563" i="14"/>
  <c r="X563" i="14"/>
  <c r="I563" i="14"/>
  <c r="S563" i="14" s="1"/>
  <c r="BD562" i="14"/>
  <c r="AV562" i="14"/>
  <c r="AS562" i="14"/>
  <c r="AQ562" i="14"/>
  <c r="AN562" i="14"/>
  <c r="AK562" i="14"/>
  <c r="AH562" i="14"/>
  <c r="AE562" i="14"/>
  <c r="AD562" i="14"/>
  <c r="AB562" i="14"/>
  <c r="AA562" i="14"/>
  <c r="X562" i="14"/>
  <c r="S562" i="14"/>
  <c r="BD561" i="14"/>
  <c r="AV561" i="14"/>
  <c r="AS561" i="14"/>
  <c r="AQ561" i="14"/>
  <c r="AN561" i="14"/>
  <c r="AK561" i="14"/>
  <c r="AH561" i="14"/>
  <c r="AE561" i="14"/>
  <c r="AD561" i="14"/>
  <c r="AB561" i="14"/>
  <c r="AA561" i="14"/>
  <c r="X561" i="14"/>
  <c r="S561" i="14"/>
  <c r="BD560" i="14"/>
  <c r="AV560" i="14"/>
  <c r="AS560" i="14"/>
  <c r="AQ560" i="14"/>
  <c r="AN560" i="14"/>
  <c r="AK560" i="14"/>
  <c r="AH560" i="14"/>
  <c r="AE560" i="14"/>
  <c r="AD560" i="14"/>
  <c r="AB560" i="14"/>
  <c r="AA560" i="14"/>
  <c r="X560" i="14"/>
  <c r="S560" i="14"/>
  <c r="BD559" i="14"/>
  <c r="AV559" i="14"/>
  <c r="AS559" i="14"/>
  <c r="AQ559" i="14"/>
  <c r="AN559" i="14"/>
  <c r="AK559" i="14"/>
  <c r="AH559" i="14"/>
  <c r="AE559" i="14"/>
  <c r="AD559" i="14"/>
  <c r="AB559" i="14"/>
  <c r="AA559" i="14"/>
  <c r="X559" i="14"/>
  <c r="S559" i="14"/>
  <c r="BH556" i="14"/>
  <c r="BG556" i="14"/>
  <c r="BF556" i="14"/>
  <c r="A553" i="14"/>
  <c r="BL552" i="14"/>
  <c r="CD552" i="14" s="1"/>
  <c r="AY530" i="14"/>
  <c r="AZ530" i="14"/>
  <c r="BA530" i="14"/>
  <c r="BB530" i="14"/>
  <c r="BC530" i="14"/>
  <c r="AY531" i="14"/>
  <c r="AZ531" i="14"/>
  <c r="BA531" i="14"/>
  <c r="BB531" i="14"/>
  <c r="BC531" i="14"/>
  <c r="AY532" i="14"/>
  <c r="AZ532" i="14"/>
  <c r="BA532" i="14"/>
  <c r="BB532" i="14"/>
  <c r="BC532" i="14"/>
  <c r="AY533" i="14"/>
  <c r="AZ533" i="14"/>
  <c r="BA533" i="14"/>
  <c r="BB533" i="14"/>
  <c r="BC533" i="14"/>
  <c r="AY534" i="14"/>
  <c r="AZ534" i="14"/>
  <c r="BA534" i="14"/>
  <c r="BB534" i="14"/>
  <c r="BC534" i="14"/>
  <c r="AY535" i="14"/>
  <c r="AZ535" i="14"/>
  <c r="BA535" i="14"/>
  <c r="BB535" i="14"/>
  <c r="BC535" i="14"/>
  <c r="AY536" i="14"/>
  <c r="AZ536" i="14"/>
  <c r="BA536" i="14"/>
  <c r="BB536" i="14"/>
  <c r="BC536" i="14"/>
  <c r="AY537" i="14"/>
  <c r="AZ537" i="14"/>
  <c r="BA537" i="14"/>
  <c r="BB537" i="14"/>
  <c r="BC537" i="14"/>
  <c r="AY538" i="14"/>
  <c r="AZ538" i="14"/>
  <c r="BA538" i="14"/>
  <c r="BB538" i="14"/>
  <c r="BC538" i="14"/>
  <c r="AY539" i="14"/>
  <c r="AZ539" i="14"/>
  <c r="BA539" i="14"/>
  <c r="BB539" i="14"/>
  <c r="BC539" i="14"/>
  <c r="AY540" i="14"/>
  <c r="AZ540" i="14"/>
  <c r="BA540" i="14"/>
  <c r="BB540" i="14"/>
  <c r="BC540" i="14"/>
  <c r="AY541" i="14"/>
  <c r="AZ541" i="14"/>
  <c r="BA541" i="14"/>
  <c r="BB541" i="14"/>
  <c r="BC541" i="14"/>
  <c r="AY542" i="14"/>
  <c r="AZ542" i="14"/>
  <c r="BA542" i="14"/>
  <c r="BB542" i="14"/>
  <c r="BC542" i="14"/>
  <c r="AY543" i="14"/>
  <c r="AZ543" i="14"/>
  <c r="BA543" i="14"/>
  <c r="BB543" i="14"/>
  <c r="BC543" i="14"/>
  <c r="AY544" i="14"/>
  <c r="AZ544" i="14"/>
  <c r="BA544" i="14"/>
  <c r="BB544" i="14"/>
  <c r="BC544" i="14"/>
  <c r="AY545" i="14"/>
  <c r="AZ545" i="14"/>
  <c r="BA545" i="14"/>
  <c r="BB545" i="14"/>
  <c r="BC545" i="14"/>
  <c r="AY546" i="14"/>
  <c r="AZ546" i="14"/>
  <c r="BA546" i="14"/>
  <c r="BB546" i="14"/>
  <c r="BC546" i="14"/>
  <c r="AY547" i="14"/>
  <c r="AZ547" i="14"/>
  <c r="BA547" i="14"/>
  <c r="BB547" i="14"/>
  <c r="BC547" i="14"/>
  <c r="AY548" i="14"/>
  <c r="AZ548" i="14"/>
  <c r="BA548" i="14"/>
  <c r="BB548" i="14"/>
  <c r="BC548" i="14"/>
  <c r="AY549" i="14"/>
  <c r="AZ549" i="14"/>
  <c r="BA549" i="14"/>
  <c r="BB549" i="14"/>
  <c r="BC549" i="14"/>
  <c r="AY550" i="14"/>
  <c r="AZ550" i="14"/>
  <c r="BA550" i="14"/>
  <c r="BB550" i="14"/>
  <c r="BC550" i="14"/>
  <c r="AY551" i="14"/>
  <c r="AZ551" i="14"/>
  <c r="BA551" i="14"/>
  <c r="BB551" i="14"/>
  <c r="BC551" i="14"/>
  <c r="AY552" i="14"/>
  <c r="AZ552" i="14"/>
  <c r="BA552" i="14"/>
  <c r="BB552" i="14"/>
  <c r="BC552" i="14"/>
  <c r="BJ552" i="14"/>
  <c r="BS552" i="14" s="1"/>
  <c r="BD552" i="14"/>
  <c r="AV552" i="14"/>
  <c r="AS552" i="14"/>
  <c r="AQ552" i="14"/>
  <c r="AN552" i="14"/>
  <c r="AK552" i="14"/>
  <c r="AH552" i="14"/>
  <c r="AE552" i="14"/>
  <c r="AD552" i="14"/>
  <c r="AB552" i="14"/>
  <c r="AA552" i="14"/>
  <c r="X552" i="14"/>
  <c r="S552" i="14"/>
  <c r="BD551" i="14"/>
  <c r="AV551" i="14"/>
  <c r="AS551" i="14"/>
  <c r="AQ551" i="14"/>
  <c r="AN551" i="14"/>
  <c r="AK551" i="14"/>
  <c r="AH551" i="14"/>
  <c r="AE551" i="14"/>
  <c r="AD551" i="14"/>
  <c r="AB551" i="14"/>
  <c r="AA551" i="14"/>
  <c r="X551" i="14"/>
  <c r="S551" i="14"/>
  <c r="BD550" i="14"/>
  <c r="AV550" i="14"/>
  <c r="AS550" i="14"/>
  <c r="AQ550" i="14"/>
  <c r="AN550" i="14"/>
  <c r="AK550" i="14"/>
  <c r="AH550" i="14"/>
  <c r="AE550" i="14"/>
  <c r="AD550" i="14"/>
  <c r="AB550" i="14"/>
  <c r="AA550" i="14"/>
  <c r="X550" i="14"/>
  <c r="S550" i="14"/>
  <c r="BD549" i="14"/>
  <c r="AV549" i="14"/>
  <c r="AS549" i="14"/>
  <c r="AQ549" i="14"/>
  <c r="AN549" i="14"/>
  <c r="AK549" i="14"/>
  <c r="AH549" i="14"/>
  <c r="AE549" i="14"/>
  <c r="AD549" i="14"/>
  <c r="AB549" i="14"/>
  <c r="AA549" i="14"/>
  <c r="X549" i="14"/>
  <c r="S549" i="14"/>
  <c r="BD548" i="14"/>
  <c r="AV548" i="14"/>
  <c r="AS548" i="14"/>
  <c r="AQ548" i="14"/>
  <c r="AN548" i="14"/>
  <c r="AK548" i="14"/>
  <c r="AH548" i="14"/>
  <c r="AE548" i="14"/>
  <c r="AD548" i="14"/>
  <c r="AB548" i="14"/>
  <c r="AA548" i="14"/>
  <c r="X548" i="14"/>
  <c r="S548" i="14"/>
  <c r="BD547" i="14"/>
  <c r="AV547" i="14"/>
  <c r="AS547" i="14"/>
  <c r="AQ547" i="14"/>
  <c r="AN547" i="14"/>
  <c r="AK547" i="14"/>
  <c r="AH547" i="14"/>
  <c r="AE547" i="14"/>
  <c r="AD547" i="14"/>
  <c r="AB547" i="14"/>
  <c r="AA547" i="14"/>
  <c r="X547" i="14"/>
  <c r="S547" i="14"/>
  <c r="BD546" i="14"/>
  <c r="AV546" i="14"/>
  <c r="AS546" i="14"/>
  <c r="AQ546" i="14"/>
  <c r="AN546" i="14"/>
  <c r="AK546" i="14"/>
  <c r="AH546" i="14"/>
  <c r="AE546" i="14"/>
  <c r="AD546" i="14"/>
  <c r="AB546" i="14"/>
  <c r="AA546" i="14"/>
  <c r="X546" i="14"/>
  <c r="S546" i="14"/>
  <c r="BD545" i="14"/>
  <c r="AV545" i="14"/>
  <c r="AS545" i="14"/>
  <c r="AQ545" i="14"/>
  <c r="AN545" i="14"/>
  <c r="AK545" i="14"/>
  <c r="AH545" i="14"/>
  <c r="AE545" i="14"/>
  <c r="AD545" i="14"/>
  <c r="AB545" i="14"/>
  <c r="AA545" i="14"/>
  <c r="X545" i="14"/>
  <c r="S545" i="14"/>
  <c r="F545" i="14"/>
  <c r="AX545" i="14" s="1"/>
  <c r="BD544" i="14"/>
  <c r="AV544" i="14"/>
  <c r="AS544" i="14"/>
  <c r="AQ544" i="14"/>
  <c r="AN544" i="14"/>
  <c r="AK544" i="14"/>
  <c r="AH544" i="14"/>
  <c r="AE544" i="14"/>
  <c r="AD544" i="14"/>
  <c r="AB544" i="14"/>
  <c r="AA544" i="14"/>
  <c r="X544" i="14"/>
  <c r="S544" i="14"/>
  <c r="BD543" i="14"/>
  <c r="AV543" i="14"/>
  <c r="AS543" i="14"/>
  <c r="AQ543" i="14"/>
  <c r="AN543" i="14"/>
  <c r="AK543" i="14"/>
  <c r="AH543" i="14"/>
  <c r="AE543" i="14"/>
  <c r="AD543" i="14"/>
  <c r="AB543" i="14"/>
  <c r="AA543" i="14"/>
  <c r="X543" i="14"/>
  <c r="S543" i="14"/>
  <c r="BD542" i="14"/>
  <c r="AV542" i="14"/>
  <c r="AS542" i="14"/>
  <c r="AQ542" i="14"/>
  <c r="AN542" i="14"/>
  <c r="AK542" i="14"/>
  <c r="AH542" i="14"/>
  <c r="AE542" i="14"/>
  <c r="AD542" i="14"/>
  <c r="AB542" i="14"/>
  <c r="AA542" i="14"/>
  <c r="X542" i="14"/>
  <c r="S542" i="14"/>
  <c r="BD541" i="14"/>
  <c r="AV541" i="14"/>
  <c r="AS541" i="14"/>
  <c r="AQ541" i="14"/>
  <c r="AN541" i="14"/>
  <c r="AK541" i="14"/>
  <c r="AH541" i="14"/>
  <c r="AE541" i="14"/>
  <c r="AD541" i="14"/>
  <c r="AB541" i="14"/>
  <c r="AA541" i="14"/>
  <c r="X541" i="14"/>
  <c r="S541" i="14"/>
  <c r="BD540" i="14"/>
  <c r="AV540" i="14"/>
  <c r="AS540" i="14"/>
  <c r="AQ540" i="14"/>
  <c r="AN540" i="14"/>
  <c r="AK540" i="14"/>
  <c r="AH540" i="14"/>
  <c r="AE540" i="14"/>
  <c r="AD540" i="14"/>
  <c r="AB540" i="14"/>
  <c r="AA540" i="14"/>
  <c r="X540" i="14"/>
  <c r="S540" i="14"/>
  <c r="BD539" i="14"/>
  <c r="AV539" i="14"/>
  <c r="AS539" i="14"/>
  <c r="AQ539" i="14"/>
  <c r="AN539" i="14"/>
  <c r="AK539" i="14"/>
  <c r="AH539" i="14"/>
  <c r="AE539" i="14"/>
  <c r="AD539" i="14"/>
  <c r="AB539" i="14"/>
  <c r="AA539" i="14"/>
  <c r="X539" i="14"/>
  <c r="S539" i="14"/>
  <c r="BD538" i="14"/>
  <c r="AV538" i="14"/>
  <c r="AS538" i="14"/>
  <c r="AQ538" i="14"/>
  <c r="AN538" i="14"/>
  <c r="AK538" i="14"/>
  <c r="AH538" i="14"/>
  <c r="AE538" i="14"/>
  <c r="F538" i="14"/>
  <c r="I538" i="14" s="1"/>
  <c r="AD538" i="14" s="1"/>
  <c r="BD537" i="14"/>
  <c r="AV537" i="14"/>
  <c r="AS537" i="14"/>
  <c r="AQ537" i="14"/>
  <c r="AN537" i="14"/>
  <c r="AK537" i="14"/>
  <c r="AH537" i="14"/>
  <c r="AE537" i="14"/>
  <c r="AD537" i="14"/>
  <c r="AB537" i="14"/>
  <c r="BD536" i="14"/>
  <c r="AV536" i="14"/>
  <c r="AS536" i="14"/>
  <c r="AQ536" i="14"/>
  <c r="AN536" i="14"/>
  <c r="AK536" i="14"/>
  <c r="AH536" i="14"/>
  <c r="AE536" i="14"/>
  <c r="AD536" i="14"/>
  <c r="AB536" i="14"/>
  <c r="BD535" i="14"/>
  <c r="AV535" i="14"/>
  <c r="AS535" i="14"/>
  <c r="AQ535" i="14"/>
  <c r="AN535" i="14"/>
  <c r="AK535" i="14"/>
  <c r="AH535" i="14"/>
  <c r="AE535" i="14"/>
  <c r="AD535" i="14"/>
  <c r="AB535" i="14"/>
  <c r="BD534" i="14"/>
  <c r="AV534" i="14"/>
  <c r="AS534" i="14"/>
  <c r="AQ534" i="14"/>
  <c r="AN534" i="14"/>
  <c r="AK534" i="14"/>
  <c r="AH534" i="14"/>
  <c r="AE534" i="14"/>
  <c r="AD534" i="14"/>
  <c r="AB534" i="14"/>
  <c r="BD533" i="14"/>
  <c r="AV533" i="14"/>
  <c r="AS533" i="14"/>
  <c r="AQ533" i="14"/>
  <c r="AN533" i="14"/>
  <c r="AK533" i="14"/>
  <c r="AH533" i="14"/>
  <c r="AE533" i="14"/>
  <c r="AD533" i="14"/>
  <c r="AB533" i="14"/>
  <c r="BD532" i="14"/>
  <c r="AV532" i="14"/>
  <c r="AS532" i="14"/>
  <c r="AQ532" i="14"/>
  <c r="AN532" i="14"/>
  <c r="AK532" i="14"/>
  <c r="AH532" i="14"/>
  <c r="AE532" i="14"/>
  <c r="AD532" i="14"/>
  <c r="AB532" i="14"/>
  <c r="AA532" i="14"/>
  <c r="X532" i="14"/>
  <c r="S532" i="14"/>
  <c r="BD531" i="14"/>
  <c r="AV531" i="14"/>
  <c r="AS531" i="14"/>
  <c r="AQ531" i="14"/>
  <c r="AN531" i="14"/>
  <c r="AK531" i="14"/>
  <c r="AH531" i="14"/>
  <c r="AE531" i="14"/>
  <c r="AD531" i="14"/>
  <c r="AB531" i="14"/>
  <c r="AA531" i="14"/>
  <c r="X531" i="14"/>
  <c r="S531" i="14"/>
  <c r="BD530" i="14"/>
  <c r="AV530" i="14"/>
  <c r="AS530" i="14"/>
  <c r="AQ530" i="14"/>
  <c r="AN530" i="14"/>
  <c r="AK530" i="14"/>
  <c r="AH530" i="14"/>
  <c r="AE530" i="14"/>
  <c r="AD530" i="14"/>
  <c r="AB530" i="14"/>
  <c r="AA530" i="14"/>
  <c r="X530" i="14"/>
  <c r="S530" i="14"/>
  <c r="BH527" i="14"/>
  <c r="BG527" i="14"/>
  <c r="BF527" i="14"/>
  <c r="A524" i="14"/>
  <c r="BL523" i="14"/>
  <c r="BK523" i="14"/>
  <c r="AY501" i="14"/>
  <c r="AZ501" i="14"/>
  <c r="BA501" i="14"/>
  <c r="BB501" i="14"/>
  <c r="BC501" i="14"/>
  <c r="AY502" i="14"/>
  <c r="AZ502" i="14"/>
  <c r="BA502" i="14"/>
  <c r="BB502" i="14"/>
  <c r="BC502" i="14"/>
  <c r="AY503" i="14"/>
  <c r="AZ503" i="14"/>
  <c r="BA503" i="14"/>
  <c r="BB503" i="14"/>
  <c r="BC503" i="14"/>
  <c r="AY504" i="14"/>
  <c r="AZ504" i="14"/>
  <c r="BA504" i="14"/>
  <c r="BB504" i="14"/>
  <c r="BC504" i="14"/>
  <c r="AY505" i="14"/>
  <c r="AZ505" i="14"/>
  <c r="BA505" i="14"/>
  <c r="BB505" i="14"/>
  <c r="BC505" i="14"/>
  <c r="AY506" i="14"/>
  <c r="AZ506" i="14"/>
  <c r="BA506" i="14"/>
  <c r="BB506" i="14"/>
  <c r="BC506" i="14"/>
  <c r="AY507" i="14"/>
  <c r="AZ507" i="14"/>
  <c r="BA507" i="14"/>
  <c r="BB507" i="14"/>
  <c r="BC507" i="14"/>
  <c r="AY508" i="14"/>
  <c r="AZ508" i="14"/>
  <c r="BA508" i="14"/>
  <c r="BB508" i="14"/>
  <c r="BC508" i="14"/>
  <c r="AY509" i="14"/>
  <c r="AZ509" i="14"/>
  <c r="BA509" i="14"/>
  <c r="BB509" i="14"/>
  <c r="BC509" i="14"/>
  <c r="AY510" i="14"/>
  <c r="AZ510" i="14"/>
  <c r="BA510" i="14"/>
  <c r="BB510" i="14"/>
  <c r="BC510" i="14"/>
  <c r="AY511" i="14"/>
  <c r="AZ511" i="14"/>
  <c r="BA511" i="14"/>
  <c r="BB511" i="14"/>
  <c r="BC511" i="14"/>
  <c r="AY512" i="14"/>
  <c r="AZ512" i="14"/>
  <c r="BA512" i="14"/>
  <c r="BB512" i="14"/>
  <c r="BC512" i="14"/>
  <c r="AY513" i="14"/>
  <c r="AZ513" i="14"/>
  <c r="BA513" i="14"/>
  <c r="BB513" i="14"/>
  <c r="BC513" i="14"/>
  <c r="AY514" i="14"/>
  <c r="AZ514" i="14"/>
  <c r="BA514" i="14"/>
  <c r="BB514" i="14"/>
  <c r="BC514" i="14"/>
  <c r="AY515" i="14"/>
  <c r="AZ515" i="14"/>
  <c r="BA515" i="14"/>
  <c r="BB515" i="14"/>
  <c r="BC515" i="14"/>
  <c r="AY516" i="14"/>
  <c r="AZ516" i="14"/>
  <c r="BA516" i="14"/>
  <c r="BB516" i="14"/>
  <c r="BC516" i="14"/>
  <c r="AY517" i="14"/>
  <c r="AZ517" i="14"/>
  <c r="BA517" i="14"/>
  <c r="BB517" i="14"/>
  <c r="BC517" i="14"/>
  <c r="AY518" i="14"/>
  <c r="AZ518" i="14"/>
  <c r="BA518" i="14"/>
  <c r="BB518" i="14"/>
  <c r="BC518" i="14"/>
  <c r="AY519" i="14"/>
  <c r="AZ519" i="14"/>
  <c r="BA519" i="14"/>
  <c r="BB519" i="14"/>
  <c r="BC519" i="14"/>
  <c r="AY520" i="14"/>
  <c r="AZ520" i="14"/>
  <c r="BA520" i="14"/>
  <c r="BB520" i="14"/>
  <c r="BC520" i="14"/>
  <c r="AY521" i="14"/>
  <c r="AZ521" i="14"/>
  <c r="BA521" i="14"/>
  <c r="BB521" i="14"/>
  <c r="BC521" i="14"/>
  <c r="AY522" i="14"/>
  <c r="AZ522" i="14"/>
  <c r="BA522" i="14"/>
  <c r="BB522" i="14"/>
  <c r="BC522" i="14"/>
  <c r="AY523" i="14"/>
  <c r="AZ523" i="14"/>
  <c r="BA523" i="14"/>
  <c r="BB523" i="14"/>
  <c r="BC523" i="14"/>
  <c r="BD523" i="14"/>
  <c r="AV523" i="14"/>
  <c r="AS523" i="14"/>
  <c r="AQ523" i="14"/>
  <c r="AN523" i="14"/>
  <c r="AK523" i="14"/>
  <c r="AH523" i="14"/>
  <c r="AE523" i="14"/>
  <c r="AD523" i="14"/>
  <c r="AB523" i="14"/>
  <c r="AA523" i="14"/>
  <c r="X523" i="14"/>
  <c r="S523" i="14"/>
  <c r="BD522" i="14"/>
  <c r="AV522" i="14"/>
  <c r="AS522" i="14"/>
  <c r="AQ522" i="14"/>
  <c r="AN522" i="14"/>
  <c r="AK522" i="14"/>
  <c r="AH522" i="14"/>
  <c r="AE522" i="14"/>
  <c r="AD522" i="14"/>
  <c r="AB522" i="14"/>
  <c r="AA522" i="14"/>
  <c r="X522" i="14"/>
  <c r="S522" i="14"/>
  <c r="BD521" i="14"/>
  <c r="AV521" i="14"/>
  <c r="AS521" i="14"/>
  <c r="AQ521" i="14"/>
  <c r="AN521" i="14"/>
  <c r="AK521" i="14"/>
  <c r="AH521" i="14"/>
  <c r="AE521" i="14"/>
  <c r="AD521" i="14"/>
  <c r="AB521" i="14"/>
  <c r="AA521" i="14"/>
  <c r="X521" i="14"/>
  <c r="S521" i="14"/>
  <c r="BD520" i="14"/>
  <c r="AV520" i="14"/>
  <c r="AS520" i="14"/>
  <c r="AQ520" i="14"/>
  <c r="AN520" i="14"/>
  <c r="AK520" i="14"/>
  <c r="AH520" i="14"/>
  <c r="AE520" i="14"/>
  <c r="AD520" i="14"/>
  <c r="AB520" i="14"/>
  <c r="AA520" i="14"/>
  <c r="X520" i="14"/>
  <c r="S520" i="14"/>
  <c r="BD519" i="14"/>
  <c r="AV519" i="14"/>
  <c r="AS519" i="14"/>
  <c r="AQ519" i="14"/>
  <c r="AN519" i="14"/>
  <c r="AK519" i="14"/>
  <c r="AH519" i="14"/>
  <c r="AE519" i="14"/>
  <c r="AD519" i="14"/>
  <c r="AB519" i="14"/>
  <c r="AA519" i="14"/>
  <c r="X519" i="14"/>
  <c r="S519" i="14"/>
  <c r="BD518" i="14"/>
  <c r="AV518" i="14"/>
  <c r="AS518" i="14"/>
  <c r="AQ518" i="14"/>
  <c r="AN518" i="14"/>
  <c r="AK518" i="14"/>
  <c r="AH518" i="14"/>
  <c r="AE518" i="14"/>
  <c r="AD518" i="14"/>
  <c r="AB518" i="14"/>
  <c r="AA518" i="14"/>
  <c r="X518" i="14"/>
  <c r="S518" i="14"/>
  <c r="BD517" i="14"/>
  <c r="AV517" i="14"/>
  <c r="AS517" i="14"/>
  <c r="AQ517" i="14"/>
  <c r="AN517" i="14"/>
  <c r="AK517" i="14"/>
  <c r="AH517" i="14"/>
  <c r="AE517" i="14"/>
  <c r="AD517" i="14"/>
  <c r="AB517" i="14"/>
  <c r="AA517" i="14"/>
  <c r="X517" i="14"/>
  <c r="S517" i="14"/>
  <c r="BD516" i="14"/>
  <c r="AV516" i="14"/>
  <c r="AS516" i="14"/>
  <c r="AQ516" i="14"/>
  <c r="AN516" i="14"/>
  <c r="AK516" i="14"/>
  <c r="AH516" i="14"/>
  <c r="AE516" i="14"/>
  <c r="AD516" i="14"/>
  <c r="AB516" i="14"/>
  <c r="AA516" i="14"/>
  <c r="X516" i="14"/>
  <c r="S516" i="14"/>
  <c r="F516" i="14"/>
  <c r="AX516" i="14" s="1"/>
  <c r="BD515" i="14"/>
  <c r="AV515" i="14"/>
  <c r="AS515" i="14"/>
  <c r="AQ515" i="14"/>
  <c r="AN515" i="14"/>
  <c r="AK515" i="14"/>
  <c r="AH515" i="14"/>
  <c r="AE515" i="14"/>
  <c r="AD515" i="14"/>
  <c r="AB515" i="14"/>
  <c r="AA515" i="14"/>
  <c r="X515" i="14"/>
  <c r="S515" i="14"/>
  <c r="BD514" i="14"/>
  <c r="AV514" i="14"/>
  <c r="AS514" i="14"/>
  <c r="AQ514" i="14"/>
  <c r="AN514" i="14"/>
  <c r="AK514" i="14"/>
  <c r="AH514" i="14"/>
  <c r="AE514" i="14"/>
  <c r="AD514" i="14"/>
  <c r="AB514" i="14"/>
  <c r="AA514" i="14"/>
  <c r="X514" i="14"/>
  <c r="S514" i="14"/>
  <c r="BD513" i="14"/>
  <c r="AV513" i="14"/>
  <c r="AS513" i="14"/>
  <c r="AQ513" i="14"/>
  <c r="AN513" i="14"/>
  <c r="AK513" i="14"/>
  <c r="AH513" i="14"/>
  <c r="AE513" i="14"/>
  <c r="AD513" i="14"/>
  <c r="AB513" i="14"/>
  <c r="AA513" i="14"/>
  <c r="X513" i="14"/>
  <c r="S513" i="14"/>
  <c r="BD512" i="14"/>
  <c r="AV512" i="14"/>
  <c r="AS512" i="14"/>
  <c r="AQ512" i="14"/>
  <c r="AN512" i="14"/>
  <c r="AK512" i="14"/>
  <c r="AH512" i="14"/>
  <c r="AE512" i="14"/>
  <c r="AD512" i="14"/>
  <c r="AB512" i="14"/>
  <c r="AA512" i="14"/>
  <c r="X512" i="14"/>
  <c r="S512" i="14"/>
  <c r="BD511" i="14"/>
  <c r="AV511" i="14"/>
  <c r="AS511" i="14"/>
  <c r="AQ511" i="14"/>
  <c r="AN511" i="14"/>
  <c r="AK511" i="14"/>
  <c r="AH511" i="14"/>
  <c r="AE511" i="14"/>
  <c r="AD511" i="14"/>
  <c r="AB511" i="14"/>
  <c r="AA511" i="14"/>
  <c r="X511" i="14"/>
  <c r="S511" i="14"/>
  <c r="BD510" i="14"/>
  <c r="AV510" i="14"/>
  <c r="AS510" i="14"/>
  <c r="AQ510" i="14"/>
  <c r="AN510" i="14"/>
  <c r="AK510" i="14"/>
  <c r="AH510" i="14"/>
  <c r="AE510" i="14"/>
  <c r="AD510" i="14"/>
  <c r="AB510" i="14"/>
  <c r="AA510" i="14"/>
  <c r="X510" i="14"/>
  <c r="S510" i="14"/>
  <c r="BD509" i="14"/>
  <c r="AV509" i="14"/>
  <c r="AS509" i="14"/>
  <c r="AQ509" i="14"/>
  <c r="AN509" i="14"/>
  <c r="AK509" i="14"/>
  <c r="AH509" i="14"/>
  <c r="AE509" i="14"/>
  <c r="F509" i="14"/>
  <c r="AA509" i="14"/>
  <c r="X509" i="14"/>
  <c r="S509" i="14"/>
  <c r="BD508" i="14"/>
  <c r="AV508" i="14"/>
  <c r="AS508" i="14"/>
  <c r="AQ508" i="14"/>
  <c r="AN508" i="14"/>
  <c r="AK508" i="14"/>
  <c r="AH508" i="14"/>
  <c r="AE508" i="14"/>
  <c r="AD508" i="14"/>
  <c r="AB508" i="14"/>
  <c r="I508" i="14"/>
  <c r="AA508" i="14" s="1"/>
  <c r="X508" i="14"/>
  <c r="S508" i="14"/>
  <c r="BD507" i="14"/>
  <c r="AV507" i="14"/>
  <c r="AS507" i="14"/>
  <c r="AQ507" i="14"/>
  <c r="AN507" i="14"/>
  <c r="AK507" i="14"/>
  <c r="AH507" i="14"/>
  <c r="AE507" i="14"/>
  <c r="AD507" i="14"/>
  <c r="AB507" i="14"/>
  <c r="AA507" i="14"/>
  <c r="I507" i="14"/>
  <c r="X507" i="14" s="1"/>
  <c r="S507" i="14"/>
  <c r="BD506" i="14"/>
  <c r="AV506" i="14"/>
  <c r="AS506" i="14"/>
  <c r="AQ506" i="14"/>
  <c r="AN506" i="14"/>
  <c r="AK506" i="14"/>
  <c r="AH506" i="14"/>
  <c r="AE506" i="14"/>
  <c r="AD506" i="14"/>
  <c r="AB506" i="14"/>
  <c r="AA506" i="14"/>
  <c r="X506" i="14"/>
  <c r="S506" i="14"/>
  <c r="BD505" i="14"/>
  <c r="AV505" i="14"/>
  <c r="AS505" i="14"/>
  <c r="AQ505" i="14"/>
  <c r="AN505" i="14"/>
  <c r="AK505" i="14"/>
  <c r="AH505" i="14"/>
  <c r="AE505" i="14"/>
  <c r="AD505" i="14"/>
  <c r="AB505" i="14"/>
  <c r="AA505" i="14"/>
  <c r="X505" i="14"/>
  <c r="BD504" i="14"/>
  <c r="AV504" i="14"/>
  <c r="AS504" i="14"/>
  <c r="AQ504" i="14"/>
  <c r="AN504" i="14"/>
  <c r="AK504" i="14"/>
  <c r="AH504" i="14"/>
  <c r="AE504" i="14"/>
  <c r="AD504" i="14"/>
  <c r="AB504" i="14"/>
  <c r="AA504" i="14"/>
  <c r="X504" i="14"/>
  <c r="S504" i="14"/>
  <c r="BD503" i="14"/>
  <c r="AV503" i="14"/>
  <c r="AS503" i="14"/>
  <c r="AQ503" i="14"/>
  <c r="AN503" i="14"/>
  <c r="AK503" i="14"/>
  <c r="AH503" i="14"/>
  <c r="AE503" i="14"/>
  <c r="AD503" i="14"/>
  <c r="AB503" i="14"/>
  <c r="AA503" i="14"/>
  <c r="X503" i="14"/>
  <c r="S503" i="14"/>
  <c r="BD502" i="14"/>
  <c r="AV502" i="14"/>
  <c r="AS502" i="14"/>
  <c r="AQ502" i="14"/>
  <c r="AN502" i="14"/>
  <c r="AK502" i="14"/>
  <c r="AH502" i="14"/>
  <c r="AE502" i="14"/>
  <c r="AD502" i="14"/>
  <c r="AB502" i="14"/>
  <c r="AA502" i="14"/>
  <c r="X502" i="14"/>
  <c r="S502" i="14"/>
  <c r="BD501" i="14"/>
  <c r="AV501" i="14"/>
  <c r="AS501" i="14"/>
  <c r="AQ501" i="14"/>
  <c r="AN501" i="14"/>
  <c r="AK501" i="14"/>
  <c r="AH501" i="14"/>
  <c r="AE501" i="14"/>
  <c r="AD501" i="14"/>
  <c r="AB501" i="14"/>
  <c r="AA501" i="14"/>
  <c r="X501" i="14"/>
  <c r="S501" i="14"/>
  <c r="BH498" i="14"/>
  <c r="BG498" i="14"/>
  <c r="BF498" i="14"/>
  <c r="A495" i="14"/>
  <c r="AY472" i="14"/>
  <c r="AZ472" i="14"/>
  <c r="BA472" i="14"/>
  <c r="BB472" i="14"/>
  <c r="BC472" i="14"/>
  <c r="AY473" i="14"/>
  <c r="AZ473" i="14"/>
  <c r="BA473" i="14"/>
  <c r="BB473" i="14"/>
  <c r="BC473" i="14"/>
  <c r="AY474" i="14"/>
  <c r="AZ474" i="14"/>
  <c r="BA474" i="14"/>
  <c r="BB474" i="14"/>
  <c r="BC474" i="14"/>
  <c r="AY475" i="14"/>
  <c r="AZ475" i="14"/>
  <c r="BA475" i="14"/>
  <c r="BB475" i="14"/>
  <c r="BC475" i="14"/>
  <c r="AY476" i="14"/>
  <c r="AZ476" i="14"/>
  <c r="BA476" i="14"/>
  <c r="BB476" i="14"/>
  <c r="BC476" i="14"/>
  <c r="AY477" i="14"/>
  <c r="AZ477" i="14"/>
  <c r="BA477" i="14"/>
  <c r="BB477" i="14"/>
  <c r="BC477" i="14"/>
  <c r="AY478" i="14"/>
  <c r="AZ478" i="14"/>
  <c r="BA478" i="14"/>
  <c r="BB478" i="14"/>
  <c r="BC478" i="14"/>
  <c r="AY479" i="14"/>
  <c r="AZ479" i="14"/>
  <c r="BA479" i="14"/>
  <c r="BB479" i="14"/>
  <c r="BC479" i="14"/>
  <c r="AY480" i="14"/>
  <c r="AZ480" i="14"/>
  <c r="BA480" i="14"/>
  <c r="BB480" i="14"/>
  <c r="BC480" i="14"/>
  <c r="AY481" i="14"/>
  <c r="AZ481" i="14"/>
  <c r="BA481" i="14"/>
  <c r="BB481" i="14"/>
  <c r="BC481" i="14"/>
  <c r="AY482" i="14"/>
  <c r="AZ482" i="14"/>
  <c r="BA482" i="14"/>
  <c r="BB482" i="14"/>
  <c r="BC482" i="14"/>
  <c r="AY483" i="14"/>
  <c r="AZ483" i="14"/>
  <c r="BA483" i="14"/>
  <c r="BB483" i="14"/>
  <c r="BC483" i="14"/>
  <c r="AY484" i="14"/>
  <c r="AZ484" i="14"/>
  <c r="BA484" i="14"/>
  <c r="BB484" i="14"/>
  <c r="BC484" i="14"/>
  <c r="AY485" i="14"/>
  <c r="AZ485" i="14"/>
  <c r="BA485" i="14"/>
  <c r="BB485" i="14"/>
  <c r="BC485" i="14"/>
  <c r="AY486" i="14"/>
  <c r="AZ486" i="14"/>
  <c r="BA486" i="14"/>
  <c r="BB486" i="14"/>
  <c r="BC486" i="14"/>
  <c r="AY487" i="14"/>
  <c r="AZ487" i="14"/>
  <c r="BA487" i="14"/>
  <c r="BB487" i="14"/>
  <c r="BC487" i="14"/>
  <c r="AY488" i="14"/>
  <c r="AZ488" i="14"/>
  <c r="BA488" i="14"/>
  <c r="BB488" i="14"/>
  <c r="BC488" i="14"/>
  <c r="AY489" i="14"/>
  <c r="AZ489" i="14"/>
  <c r="BA489" i="14"/>
  <c r="BB489" i="14"/>
  <c r="BC489" i="14"/>
  <c r="AY490" i="14"/>
  <c r="AZ490" i="14"/>
  <c r="BA490" i="14"/>
  <c r="BB490" i="14"/>
  <c r="BC490" i="14"/>
  <c r="AY491" i="14"/>
  <c r="AZ491" i="14"/>
  <c r="BA491" i="14"/>
  <c r="BB491" i="14"/>
  <c r="BC491" i="14"/>
  <c r="AY492" i="14"/>
  <c r="AZ492" i="14"/>
  <c r="BA492" i="14"/>
  <c r="BB492" i="14"/>
  <c r="BC492" i="14"/>
  <c r="AY493" i="14"/>
  <c r="AZ493" i="14"/>
  <c r="BA493" i="14"/>
  <c r="BB493" i="14"/>
  <c r="BC493" i="14"/>
  <c r="AY494" i="14"/>
  <c r="AZ494" i="14"/>
  <c r="BA494" i="14"/>
  <c r="BB494" i="14"/>
  <c r="BC494" i="14"/>
  <c r="BK494" i="14"/>
  <c r="BY494" i="14" s="1"/>
  <c r="BJ494" i="14"/>
  <c r="BR494" i="14" s="1"/>
  <c r="BD494" i="14"/>
  <c r="AV494" i="14"/>
  <c r="AS494" i="14"/>
  <c r="AQ494" i="14"/>
  <c r="AN494" i="14"/>
  <c r="AK494" i="14"/>
  <c r="AH494" i="14"/>
  <c r="AE494" i="14"/>
  <c r="AD494" i="14"/>
  <c r="AB494" i="14"/>
  <c r="AA494" i="14"/>
  <c r="X494" i="14"/>
  <c r="S494" i="14"/>
  <c r="BD493" i="14"/>
  <c r="AV493" i="14"/>
  <c r="AS493" i="14"/>
  <c r="AQ493" i="14"/>
  <c r="AN493" i="14"/>
  <c r="AK493" i="14"/>
  <c r="AH493" i="14"/>
  <c r="AE493" i="14"/>
  <c r="AD493" i="14"/>
  <c r="AB493" i="14"/>
  <c r="AA493" i="14"/>
  <c r="X493" i="14"/>
  <c r="S493" i="14"/>
  <c r="BD492" i="14"/>
  <c r="AV492" i="14"/>
  <c r="AS492" i="14"/>
  <c r="AQ492" i="14"/>
  <c r="AN492" i="14"/>
  <c r="AK492" i="14"/>
  <c r="AH492" i="14"/>
  <c r="AE492" i="14"/>
  <c r="AD492" i="14"/>
  <c r="AB492" i="14"/>
  <c r="AA492" i="14"/>
  <c r="X492" i="14"/>
  <c r="S492" i="14"/>
  <c r="BD491" i="14"/>
  <c r="AV491" i="14"/>
  <c r="AS491" i="14"/>
  <c r="AQ491" i="14"/>
  <c r="AN491" i="14"/>
  <c r="AK491" i="14"/>
  <c r="AH491" i="14"/>
  <c r="AE491" i="14"/>
  <c r="AD491" i="14"/>
  <c r="AB491" i="14"/>
  <c r="AA491" i="14"/>
  <c r="X491" i="14"/>
  <c r="S491" i="14"/>
  <c r="BD490" i="14"/>
  <c r="AV490" i="14"/>
  <c r="AS490" i="14"/>
  <c r="AQ490" i="14"/>
  <c r="AN490" i="14"/>
  <c r="AK490" i="14"/>
  <c r="AH490" i="14"/>
  <c r="AE490" i="14"/>
  <c r="AD490" i="14"/>
  <c r="AB490" i="14"/>
  <c r="AA490" i="14"/>
  <c r="X490" i="14"/>
  <c r="S490" i="14"/>
  <c r="BD489" i="14"/>
  <c r="AV489" i="14"/>
  <c r="AS489" i="14"/>
  <c r="AQ489" i="14"/>
  <c r="AN489" i="14"/>
  <c r="AK489" i="14"/>
  <c r="AH489" i="14"/>
  <c r="AE489" i="14"/>
  <c r="AD489" i="14"/>
  <c r="AB489" i="14"/>
  <c r="AA489" i="14"/>
  <c r="X489" i="14"/>
  <c r="S489" i="14"/>
  <c r="BD488" i="14"/>
  <c r="AV488" i="14"/>
  <c r="AS488" i="14"/>
  <c r="AQ488" i="14"/>
  <c r="AN488" i="14"/>
  <c r="AK488" i="14"/>
  <c r="AH488" i="14"/>
  <c r="AE488" i="14"/>
  <c r="AD488" i="14"/>
  <c r="AB488" i="14"/>
  <c r="AA488" i="14"/>
  <c r="X488" i="14"/>
  <c r="S488" i="14"/>
  <c r="BD487" i="14"/>
  <c r="AV487" i="14"/>
  <c r="AS487" i="14"/>
  <c r="AQ487" i="14"/>
  <c r="AN487" i="14"/>
  <c r="AK487" i="14"/>
  <c r="AH487" i="14"/>
  <c r="AE487" i="14"/>
  <c r="AD487" i="14"/>
  <c r="AB487" i="14"/>
  <c r="AA487" i="14"/>
  <c r="X487" i="14"/>
  <c r="S487" i="14"/>
  <c r="F487" i="14"/>
  <c r="AX487" i="14" s="1"/>
  <c r="BD486" i="14"/>
  <c r="AV486" i="14"/>
  <c r="AS486" i="14"/>
  <c r="AQ486" i="14"/>
  <c r="AN486" i="14"/>
  <c r="AK486" i="14"/>
  <c r="AH486" i="14"/>
  <c r="AE486" i="14"/>
  <c r="AD486" i="14"/>
  <c r="AB486" i="14"/>
  <c r="AA486" i="14"/>
  <c r="X486" i="14"/>
  <c r="S486" i="14"/>
  <c r="BD485" i="14"/>
  <c r="AV485" i="14"/>
  <c r="AS485" i="14"/>
  <c r="AQ485" i="14"/>
  <c r="AN485" i="14"/>
  <c r="AK485" i="14"/>
  <c r="AH485" i="14"/>
  <c r="AE485" i="14"/>
  <c r="AD485" i="14"/>
  <c r="AB485" i="14"/>
  <c r="AA485" i="14"/>
  <c r="X485" i="14"/>
  <c r="S485" i="14"/>
  <c r="BD484" i="14"/>
  <c r="AV484" i="14"/>
  <c r="AS484" i="14"/>
  <c r="AQ484" i="14"/>
  <c r="AN484" i="14"/>
  <c r="AK484" i="14"/>
  <c r="AH484" i="14"/>
  <c r="AE484" i="14"/>
  <c r="AD484" i="14"/>
  <c r="AB484" i="14"/>
  <c r="AA484" i="14"/>
  <c r="X484" i="14"/>
  <c r="S484" i="14"/>
  <c r="BD483" i="14"/>
  <c r="AV483" i="14"/>
  <c r="AS483" i="14"/>
  <c r="AQ483" i="14"/>
  <c r="AN483" i="14"/>
  <c r="AK483" i="14"/>
  <c r="AH483" i="14"/>
  <c r="AE483" i="14"/>
  <c r="AD483" i="14"/>
  <c r="AB483" i="14"/>
  <c r="AA483" i="14"/>
  <c r="X483" i="14"/>
  <c r="S483" i="14"/>
  <c r="BD482" i="14"/>
  <c r="AV482" i="14"/>
  <c r="AS482" i="14"/>
  <c r="AQ482" i="14"/>
  <c r="AN482" i="14"/>
  <c r="AK482" i="14"/>
  <c r="AH482" i="14"/>
  <c r="AE482" i="14"/>
  <c r="AD482" i="14"/>
  <c r="AB482" i="14"/>
  <c r="AA482" i="14"/>
  <c r="X482" i="14"/>
  <c r="S482" i="14"/>
  <c r="BD481" i="14"/>
  <c r="AV481" i="14"/>
  <c r="AS481" i="14"/>
  <c r="AQ481" i="14"/>
  <c r="AN481" i="14"/>
  <c r="AK481" i="14"/>
  <c r="AH481" i="14"/>
  <c r="AE481" i="14"/>
  <c r="AD481" i="14"/>
  <c r="AB481" i="14"/>
  <c r="AA481" i="14"/>
  <c r="X481" i="14"/>
  <c r="S481" i="14"/>
  <c r="BD480" i="14"/>
  <c r="AV480" i="14"/>
  <c r="AS480" i="14"/>
  <c r="AQ480" i="14"/>
  <c r="AN480" i="14"/>
  <c r="AK480" i="14"/>
  <c r="AH480" i="14"/>
  <c r="AE480" i="14"/>
  <c r="I480" i="14"/>
  <c r="AD480" i="14" s="1"/>
  <c r="AB480" i="14"/>
  <c r="AA480" i="14"/>
  <c r="X480" i="14"/>
  <c r="S480" i="14"/>
  <c r="BD479" i="14"/>
  <c r="AV479" i="14"/>
  <c r="AS479" i="14"/>
  <c r="AQ479" i="14"/>
  <c r="AN479" i="14"/>
  <c r="AK479" i="14"/>
  <c r="AH479" i="14"/>
  <c r="AE479" i="14"/>
  <c r="AD479" i="14"/>
  <c r="AB479" i="14"/>
  <c r="I479" i="14"/>
  <c r="AA479" i="14" s="1"/>
  <c r="X479" i="14"/>
  <c r="S479" i="14"/>
  <c r="BD478" i="14"/>
  <c r="AV478" i="14"/>
  <c r="AS478" i="14"/>
  <c r="AQ478" i="14"/>
  <c r="AN478" i="14"/>
  <c r="AK478" i="14"/>
  <c r="AH478" i="14"/>
  <c r="AE478" i="14"/>
  <c r="AD478" i="14"/>
  <c r="AB478" i="14"/>
  <c r="AA478" i="14"/>
  <c r="I478" i="14"/>
  <c r="X478" i="14" s="1"/>
  <c r="S478" i="14"/>
  <c r="BD477" i="14"/>
  <c r="AV477" i="14"/>
  <c r="AS477" i="14"/>
  <c r="AQ477" i="14"/>
  <c r="AN477" i="14"/>
  <c r="AK477" i="14"/>
  <c r="AH477" i="14"/>
  <c r="AE477" i="14"/>
  <c r="AD477" i="14"/>
  <c r="AB477" i="14"/>
  <c r="AA477" i="14"/>
  <c r="X477" i="14"/>
  <c r="S477" i="14"/>
  <c r="BD476" i="14"/>
  <c r="AV476" i="14"/>
  <c r="AS476" i="14"/>
  <c r="AQ476" i="14"/>
  <c r="AN476" i="14"/>
  <c r="AK476" i="14"/>
  <c r="AH476" i="14"/>
  <c r="AE476" i="14"/>
  <c r="AD476" i="14"/>
  <c r="AB476" i="14"/>
  <c r="AA476" i="14"/>
  <c r="X476" i="14"/>
  <c r="I476" i="14"/>
  <c r="S476" i="14" s="1"/>
  <c r="BD475" i="14"/>
  <c r="AV475" i="14"/>
  <c r="AS475" i="14"/>
  <c r="AQ475" i="14"/>
  <c r="AN475" i="14"/>
  <c r="AK475" i="14"/>
  <c r="AH475" i="14"/>
  <c r="AE475" i="14"/>
  <c r="AD475" i="14"/>
  <c r="AB475" i="14"/>
  <c r="AA475" i="14"/>
  <c r="X475" i="14"/>
  <c r="S475" i="14"/>
  <c r="BD474" i="14"/>
  <c r="AV474" i="14"/>
  <c r="AS474" i="14"/>
  <c r="AQ474" i="14"/>
  <c r="AN474" i="14"/>
  <c r="AK474" i="14"/>
  <c r="AH474" i="14"/>
  <c r="AE474" i="14"/>
  <c r="AD474" i="14"/>
  <c r="AB474" i="14"/>
  <c r="AA474" i="14"/>
  <c r="X474" i="14"/>
  <c r="S474" i="14"/>
  <c r="BD473" i="14"/>
  <c r="AV473" i="14"/>
  <c r="AS473" i="14"/>
  <c r="AQ473" i="14"/>
  <c r="AN473" i="14"/>
  <c r="AK473" i="14"/>
  <c r="AH473" i="14"/>
  <c r="AE473" i="14"/>
  <c r="AD473" i="14"/>
  <c r="AB473" i="14"/>
  <c r="AA473" i="14"/>
  <c r="X473" i="14"/>
  <c r="S473" i="14"/>
  <c r="BD472" i="14"/>
  <c r="AV472" i="14"/>
  <c r="AS472" i="14"/>
  <c r="AQ472" i="14"/>
  <c r="AN472" i="14"/>
  <c r="AK472" i="14"/>
  <c r="AH472" i="14"/>
  <c r="AE472" i="14"/>
  <c r="AD472" i="14"/>
  <c r="AB472" i="14"/>
  <c r="AA472" i="14"/>
  <c r="X472" i="14"/>
  <c r="S472" i="14"/>
  <c r="BH469" i="14"/>
  <c r="BG469" i="14"/>
  <c r="BF469" i="14"/>
  <c r="A466" i="14"/>
  <c r="AY443" i="14"/>
  <c r="AZ443" i="14"/>
  <c r="BA443" i="14"/>
  <c r="BB443" i="14"/>
  <c r="BC443" i="14"/>
  <c r="AY444" i="14"/>
  <c r="AZ444" i="14"/>
  <c r="BA444" i="14"/>
  <c r="BB444" i="14"/>
  <c r="BC444" i="14"/>
  <c r="AY445" i="14"/>
  <c r="AZ445" i="14"/>
  <c r="BA445" i="14"/>
  <c r="BB445" i="14"/>
  <c r="BC445" i="14"/>
  <c r="AY446" i="14"/>
  <c r="AZ446" i="14"/>
  <c r="BA446" i="14"/>
  <c r="BB446" i="14"/>
  <c r="BC446" i="14"/>
  <c r="AY447" i="14"/>
  <c r="AZ447" i="14"/>
  <c r="BA447" i="14"/>
  <c r="BB447" i="14"/>
  <c r="BC447" i="14"/>
  <c r="AY448" i="14"/>
  <c r="AZ448" i="14"/>
  <c r="BA448" i="14"/>
  <c r="BB448" i="14"/>
  <c r="BC448" i="14"/>
  <c r="AY449" i="14"/>
  <c r="AZ449" i="14"/>
  <c r="BA449" i="14"/>
  <c r="BB449" i="14"/>
  <c r="BC449" i="14"/>
  <c r="AY450" i="14"/>
  <c r="AZ450" i="14"/>
  <c r="BA450" i="14"/>
  <c r="BB450" i="14"/>
  <c r="BC450" i="14"/>
  <c r="AY451" i="14"/>
  <c r="AZ451" i="14"/>
  <c r="BA451" i="14"/>
  <c r="BB451" i="14"/>
  <c r="BC451" i="14"/>
  <c r="AY452" i="14"/>
  <c r="AZ452" i="14"/>
  <c r="BA452" i="14"/>
  <c r="BB452" i="14"/>
  <c r="BC452" i="14"/>
  <c r="AY453" i="14"/>
  <c r="AZ453" i="14"/>
  <c r="BA453" i="14"/>
  <c r="BB453" i="14"/>
  <c r="BC453" i="14"/>
  <c r="AY454" i="14"/>
  <c r="AZ454" i="14"/>
  <c r="BA454" i="14"/>
  <c r="BB454" i="14"/>
  <c r="BC454" i="14"/>
  <c r="AY455" i="14"/>
  <c r="AZ455" i="14"/>
  <c r="BA455" i="14"/>
  <c r="BB455" i="14"/>
  <c r="BC455" i="14"/>
  <c r="AY456" i="14"/>
  <c r="AZ456" i="14"/>
  <c r="BA456" i="14"/>
  <c r="BB456" i="14"/>
  <c r="BC456" i="14"/>
  <c r="AY457" i="14"/>
  <c r="AZ457" i="14"/>
  <c r="BA457" i="14"/>
  <c r="BB457" i="14"/>
  <c r="BC457" i="14"/>
  <c r="AY458" i="14"/>
  <c r="AZ458" i="14"/>
  <c r="BA458" i="14"/>
  <c r="BB458" i="14"/>
  <c r="BC458" i="14"/>
  <c r="AY459" i="14"/>
  <c r="AZ459" i="14"/>
  <c r="BA459" i="14"/>
  <c r="BB459" i="14"/>
  <c r="BC459" i="14"/>
  <c r="AY460" i="14"/>
  <c r="AZ460" i="14"/>
  <c r="BA460" i="14"/>
  <c r="BB460" i="14"/>
  <c r="BC460" i="14"/>
  <c r="AY461" i="14"/>
  <c r="AZ461" i="14"/>
  <c r="BA461" i="14"/>
  <c r="BB461" i="14"/>
  <c r="BC461" i="14"/>
  <c r="AY462" i="14"/>
  <c r="AZ462" i="14"/>
  <c r="BA462" i="14"/>
  <c r="BB462" i="14"/>
  <c r="BC462" i="14"/>
  <c r="AY463" i="14"/>
  <c r="AZ463" i="14"/>
  <c r="BA463" i="14"/>
  <c r="BB463" i="14"/>
  <c r="BC463" i="14"/>
  <c r="AY464" i="14"/>
  <c r="AZ464" i="14"/>
  <c r="BA464" i="14"/>
  <c r="BB464" i="14"/>
  <c r="BC464" i="14"/>
  <c r="AY465" i="14"/>
  <c r="AZ465" i="14"/>
  <c r="BA465" i="14"/>
  <c r="BB465" i="14"/>
  <c r="BC465" i="14"/>
  <c r="BK465" i="14"/>
  <c r="BW465" i="14" s="1"/>
  <c r="BJ465" i="14"/>
  <c r="BR465" i="14" s="1"/>
  <c r="BD465" i="14"/>
  <c r="AV465" i="14"/>
  <c r="AS465" i="14"/>
  <c r="AQ465" i="14"/>
  <c r="AN465" i="14"/>
  <c r="AK465" i="14"/>
  <c r="AH465" i="14"/>
  <c r="AE465" i="14"/>
  <c r="AD465" i="14"/>
  <c r="AB465" i="14"/>
  <c r="AA465" i="14"/>
  <c r="X465" i="14"/>
  <c r="S465" i="14"/>
  <c r="BD464" i="14"/>
  <c r="AV464" i="14"/>
  <c r="AS464" i="14"/>
  <c r="AQ464" i="14"/>
  <c r="AN464" i="14"/>
  <c r="AK464" i="14"/>
  <c r="AH464" i="14"/>
  <c r="AE464" i="14"/>
  <c r="AD464" i="14"/>
  <c r="AB464" i="14"/>
  <c r="AA464" i="14"/>
  <c r="X464" i="14"/>
  <c r="S464" i="14"/>
  <c r="BD463" i="14"/>
  <c r="AV463" i="14"/>
  <c r="AS463" i="14"/>
  <c r="AQ463" i="14"/>
  <c r="AN463" i="14"/>
  <c r="AK463" i="14"/>
  <c r="AH463" i="14"/>
  <c r="AE463" i="14"/>
  <c r="AD463" i="14"/>
  <c r="AB463" i="14"/>
  <c r="AA463" i="14"/>
  <c r="X463" i="14"/>
  <c r="S463" i="14"/>
  <c r="BD462" i="14"/>
  <c r="AV462" i="14"/>
  <c r="AS462" i="14"/>
  <c r="AQ462" i="14"/>
  <c r="AN462" i="14"/>
  <c r="AK462" i="14"/>
  <c r="AH462" i="14"/>
  <c r="AE462" i="14"/>
  <c r="AD462" i="14"/>
  <c r="AB462" i="14"/>
  <c r="AA462" i="14"/>
  <c r="X462" i="14"/>
  <c r="S462" i="14"/>
  <c r="BD461" i="14"/>
  <c r="AV461" i="14"/>
  <c r="AS461" i="14"/>
  <c r="AQ461" i="14"/>
  <c r="AN461" i="14"/>
  <c r="AK461" i="14"/>
  <c r="AH461" i="14"/>
  <c r="AE461" i="14"/>
  <c r="AD461" i="14"/>
  <c r="AB461" i="14"/>
  <c r="AA461" i="14"/>
  <c r="X461" i="14"/>
  <c r="S461" i="14"/>
  <c r="BD460" i="14"/>
  <c r="AV460" i="14"/>
  <c r="AS460" i="14"/>
  <c r="AQ460" i="14"/>
  <c r="AN460" i="14"/>
  <c r="AK460" i="14"/>
  <c r="AH460" i="14"/>
  <c r="AE460" i="14"/>
  <c r="AD460" i="14"/>
  <c r="AB460" i="14"/>
  <c r="AA460" i="14"/>
  <c r="X460" i="14"/>
  <c r="S460" i="14"/>
  <c r="BD459" i="14"/>
  <c r="AV459" i="14"/>
  <c r="AS459" i="14"/>
  <c r="AQ459" i="14"/>
  <c r="AN459" i="14"/>
  <c r="AK459" i="14"/>
  <c r="AH459" i="14"/>
  <c r="AE459" i="14"/>
  <c r="AD459" i="14"/>
  <c r="AB459" i="14"/>
  <c r="AA459" i="14"/>
  <c r="X459" i="14"/>
  <c r="S459" i="14"/>
  <c r="BD458" i="14"/>
  <c r="AV458" i="14"/>
  <c r="AS458" i="14"/>
  <c r="AQ458" i="14"/>
  <c r="AN458" i="14"/>
  <c r="AK458" i="14"/>
  <c r="AH458" i="14"/>
  <c r="AE458" i="14"/>
  <c r="AD458" i="14"/>
  <c r="AB458" i="14"/>
  <c r="AA458" i="14"/>
  <c r="X458" i="14"/>
  <c r="S458" i="14"/>
  <c r="F458" i="14"/>
  <c r="AX458" i="14" s="1"/>
  <c r="BD457" i="14"/>
  <c r="AV457" i="14"/>
  <c r="AS457" i="14"/>
  <c r="AQ457" i="14"/>
  <c r="AN457" i="14"/>
  <c r="AK457" i="14"/>
  <c r="AH457" i="14"/>
  <c r="AE457" i="14"/>
  <c r="AD457" i="14"/>
  <c r="AB457" i="14"/>
  <c r="AA457" i="14"/>
  <c r="X457" i="14"/>
  <c r="S457" i="14"/>
  <c r="BD456" i="14"/>
  <c r="AV456" i="14"/>
  <c r="AS456" i="14"/>
  <c r="AQ456" i="14"/>
  <c r="AN456" i="14"/>
  <c r="AK456" i="14"/>
  <c r="AH456" i="14"/>
  <c r="AE456" i="14"/>
  <c r="AD456" i="14"/>
  <c r="AB456" i="14"/>
  <c r="AA456" i="14"/>
  <c r="X456" i="14"/>
  <c r="S456" i="14"/>
  <c r="BD455" i="14"/>
  <c r="AV455" i="14"/>
  <c r="AS455" i="14"/>
  <c r="AQ455" i="14"/>
  <c r="AN455" i="14"/>
  <c r="AK455" i="14"/>
  <c r="AH455" i="14"/>
  <c r="AE455" i="14"/>
  <c r="AD455" i="14"/>
  <c r="AB455" i="14"/>
  <c r="AA455" i="14"/>
  <c r="X455" i="14"/>
  <c r="S455" i="14"/>
  <c r="BD454" i="14"/>
  <c r="AV454" i="14"/>
  <c r="AS454" i="14"/>
  <c r="AQ454" i="14"/>
  <c r="AN454" i="14"/>
  <c r="AK454" i="14"/>
  <c r="AH454" i="14"/>
  <c r="AE454" i="14"/>
  <c r="AD454" i="14"/>
  <c r="AB454" i="14"/>
  <c r="AA454" i="14"/>
  <c r="X454" i="14"/>
  <c r="S454" i="14"/>
  <c r="BD453" i="14"/>
  <c r="AV453" i="14"/>
  <c r="AS453" i="14"/>
  <c r="AQ453" i="14"/>
  <c r="AN453" i="14"/>
  <c r="AK453" i="14"/>
  <c r="AH453" i="14"/>
  <c r="AE453" i="14"/>
  <c r="AD453" i="14"/>
  <c r="AB453" i="14"/>
  <c r="AA453" i="14"/>
  <c r="X453" i="14"/>
  <c r="S453" i="14"/>
  <c r="BD452" i="14"/>
  <c r="AV452" i="14"/>
  <c r="AS452" i="14"/>
  <c r="AQ452" i="14"/>
  <c r="AN452" i="14"/>
  <c r="AK452" i="14"/>
  <c r="AH452" i="14"/>
  <c r="AE452" i="14"/>
  <c r="AD452" i="14"/>
  <c r="AB452" i="14"/>
  <c r="AA452" i="14"/>
  <c r="X452" i="14"/>
  <c r="S452" i="14"/>
  <c r="BD451" i="14"/>
  <c r="AV451" i="14"/>
  <c r="AS451" i="14"/>
  <c r="AQ451" i="14"/>
  <c r="AN451" i="14"/>
  <c r="AK451" i="14"/>
  <c r="AH451" i="14"/>
  <c r="AE451" i="14"/>
  <c r="F451" i="14"/>
  <c r="I451" i="14" s="1"/>
  <c r="AD451" i="14" s="1"/>
  <c r="AA451" i="14"/>
  <c r="X451" i="14"/>
  <c r="S451" i="14"/>
  <c r="BD450" i="14"/>
  <c r="AV450" i="14"/>
  <c r="AS450" i="14"/>
  <c r="AQ450" i="14"/>
  <c r="AN450" i="14"/>
  <c r="AK450" i="14"/>
  <c r="AH450" i="14"/>
  <c r="AE450" i="14"/>
  <c r="AD450" i="14"/>
  <c r="AB450" i="14"/>
  <c r="I450" i="14"/>
  <c r="AA450" i="14" s="1"/>
  <c r="X450" i="14"/>
  <c r="S450" i="14"/>
  <c r="BD449" i="14"/>
  <c r="AV449" i="14"/>
  <c r="AS449" i="14"/>
  <c r="AQ449" i="14"/>
  <c r="AN449" i="14"/>
  <c r="AK449" i="14"/>
  <c r="AH449" i="14"/>
  <c r="AE449" i="14"/>
  <c r="AD449" i="14"/>
  <c r="AB449" i="14"/>
  <c r="AA449" i="14"/>
  <c r="I449" i="14"/>
  <c r="X449" i="14" s="1"/>
  <c r="S449" i="14"/>
  <c r="BD448" i="14"/>
  <c r="AV448" i="14"/>
  <c r="AS448" i="14"/>
  <c r="AQ448" i="14"/>
  <c r="AN448" i="14"/>
  <c r="AK448" i="14"/>
  <c r="AH448" i="14"/>
  <c r="AE448" i="14"/>
  <c r="AD448" i="14"/>
  <c r="AB448" i="14"/>
  <c r="AA448" i="14"/>
  <c r="X448" i="14"/>
  <c r="S448" i="14"/>
  <c r="BD447" i="14"/>
  <c r="AV447" i="14"/>
  <c r="AS447" i="14"/>
  <c r="AQ447" i="14"/>
  <c r="AN447" i="14"/>
  <c r="AK447" i="14"/>
  <c r="AH447" i="14"/>
  <c r="AE447" i="14"/>
  <c r="AD447" i="14"/>
  <c r="AB447" i="14"/>
  <c r="AA447" i="14"/>
  <c r="X447" i="14"/>
  <c r="I447" i="14"/>
  <c r="S447" i="14" s="1"/>
  <c r="BD446" i="14"/>
  <c r="AV446" i="14"/>
  <c r="AS446" i="14"/>
  <c r="AQ446" i="14"/>
  <c r="AN446" i="14"/>
  <c r="AK446" i="14"/>
  <c r="AH446" i="14"/>
  <c r="AE446" i="14"/>
  <c r="AD446" i="14"/>
  <c r="AB446" i="14"/>
  <c r="AA446" i="14"/>
  <c r="X446" i="14"/>
  <c r="S446" i="14"/>
  <c r="BD445" i="14"/>
  <c r="AV445" i="14"/>
  <c r="AS445" i="14"/>
  <c r="AQ445" i="14"/>
  <c r="AN445" i="14"/>
  <c r="AK445" i="14"/>
  <c r="AH445" i="14"/>
  <c r="AE445" i="14"/>
  <c r="AD445" i="14"/>
  <c r="AB445" i="14"/>
  <c r="AA445" i="14"/>
  <c r="X445" i="14"/>
  <c r="S445" i="14"/>
  <c r="BD444" i="14"/>
  <c r="AV444" i="14"/>
  <c r="AS444" i="14"/>
  <c r="AQ444" i="14"/>
  <c r="AN444" i="14"/>
  <c r="AK444" i="14"/>
  <c r="AH444" i="14"/>
  <c r="AE444" i="14"/>
  <c r="AD444" i="14"/>
  <c r="AB444" i="14"/>
  <c r="AA444" i="14"/>
  <c r="X444" i="14"/>
  <c r="S444" i="14"/>
  <c r="BD443" i="14"/>
  <c r="AV443" i="14"/>
  <c r="AS443" i="14"/>
  <c r="AQ443" i="14"/>
  <c r="AN443" i="14"/>
  <c r="AK443" i="14"/>
  <c r="AH443" i="14"/>
  <c r="AE443" i="14"/>
  <c r="AD443" i="14"/>
  <c r="AB443" i="14"/>
  <c r="AA443" i="14"/>
  <c r="X443" i="14"/>
  <c r="S443" i="14"/>
  <c r="BH440" i="14"/>
  <c r="BG440" i="14"/>
  <c r="BF440" i="14"/>
  <c r="A437" i="14"/>
  <c r="AY414" i="14"/>
  <c r="AZ414" i="14"/>
  <c r="BA414" i="14"/>
  <c r="BB414" i="14"/>
  <c r="BC414" i="14"/>
  <c r="AY415" i="14"/>
  <c r="AZ415" i="14"/>
  <c r="BA415" i="14"/>
  <c r="BB415" i="14"/>
  <c r="BC415" i="14"/>
  <c r="AY416" i="14"/>
  <c r="AZ416" i="14"/>
  <c r="BA416" i="14"/>
  <c r="BB416" i="14"/>
  <c r="BC416" i="14"/>
  <c r="AY417" i="14"/>
  <c r="AZ417" i="14"/>
  <c r="BA417" i="14"/>
  <c r="BB417" i="14"/>
  <c r="BC417" i="14"/>
  <c r="AY418" i="14"/>
  <c r="AZ418" i="14"/>
  <c r="BA418" i="14"/>
  <c r="BB418" i="14"/>
  <c r="BC418" i="14"/>
  <c r="AY419" i="14"/>
  <c r="AZ419" i="14"/>
  <c r="BA419" i="14"/>
  <c r="BB419" i="14"/>
  <c r="BC419" i="14"/>
  <c r="AY420" i="14"/>
  <c r="AZ420" i="14"/>
  <c r="BA420" i="14"/>
  <c r="BB420" i="14"/>
  <c r="BC420" i="14"/>
  <c r="AY421" i="14"/>
  <c r="AZ421" i="14"/>
  <c r="BA421" i="14"/>
  <c r="BB421" i="14"/>
  <c r="BC421" i="14"/>
  <c r="AY422" i="14"/>
  <c r="AZ422" i="14"/>
  <c r="BA422" i="14"/>
  <c r="BB422" i="14"/>
  <c r="BC422" i="14"/>
  <c r="AY423" i="14"/>
  <c r="AZ423" i="14"/>
  <c r="BA423" i="14"/>
  <c r="BB423" i="14"/>
  <c r="BC423" i="14"/>
  <c r="AY424" i="14"/>
  <c r="AZ424" i="14"/>
  <c r="BA424" i="14"/>
  <c r="BB424" i="14"/>
  <c r="BC424" i="14"/>
  <c r="AY425" i="14"/>
  <c r="AZ425" i="14"/>
  <c r="BA425" i="14"/>
  <c r="BB425" i="14"/>
  <c r="BC425" i="14"/>
  <c r="AY426" i="14"/>
  <c r="AZ426" i="14"/>
  <c r="BA426" i="14"/>
  <c r="BB426" i="14"/>
  <c r="BC426" i="14"/>
  <c r="AY427" i="14"/>
  <c r="AZ427" i="14"/>
  <c r="BA427" i="14"/>
  <c r="BB427" i="14"/>
  <c r="BC427" i="14"/>
  <c r="AY428" i="14"/>
  <c r="AZ428" i="14"/>
  <c r="BA428" i="14"/>
  <c r="BB428" i="14"/>
  <c r="BC428" i="14"/>
  <c r="AY429" i="14"/>
  <c r="AZ429" i="14"/>
  <c r="BA429" i="14"/>
  <c r="BB429" i="14"/>
  <c r="BC429" i="14"/>
  <c r="AY430" i="14"/>
  <c r="AZ430" i="14"/>
  <c r="BA430" i="14"/>
  <c r="BB430" i="14"/>
  <c r="BC430" i="14"/>
  <c r="AY431" i="14"/>
  <c r="AZ431" i="14"/>
  <c r="BA431" i="14"/>
  <c r="BB431" i="14"/>
  <c r="BC431" i="14"/>
  <c r="AY432" i="14"/>
  <c r="AZ432" i="14"/>
  <c r="BA432" i="14"/>
  <c r="BB432" i="14"/>
  <c r="BC432" i="14"/>
  <c r="AY433" i="14"/>
  <c r="AZ433" i="14"/>
  <c r="BA433" i="14"/>
  <c r="BB433" i="14"/>
  <c r="BC433" i="14"/>
  <c r="AY434" i="14"/>
  <c r="AZ434" i="14"/>
  <c r="BA434" i="14"/>
  <c r="BB434" i="14"/>
  <c r="BC434" i="14"/>
  <c r="AY435" i="14"/>
  <c r="AZ435" i="14"/>
  <c r="BA435" i="14"/>
  <c r="BB435" i="14"/>
  <c r="BC435" i="14"/>
  <c r="AY436" i="14"/>
  <c r="AZ436" i="14"/>
  <c r="BA436" i="14"/>
  <c r="BB436" i="14"/>
  <c r="BC436" i="14"/>
  <c r="BK436" i="14"/>
  <c r="BJ436" i="14"/>
  <c r="BQ436" i="14" s="1"/>
  <c r="BP436" i="14"/>
  <c r="BD436" i="14"/>
  <c r="AV436" i="14"/>
  <c r="AS436" i="14"/>
  <c r="AQ436" i="14"/>
  <c r="AN436" i="14"/>
  <c r="AK436" i="14"/>
  <c r="AH436" i="14"/>
  <c r="AE436" i="14"/>
  <c r="AD436" i="14"/>
  <c r="AB436" i="14"/>
  <c r="AA436" i="14"/>
  <c r="X436" i="14"/>
  <c r="S436" i="14"/>
  <c r="BD435" i="14"/>
  <c r="AV435" i="14"/>
  <c r="AS435" i="14"/>
  <c r="AQ435" i="14"/>
  <c r="AN435" i="14"/>
  <c r="AK435" i="14"/>
  <c r="AH435" i="14"/>
  <c r="AE435" i="14"/>
  <c r="AD435" i="14"/>
  <c r="AB435" i="14"/>
  <c r="AA435" i="14"/>
  <c r="X435" i="14"/>
  <c r="S435" i="14"/>
  <c r="BD434" i="14"/>
  <c r="AV434" i="14"/>
  <c r="AS434" i="14"/>
  <c r="AQ434" i="14"/>
  <c r="AN434" i="14"/>
  <c r="AK434" i="14"/>
  <c r="AH434" i="14"/>
  <c r="AE434" i="14"/>
  <c r="AD434" i="14"/>
  <c r="AB434" i="14"/>
  <c r="AA434" i="14"/>
  <c r="X434" i="14"/>
  <c r="S434" i="14"/>
  <c r="BD433" i="14"/>
  <c r="AV433" i="14"/>
  <c r="AS433" i="14"/>
  <c r="AQ433" i="14"/>
  <c r="AN433" i="14"/>
  <c r="AK433" i="14"/>
  <c r="AH433" i="14"/>
  <c r="AE433" i="14"/>
  <c r="AD433" i="14"/>
  <c r="AB433" i="14"/>
  <c r="AA433" i="14"/>
  <c r="X433" i="14"/>
  <c r="S433" i="14"/>
  <c r="BD432" i="14"/>
  <c r="AV432" i="14"/>
  <c r="AS432" i="14"/>
  <c r="AQ432" i="14"/>
  <c r="AN432" i="14"/>
  <c r="AK432" i="14"/>
  <c r="AH432" i="14"/>
  <c r="AE432" i="14"/>
  <c r="AD432" i="14"/>
  <c r="AB432" i="14"/>
  <c r="AA432" i="14"/>
  <c r="X432" i="14"/>
  <c r="S432" i="14"/>
  <c r="BD431" i="14"/>
  <c r="AV431" i="14"/>
  <c r="AS431" i="14"/>
  <c r="AQ431" i="14"/>
  <c r="AN431" i="14"/>
  <c r="AK431" i="14"/>
  <c r="AH431" i="14"/>
  <c r="AE431" i="14"/>
  <c r="AD431" i="14"/>
  <c r="AB431" i="14"/>
  <c r="AA431" i="14"/>
  <c r="X431" i="14"/>
  <c r="S431" i="14"/>
  <c r="BD430" i="14"/>
  <c r="AV430" i="14"/>
  <c r="AS430" i="14"/>
  <c r="AQ430" i="14"/>
  <c r="AN430" i="14"/>
  <c r="AK430" i="14"/>
  <c r="AH430" i="14"/>
  <c r="AE430" i="14"/>
  <c r="AD430" i="14"/>
  <c r="AB430" i="14"/>
  <c r="AA430" i="14"/>
  <c r="X430" i="14"/>
  <c r="S430" i="14"/>
  <c r="BD429" i="14"/>
  <c r="AV429" i="14"/>
  <c r="AS429" i="14"/>
  <c r="AQ429" i="14"/>
  <c r="AN429" i="14"/>
  <c r="AK429" i="14"/>
  <c r="AH429" i="14"/>
  <c r="AE429" i="14"/>
  <c r="AD429" i="14"/>
  <c r="AB429" i="14"/>
  <c r="AA429" i="14"/>
  <c r="X429" i="14"/>
  <c r="S429" i="14"/>
  <c r="F429" i="14"/>
  <c r="AX429" i="14" s="1"/>
  <c r="BD428" i="14"/>
  <c r="AV428" i="14"/>
  <c r="AS428" i="14"/>
  <c r="AQ428" i="14"/>
  <c r="AN428" i="14"/>
  <c r="AK428" i="14"/>
  <c r="AH428" i="14"/>
  <c r="AE428" i="14"/>
  <c r="AD428" i="14"/>
  <c r="AB428" i="14"/>
  <c r="AA428" i="14"/>
  <c r="X428" i="14"/>
  <c r="S428" i="14"/>
  <c r="BD427" i="14"/>
  <c r="AV427" i="14"/>
  <c r="AS427" i="14"/>
  <c r="AQ427" i="14"/>
  <c r="AN427" i="14"/>
  <c r="AK427" i="14"/>
  <c r="AH427" i="14"/>
  <c r="AE427" i="14"/>
  <c r="AD427" i="14"/>
  <c r="AB427" i="14"/>
  <c r="AA427" i="14"/>
  <c r="X427" i="14"/>
  <c r="S427" i="14"/>
  <c r="BD426" i="14"/>
  <c r="AV426" i="14"/>
  <c r="AS426" i="14"/>
  <c r="AQ426" i="14"/>
  <c r="AN426" i="14"/>
  <c r="AK426" i="14"/>
  <c r="AH426" i="14"/>
  <c r="AE426" i="14"/>
  <c r="AD426" i="14"/>
  <c r="AB426" i="14"/>
  <c r="AA426" i="14"/>
  <c r="X426" i="14"/>
  <c r="S426" i="14"/>
  <c r="BD425" i="14"/>
  <c r="AV425" i="14"/>
  <c r="AS425" i="14"/>
  <c r="AQ425" i="14"/>
  <c r="AN425" i="14"/>
  <c r="AK425" i="14"/>
  <c r="AH425" i="14"/>
  <c r="AE425" i="14"/>
  <c r="AD425" i="14"/>
  <c r="AB425" i="14"/>
  <c r="AA425" i="14"/>
  <c r="X425" i="14"/>
  <c r="S425" i="14"/>
  <c r="BD424" i="14"/>
  <c r="AV424" i="14"/>
  <c r="AS424" i="14"/>
  <c r="AQ424" i="14"/>
  <c r="AN424" i="14"/>
  <c r="AK424" i="14"/>
  <c r="AH424" i="14"/>
  <c r="AE424" i="14"/>
  <c r="AD424" i="14"/>
  <c r="AB424" i="14"/>
  <c r="AA424" i="14"/>
  <c r="X424" i="14"/>
  <c r="S424" i="14"/>
  <c r="BD423" i="14"/>
  <c r="AV423" i="14"/>
  <c r="AS423" i="14"/>
  <c r="AQ423" i="14"/>
  <c r="AN423" i="14"/>
  <c r="AK423" i="14"/>
  <c r="AH423" i="14"/>
  <c r="AE423" i="14"/>
  <c r="AD423" i="14"/>
  <c r="AB423" i="14"/>
  <c r="AA423" i="14"/>
  <c r="X423" i="14"/>
  <c r="S423" i="14"/>
  <c r="BD422" i="14"/>
  <c r="AV422" i="14"/>
  <c r="AS422" i="14"/>
  <c r="AQ422" i="14"/>
  <c r="AN422" i="14"/>
  <c r="AK422" i="14"/>
  <c r="AH422" i="14"/>
  <c r="AE422" i="14"/>
  <c r="F422" i="14"/>
  <c r="I422" i="14" s="1"/>
  <c r="AD422" i="14" s="1"/>
  <c r="AA422" i="14"/>
  <c r="X422" i="14"/>
  <c r="S422" i="14"/>
  <c r="BD421" i="14"/>
  <c r="AV421" i="14"/>
  <c r="AS421" i="14"/>
  <c r="AQ421" i="14"/>
  <c r="AN421" i="14"/>
  <c r="AK421" i="14"/>
  <c r="AH421" i="14"/>
  <c r="AE421" i="14"/>
  <c r="AD421" i="14"/>
  <c r="AB421" i="14"/>
  <c r="I421" i="14"/>
  <c r="AA421" i="14" s="1"/>
  <c r="X421" i="14"/>
  <c r="S421" i="14"/>
  <c r="BD420" i="14"/>
  <c r="AV420" i="14"/>
  <c r="AS420" i="14"/>
  <c r="AQ420" i="14"/>
  <c r="AN420" i="14"/>
  <c r="AK420" i="14"/>
  <c r="AH420" i="14"/>
  <c r="AE420" i="14"/>
  <c r="AD420" i="14"/>
  <c r="AB420" i="14"/>
  <c r="AA420" i="14"/>
  <c r="I420" i="14"/>
  <c r="X420" i="14" s="1"/>
  <c r="S420" i="14"/>
  <c r="BD419" i="14"/>
  <c r="AV419" i="14"/>
  <c r="AS419" i="14"/>
  <c r="AQ419" i="14"/>
  <c r="AN419" i="14"/>
  <c r="AK419" i="14"/>
  <c r="AH419" i="14"/>
  <c r="AE419" i="14"/>
  <c r="AD419" i="14"/>
  <c r="AB419" i="14"/>
  <c r="AA419" i="14"/>
  <c r="X419" i="14"/>
  <c r="S419" i="14"/>
  <c r="BD418" i="14"/>
  <c r="AV418" i="14"/>
  <c r="AS418" i="14"/>
  <c r="AQ418" i="14"/>
  <c r="AN418" i="14"/>
  <c r="AK418" i="14"/>
  <c r="AH418" i="14"/>
  <c r="AE418" i="14"/>
  <c r="AD418" i="14"/>
  <c r="AB418" i="14"/>
  <c r="AA418" i="14"/>
  <c r="X418" i="14"/>
  <c r="I418" i="14"/>
  <c r="S418" i="14" s="1"/>
  <c r="BD417" i="14"/>
  <c r="AV417" i="14"/>
  <c r="AS417" i="14"/>
  <c r="AQ417" i="14"/>
  <c r="AN417" i="14"/>
  <c r="AK417" i="14"/>
  <c r="AH417" i="14"/>
  <c r="AE417" i="14"/>
  <c r="AD417" i="14"/>
  <c r="AB417" i="14"/>
  <c r="AA417" i="14"/>
  <c r="X417" i="14"/>
  <c r="S417" i="14"/>
  <c r="BD416" i="14"/>
  <c r="AV416" i="14"/>
  <c r="AS416" i="14"/>
  <c r="AQ416" i="14"/>
  <c r="AN416" i="14"/>
  <c r="AK416" i="14"/>
  <c r="AH416" i="14"/>
  <c r="AE416" i="14"/>
  <c r="AD416" i="14"/>
  <c r="AB416" i="14"/>
  <c r="AA416" i="14"/>
  <c r="X416" i="14"/>
  <c r="S416" i="14"/>
  <c r="BD415" i="14"/>
  <c r="AV415" i="14"/>
  <c r="AS415" i="14"/>
  <c r="AQ415" i="14"/>
  <c r="AN415" i="14"/>
  <c r="AK415" i="14"/>
  <c r="AH415" i="14"/>
  <c r="AE415" i="14"/>
  <c r="AD415" i="14"/>
  <c r="AB415" i="14"/>
  <c r="AA415" i="14"/>
  <c r="X415" i="14"/>
  <c r="S415" i="14"/>
  <c r="BD414" i="14"/>
  <c r="AV414" i="14"/>
  <c r="AS414" i="14"/>
  <c r="AQ414" i="14"/>
  <c r="AN414" i="14"/>
  <c r="AK414" i="14"/>
  <c r="AH414" i="14"/>
  <c r="AE414" i="14"/>
  <c r="AD414" i="14"/>
  <c r="AB414" i="14"/>
  <c r="AA414" i="14"/>
  <c r="X414" i="14"/>
  <c r="S414" i="14"/>
  <c r="BH411" i="14"/>
  <c r="BG411" i="14"/>
  <c r="BF411" i="14"/>
  <c r="A408" i="14"/>
  <c r="BL407" i="14"/>
  <c r="CC407" i="14" s="1"/>
  <c r="AY385" i="14"/>
  <c r="AZ385" i="14"/>
  <c r="BA385" i="14"/>
  <c r="BB385" i="14"/>
  <c r="BC385" i="14"/>
  <c r="AY386" i="14"/>
  <c r="AZ386" i="14"/>
  <c r="BA386" i="14"/>
  <c r="BB386" i="14"/>
  <c r="BC386" i="14"/>
  <c r="AY387" i="14"/>
  <c r="AZ387" i="14"/>
  <c r="BA387" i="14"/>
  <c r="BB387" i="14"/>
  <c r="BC387" i="14"/>
  <c r="AY388" i="14"/>
  <c r="AZ388" i="14"/>
  <c r="BA388" i="14"/>
  <c r="BB388" i="14"/>
  <c r="BC388" i="14"/>
  <c r="AY389" i="14"/>
  <c r="AZ389" i="14"/>
  <c r="BA389" i="14"/>
  <c r="BB389" i="14"/>
  <c r="BC389" i="14"/>
  <c r="AY390" i="14"/>
  <c r="AZ390" i="14"/>
  <c r="BA390" i="14"/>
  <c r="BB390" i="14"/>
  <c r="BC390" i="14"/>
  <c r="AY391" i="14"/>
  <c r="AZ391" i="14"/>
  <c r="BA391" i="14"/>
  <c r="BB391" i="14"/>
  <c r="BC391" i="14"/>
  <c r="AY392" i="14"/>
  <c r="AZ392" i="14"/>
  <c r="BA392" i="14"/>
  <c r="BB392" i="14"/>
  <c r="BC392" i="14"/>
  <c r="AY393" i="14"/>
  <c r="AZ393" i="14"/>
  <c r="BA393" i="14"/>
  <c r="BB393" i="14"/>
  <c r="BC393" i="14"/>
  <c r="AY394" i="14"/>
  <c r="AZ394" i="14"/>
  <c r="BA394" i="14"/>
  <c r="BB394" i="14"/>
  <c r="BC394" i="14"/>
  <c r="AY395" i="14"/>
  <c r="AZ395" i="14"/>
  <c r="BA395" i="14"/>
  <c r="BB395" i="14"/>
  <c r="BC395" i="14"/>
  <c r="AY396" i="14"/>
  <c r="AZ396" i="14"/>
  <c r="BA396" i="14"/>
  <c r="BB396" i="14"/>
  <c r="BC396" i="14"/>
  <c r="AY397" i="14"/>
  <c r="AZ397" i="14"/>
  <c r="BA397" i="14"/>
  <c r="BB397" i="14"/>
  <c r="BC397" i="14"/>
  <c r="AY398" i="14"/>
  <c r="AZ398" i="14"/>
  <c r="BA398" i="14"/>
  <c r="BB398" i="14"/>
  <c r="BC398" i="14"/>
  <c r="AY399" i="14"/>
  <c r="AZ399" i="14"/>
  <c r="BA399" i="14"/>
  <c r="BB399" i="14"/>
  <c r="BC399" i="14"/>
  <c r="AY400" i="14"/>
  <c r="AZ400" i="14"/>
  <c r="BA400" i="14"/>
  <c r="BB400" i="14"/>
  <c r="BC400" i="14"/>
  <c r="AY401" i="14"/>
  <c r="AZ401" i="14"/>
  <c r="BA401" i="14"/>
  <c r="BB401" i="14"/>
  <c r="BC401" i="14"/>
  <c r="AY402" i="14"/>
  <c r="AZ402" i="14"/>
  <c r="BA402" i="14"/>
  <c r="BB402" i="14"/>
  <c r="BC402" i="14"/>
  <c r="AY403" i="14"/>
  <c r="AZ403" i="14"/>
  <c r="BA403" i="14"/>
  <c r="BB403" i="14"/>
  <c r="BC403" i="14"/>
  <c r="AY404" i="14"/>
  <c r="AZ404" i="14"/>
  <c r="BA404" i="14"/>
  <c r="BB404" i="14"/>
  <c r="BC404" i="14"/>
  <c r="AY405" i="14"/>
  <c r="AZ405" i="14"/>
  <c r="BA405" i="14"/>
  <c r="BB405" i="14"/>
  <c r="BC405" i="14"/>
  <c r="AY406" i="14"/>
  <c r="AZ406" i="14"/>
  <c r="BA406" i="14"/>
  <c r="BB406" i="14"/>
  <c r="BC406" i="14"/>
  <c r="AY407" i="14"/>
  <c r="AZ407" i="14"/>
  <c r="BA407" i="14"/>
  <c r="BB407" i="14"/>
  <c r="BC407" i="14"/>
  <c r="BJ407" i="14"/>
  <c r="BD407" i="14"/>
  <c r="AV407" i="14"/>
  <c r="AS407" i="14"/>
  <c r="AQ407" i="14"/>
  <c r="AN407" i="14"/>
  <c r="AK407" i="14"/>
  <c r="AH407" i="14"/>
  <c r="AE407" i="14"/>
  <c r="AD407" i="14"/>
  <c r="AB407" i="14"/>
  <c r="AA407" i="14"/>
  <c r="X407" i="14"/>
  <c r="S407" i="14"/>
  <c r="BD406" i="14"/>
  <c r="AV406" i="14"/>
  <c r="AS406" i="14"/>
  <c r="AQ406" i="14"/>
  <c r="AN406" i="14"/>
  <c r="AK406" i="14"/>
  <c r="AH406" i="14"/>
  <c r="AE406" i="14"/>
  <c r="AD406" i="14"/>
  <c r="AB406" i="14"/>
  <c r="AA406" i="14"/>
  <c r="X406" i="14"/>
  <c r="S406" i="14"/>
  <c r="BD405" i="14"/>
  <c r="AV405" i="14"/>
  <c r="AS405" i="14"/>
  <c r="AQ405" i="14"/>
  <c r="AN405" i="14"/>
  <c r="AK405" i="14"/>
  <c r="AH405" i="14"/>
  <c r="AE405" i="14"/>
  <c r="AD405" i="14"/>
  <c r="AB405" i="14"/>
  <c r="AA405" i="14"/>
  <c r="X405" i="14"/>
  <c r="S405" i="14"/>
  <c r="BD404" i="14"/>
  <c r="AV404" i="14"/>
  <c r="AS404" i="14"/>
  <c r="AQ404" i="14"/>
  <c r="AN404" i="14"/>
  <c r="AK404" i="14"/>
  <c r="AH404" i="14"/>
  <c r="AE404" i="14"/>
  <c r="AD404" i="14"/>
  <c r="AB404" i="14"/>
  <c r="AA404" i="14"/>
  <c r="X404" i="14"/>
  <c r="S404" i="14"/>
  <c r="BD403" i="14"/>
  <c r="AV403" i="14"/>
  <c r="AS403" i="14"/>
  <c r="AQ403" i="14"/>
  <c r="AN403" i="14"/>
  <c r="AK403" i="14"/>
  <c r="AH403" i="14"/>
  <c r="AE403" i="14"/>
  <c r="AD403" i="14"/>
  <c r="AB403" i="14"/>
  <c r="AA403" i="14"/>
  <c r="X403" i="14"/>
  <c r="S403" i="14"/>
  <c r="BD402" i="14"/>
  <c r="AV402" i="14"/>
  <c r="AS402" i="14"/>
  <c r="AQ402" i="14"/>
  <c r="AN402" i="14"/>
  <c r="AK402" i="14"/>
  <c r="AH402" i="14"/>
  <c r="AE402" i="14"/>
  <c r="AD402" i="14"/>
  <c r="AB402" i="14"/>
  <c r="AA402" i="14"/>
  <c r="X402" i="14"/>
  <c r="S402" i="14"/>
  <c r="BD401" i="14"/>
  <c r="AV401" i="14"/>
  <c r="AS401" i="14"/>
  <c r="AQ401" i="14"/>
  <c r="AN401" i="14"/>
  <c r="AK401" i="14"/>
  <c r="AH401" i="14"/>
  <c r="AE401" i="14"/>
  <c r="AD401" i="14"/>
  <c r="AB401" i="14"/>
  <c r="AA401" i="14"/>
  <c r="X401" i="14"/>
  <c r="S401" i="14"/>
  <c r="BD400" i="14"/>
  <c r="AV400" i="14"/>
  <c r="AS400" i="14"/>
  <c r="AQ400" i="14"/>
  <c r="AN400" i="14"/>
  <c r="AK400" i="14"/>
  <c r="AH400" i="14"/>
  <c r="AE400" i="14"/>
  <c r="AD400" i="14"/>
  <c r="AB400" i="14"/>
  <c r="AA400" i="14"/>
  <c r="X400" i="14"/>
  <c r="S400" i="14"/>
  <c r="F400" i="14"/>
  <c r="AX400" i="14" s="1"/>
  <c r="BD399" i="14"/>
  <c r="AV399" i="14"/>
  <c r="AS399" i="14"/>
  <c r="AQ399" i="14"/>
  <c r="AN399" i="14"/>
  <c r="AK399" i="14"/>
  <c r="AH399" i="14"/>
  <c r="AE399" i="14"/>
  <c r="AD399" i="14"/>
  <c r="AB399" i="14"/>
  <c r="AA399" i="14"/>
  <c r="X399" i="14"/>
  <c r="S399" i="14"/>
  <c r="BD398" i="14"/>
  <c r="AV398" i="14"/>
  <c r="AS398" i="14"/>
  <c r="AQ398" i="14"/>
  <c r="AN398" i="14"/>
  <c r="AK398" i="14"/>
  <c r="AH398" i="14"/>
  <c r="AE398" i="14"/>
  <c r="AD398" i="14"/>
  <c r="AB398" i="14"/>
  <c r="AA398" i="14"/>
  <c r="X398" i="14"/>
  <c r="S398" i="14"/>
  <c r="BD397" i="14"/>
  <c r="AV397" i="14"/>
  <c r="AS397" i="14"/>
  <c r="AQ397" i="14"/>
  <c r="AN397" i="14"/>
  <c r="AK397" i="14"/>
  <c r="AH397" i="14"/>
  <c r="AE397" i="14"/>
  <c r="AD397" i="14"/>
  <c r="AB397" i="14"/>
  <c r="AA397" i="14"/>
  <c r="X397" i="14"/>
  <c r="S397" i="14"/>
  <c r="BD396" i="14"/>
  <c r="AV396" i="14"/>
  <c r="AS396" i="14"/>
  <c r="AQ396" i="14"/>
  <c r="AN396" i="14"/>
  <c r="AK396" i="14"/>
  <c r="AH396" i="14"/>
  <c r="AE396" i="14"/>
  <c r="AD396" i="14"/>
  <c r="AB396" i="14"/>
  <c r="AA396" i="14"/>
  <c r="X396" i="14"/>
  <c r="S396" i="14"/>
  <c r="BD395" i="14"/>
  <c r="AV395" i="14"/>
  <c r="AS395" i="14"/>
  <c r="AQ395" i="14"/>
  <c r="AN395" i="14"/>
  <c r="AK395" i="14"/>
  <c r="AH395" i="14"/>
  <c r="AE395" i="14"/>
  <c r="AD395" i="14"/>
  <c r="AB395" i="14"/>
  <c r="AA395" i="14"/>
  <c r="X395" i="14"/>
  <c r="S395" i="14"/>
  <c r="BD394" i="14"/>
  <c r="AV394" i="14"/>
  <c r="AS394" i="14"/>
  <c r="AQ394" i="14"/>
  <c r="AN394" i="14"/>
  <c r="AK394" i="14"/>
  <c r="AH394" i="14"/>
  <c r="AE394" i="14"/>
  <c r="AD394" i="14"/>
  <c r="AB394" i="14"/>
  <c r="AA394" i="14"/>
  <c r="X394" i="14"/>
  <c r="S394" i="14"/>
  <c r="BD393" i="14"/>
  <c r="AV393" i="14"/>
  <c r="AS393" i="14"/>
  <c r="AQ393" i="14"/>
  <c r="AN393" i="14"/>
  <c r="AK393" i="14"/>
  <c r="AH393" i="14"/>
  <c r="AE393" i="14"/>
  <c r="F393" i="14"/>
  <c r="I393" i="14" s="1"/>
  <c r="AD393" i="14" s="1"/>
  <c r="AA393" i="14"/>
  <c r="X393" i="14"/>
  <c r="S393" i="14"/>
  <c r="BD392" i="14"/>
  <c r="AV392" i="14"/>
  <c r="AS392" i="14"/>
  <c r="AQ392" i="14"/>
  <c r="AN392" i="14"/>
  <c r="AK392" i="14"/>
  <c r="AH392" i="14"/>
  <c r="AE392" i="14"/>
  <c r="AD392" i="14"/>
  <c r="AB392" i="14"/>
  <c r="I392" i="14"/>
  <c r="AA392" i="14" s="1"/>
  <c r="X392" i="14"/>
  <c r="S392" i="14"/>
  <c r="BD391" i="14"/>
  <c r="AV391" i="14"/>
  <c r="AS391" i="14"/>
  <c r="AQ391" i="14"/>
  <c r="AN391" i="14"/>
  <c r="AK391" i="14"/>
  <c r="AH391" i="14"/>
  <c r="AE391" i="14"/>
  <c r="AD391" i="14"/>
  <c r="AB391" i="14"/>
  <c r="AA391" i="14"/>
  <c r="I391" i="14"/>
  <c r="X391" i="14" s="1"/>
  <c r="S391" i="14"/>
  <c r="BD390" i="14"/>
  <c r="AV390" i="14"/>
  <c r="AS390" i="14"/>
  <c r="AQ390" i="14"/>
  <c r="AN390" i="14"/>
  <c r="AK390" i="14"/>
  <c r="AH390" i="14"/>
  <c r="AE390" i="14"/>
  <c r="AD390" i="14"/>
  <c r="AB390" i="14"/>
  <c r="AA390" i="14"/>
  <c r="X390" i="14"/>
  <c r="S390" i="14"/>
  <c r="BD389" i="14"/>
  <c r="AV389" i="14"/>
  <c r="AS389" i="14"/>
  <c r="AQ389" i="14"/>
  <c r="AN389" i="14"/>
  <c r="AK389" i="14"/>
  <c r="AH389" i="14"/>
  <c r="AE389" i="14"/>
  <c r="AD389" i="14"/>
  <c r="AB389" i="14"/>
  <c r="AA389" i="14"/>
  <c r="X389" i="14"/>
  <c r="BD388" i="14"/>
  <c r="AV388" i="14"/>
  <c r="AS388" i="14"/>
  <c r="AQ388" i="14"/>
  <c r="AN388" i="14"/>
  <c r="AK388" i="14"/>
  <c r="AH388" i="14"/>
  <c r="AE388" i="14"/>
  <c r="AD388" i="14"/>
  <c r="AB388" i="14"/>
  <c r="AA388" i="14"/>
  <c r="X388" i="14"/>
  <c r="S388" i="14"/>
  <c r="BD387" i="14"/>
  <c r="AV387" i="14"/>
  <c r="AS387" i="14"/>
  <c r="AQ387" i="14"/>
  <c r="AN387" i="14"/>
  <c r="AK387" i="14"/>
  <c r="AH387" i="14"/>
  <c r="AE387" i="14"/>
  <c r="AD387" i="14"/>
  <c r="AB387" i="14"/>
  <c r="AA387" i="14"/>
  <c r="X387" i="14"/>
  <c r="S387" i="14"/>
  <c r="BD386" i="14"/>
  <c r="AV386" i="14"/>
  <c r="AS386" i="14"/>
  <c r="AQ386" i="14"/>
  <c r="AN386" i="14"/>
  <c r="AK386" i="14"/>
  <c r="AH386" i="14"/>
  <c r="AE386" i="14"/>
  <c r="AD386" i="14"/>
  <c r="AB386" i="14"/>
  <c r="AA386" i="14"/>
  <c r="X386" i="14"/>
  <c r="S386" i="14"/>
  <c r="BD385" i="14"/>
  <c r="AV385" i="14"/>
  <c r="AS385" i="14"/>
  <c r="AQ385" i="14"/>
  <c r="AN385" i="14"/>
  <c r="AK385" i="14"/>
  <c r="AH385" i="14"/>
  <c r="AE385" i="14"/>
  <c r="AD385" i="14"/>
  <c r="AB385" i="14"/>
  <c r="AA385" i="14"/>
  <c r="X385" i="14"/>
  <c r="S385" i="14"/>
  <c r="BH382" i="14"/>
  <c r="BG382" i="14"/>
  <c r="BF382" i="14"/>
  <c r="A379" i="14"/>
  <c r="BL378" i="14"/>
  <c r="CC378" i="14" s="1"/>
  <c r="BK378" i="14"/>
  <c r="BW378" i="14" s="1"/>
  <c r="AY356" i="14"/>
  <c r="AZ356" i="14"/>
  <c r="BA356" i="14"/>
  <c r="BB356" i="14"/>
  <c r="BC356" i="14"/>
  <c r="AY357" i="14"/>
  <c r="AZ357" i="14"/>
  <c r="BA357" i="14"/>
  <c r="BB357" i="14"/>
  <c r="BC357" i="14"/>
  <c r="AY358" i="14"/>
  <c r="AZ358" i="14"/>
  <c r="BA358" i="14"/>
  <c r="BB358" i="14"/>
  <c r="BC358" i="14"/>
  <c r="AY359" i="14"/>
  <c r="AZ359" i="14"/>
  <c r="BA359" i="14"/>
  <c r="BB359" i="14"/>
  <c r="BC359" i="14"/>
  <c r="AY360" i="14"/>
  <c r="AZ360" i="14"/>
  <c r="BA360" i="14"/>
  <c r="BB360" i="14"/>
  <c r="BC360" i="14"/>
  <c r="AY361" i="14"/>
  <c r="AZ361" i="14"/>
  <c r="BA361" i="14"/>
  <c r="BB361" i="14"/>
  <c r="BC361" i="14"/>
  <c r="AY362" i="14"/>
  <c r="AZ362" i="14"/>
  <c r="BA362" i="14"/>
  <c r="BB362" i="14"/>
  <c r="BC362" i="14"/>
  <c r="AY363" i="14"/>
  <c r="AZ363" i="14"/>
  <c r="BA363" i="14"/>
  <c r="BB363" i="14"/>
  <c r="BC363" i="14"/>
  <c r="AY364" i="14"/>
  <c r="AZ364" i="14"/>
  <c r="BA364" i="14"/>
  <c r="BB364" i="14"/>
  <c r="BC364" i="14"/>
  <c r="AY365" i="14"/>
  <c r="AZ365" i="14"/>
  <c r="BA365" i="14"/>
  <c r="BB365" i="14"/>
  <c r="BC365" i="14"/>
  <c r="AY366" i="14"/>
  <c r="AZ366" i="14"/>
  <c r="BA366" i="14"/>
  <c r="BB366" i="14"/>
  <c r="BC366" i="14"/>
  <c r="AY367" i="14"/>
  <c r="AZ367" i="14"/>
  <c r="BA367" i="14"/>
  <c r="BB367" i="14"/>
  <c r="BC367" i="14"/>
  <c r="AY368" i="14"/>
  <c r="AZ368" i="14"/>
  <c r="BA368" i="14"/>
  <c r="BB368" i="14"/>
  <c r="BC368" i="14"/>
  <c r="AY369" i="14"/>
  <c r="AZ369" i="14"/>
  <c r="BA369" i="14"/>
  <c r="BB369" i="14"/>
  <c r="BC369" i="14"/>
  <c r="AY370" i="14"/>
  <c r="AZ370" i="14"/>
  <c r="BA370" i="14"/>
  <c r="BB370" i="14"/>
  <c r="BC370" i="14"/>
  <c r="AY371" i="14"/>
  <c r="AZ371" i="14"/>
  <c r="BA371" i="14"/>
  <c r="BB371" i="14"/>
  <c r="BC371" i="14"/>
  <c r="AY372" i="14"/>
  <c r="AZ372" i="14"/>
  <c r="BA372" i="14"/>
  <c r="BB372" i="14"/>
  <c r="BC372" i="14"/>
  <c r="AY373" i="14"/>
  <c r="AZ373" i="14"/>
  <c r="BA373" i="14"/>
  <c r="BB373" i="14"/>
  <c r="BC373" i="14"/>
  <c r="AY374" i="14"/>
  <c r="AZ374" i="14"/>
  <c r="BA374" i="14"/>
  <c r="BB374" i="14"/>
  <c r="BC374" i="14"/>
  <c r="AY375" i="14"/>
  <c r="AZ375" i="14"/>
  <c r="BA375" i="14"/>
  <c r="BB375" i="14"/>
  <c r="BC375" i="14"/>
  <c r="AY376" i="14"/>
  <c r="AZ376" i="14"/>
  <c r="BA376" i="14"/>
  <c r="BB376" i="14"/>
  <c r="BC376" i="14"/>
  <c r="AY377" i="14"/>
  <c r="AZ377" i="14"/>
  <c r="BA377" i="14"/>
  <c r="BB377" i="14"/>
  <c r="BC377" i="14"/>
  <c r="AY378" i="14"/>
  <c r="AZ378" i="14"/>
  <c r="BA378" i="14"/>
  <c r="BB378" i="14"/>
  <c r="BC378" i="14"/>
  <c r="BD378" i="14"/>
  <c r="AV378" i="14"/>
  <c r="AS378" i="14"/>
  <c r="AQ378" i="14"/>
  <c r="AN378" i="14"/>
  <c r="AK378" i="14"/>
  <c r="AH378" i="14"/>
  <c r="AE378" i="14"/>
  <c r="AD378" i="14"/>
  <c r="AB378" i="14"/>
  <c r="AA378" i="14"/>
  <c r="X378" i="14"/>
  <c r="S378" i="14"/>
  <c r="BD377" i="14"/>
  <c r="AV377" i="14"/>
  <c r="AS377" i="14"/>
  <c r="AQ377" i="14"/>
  <c r="AN377" i="14"/>
  <c r="AK377" i="14"/>
  <c r="AH377" i="14"/>
  <c r="AE377" i="14"/>
  <c r="AD377" i="14"/>
  <c r="AB377" i="14"/>
  <c r="AA377" i="14"/>
  <c r="X377" i="14"/>
  <c r="S377" i="14"/>
  <c r="BD376" i="14"/>
  <c r="AV376" i="14"/>
  <c r="AS376" i="14"/>
  <c r="AQ376" i="14"/>
  <c r="AN376" i="14"/>
  <c r="AK376" i="14"/>
  <c r="AH376" i="14"/>
  <c r="AE376" i="14"/>
  <c r="AD376" i="14"/>
  <c r="AB376" i="14"/>
  <c r="AA376" i="14"/>
  <c r="X376" i="14"/>
  <c r="S376" i="14"/>
  <c r="BD375" i="14"/>
  <c r="AV375" i="14"/>
  <c r="AS375" i="14"/>
  <c r="AQ375" i="14"/>
  <c r="AN375" i="14"/>
  <c r="AK375" i="14"/>
  <c r="AH375" i="14"/>
  <c r="AE375" i="14"/>
  <c r="AD375" i="14"/>
  <c r="AB375" i="14"/>
  <c r="AA375" i="14"/>
  <c r="X375" i="14"/>
  <c r="S375" i="14"/>
  <c r="BD374" i="14"/>
  <c r="AV374" i="14"/>
  <c r="AS374" i="14"/>
  <c r="AQ374" i="14"/>
  <c r="AN374" i="14"/>
  <c r="AK374" i="14"/>
  <c r="AH374" i="14"/>
  <c r="AE374" i="14"/>
  <c r="AD374" i="14"/>
  <c r="AB374" i="14"/>
  <c r="AA374" i="14"/>
  <c r="X374" i="14"/>
  <c r="S374" i="14"/>
  <c r="BD373" i="14"/>
  <c r="AV373" i="14"/>
  <c r="AS373" i="14"/>
  <c r="AQ373" i="14"/>
  <c r="AN373" i="14"/>
  <c r="AK373" i="14"/>
  <c r="AH373" i="14"/>
  <c r="AE373" i="14"/>
  <c r="AD373" i="14"/>
  <c r="AB373" i="14"/>
  <c r="AA373" i="14"/>
  <c r="X373" i="14"/>
  <c r="S373" i="14"/>
  <c r="BD372" i="14"/>
  <c r="AV372" i="14"/>
  <c r="AS372" i="14"/>
  <c r="AQ372" i="14"/>
  <c r="AN372" i="14"/>
  <c r="AK372" i="14"/>
  <c r="AH372" i="14"/>
  <c r="AE372" i="14"/>
  <c r="AD372" i="14"/>
  <c r="AB372" i="14"/>
  <c r="AA372" i="14"/>
  <c r="X372" i="14"/>
  <c r="S372" i="14"/>
  <c r="BD371" i="14"/>
  <c r="AV371" i="14"/>
  <c r="AS371" i="14"/>
  <c r="AQ371" i="14"/>
  <c r="AN371" i="14"/>
  <c r="AK371" i="14"/>
  <c r="AH371" i="14"/>
  <c r="AE371" i="14"/>
  <c r="AD371" i="14"/>
  <c r="AB371" i="14"/>
  <c r="AA371" i="14"/>
  <c r="X371" i="14"/>
  <c r="S371" i="14"/>
  <c r="F371" i="14"/>
  <c r="AX371" i="14" s="1"/>
  <c r="BD370" i="14"/>
  <c r="AV370" i="14"/>
  <c r="AS370" i="14"/>
  <c r="AQ370" i="14"/>
  <c r="AN370" i="14"/>
  <c r="AK370" i="14"/>
  <c r="AH370" i="14"/>
  <c r="AE370" i="14"/>
  <c r="AD370" i="14"/>
  <c r="AB370" i="14"/>
  <c r="AA370" i="14"/>
  <c r="X370" i="14"/>
  <c r="S370" i="14"/>
  <c r="BD369" i="14"/>
  <c r="AV369" i="14"/>
  <c r="AS369" i="14"/>
  <c r="AQ369" i="14"/>
  <c r="AN369" i="14"/>
  <c r="AK369" i="14"/>
  <c r="AH369" i="14"/>
  <c r="AE369" i="14"/>
  <c r="AD369" i="14"/>
  <c r="AB369" i="14"/>
  <c r="AA369" i="14"/>
  <c r="X369" i="14"/>
  <c r="S369" i="14"/>
  <c r="BD368" i="14"/>
  <c r="AV368" i="14"/>
  <c r="AS368" i="14"/>
  <c r="AQ368" i="14"/>
  <c r="AN368" i="14"/>
  <c r="AK368" i="14"/>
  <c r="AH368" i="14"/>
  <c r="AE368" i="14"/>
  <c r="AD368" i="14"/>
  <c r="AB368" i="14"/>
  <c r="AA368" i="14"/>
  <c r="X368" i="14"/>
  <c r="S368" i="14"/>
  <c r="BD367" i="14"/>
  <c r="AV367" i="14"/>
  <c r="AS367" i="14"/>
  <c r="AQ367" i="14"/>
  <c r="AN367" i="14"/>
  <c r="AK367" i="14"/>
  <c r="AH367" i="14"/>
  <c r="AE367" i="14"/>
  <c r="AD367" i="14"/>
  <c r="AB367" i="14"/>
  <c r="AA367" i="14"/>
  <c r="X367" i="14"/>
  <c r="S367" i="14"/>
  <c r="BD366" i="14"/>
  <c r="AV366" i="14"/>
  <c r="AS366" i="14"/>
  <c r="AQ366" i="14"/>
  <c r="AN366" i="14"/>
  <c r="AK366" i="14"/>
  <c r="AH366" i="14"/>
  <c r="AE366" i="14"/>
  <c r="AD366" i="14"/>
  <c r="AB366" i="14"/>
  <c r="AA366" i="14"/>
  <c r="X366" i="14"/>
  <c r="S366" i="14"/>
  <c r="BD365" i="14"/>
  <c r="AV365" i="14"/>
  <c r="AS365" i="14"/>
  <c r="AQ365" i="14"/>
  <c r="AN365" i="14"/>
  <c r="AK365" i="14"/>
  <c r="AH365" i="14"/>
  <c r="AE365" i="14"/>
  <c r="AD365" i="14"/>
  <c r="AB365" i="14"/>
  <c r="AA365" i="14"/>
  <c r="X365" i="14"/>
  <c r="S365" i="14"/>
  <c r="BD364" i="14"/>
  <c r="AV364" i="14"/>
  <c r="AS364" i="14"/>
  <c r="AQ364" i="14"/>
  <c r="AN364" i="14"/>
  <c r="AK364" i="14"/>
  <c r="AH364" i="14"/>
  <c r="AE364" i="14"/>
  <c r="F364" i="14"/>
  <c r="AA364" i="14"/>
  <c r="X364" i="14"/>
  <c r="S364" i="14"/>
  <c r="BD363" i="14"/>
  <c r="AV363" i="14"/>
  <c r="AS363" i="14"/>
  <c r="AQ363" i="14"/>
  <c r="AN363" i="14"/>
  <c r="AK363" i="14"/>
  <c r="AH363" i="14"/>
  <c r="AE363" i="14"/>
  <c r="AD363" i="14"/>
  <c r="AB363" i="14"/>
  <c r="I363" i="14"/>
  <c r="AA363" i="14" s="1"/>
  <c r="X363" i="14"/>
  <c r="S363" i="14"/>
  <c r="BD362" i="14"/>
  <c r="AV362" i="14"/>
  <c r="AS362" i="14"/>
  <c r="AQ362" i="14"/>
  <c r="AN362" i="14"/>
  <c r="AK362" i="14"/>
  <c r="AH362" i="14"/>
  <c r="AE362" i="14"/>
  <c r="AD362" i="14"/>
  <c r="AB362" i="14"/>
  <c r="AA362" i="14"/>
  <c r="I362" i="14"/>
  <c r="X362" i="14" s="1"/>
  <c r="S362" i="14"/>
  <c r="BD361" i="14"/>
  <c r="AV361" i="14"/>
  <c r="AS361" i="14"/>
  <c r="AQ361" i="14"/>
  <c r="AN361" i="14"/>
  <c r="AK361" i="14"/>
  <c r="AH361" i="14"/>
  <c r="AE361" i="14"/>
  <c r="AD361" i="14"/>
  <c r="AB361" i="14"/>
  <c r="AA361" i="14"/>
  <c r="X361" i="14"/>
  <c r="S361" i="14"/>
  <c r="BD360" i="14"/>
  <c r="AV360" i="14"/>
  <c r="AS360" i="14"/>
  <c r="AQ360" i="14"/>
  <c r="AN360" i="14"/>
  <c r="AK360" i="14"/>
  <c r="AH360" i="14"/>
  <c r="AE360" i="14"/>
  <c r="AD360" i="14"/>
  <c r="AB360" i="14"/>
  <c r="AA360" i="14"/>
  <c r="X360" i="14"/>
  <c r="BD359" i="14"/>
  <c r="AV359" i="14"/>
  <c r="AS359" i="14"/>
  <c r="AQ359" i="14"/>
  <c r="AN359" i="14"/>
  <c r="AK359" i="14"/>
  <c r="AH359" i="14"/>
  <c r="AE359" i="14"/>
  <c r="AD359" i="14"/>
  <c r="AB359" i="14"/>
  <c r="AA359" i="14"/>
  <c r="X359" i="14"/>
  <c r="S359" i="14"/>
  <c r="BD358" i="14"/>
  <c r="AV358" i="14"/>
  <c r="AS358" i="14"/>
  <c r="AQ358" i="14"/>
  <c r="AN358" i="14"/>
  <c r="AK358" i="14"/>
  <c r="AH358" i="14"/>
  <c r="AE358" i="14"/>
  <c r="AD358" i="14"/>
  <c r="AB358" i="14"/>
  <c r="AA358" i="14"/>
  <c r="X358" i="14"/>
  <c r="S358" i="14"/>
  <c r="BD357" i="14"/>
  <c r="AV357" i="14"/>
  <c r="AS357" i="14"/>
  <c r="AQ357" i="14"/>
  <c r="AN357" i="14"/>
  <c r="AK357" i="14"/>
  <c r="AH357" i="14"/>
  <c r="AE357" i="14"/>
  <c r="AD357" i="14"/>
  <c r="AB357" i="14"/>
  <c r="AA357" i="14"/>
  <c r="X357" i="14"/>
  <c r="S357" i="14"/>
  <c r="BD356" i="14"/>
  <c r="AV356" i="14"/>
  <c r="AS356" i="14"/>
  <c r="AQ356" i="14"/>
  <c r="AN356" i="14"/>
  <c r="AK356" i="14"/>
  <c r="AH356" i="14"/>
  <c r="AE356" i="14"/>
  <c r="AD356" i="14"/>
  <c r="AB356" i="14"/>
  <c r="AA356" i="14"/>
  <c r="X356" i="14"/>
  <c r="S356" i="14"/>
  <c r="BH353" i="14"/>
  <c r="BG353" i="14"/>
  <c r="BF353" i="14"/>
  <c r="A350" i="14"/>
  <c r="AY327" i="14"/>
  <c r="AZ327" i="14"/>
  <c r="BA327" i="14"/>
  <c r="BB327" i="14"/>
  <c r="BC327" i="14"/>
  <c r="AY328" i="14"/>
  <c r="AZ328" i="14"/>
  <c r="BA328" i="14"/>
  <c r="BB328" i="14"/>
  <c r="BC328" i="14"/>
  <c r="AY329" i="14"/>
  <c r="AZ329" i="14"/>
  <c r="BA329" i="14"/>
  <c r="BB329" i="14"/>
  <c r="BC329" i="14"/>
  <c r="AY330" i="14"/>
  <c r="AZ330" i="14"/>
  <c r="BA330" i="14"/>
  <c r="BB330" i="14"/>
  <c r="BC330" i="14"/>
  <c r="AY331" i="14"/>
  <c r="AZ331" i="14"/>
  <c r="BA331" i="14"/>
  <c r="BB331" i="14"/>
  <c r="BC331" i="14"/>
  <c r="AY332" i="14"/>
  <c r="AZ332" i="14"/>
  <c r="BA332" i="14"/>
  <c r="BB332" i="14"/>
  <c r="BC332" i="14"/>
  <c r="AY333" i="14"/>
  <c r="AZ333" i="14"/>
  <c r="BA333" i="14"/>
  <c r="BB333" i="14"/>
  <c r="BC333" i="14"/>
  <c r="AY334" i="14"/>
  <c r="AZ334" i="14"/>
  <c r="BA334" i="14"/>
  <c r="BB334" i="14"/>
  <c r="BC334" i="14"/>
  <c r="AY335" i="14"/>
  <c r="AZ335" i="14"/>
  <c r="BA335" i="14"/>
  <c r="BB335" i="14"/>
  <c r="BC335" i="14"/>
  <c r="AY336" i="14"/>
  <c r="AZ336" i="14"/>
  <c r="BA336" i="14"/>
  <c r="BB336" i="14"/>
  <c r="BC336" i="14"/>
  <c r="AY337" i="14"/>
  <c r="AZ337" i="14"/>
  <c r="BA337" i="14"/>
  <c r="BB337" i="14"/>
  <c r="BC337" i="14"/>
  <c r="AY338" i="14"/>
  <c r="AZ338" i="14"/>
  <c r="BA338" i="14"/>
  <c r="BB338" i="14"/>
  <c r="BC338" i="14"/>
  <c r="AY339" i="14"/>
  <c r="AZ339" i="14"/>
  <c r="BA339" i="14"/>
  <c r="BB339" i="14"/>
  <c r="BC339" i="14"/>
  <c r="AY340" i="14"/>
  <c r="AZ340" i="14"/>
  <c r="BA340" i="14"/>
  <c r="BB340" i="14"/>
  <c r="BC340" i="14"/>
  <c r="AY341" i="14"/>
  <c r="AZ341" i="14"/>
  <c r="BA341" i="14"/>
  <c r="BB341" i="14"/>
  <c r="BC341" i="14"/>
  <c r="AY342" i="14"/>
  <c r="AZ342" i="14"/>
  <c r="BA342" i="14"/>
  <c r="BB342" i="14"/>
  <c r="BC342" i="14"/>
  <c r="AY343" i="14"/>
  <c r="AZ343" i="14"/>
  <c r="BA343" i="14"/>
  <c r="BB343" i="14"/>
  <c r="BC343" i="14"/>
  <c r="AY344" i="14"/>
  <c r="AZ344" i="14"/>
  <c r="BA344" i="14"/>
  <c r="BB344" i="14"/>
  <c r="BC344" i="14"/>
  <c r="AY345" i="14"/>
  <c r="AZ345" i="14"/>
  <c r="BA345" i="14"/>
  <c r="BB345" i="14"/>
  <c r="BC345" i="14"/>
  <c r="AY346" i="14"/>
  <c r="AZ346" i="14"/>
  <c r="BA346" i="14"/>
  <c r="BB346" i="14"/>
  <c r="BC346" i="14"/>
  <c r="AY347" i="14"/>
  <c r="AZ347" i="14"/>
  <c r="BA347" i="14"/>
  <c r="BB347" i="14"/>
  <c r="BC347" i="14"/>
  <c r="AY348" i="14"/>
  <c r="AZ348" i="14"/>
  <c r="BA348" i="14"/>
  <c r="BB348" i="14"/>
  <c r="BC348" i="14"/>
  <c r="AY349" i="14"/>
  <c r="AZ349" i="14"/>
  <c r="BA349" i="14"/>
  <c r="BB349" i="14"/>
  <c r="BC349" i="14"/>
  <c r="BK349" i="14"/>
  <c r="BW349" i="14" s="1"/>
  <c r="BJ349" i="14"/>
  <c r="BR349" i="14" s="1"/>
  <c r="BD349" i="14"/>
  <c r="AV349" i="14"/>
  <c r="AS349" i="14"/>
  <c r="AQ349" i="14"/>
  <c r="AN349" i="14"/>
  <c r="AK349" i="14"/>
  <c r="AH349" i="14"/>
  <c r="AE349" i="14"/>
  <c r="AD349" i="14"/>
  <c r="AB349" i="14"/>
  <c r="AA349" i="14"/>
  <c r="X349" i="14"/>
  <c r="S349" i="14"/>
  <c r="BD348" i="14"/>
  <c r="AV348" i="14"/>
  <c r="AS348" i="14"/>
  <c r="AQ348" i="14"/>
  <c r="AN348" i="14"/>
  <c r="AK348" i="14"/>
  <c r="AH348" i="14"/>
  <c r="AE348" i="14"/>
  <c r="AD348" i="14"/>
  <c r="AB348" i="14"/>
  <c r="AA348" i="14"/>
  <c r="X348" i="14"/>
  <c r="S348" i="14"/>
  <c r="BD347" i="14"/>
  <c r="AV347" i="14"/>
  <c r="AS347" i="14"/>
  <c r="AQ347" i="14"/>
  <c r="AN347" i="14"/>
  <c r="AK347" i="14"/>
  <c r="AH347" i="14"/>
  <c r="AE347" i="14"/>
  <c r="AD347" i="14"/>
  <c r="AB347" i="14"/>
  <c r="AA347" i="14"/>
  <c r="X347" i="14"/>
  <c r="S347" i="14"/>
  <c r="BD346" i="14"/>
  <c r="AV346" i="14"/>
  <c r="AS346" i="14"/>
  <c r="AQ346" i="14"/>
  <c r="AN346" i="14"/>
  <c r="AK346" i="14"/>
  <c r="AH346" i="14"/>
  <c r="AE346" i="14"/>
  <c r="AD346" i="14"/>
  <c r="AB346" i="14"/>
  <c r="AA346" i="14"/>
  <c r="X346" i="14"/>
  <c r="S346" i="14"/>
  <c r="BD345" i="14"/>
  <c r="AV345" i="14"/>
  <c r="AS345" i="14"/>
  <c r="AQ345" i="14"/>
  <c r="AN345" i="14"/>
  <c r="AK345" i="14"/>
  <c r="AH345" i="14"/>
  <c r="AE345" i="14"/>
  <c r="AD345" i="14"/>
  <c r="AB345" i="14"/>
  <c r="AA345" i="14"/>
  <c r="X345" i="14"/>
  <c r="S345" i="14"/>
  <c r="BD344" i="14"/>
  <c r="AV344" i="14"/>
  <c r="AS344" i="14"/>
  <c r="AQ344" i="14"/>
  <c r="AN344" i="14"/>
  <c r="AK344" i="14"/>
  <c r="AH344" i="14"/>
  <c r="AE344" i="14"/>
  <c r="AD344" i="14"/>
  <c r="AB344" i="14"/>
  <c r="AA344" i="14"/>
  <c r="X344" i="14"/>
  <c r="S344" i="14"/>
  <c r="BD343" i="14"/>
  <c r="AV343" i="14"/>
  <c r="AS343" i="14"/>
  <c r="AQ343" i="14"/>
  <c r="AN343" i="14"/>
  <c r="AK343" i="14"/>
  <c r="AH343" i="14"/>
  <c r="AE343" i="14"/>
  <c r="AD343" i="14"/>
  <c r="AB343" i="14"/>
  <c r="AA343" i="14"/>
  <c r="X343" i="14"/>
  <c r="S343" i="14"/>
  <c r="BD342" i="14"/>
  <c r="AV342" i="14"/>
  <c r="AS342" i="14"/>
  <c r="AQ342" i="14"/>
  <c r="AN342" i="14"/>
  <c r="AK342" i="14"/>
  <c r="AH342" i="14"/>
  <c r="AE342" i="14"/>
  <c r="AD342" i="14"/>
  <c r="AB342" i="14"/>
  <c r="AA342" i="14"/>
  <c r="X342" i="14"/>
  <c r="S342" i="14"/>
  <c r="F342" i="14"/>
  <c r="AX342" i="14" s="1"/>
  <c r="BD341" i="14"/>
  <c r="AV341" i="14"/>
  <c r="AS341" i="14"/>
  <c r="AQ341" i="14"/>
  <c r="AN341" i="14"/>
  <c r="AK341" i="14"/>
  <c r="AH341" i="14"/>
  <c r="AE341" i="14"/>
  <c r="AD341" i="14"/>
  <c r="AB341" i="14"/>
  <c r="AA341" i="14"/>
  <c r="X341" i="14"/>
  <c r="S341" i="14"/>
  <c r="BD340" i="14"/>
  <c r="AV340" i="14"/>
  <c r="AS340" i="14"/>
  <c r="AQ340" i="14"/>
  <c r="AN340" i="14"/>
  <c r="AK340" i="14"/>
  <c r="AH340" i="14"/>
  <c r="AE340" i="14"/>
  <c r="AD340" i="14"/>
  <c r="AB340" i="14"/>
  <c r="AA340" i="14"/>
  <c r="X340" i="14"/>
  <c r="S340" i="14"/>
  <c r="BD339" i="14"/>
  <c r="AV339" i="14"/>
  <c r="AS339" i="14"/>
  <c r="AQ339" i="14"/>
  <c r="AN339" i="14"/>
  <c r="AK339" i="14"/>
  <c r="AH339" i="14"/>
  <c r="AE339" i="14"/>
  <c r="AD339" i="14"/>
  <c r="AB339" i="14"/>
  <c r="AA339" i="14"/>
  <c r="X339" i="14"/>
  <c r="S339" i="14"/>
  <c r="BD338" i="14"/>
  <c r="AV338" i="14"/>
  <c r="AS338" i="14"/>
  <c r="AQ338" i="14"/>
  <c r="AN338" i="14"/>
  <c r="AK338" i="14"/>
  <c r="AH338" i="14"/>
  <c r="AE338" i="14"/>
  <c r="AD338" i="14"/>
  <c r="AB338" i="14"/>
  <c r="AA338" i="14"/>
  <c r="X338" i="14"/>
  <c r="S338" i="14"/>
  <c r="BD337" i="14"/>
  <c r="AV337" i="14"/>
  <c r="AS337" i="14"/>
  <c r="AQ337" i="14"/>
  <c r="AN337" i="14"/>
  <c r="AK337" i="14"/>
  <c r="AH337" i="14"/>
  <c r="AE337" i="14"/>
  <c r="AD337" i="14"/>
  <c r="AB337" i="14"/>
  <c r="AA337" i="14"/>
  <c r="X337" i="14"/>
  <c r="S337" i="14"/>
  <c r="BD336" i="14"/>
  <c r="AV336" i="14"/>
  <c r="AS336" i="14"/>
  <c r="AQ336" i="14"/>
  <c r="AN336" i="14"/>
  <c r="AK336" i="14"/>
  <c r="AH336" i="14"/>
  <c r="AE336" i="14"/>
  <c r="AD336" i="14"/>
  <c r="AB336" i="14"/>
  <c r="AA336" i="14"/>
  <c r="X336" i="14"/>
  <c r="S336" i="14"/>
  <c r="BD335" i="14"/>
  <c r="AV335" i="14"/>
  <c r="AS335" i="14"/>
  <c r="AQ335" i="14"/>
  <c r="AN335" i="14"/>
  <c r="AK335" i="14"/>
  <c r="AH335" i="14"/>
  <c r="AE335" i="14"/>
  <c r="F335" i="14"/>
  <c r="AB335" i="14" s="1"/>
  <c r="AA335" i="14"/>
  <c r="X335" i="14"/>
  <c r="S335" i="14"/>
  <c r="BD334" i="14"/>
  <c r="AV334" i="14"/>
  <c r="AS334" i="14"/>
  <c r="AQ334" i="14"/>
  <c r="AN334" i="14"/>
  <c r="AK334" i="14"/>
  <c r="AH334" i="14"/>
  <c r="AE334" i="14"/>
  <c r="AD334" i="14"/>
  <c r="AB334" i="14"/>
  <c r="I334" i="14"/>
  <c r="AA334" i="14" s="1"/>
  <c r="X334" i="14"/>
  <c r="S334" i="14"/>
  <c r="BD333" i="14"/>
  <c r="AV333" i="14"/>
  <c r="AS333" i="14"/>
  <c r="AQ333" i="14"/>
  <c r="AN333" i="14"/>
  <c r="AK333" i="14"/>
  <c r="AH333" i="14"/>
  <c r="AE333" i="14"/>
  <c r="AD333" i="14"/>
  <c r="AB333" i="14"/>
  <c r="AA333" i="14"/>
  <c r="I333" i="14"/>
  <c r="X333" i="14" s="1"/>
  <c r="S333" i="14"/>
  <c r="BD332" i="14"/>
  <c r="AV332" i="14"/>
  <c r="AS332" i="14"/>
  <c r="AQ332" i="14"/>
  <c r="AN332" i="14"/>
  <c r="AK332" i="14"/>
  <c r="AH332" i="14"/>
  <c r="AE332" i="14"/>
  <c r="AD332" i="14"/>
  <c r="AB332" i="14"/>
  <c r="AA332" i="14"/>
  <c r="X332" i="14"/>
  <c r="S332" i="14"/>
  <c r="BD331" i="14"/>
  <c r="AV331" i="14"/>
  <c r="AS331" i="14"/>
  <c r="AQ331" i="14"/>
  <c r="AN331" i="14"/>
  <c r="AK331" i="14"/>
  <c r="AH331" i="14"/>
  <c r="AE331" i="14"/>
  <c r="AD331" i="14"/>
  <c r="AB331" i="14"/>
  <c r="AA331" i="14"/>
  <c r="X331" i="14"/>
  <c r="I331" i="14"/>
  <c r="S331" i="14" s="1"/>
  <c r="BD330" i="14"/>
  <c r="AV330" i="14"/>
  <c r="AS330" i="14"/>
  <c r="AQ330" i="14"/>
  <c r="AN330" i="14"/>
  <c r="AK330" i="14"/>
  <c r="AH330" i="14"/>
  <c r="AE330" i="14"/>
  <c r="AD330" i="14"/>
  <c r="AB330" i="14"/>
  <c r="AA330" i="14"/>
  <c r="X330" i="14"/>
  <c r="S330" i="14"/>
  <c r="BD329" i="14"/>
  <c r="AV329" i="14"/>
  <c r="AS329" i="14"/>
  <c r="AQ329" i="14"/>
  <c r="AN329" i="14"/>
  <c r="AK329" i="14"/>
  <c r="AH329" i="14"/>
  <c r="AE329" i="14"/>
  <c r="AD329" i="14"/>
  <c r="AB329" i="14"/>
  <c r="AA329" i="14"/>
  <c r="X329" i="14"/>
  <c r="S329" i="14"/>
  <c r="BD328" i="14"/>
  <c r="AV328" i="14"/>
  <c r="AS328" i="14"/>
  <c r="AQ328" i="14"/>
  <c r="AN328" i="14"/>
  <c r="AK328" i="14"/>
  <c r="AH328" i="14"/>
  <c r="AE328" i="14"/>
  <c r="AD328" i="14"/>
  <c r="AB328" i="14"/>
  <c r="AA328" i="14"/>
  <c r="X328" i="14"/>
  <c r="S328" i="14"/>
  <c r="BD327" i="14"/>
  <c r="AV327" i="14"/>
  <c r="AS327" i="14"/>
  <c r="AQ327" i="14"/>
  <c r="AN327" i="14"/>
  <c r="AK327" i="14"/>
  <c r="AH327" i="14"/>
  <c r="AE327" i="14"/>
  <c r="AD327" i="14"/>
  <c r="AB327" i="14"/>
  <c r="AA327" i="14"/>
  <c r="X327" i="14"/>
  <c r="S327" i="14"/>
  <c r="BH324" i="14"/>
  <c r="BG324" i="14"/>
  <c r="BF324" i="14"/>
  <c r="A321" i="14"/>
  <c r="AY298" i="14"/>
  <c r="AZ298" i="14"/>
  <c r="BA298" i="14"/>
  <c r="BB298" i="14"/>
  <c r="BC298" i="14"/>
  <c r="AY299" i="14"/>
  <c r="AZ299" i="14"/>
  <c r="BA299" i="14"/>
  <c r="BB299" i="14"/>
  <c r="BC299" i="14"/>
  <c r="AY300" i="14"/>
  <c r="AZ300" i="14"/>
  <c r="BA300" i="14"/>
  <c r="BB300" i="14"/>
  <c r="BC300" i="14"/>
  <c r="AY301" i="14"/>
  <c r="AZ301" i="14"/>
  <c r="BA301" i="14"/>
  <c r="BB301" i="14"/>
  <c r="BC301" i="14"/>
  <c r="AY302" i="14"/>
  <c r="AZ302" i="14"/>
  <c r="BA302" i="14"/>
  <c r="BB302" i="14"/>
  <c r="BC302" i="14"/>
  <c r="AY303" i="14"/>
  <c r="AZ303" i="14"/>
  <c r="BA303" i="14"/>
  <c r="BB303" i="14"/>
  <c r="BC303" i="14"/>
  <c r="AY304" i="14"/>
  <c r="AZ304" i="14"/>
  <c r="BA304" i="14"/>
  <c r="BB304" i="14"/>
  <c r="BC304" i="14"/>
  <c r="AY305" i="14"/>
  <c r="AZ305" i="14"/>
  <c r="BA305" i="14"/>
  <c r="BB305" i="14"/>
  <c r="BC305" i="14"/>
  <c r="AY306" i="14"/>
  <c r="AZ306" i="14"/>
  <c r="BA306" i="14"/>
  <c r="BB306" i="14"/>
  <c r="BC306" i="14"/>
  <c r="AY307" i="14"/>
  <c r="AZ307" i="14"/>
  <c r="BA307" i="14"/>
  <c r="BB307" i="14"/>
  <c r="BC307" i="14"/>
  <c r="AY308" i="14"/>
  <c r="AZ308" i="14"/>
  <c r="BA308" i="14"/>
  <c r="BB308" i="14"/>
  <c r="BC308" i="14"/>
  <c r="AY309" i="14"/>
  <c r="AZ309" i="14"/>
  <c r="BA309" i="14"/>
  <c r="BB309" i="14"/>
  <c r="BC309" i="14"/>
  <c r="AY310" i="14"/>
  <c r="AZ310" i="14"/>
  <c r="BA310" i="14"/>
  <c r="BB310" i="14"/>
  <c r="BC310" i="14"/>
  <c r="AY311" i="14"/>
  <c r="AZ311" i="14"/>
  <c r="BA311" i="14"/>
  <c r="BB311" i="14"/>
  <c r="BC311" i="14"/>
  <c r="AY312" i="14"/>
  <c r="AZ312" i="14"/>
  <c r="BA312" i="14"/>
  <c r="BB312" i="14"/>
  <c r="BC312" i="14"/>
  <c r="AY313" i="14"/>
  <c r="AZ313" i="14"/>
  <c r="BA313" i="14"/>
  <c r="BB313" i="14"/>
  <c r="BC313" i="14"/>
  <c r="AY314" i="14"/>
  <c r="AZ314" i="14"/>
  <c r="BA314" i="14"/>
  <c r="BB314" i="14"/>
  <c r="BC314" i="14"/>
  <c r="AY315" i="14"/>
  <c r="AZ315" i="14"/>
  <c r="BA315" i="14"/>
  <c r="BB315" i="14"/>
  <c r="BC315" i="14"/>
  <c r="AY316" i="14"/>
  <c r="AZ316" i="14"/>
  <c r="BA316" i="14"/>
  <c r="BB316" i="14"/>
  <c r="BC316" i="14"/>
  <c r="AY317" i="14"/>
  <c r="AZ317" i="14"/>
  <c r="BA317" i="14"/>
  <c r="BB317" i="14"/>
  <c r="BC317" i="14"/>
  <c r="AY318" i="14"/>
  <c r="AZ318" i="14"/>
  <c r="BA318" i="14"/>
  <c r="BB318" i="14"/>
  <c r="BC318" i="14"/>
  <c r="AY319" i="14"/>
  <c r="AZ319" i="14"/>
  <c r="BA319" i="14"/>
  <c r="BB319" i="14"/>
  <c r="BC319" i="14"/>
  <c r="AY320" i="14"/>
  <c r="AZ320" i="14"/>
  <c r="BA320" i="14"/>
  <c r="BB320" i="14"/>
  <c r="BC320" i="14"/>
  <c r="BK320" i="14"/>
  <c r="BV320" i="14" s="1"/>
  <c r="BJ320" i="14"/>
  <c r="BQ320" i="14" s="1"/>
  <c r="BD320" i="14"/>
  <c r="AV320" i="14"/>
  <c r="AS320" i="14"/>
  <c r="AQ320" i="14"/>
  <c r="AN320" i="14"/>
  <c r="AK320" i="14"/>
  <c r="AH320" i="14"/>
  <c r="AE320" i="14"/>
  <c r="AD320" i="14"/>
  <c r="AB320" i="14"/>
  <c r="AA320" i="14"/>
  <c r="X320" i="14"/>
  <c r="S320" i="14"/>
  <c r="BD319" i="14"/>
  <c r="AV319" i="14"/>
  <c r="AS319" i="14"/>
  <c r="AQ319" i="14"/>
  <c r="AN319" i="14"/>
  <c r="AK319" i="14"/>
  <c r="AH319" i="14"/>
  <c r="AE319" i="14"/>
  <c r="AD319" i="14"/>
  <c r="AB319" i="14"/>
  <c r="AA319" i="14"/>
  <c r="X319" i="14"/>
  <c r="S319" i="14"/>
  <c r="BD318" i="14"/>
  <c r="AV318" i="14"/>
  <c r="AS318" i="14"/>
  <c r="AQ318" i="14"/>
  <c r="AN318" i="14"/>
  <c r="AK318" i="14"/>
  <c r="AH318" i="14"/>
  <c r="AE318" i="14"/>
  <c r="AD318" i="14"/>
  <c r="AB318" i="14"/>
  <c r="AA318" i="14"/>
  <c r="X318" i="14"/>
  <c r="S318" i="14"/>
  <c r="BD317" i="14"/>
  <c r="AV317" i="14"/>
  <c r="AS317" i="14"/>
  <c r="AQ317" i="14"/>
  <c r="AN317" i="14"/>
  <c r="AK317" i="14"/>
  <c r="AH317" i="14"/>
  <c r="AE317" i="14"/>
  <c r="AD317" i="14"/>
  <c r="AB317" i="14"/>
  <c r="AA317" i="14"/>
  <c r="X317" i="14"/>
  <c r="S317" i="14"/>
  <c r="BD316" i="14"/>
  <c r="AV316" i="14"/>
  <c r="AS316" i="14"/>
  <c r="AQ316" i="14"/>
  <c r="AN316" i="14"/>
  <c r="AK316" i="14"/>
  <c r="AH316" i="14"/>
  <c r="AE316" i="14"/>
  <c r="AD316" i="14"/>
  <c r="AB316" i="14"/>
  <c r="AA316" i="14"/>
  <c r="X316" i="14"/>
  <c r="S316" i="14"/>
  <c r="BD315" i="14"/>
  <c r="AV315" i="14"/>
  <c r="AS315" i="14"/>
  <c r="AQ315" i="14"/>
  <c r="AN315" i="14"/>
  <c r="AK315" i="14"/>
  <c r="AH315" i="14"/>
  <c r="AE315" i="14"/>
  <c r="AD315" i="14"/>
  <c r="AB315" i="14"/>
  <c r="AA315" i="14"/>
  <c r="X315" i="14"/>
  <c r="S315" i="14"/>
  <c r="BD314" i="14"/>
  <c r="AV314" i="14"/>
  <c r="AS314" i="14"/>
  <c r="AQ314" i="14"/>
  <c r="AN314" i="14"/>
  <c r="AK314" i="14"/>
  <c r="AH314" i="14"/>
  <c r="AE314" i="14"/>
  <c r="AD314" i="14"/>
  <c r="AB314" i="14"/>
  <c r="AA314" i="14"/>
  <c r="X314" i="14"/>
  <c r="S314" i="14"/>
  <c r="BD313" i="14"/>
  <c r="AV313" i="14"/>
  <c r="AS313" i="14"/>
  <c r="AQ313" i="14"/>
  <c r="AN313" i="14"/>
  <c r="AK313" i="14"/>
  <c r="AH313" i="14"/>
  <c r="AE313" i="14"/>
  <c r="AD313" i="14"/>
  <c r="AB313" i="14"/>
  <c r="AA313" i="14"/>
  <c r="X313" i="14"/>
  <c r="S313" i="14"/>
  <c r="F313" i="14"/>
  <c r="AX313" i="14" s="1"/>
  <c r="BD312" i="14"/>
  <c r="AV312" i="14"/>
  <c r="AS312" i="14"/>
  <c r="AQ312" i="14"/>
  <c r="AN312" i="14"/>
  <c r="AK312" i="14"/>
  <c r="AH312" i="14"/>
  <c r="AE312" i="14"/>
  <c r="AD312" i="14"/>
  <c r="AB312" i="14"/>
  <c r="AA312" i="14"/>
  <c r="X312" i="14"/>
  <c r="S312" i="14"/>
  <c r="BD311" i="14"/>
  <c r="AV311" i="14"/>
  <c r="AS311" i="14"/>
  <c r="AQ311" i="14"/>
  <c r="AN311" i="14"/>
  <c r="AK311" i="14"/>
  <c r="AH311" i="14"/>
  <c r="AE311" i="14"/>
  <c r="AD311" i="14"/>
  <c r="AB311" i="14"/>
  <c r="AA311" i="14"/>
  <c r="X311" i="14"/>
  <c r="S311" i="14"/>
  <c r="BD310" i="14"/>
  <c r="AV310" i="14"/>
  <c r="AS310" i="14"/>
  <c r="AQ310" i="14"/>
  <c r="AN310" i="14"/>
  <c r="AK310" i="14"/>
  <c r="AH310" i="14"/>
  <c r="AE310" i="14"/>
  <c r="AD310" i="14"/>
  <c r="AB310" i="14"/>
  <c r="AA310" i="14"/>
  <c r="X310" i="14"/>
  <c r="S310" i="14"/>
  <c r="BD309" i="14"/>
  <c r="AV309" i="14"/>
  <c r="AS309" i="14"/>
  <c r="AQ309" i="14"/>
  <c r="AN309" i="14"/>
  <c r="AK309" i="14"/>
  <c r="AH309" i="14"/>
  <c r="AE309" i="14"/>
  <c r="AD309" i="14"/>
  <c r="AB309" i="14"/>
  <c r="AA309" i="14"/>
  <c r="X309" i="14"/>
  <c r="S309" i="14"/>
  <c r="BD308" i="14"/>
  <c r="AV308" i="14"/>
  <c r="AS308" i="14"/>
  <c r="AQ308" i="14"/>
  <c r="AN308" i="14"/>
  <c r="AK308" i="14"/>
  <c r="AH308" i="14"/>
  <c r="AE308" i="14"/>
  <c r="AD308" i="14"/>
  <c r="AB308" i="14"/>
  <c r="AA308" i="14"/>
  <c r="X308" i="14"/>
  <c r="S308" i="14"/>
  <c r="BD307" i="14"/>
  <c r="AV307" i="14"/>
  <c r="AS307" i="14"/>
  <c r="AQ307" i="14"/>
  <c r="AN307" i="14"/>
  <c r="AK307" i="14"/>
  <c r="AH307" i="14"/>
  <c r="AE307" i="14"/>
  <c r="AD307" i="14"/>
  <c r="AB307" i="14"/>
  <c r="AA307" i="14"/>
  <c r="X307" i="14"/>
  <c r="S307" i="14"/>
  <c r="BD306" i="14"/>
  <c r="AV306" i="14"/>
  <c r="AS306" i="14"/>
  <c r="AQ306" i="14"/>
  <c r="AN306" i="14"/>
  <c r="AK306" i="14"/>
  <c r="AH306" i="14"/>
  <c r="AE306" i="14"/>
  <c r="F306" i="14"/>
  <c r="AA306" i="14"/>
  <c r="X306" i="14"/>
  <c r="S306" i="14"/>
  <c r="BD305" i="14"/>
  <c r="AV305" i="14"/>
  <c r="AS305" i="14"/>
  <c r="AQ305" i="14"/>
  <c r="AN305" i="14"/>
  <c r="AK305" i="14"/>
  <c r="AH305" i="14"/>
  <c r="AE305" i="14"/>
  <c r="AD305" i="14"/>
  <c r="AB305" i="14"/>
  <c r="I305" i="14"/>
  <c r="AA305" i="14" s="1"/>
  <c r="X305" i="14"/>
  <c r="S305" i="14"/>
  <c r="BD304" i="14"/>
  <c r="AV304" i="14"/>
  <c r="AS304" i="14"/>
  <c r="AQ304" i="14"/>
  <c r="AN304" i="14"/>
  <c r="AK304" i="14"/>
  <c r="AH304" i="14"/>
  <c r="AE304" i="14"/>
  <c r="AD304" i="14"/>
  <c r="AB304" i="14"/>
  <c r="AA304" i="14"/>
  <c r="I304" i="14"/>
  <c r="X304" i="14" s="1"/>
  <c r="S304" i="14"/>
  <c r="BD303" i="14"/>
  <c r="AV303" i="14"/>
  <c r="AS303" i="14"/>
  <c r="AQ303" i="14"/>
  <c r="AN303" i="14"/>
  <c r="AK303" i="14"/>
  <c r="AH303" i="14"/>
  <c r="AE303" i="14"/>
  <c r="AD303" i="14"/>
  <c r="AB303" i="14"/>
  <c r="AA303" i="14"/>
  <c r="X303" i="14"/>
  <c r="S303" i="14"/>
  <c r="BD302" i="14"/>
  <c r="AV302" i="14"/>
  <c r="AS302" i="14"/>
  <c r="AQ302" i="14"/>
  <c r="AN302" i="14"/>
  <c r="AK302" i="14"/>
  <c r="AH302" i="14"/>
  <c r="AE302" i="14"/>
  <c r="AD302" i="14"/>
  <c r="AB302" i="14"/>
  <c r="AA302" i="14"/>
  <c r="X302" i="14"/>
  <c r="I302" i="14"/>
  <c r="S302" i="14" s="1"/>
  <c r="BD301" i="14"/>
  <c r="AV301" i="14"/>
  <c r="AS301" i="14"/>
  <c r="AQ301" i="14"/>
  <c r="AN301" i="14"/>
  <c r="AK301" i="14"/>
  <c r="AH301" i="14"/>
  <c r="AE301" i="14"/>
  <c r="AD301" i="14"/>
  <c r="AB301" i="14"/>
  <c r="AA301" i="14"/>
  <c r="X301" i="14"/>
  <c r="S301" i="14"/>
  <c r="BD300" i="14"/>
  <c r="AV300" i="14"/>
  <c r="AS300" i="14"/>
  <c r="AQ300" i="14"/>
  <c r="AN300" i="14"/>
  <c r="AK300" i="14"/>
  <c r="AH300" i="14"/>
  <c r="AE300" i="14"/>
  <c r="AD300" i="14"/>
  <c r="AB300" i="14"/>
  <c r="AA300" i="14"/>
  <c r="X300" i="14"/>
  <c r="S300" i="14"/>
  <c r="BD299" i="14"/>
  <c r="AV299" i="14"/>
  <c r="AS299" i="14"/>
  <c r="AQ299" i="14"/>
  <c r="AN299" i="14"/>
  <c r="AK299" i="14"/>
  <c r="AH299" i="14"/>
  <c r="AE299" i="14"/>
  <c r="AD299" i="14"/>
  <c r="AB299" i="14"/>
  <c r="AA299" i="14"/>
  <c r="X299" i="14"/>
  <c r="S299" i="14"/>
  <c r="BD298" i="14"/>
  <c r="AV298" i="14"/>
  <c r="AS298" i="14"/>
  <c r="AQ298" i="14"/>
  <c r="AN298" i="14"/>
  <c r="AK298" i="14"/>
  <c r="AH298" i="14"/>
  <c r="AE298" i="14"/>
  <c r="AD298" i="14"/>
  <c r="AB298" i="14"/>
  <c r="AA298" i="14"/>
  <c r="X298" i="14"/>
  <c r="S298" i="14"/>
  <c r="BH295" i="14"/>
  <c r="BG295" i="14"/>
  <c r="BF295" i="14"/>
  <c r="A292" i="14"/>
  <c r="AY269" i="14"/>
  <c r="AZ269" i="14"/>
  <c r="BA269" i="14"/>
  <c r="BB269" i="14"/>
  <c r="BC269" i="14"/>
  <c r="AY270" i="14"/>
  <c r="AZ270" i="14"/>
  <c r="BA270" i="14"/>
  <c r="BB270" i="14"/>
  <c r="BC270" i="14"/>
  <c r="AY271" i="14"/>
  <c r="AZ271" i="14"/>
  <c r="BA271" i="14"/>
  <c r="BB271" i="14"/>
  <c r="BC271" i="14"/>
  <c r="AY272" i="14"/>
  <c r="AZ272" i="14"/>
  <c r="BA272" i="14"/>
  <c r="BB272" i="14"/>
  <c r="BC272" i="14"/>
  <c r="AY273" i="14"/>
  <c r="AZ273" i="14"/>
  <c r="BA273" i="14"/>
  <c r="BB273" i="14"/>
  <c r="BC273" i="14"/>
  <c r="AY274" i="14"/>
  <c r="AZ274" i="14"/>
  <c r="BA274" i="14"/>
  <c r="BB274" i="14"/>
  <c r="BC274" i="14"/>
  <c r="AY275" i="14"/>
  <c r="AZ275" i="14"/>
  <c r="BA275" i="14"/>
  <c r="BB275" i="14"/>
  <c r="BC275" i="14"/>
  <c r="AY276" i="14"/>
  <c r="AZ276" i="14"/>
  <c r="BA276" i="14"/>
  <c r="BB276" i="14"/>
  <c r="BC276" i="14"/>
  <c r="AY277" i="14"/>
  <c r="AZ277" i="14"/>
  <c r="BA277" i="14"/>
  <c r="BB277" i="14"/>
  <c r="BC277" i="14"/>
  <c r="AY278" i="14"/>
  <c r="AZ278" i="14"/>
  <c r="BA278" i="14"/>
  <c r="BB278" i="14"/>
  <c r="BC278" i="14"/>
  <c r="AY279" i="14"/>
  <c r="AZ279" i="14"/>
  <c r="BA279" i="14"/>
  <c r="BB279" i="14"/>
  <c r="BC279" i="14"/>
  <c r="AY280" i="14"/>
  <c r="AZ280" i="14"/>
  <c r="BA280" i="14"/>
  <c r="BB280" i="14"/>
  <c r="BC280" i="14"/>
  <c r="AY281" i="14"/>
  <c r="AZ281" i="14"/>
  <c r="BA281" i="14"/>
  <c r="BB281" i="14"/>
  <c r="BC281" i="14"/>
  <c r="AY282" i="14"/>
  <c r="AZ282" i="14"/>
  <c r="BA282" i="14"/>
  <c r="BB282" i="14"/>
  <c r="BC282" i="14"/>
  <c r="AY283" i="14"/>
  <c r="AZ283" i="14"/>
  <c r="BA283" i="14"/>
  <c r="BB283" i="14"/>
  <c r="BC283" i="14"/>
  <c r="AY284" i="14"/>
  <c r="AZ284" i="14"/>
  <c r="BA284" i="14"/>
  <c r="BB284" i="14"/>
  <c r="BC284" i="14"/>
  <c r="AY285" i="14"/>
  <c r="AZ285" i="14"/>
  <c r="BA285" i="14"/>
  <c r="BB285" i="14"/>
  <c r="BC285" i="14"/>
  <c r="AY286" i="14"/>
  <c r="AZ286" i="14"/>
  <c r="BA286" i="14"/>
  <c r="BB286" i="14"/>
  <c r="BC286" i="14"/>
  <c r="AY287" i="14"/>
  <c r="AZ287" i="14"/>
  <c r="BA287" i="14"/>
  <c r="BB287" i="14"/>
  <c r="BC287" i="14"/>
  <c r="AY288" i="14"/>
  <c r="AZ288" i="14"/>
  <c r="BA288" i="14"/>
  <c r="BB288" i="14"/>
  <c r="BC288" i="14"/>
  <c r="AY289" i="14"/>
  <c r="AZ289" i="14"/>
  <c r="BA289" i="14"/>
  <c r="BB289" i="14"/>
  <c r="BC289" i="14"/>
  <c r="AY290" i="14"/>
  <c r="AZ290" i="14"/>
  <c r="BA290" i="14"/>
  <c r="BB290" i="14"/>
  <c r="BC290" i="14"/>
  <c r="AY291" i="14"/>
  <c r="AZ291" i="14"/>
  <c r="BA291" i="14"/>
  <c r="BB291" i="14"/>
  <c r="BC291" i="14"/>
  <c r="BK291" i="14"/>
  <c r="BW291" i="14" s="1"/>
  <c r="BV291" i="14"/>
  <c r="BJ291" i="14"/>
  <c r="BR291" i="14" s="1"/>
  <c r="BD291" i="14"/>
  <c r="AV291" i="14"/>
  <c r="AS291" i="14"/>
  <c r="AQ291" i="14"/>
  <c r="AN291" i="14"/>
  <c r="AK291" i="14"/>
  <c r="AH291" i="14"/>
  <c r="AE291" i="14"/>
  <c r="AD291" i="14"/>
  <c r="AB291" i="14"/>
  <c r="AA291" i="14"/>
  <c r="X291" i="14"/>
  <c r="S291" i="14"/>
  <c r="BD290" i="14"/>
  <c r="AV290" i="14"/>
  <c r="AS290" i="14"/>
  <c r="AQ290" i="14"/>
  <c r="AN290" i="14"/>
  <c r="AK290" i="14"/>
  <c r="AH290" i="14"/>
  <c r="AE290" i="14"/>
  <c r="AD290" i="14"/>
  <c r="AB290" i="14"/>
  <c r="AA290" i="14"/>
  <c r="X290" i="14"/>
  <c r="S290" i="14"/>
  <c r="BD289" i="14"/>
  <c r="AV289" i="14"/>
  <c r="AS289" i="14"/>
  <c r="AQ289" i="14"/>
  <c r="AN289" i="14"/>
  <c r="AK289" i="14"/>
  <c r="AH289" i="14"/>
  <c r="AE289" i="14"/>
  <c r="AD289" i="14"/>
  <c r="AB289" i="14"/>
  <c r="AA289" i="14"/>
  <c r="X289" i="14"/>
  <c r="S289" i="14"/>
  <c r="BD288" i="14"/>
  <c r="AV288" i="14"/>
  <c r="AS288" i="14"/>
  <c r="AQ288" i="14"/>
  <c r="AN288" i="14"/>
  <c r="AK288" i="14"/>
  <c r="AH288" i="14"/>
  <c r="AE288" i="14"/>
  <c r="AD288" i="14"/>
  <c r="AB288" i="14"/>
  <c r="AA288" i="14"/>
  <c r="X288" i="14"/>
  <c r="S288" i="14"/>
  <c r="BD287" i="14"/>
  <c r="AV287" i="14"/>
  <c r="AS287" i="14"/>
  <c r="AQ287" i="14"/>
  <c r="AN287" i="14"/>
  <c r="AK287" i="14"/>
  <c r="AH287" i="14"/>
  <c r="AE287" i="14"/>
  <c r="AD287" i="14"/>
  <c r="AB287" i="14"/>
  <c r="AA287" i="14"/>
  <c r="X287" i="14"/>
  <c r="S287" i="14"/>
  <c r="BD286" i="14"/>
  <c r="AV286" i="14"/>
  <c r="AS286" i="14"/>
  <c r="AQ286" i="14"/>
  <c r="AN286" i="14"/>
  <c r="AK286" i="14"/>
  <c r="AH286" i="14"/>
  <c r="AE286" i="14"/>
  <c r="AD286" i="14"/>
  <c r="AB286" i="14"/>
  <c r="AA286" i="14"/>
  <c r="X286" i="14"/>
  <c r="S286" i="14"/>
  <c r="BD285" i="14"/>
  <c r="AV285" i="14"/>
  <c r="AS285" i="14"/>
  <c r="AQ285" i="14"/>
  <c r="AN285" i="14"/>
  <c r="AK285" i="14"/>
  <c r="AH285" i="14"/>
  <c r="AE285" i="14"/>
  <c r="AD285" i="14"/>
  <c r="AB285" i="14"/>
  <c r="AA285" i="14"/>
  <c r="X285" i="14"/>
  <c r="S285" i="14"/>
  <c r="BD284" i="14"/>
  <c r="AS284" i="14"/>
  <c r="AQ284" i="14"/>
  <c r="AN284" i="14"/>
  <c r="AK284" i="14"/>
  <c r="AH284" i="14"/>
  <c r="AE284" i="14"/>
  <c r="AD284" i="14"/>
  <c r="AB284" i="14"/>
  <c r="AA284" i="14"/>
  <c r="X284" i="14"/>
  <c r="S284" i="14"/>
  <c r="F284" i="14"/>
  <c r="AX284" i="14" s="1"/>
  <c r="BD283" i="14"/>
  <c r="AV283" i="14"/>
  <c r="AS283" i="14"/>
  <c r="AQ283" i="14"/>
  <c r="AN283" i="14"/>
  <c r="AK283" i="14"/>
  <c r="AH283" i="14"/>
  <c r="AE283" i="14"/>
  <c r="AD283" i="14"/>
  <c r="AB283" i="14"/>
  <c r="AA283" i="14"/>
  <c r="X283" i="14"/>
  <c r="S283" i="14"/>
  <c r="BD282" i="14"/>
  <c r="AV282" i="14"/>
  <c r="AS282" i="14"/>
  <c r="AQ282" i="14"/>
  <c r="AN282" i="14"/>
  <c r="AK282" i="14"/>
  <c r="AH282" i="14"/>
  <c r="AE282" i="14"/>
  <c r="AD282" i="14"/>
  <c r="AB282" i="14"/>
  <c r="AA282" i="14"/>
  <c r="X282" i="14"/>
  <c r="S282" i="14"/>
  <c r="BD281" i="14"/>
  <c r="AV281" i="14"/>
  <c r="AS281" i="14"/>
  <c r="AQ281" i="14"/>
  <c r="AN281" i="14"/>
  <c r="AK281" i="14"/>
  <c r="AH281" i="14"/>
  <c r="AE281" i="14"/>
  <c r="AD281" i="14"/>
  <c r="AB281" i="14"/>
  <c r="AA281" i="14"/>
  <c r="X281" i="14"/>
  <c r="S281" i="14"/>
  <c r="BD280" i="14"/>
  <c r="AV280" i="14"/>
  <c r="AS280" i="14"/>
  <c r="AQ280" i="14"/>
  <c r="AN280" i="14"/>
  <c r="AK280" i="14"/>
  <c r="AH280" i="14"/>
  <c r="AE280" i="14"/>
  <c r="AD280" i="14"/>
  <c r="AB280" i="14"/>
  <c r="AA280" i="14"/>
  <c r="X280" i="14"/>
  <c r="S280" i="14"/>
  <c r="BD279" i="14"/>
  <c r="AV279" i="14"/>
  <c r="AS279" i="14"/>
  <c r="AQ279" i="14"/>
  <c r="AN279" i="14"/>
  <c r="AK279" i="14"/>
  <c r="AH279" i="14"/>
  <c r="AE279" i="14"/>
  <c r="AD279" i="14"/>
  <c r="AB279" i="14"/>
  <c r="AA279" i="14"/>
  <c r="X279" i="14"/>
  <c r="S279" i="14"/>
  <c r="BD278" i="14"/>
  <c r="AV278" i="14"/>
  <c r="AS278" i="14"/>
  <c r="AQ278" i="14"/>
  <c r="AN278" i="14"/>
  <c r="AK278" i="14"/>
  <c r="AH278" i="14"/>
  <c r="AE278" i="14"/>
  <c r="AD278" i="14"/>
  <c r="AB278" i="14"/>
  <c r="AA278" i="14"/>
  <c r="X278" i="14"/>
  <c r="S278" i="14"/>
  <c r="BD277" i="14"/>
  <c r="AV277" i="14"/>
  <c r="AS277" i="14"/>
  <c r="AQ277" i="14"/>
  <c r="AN277" i="14"/>
  <c r="AK277" i="14"/>
  <c r="AH277" i="14"/>
  <c r="AE277" i="14"/>
  <c r="F277" i="14"/>
  <c r="AA277" i="14"/>
  <c r="X277" i="14"/>
  <c r="S277" i="14"/>
  <c r="BD276" i="14"/>
  <c r="AV276" i="14"/>
  <c r="AS276" i="14"/>
  <c r="AQ276" i="14"/>
  <c r="AN276" i="14"/>
  <c r="AK276" i="14"/>
  <c r="AH276" i="14"/>
  <c r="AE276" i="14"/>
  <c r="AD276" i="14"/>
  <c r="AB276" i="14"/>
  <c r="I276" i="14"/>
  <c r="AA276" i="14" s="1"/>
  <c r="X276" i="14"/>
  <c r="S276" i="14"/>
  <c r="BD275" i="14"/>
  <c r="AV275" i="14"/>
  <c r="AS275" i="14"/>
  <c r="AQ275" i="14"/>
  <c r="AN275" i="14"/>
  <c r="AK275" i="14"/>
  <c r="AH275" i="14"/>
  <c r="AE275" i="14"/>
  <c r="AD275" i="14"/>
  <c r="AB275" i="14"/>
  <c r="AA275" i="14"/>
  <c r="I275" i="14"/>
  <c r="X275" i="14" s="1"/>
  <c r="S275" i="14"/>
  <c r="BD274" i="14"/>
  <c r="AV274" i="14"/>
  <c r="AS274" i="14"/>
  <c r="AQ274" i="14"/>
  <c r="AN274" i="14"/>
  <c r="AK274" i="14"/>
  <c r="AH274" i="14"/>
  <c r="AE274" i="14"/>
  <c r="AD274" i="14"/>
  <c r="AB274" i="14"/>
  <c r="AA274" i="14"/>
  <c r="X274" i="14"/>
  <c r="S274" i="14"/>
  <c r="BD273" i="14"/>
  <c r="AV273" i="14"/>
  <c r="AS273" i="14"/>
  <c r="AQ273" i="14"/>
  <c r="AN273" i="14"/>
  <c r="AK273" i="14"/>
  <c r="AH273" i="14"/>
  <c r="AE273" i="14"/>
  <c r="AD273" i="14"/>
  <c r="AB273" i="14"/>
  <c r="AA273" i="14"/>
  <c r="X273" i="14"/>
  <c r="BD272" i="14"/>
  <c r="AV272" i="14"/>
  <c r="AS272" i="14"/>
  <c r="AQ272" i="14"/>
  <c r="AN272" i="14"/>
  <c r="AK272" i="14"/>
  <c r="AH272" i="14"/>
  <c r="AE272" i="14"/>
  <c r="AD272" i="14"/>
  <c r="AB272" i="14"/>
  <c r="AA272" i="14"/>
  <c r="X272" i="14"/>
  <c r="S272" i="14"/>
  <c r="BD271" i="14"/>
  <c r="AV271" i="14"/>
  <c r="AS271" i="14"/>
  <c r="AQ271" i="14"/>
  <c r="AN271" i="14"/>
  <c r="AK271" i="14"/>
  <c r="AH271" i="14"/>
  <c r="AE271" i="14"/>
  <c r="AD271" i="14"/>
  <c r="AB271" i="14"/>
  <c r="AA271" i="14"/>
  <c r="X271" i="14"/>
  <c r="S271" i="14"/>
  <c r="BD270" i="14"/>
  <c r="AV270" i="14"/>
  <c r="AS270" i="14"/>
  <c r="AQ270" i="14"/>
  <c r="AN270" i="14"/>
  <c r="AK270" i="14"/>
  <c r="AH270" i="14"/>
  <c r="AE270" i="14"/>
  <c r="AD270" i="14"/>
  <c r="AB270" i="14"/>
  <c r="AA270" i="14"/>
  <c r="X270" i="14"/>
  <c r="S270" i="14"/>
  <c r="BD269" i="14"/>
  <c r="AV269" i="14"/>
  <c r="AS269" i="14"/>
  <c r="AQ269" i="14"/>
  <c r="AN269" i="14"/>
  <c r="AK269" i="14"/>
  <c r="AH269" i="14"/>
  <c r="AE269" i="14"/>
  <c r="AD269" i="14"/>
  <c r="AB269" i="14"/>
  <c r="AA269" i="14"/>
  <c r="X269" i="14"/>
  <c r="S269" i="14"/>
  <c r="BH266" i="14"/>
  <c r="BG266" i="14"/>
  <c r="BF266" i="14"/>
  <c r="A263" i="14"/>
  <c r="BL262" i="14"/>
  <c r="CD262" i="14" s="1"/>
  <c r="AY240" i="14"/>
  <c r="AZ240" i="14"/>
  <c r="BA240" i="14"/>
  <c r="BB240" i="14"/>
  <c r="BC240" i="14"/>
  <c r="AY241" i="14"/>
  <c r="AZ241" i="14"/>
  <c r="BA241" i="14"/>
  <c r="BB241" i="14"/>
  <c r="BC241" i="14"/>
  <c r="AY242" i="14"/>
  <c r="AZ242" i="14"/>
  <c r="BA242" i="14"/>
  <c r="BB242" i="14"/>
  <c r="BC242" i="14"/>
  <c r="AY243" i="14"/>
  <c r="AZ243" i="14"/>
  <c r="BA243" i="14"/>
  <c r="BB243" i="14"/>
  <c r="BC243" i="14"/>
  <c r="AY244" i="14"/>
  <c r="AZ244" i="14"/>
  <c r="BA244" i="14"/>
  <c r="BB244" i="14"/>
  <c r="BC244" i="14"/>
  <c r="AY245" i="14"/>
  <c r="AZ245" i="14"/>
  <c r="BA245" i="14"/>
  <c r="BB245" i="14"/>
  <c r="BC245" i="14"/>
  <c r="AY246" i="14"/>
  <c r="AZ246" i="14"/>
  <c r="BA246" i="14"/>
  <c r="BB246" i="14"/>
  <c r="BC246" i="14"/>
  <c r="AY247" i="14"/>
  <c r="AZ247" i="14"/>
  <c r="BA247" i="14"/>
  <c r="BB247" i="14"/>
  <c r="BC247" i="14"/>
  <c r="AY248" i="14"/>
  <c r="AZ248" i="14"/>
  <c r="BA248" i="14"/>
  <c r="BB248" i="14"/>
  <c r="BC248" i="14"/>
  <c r="AY249" i="14"/>
  <c r="AZ249" i="14"/>
  <c r="BA249" i="14"/>
  <c r="BB249" i="14"/>
  <c r="BC249" i="14"/>
  <c r="AY250" i="14"/>
  <c r="AZ250" i="14"/>
  <c r="BA250" i="14"/>
  <c r="BB250" i="14"/>
  <c r="BC250" i="14"/>
  <c r="AY251" i="14"/>
  <c r="AZ251" i="14"/>
  <c r="BA251" i="14"/>
  <c r="BB251" i="14"/>
  <c r="BC251" i="14"/>
  <c r="AY252" i="14"/>
  <c r="AZ252" i="14"/>
  <c r="BA252" i="14"/>
  <c r="BB252" i="14"/>
  <c r="BC252" i="14"/>
  <c r="AY253" i="14"/>
  <c r="AZ253" i="14"/>
  <c r="BA253" i="14"/>
  <c r="BB253" i="14"/>
  <c r="BC253" i="14"/>
  <c r="AY254" i="14"/>
  <c r="AZ254" i="14"/>
  <c r="BA254" i="14"/>
  <c r="BB254" i="14"/>
  <c r="BC254" i="14"/>
  <c r="AY255" i="14"/>
  <c r="AZ255" i="14"/>
  <c r="BA255" i="14"/>
  <c r="BB255" i="14"/>
  <c r="BC255" i="14"/>
  <c r="AY256" i="14"/>
  <c r="AZ256" i="14"/>
  <c r="BA256" i="14"/>
  <c r="BB256" i="14"/>
  <c r="BC256" i="14"/>
  <c r="AY257" i="14"/>
  <c r="AZ257" i="14"/>
  <c r="BA257" i="14"/>
  <c r="BB257" i="14"/>
  <c r="BC257" i="14"/>
  <c r="AY258" i="14"/>
  <c r="AZ258" i="14"/>
  <c r="BA258" i="14"/>
  <c r="BB258" i="14"/>
  <c r="BC258" i="14"/>
  <c r="AY259" i="14"/>
  <c r="AZ259" i="14"/>
  <c r="BA259" i="14"/>
  <c r="BB259" i="14"/>
  <c r="BC259" i="14"/>
  <c r="AY260" i="14"/>
  <c r="AZ260" i="14"/>
  <c r="BA260" i="14"/>
  <c r="BB260" i="14"/>
  <c r="BC260" i="14"/>
  <c r="AY261" i="14"/>
  <c r="AZ261" i="14"/>
  <c r="BA261" i="14"/>
  <c r="BB261" i="14"/>
  <c r="BC261" i="14"/>
  <c r="AY262" i="14"/>
  <c r="AZ262" i="14"/>
  <c r="BA262" i="14"/>
  <c r="BB262" i="14"/>
  <c r="BC262" i="14"/>
  <c r="BJ262" i="14"/>
  <c r="BR262" i="14" s="1"/>
  <c r="BD262" i="14"/>
  <c r="AV262" i="14"/>
  <c r="AS262" i="14"/>
  <c r="AQ262" i="14"/>
  <c r="AN262" i="14"/>
  <c r="AK262" i="14"/>
  <c r="AH262" i="14"/>
  <c r="AE262" i="14"/>
  <c r="AD262" i="14"/>
  <c r="AB262" i="14"/>
  <c r="AA262" i="14"/>
  <c r="X262" i="14"/>
  <c r="S262" i="14"/>
  <c r="BD261" i="14"/>
  <c r="AV261" i="14"/>
  <c r="AS261" i="14"/>
  <c r="AQ261" i="14"/>
  <c r="AN261" i="14"/>
  <c r="AK261" i="14"/>
  <c r="AH261" i="14"/>
  <c r="AE261" i="14"/>
  <c r="AD261" i="14"/>
  <c r="AB261" i="14"/>
  <c r="AA261" i="14"/>
  <c r="X261" i="14"/>
  <c r="S261" i="14"/>
  <c r="BD260" i="14"/>
  <c r="AV260" i="14"/>
  <c r="AS260" i="14"/>
  <c r="AQ260" i="14"/>
  <c r="AN260" i="14"/>
  <c r="AK260" i="14"/>
  <c r="AH260" i="14"/>
  <c r="AE260" i="14"/>
  <c r="AD260" i="14"/>
  <c r="AB260" i="14"/>
  <c r="AA260" i="14"/>
  <c r="X260" i="14"/>
  <c r="S260" i="14"/>
  <c r="BD259" i="14"/>
  <c r="AV259" i="14"/>
  <c r="AS259" i="14"/>
  <c r="AQ259" i="14"/>
  <c r="AN259" i="14"/>
  <c r="AK259" i="14"/>
  <c r="AH259" i="14"/>
  <c r="AE259" i="14"/>
  <c r="AD259" i="14"/>
  <c r="AB259" i="14"/>
  <c r="AA259" i="14"/>
  <c r="X259" i="14"/>
  <c r="S259" i="14"/>
  <c r="BD258" i="14"/>
  <c r="AV258" i="14"/>
  <c r="AS258" i="14"/>
  <c r="AQ258" i="14"/>
  <c r="AN258" i="14"/>
  <c r="AK258" i="14"/>
  <c r="AH258" i="14"/>
  <c r="AE258" i="14"/>
  <c r="AD258" i="14"/>
  <c r="AB258" i="14"/>
  <c r="AA258" i="14"/>
  <c r="X258" i="14"/>
  <c r="S258" i="14"/>
  <c r="BD257" i="14"/>
  <c r="AV257" i="14"/>
  <c r="AS257" i="14"/>
  <c r="AQ257" i="14"/>
  <c r="AN257" i="14"/>
  <c r="AK257" i="14"/>
  <c r="AH257" i="14"/>
  <c r="AE257" i="14"/>
  <c r="AD257" i="14"/>
  <c r="AB257" i="14"/>
  <c r="AA257" i="14"/>
  <c r="X257" i="14"/>
  <c r="S257" i="14"/>
  <c r="BD256" i="14"/>
  <c r="AV256" i="14"/>
  <c r="AS256" i="14"/>
  <c r="AQ256" i="14"/>
  <c r="AN256" i="14"/>
  <c r="AK256" i="14"/>
  <c r="AH256" i="14"/>
  <c r="AE256" i="14"/>
  <c r="AD256" i="14"/>
  <c r="AB256" i="14"/>
  <c r="AA256" i="14"/>
  <c r="X256" i="14"/>
  <c r="S256" i="14"/>
  <c r="BD255" i="14"/>
  <c r="AV255" i="14"/>
  <c r="AS255" i="14"/>
  <c r="AQ255" i="14"/>
  <c r="AN255" i="14"/>
  <c r="AK255" i="14"/>
  <c r="AH255" i="14"/>
  <c r="AE255" i="14"/>
  <c r="AD255" i="14"/>
  <c r="AB255" i="14"/>
  <c r="AA255" i="14"/>
  <c r="X255" i="14"/>
  <c r="S255" i="14"/>
  <c r="F255" i="14"/>
  <c r="AX255" i="14" s="1"/>
  <c r="BD254" i="14"/>
  <c r="AV254" i="14"/>
  <c r="AS254" i="14"/>
  <c r="AQ254" i="14"/>
  <c r="AN254" i="14"/>
  <c r="AK254" i="14"/>
  <c r="AH254" i="14"/>
  <c r="AE254" i="14"/>
  <c r="AD254" i="14"/>
  <c r="AB254" i="14"/>
  <c r="AA254" i="14"/>
  <c r="X254" i="14"/>
  <c r="S254" i="14"/>
  <c r="BD253" i="14"/>
  <c r="AV253" i="14"/>
  <c r="AS253" i="14"/>
  <c r="AQ253" i="14"/>
  <c r="AN253" i="14"/>
  <c r="AK253" i="14"/>
  <c r="AH253" i="14"/>
  <c r="AE253" i="14"/>
  <c r="AD253" i="14"/>
  <c r="AB253" i="14"/>
  <c r="AA253" i="14"/>
  <c r="X253" i="14"/>
  <c r="S253" i="14"/>
  <c r="BD252" i="14"/>
  <c r="AV252" i="14"/>
  <c r="AS252" i="14"/>
  <c r="AQ252" i="14"/>
  <c r="AN252" i="14"/>
  <c r="AK252" i="14"/>
  <c r="AH252" i="14"/>
  <c r="AE252" i="14"/>
  <c r="AD252" i="14"/>
  <c r="AB252" i="14"/>
  <c r="AA252" i="14"/>
  <c r="X252" i="14"/>
  <c r="S252" i="14"/>
  <c r="BD251" i="14"/>
  <c r="AV251" i="14"/>
  <c r="AS251" i="14"/>
  <c r="AQ251" i="14"/>
  <c r="AN251" i="14"/>
  <c r="AK251" i="14"/>
  <c r="AH251" i="14"/>
  <c r="AE251" i="14"/>
  <c r="AD251" i="14"/>
  <c r="AB251" i="14"/>
  <c r="AA251" i="14"/>
  <c r="X251" i="14"/>
  <c r="S251" i="14"/>
  <c r="BD250" i="14"/>
  <c r="AV250" i="14"/>
  <c r="AS250" i="14"/>
  <c r="AQ250" i="14"/>
  <c r="AN250" i="14"/>
  <c r="AK250" i="14"/>
  <c r="AH250" i="14"/>
  <c r="AE250" i="14"/>
  <c r="AD250" i="14"/>
  <c r="AB250" i="14"/>
  <c r="AA250" i="14"/>
  <c r="X250" i="14"/>
  <c r="S250" i="14"/>
  <c r="BD249" i="14"/>
  <c r="AV249" i="14"/>
  <c r="AS249" i="14"/>
  <c r="AQ249" i="14"/>
  <c r="AN249" i="14"/>
  <c r="AK249" i="14"/>
  <c r="AH249" i="14"/>
  <c r="AE249" i="14"/>
  <c r="AD249" i="14"/>
  <c r="AB249" i="14"/>
  <c r="AA249" i="14"/>
  <c r="X249" i="14"/>
  <c r="S249" i="14"/>
  <c r="BD248" i="14"/>
  <c r="AV248" i="14"/>
  <c r="AS248" i="14"/>
  <c r="AQ248" i="14"/>
  <c r="AN248" i="14"/>
  <c r="AK248" i="14"/>
  <c r="AH248" i="14"/>
  <c r="AE248" i="14"/>
  <c r="F248" i="14"/>
  <c r="AA248" i="14"/>
  <c r="X248" i="14"/>
  <c r="S248" i="14"/>
  <c r="BD247" i="14"/>
  <c r="AV247" i="14"/>
  <c r="AS247" i="14"/>
  <c r="AQ247" i="14"/>
  <c r="AN247" i="14"/>
  <c r="AK247" i="14"/>
  <c r="AH247" i="14"/>
  <c r="AE247" i="14"/>
  <c r="AD247" i="14"/>
  <c r="AB247" i="14"/>
  <c r="I247" i="14"/>
  <c r="AA247" i="14" s="1"/>
  <c r="X247" i="14"/>
  <c r="S247" i="14"/>
  <c r="BD246" i="14"/>
  <c r="AV246" i="14"/>
  <c r="AS246" i="14"/>
  <c r="AQ246" i="14"/>
  <c r="AN246" i="14"/>
  <c r="AK246" i="14"/>
  <c r="AH246" i="14"/>
  <c r="AE246" i="14"/>
  <c r="AD246" i="14"/>
  <c r="AB246" i="14"/>
  <c r="AA246" i="14"/>
  <c r="I246" i="14"/>
  <c r="X246" i="14" s="1"/>
  <c r="S246" i="14"/>
  <c r="BD245" i="14"/>
  <c r="AV245" i="14"/>
  <c r="AS245" i="14"/>
  <c r="AQ245" i="14"/>
  <c r="AN245" i="14"/>
  <c r="AK245" i="14"/>
  <c r="AH245" i="14"/>
  <c r="AE245" i="14"/>
  <c r="AD245" i="14"/>
  <c r="AB245" i="14"/>
  <c r="AA245" i="14"/>
  <c r="X245" i="14"/>
  <c r="S245" i="14"/>
  <c r="BD244" i="14"/>
  <c r="AV244" i="14"/>
  <c r="AS244" i="14"/>
  <c r="AQ244" i="14"/>
  <c r="AN244" i="14"/>
  <c r="AK244" i="14"/>
  <c r="AH244" i="14"/>
  <c r="AE244" i="14"/>
  <c r="AD244" i="14"/>
  <c r="AB244" i="14"/>
  <c r="AA244" i="14"/>
  <c r="X244" i="14"/>
  <c r="I244" i="14"/>
  <c r="S244" i="14" s="1"/>
  <c r="BD243" i="14"/>
  <c r="AV243" i="14"/>
  <c r="AS243" i="14"/>
  <c r="AQ243" i="14"/>
  <c r="AN243" i="14"/>
  <c r="AK243" i="14"/>
  <c r="AH243" i="14"/>
  <c r="AE243" i="14"/>
  <c r="AD243" i="14"/>
  <c r="AB243" i="14"/>
  <c r="AA243" i="14"/>
  <c r="X243" i="14"/>
  <c r="S243" i="14"/>
  <c r="BD242" i="14"/>
  <c r="AV242" i="14"/>
  <c r="AS242" i="14"/>
  <c r="AQ242" i="14"/>
  <c r="AN242" i="14"/>
  <c r="AK242" i="14"/>
  <c r="AH242" i="14"/>
  <c r="AE242" i="14"/>
  <c r="AD242" i="14"/>
  <c r="AB242" i="14"/>
  <c r="AA242" i="14"/>
  <c r="X242" i="14"/>
  <c r="S242" i="14"/>
  <c r="BD241" i="14"/>
  <c r="AV241" i="14"/>
  <c r="AS241" i="14"/>
  <c r="AQ241" i="14"/>
  <c r="AN241" i="14"/>
  <c r="AK241" i="14"/>
  <c r="AH241" i="14"/>
  <c r="AE241" i="14"/>
  <c r="AD241" i="14"/>
  <c r="AB241" i="14"/>
  <c r="AA241" i="14"/>
  <c r="X241" i="14"/>
  <c r="S241" i="14"/>
  <c r="BD240" i="14"/>
  <c r="AV240" i="14"/>
  <c r="AS240" i="14"/>
  <c r="AQ240" i="14"/>
  <c r="AN240" i="14"/>
  <c r="AK240" i="14"/>
  <c r="AH240" i="14"/>
  <c r="AE240" i="14"/>
  <c r="AD240" i="14"/>
  <c r="AB240" i="14"/>
  <c r="AA240" i="14"/>
  <c r="X240" i="14"/>
  <c r="S240" i="14"/>
  <c r="BH237" i="14"/>
  <c r="BG237" i="14"/>
  <c r="BF237" i="14"/>
  <c r="A234" i="14"/>
  <c r="AY211" i="14"/>
  <c r="AZ211" i="14"/>
  <c r="BA211" i="14"/>
  <c r="BB211" i="14"/>
  <c r="BC211" i="14"/>
  <c r="AY212" i="14"/>
  <c r="AZ212" i="14"/>
  <c r="BA212" i="14"/>
  <c r="BB212" i="14"/>
  <c r="BC212" i="14"/>
  <c r="AY213" i="14"/>
  <c r="AZ213" i="14"/>
  <c r="BA213" i="14"/>
  <c r="BB213" i="14"/>
  <c r="BC213" i="14"/>
  <c r="AY214" i="14"/>
  <c r="AZ214" i="14"/>
  <c r="BA214" i="14"/>
  <c r="BB214" i="14"/>
  <c r="BC214" i="14"/>
  <c r="AY215" i="14"/>
  <c r="AZ215" i="14"/>
  <c r="BA215" i="14"/>
  <c r="BB215" i="14"/>
  <c r="BC215" i="14"/>
  <c r="AY216" i="14"/>
  <c r="AZ216" i="14"/>
  <c r="BA216" i="14"/>
  <c r="BB216" i="14"/>
  <c r="BC216" i="14"/>
  <c r="AY217" i="14"/>
  <c r="AZ217" i="14"/>
  <c r="BA217" i="14"/>
  <c r="BB217" i="14"/>
  <c r="BC217" i="14"/>
  <c r="AY218" i="14"/>
  <c r="AZ218" i="14"/>
  <c r="BA218" i="14"/>
  <c r="BB218" i="14"/>
  <c r="BC218" i="14"/>
  <c r="AY219" i="14"/>
  <c r="AZ219" i="14"/>
  <c r="BA219" i="14"/>
  <c r="BB219" i="14"/>
  <c r="BC219" i="14"/>
  <c r="AY220" i="14"/>
  <c r="AZ220" i="14"/>
  <c r="BA220" i="14"/>
  <c r="BB220" i="14"/>
  <c r="BC220" i="14"/>
  <c r="AY221" i="14"/>
  <c r="AZ221" i="14"/>
  <c r="BA221" i="14"/>
  <c r="BB221" i="14"/>
  <c r="BC221" i="14"/>
  <c r="AY222" i="14"/>
  <c r="AZ222" i="14"/>
  <c r="BA222" i="14"/>
  <c r="BB222" i="14"/>
  <c r="BC222" i="14"/>
  <c r="AY223" i="14"/>
  <c r="AZ223" i="14"/>
  <c r="BA223" i="14"/>
  <c r="BB223" i="14"/>
  <c r="BC223" i="14"/>
  <c r="AY224" i="14"/>
  <c r="AZ224" i="14"/>
  <c r="BA224" i="14"/>
  <c r="BB224" i="14"/>
  <c r="BC224" i="14"/>
  <c r="AY225" i="14"/>
  <c r="AZ225" i="14"/>
  <c r="BA225" i="14"/>
  <c r="BB225" i="14"/>
  <c r="BC225" i="14"/>
  <c r="AY226" i="14"/>
  <c r="AZ226" i="14"/>
  <c r="BA226" i="14"/>
  <c r="BB226" i="14"/>
  <c r="BC226" i="14"/>
  <c r="AY227" i="14"/>
  <c r="AZ227" i="14"/>
  <c r="BA227" i="14"/>
  <c r="BB227" i="14"/>
  <c r="BC227" i="14"/>
  <c r="AY228" i="14"/>
  <c r="AZ228" i="14"/>
  <c r="BA228" i="14"/>
  <c r="BB228" i="14"/>
  <c r="BC228" i="14"/>
  <c r="AY229" i="14"/>
  <c r="AZ229" i="14"/>
  <c r="BA229" i="14"/>
  <c r="BB229" i="14"/>
  <c r="BC229" i="14"/>
  <c r="AY230" i="14"/>
  <c r="AZ230" i="14"/>
  <c r="BA230" i="14"/>
  <c r="BB230" i="14"/>
  <c r="BC230" i="14"/>
  <c r="AY231" i="14"/>
  <c r="AZ231" i="14"/>
  <c r="BA231" i="14"/>
  <c r="BB231" i="14"/>
  <c r="BC231" i="14"/>
  <c r="AY232" i="14"/>
  <c r="AZ232" i="14"/>
  <c r="BA232" i="14"/>
  <c r="BB232" i="14"/>
  <c r="BC232" i="14"/>
  <c r="AY233" i="14"/>
  <c r="AZ233" i="14"/>
  <c r="BA233" i="14"/>
  <c r="BB233" i="14"/>
  <c r="BC233" i="14"/>
  <c r="BK233" i="14"/>
  <c r="BY233" i="14" s="1"/>
  <c r="BJ233" i="14"/>
  <c r="BQ233" i="14" s="1"/>
  <c r="BD233" i="14"/>
  <c r="AV233" i="14"/>
  <c r="AS233" i="14"/>
  <c r="AQ233" i="14"/>
  <c r="AN233" i="14"/>
  <c r="AK233" i="14"/>
  <c r="AH233" i="14"/>
  <c r="AE233" i="14"/>
  <c r="AD233" i="14"/>
  <c r="AB233" i="14"/>
  <c r="AA233" i="14"/>
  <c r="X233" i="14"/>
  <c r="S233" i="14"/>
  <c r="BD232" i="14"/>
  <c r="AV232" i="14"/>
  <c r="AS232" i="14"/>
  <c r="AQ232" i="14"/>
  <c r="AN232" i="14"/>
  <c r="AK232" i="14"/>
  <c r="AH232" i="14"/>
  <c r="AE232" i="14"/>
  <c r="AD232" i="14"/>
  <c r="AB232" i="14"/>
  <c r="AA232" i="14"/>
  <c r="X232" i="14"/>
  <c r="S232" i="14"/>
  <c r="BD231" i="14"/>
  <c r="AV231" i="14"/>
  <c r="AS231" i="14"/>
  <c r="AQ231" i="14"/>
  <c r="AN231" i="14"/>
  <c r="AK231" i="14"/>
  <c r="AH231" i="14"/>
  <c r="AE231" i="14"/>
  <c r="AD231" i="14"/>
  <c r="AB231" i="14"/>
  <c r="AA231" i="14"/>
  <c r="X231" i="14"/>
  <c r="S231" i="14"/>
  <c r="BD230" i="14"/>
  <c r="AV230" i="14"/>
  <c r="AS230" i="14"/>
  <c r="AQ230" i="14"/>
  <c r="AN230" i="14"/>
  <c r="AK230" i="14"/>
  <c r="AH230" i="14"/>
  <c r="AE230" i="14"/>
  <c r="AD230" i="14"/>
  <c r="AB230" i="14"/>
  <c r="AA230" i="14"/>
  <c r="X230" i="14"/>
  <c r="S230" i="14"/>
  <c r="BD229" i="14"/>
  <c r="AV229" i="14"/>
  <c r="AS229" i="14"/>
  <c r="AQ229" i="14"/>
  <c r="AN229" i="14"/>
  <c r="AK229" i="14"/>
  <c r="AH229" i="14"/>
  <c r="AE229" i="14"/>
  <c r="AD229" i="14"/>
  <c r="AB229" i="14"/>
  <c r="AA229" i="14"/>
  <c r="X229" i="14"/>
  <c r="S229" i="14"/>
  <c r="BD228" i="14"/>
  <c r="AV228" i="14"/>
  <c r="AS228" i="14"/>
  <c r="AQ228" i="14"/>
  <c r="AN228" i="14"/>
  <c r="AK228" i="14"/>
  <c r="AH228" i="14"/>
  <c r="AE228" i="14"/>
  <c r="AD228" i="14"/>
  <c r="AB228" i="14"/>
  <c r="AA228" i="14"/>
  <c r="X228" i="14"/>
  <c r="S228" i="14"/>
  <c r="BD227" i="14"/>
  <c r="AV227" i="14"/>
  <c r="AS227" i="14"/>
  <c r="AQ227" i="14"/>
  <c r="AN227" i="14"/>
  <c r="AK227" i="14"/>
  <c r="AH227" i="14"/>
  <c r="AE227" i="14"/>
  <c r="AD227" i="14"/>
  <c r="AB227" i="14"/>
  <c r="AA227" i="14"/>
  <c r="X227" i="14"/>
  <c r="S227" i="14"/>
  <c r="BD226" i="14"/>
  <c r="AV226" i="14"/>
  <c r="AS226" i="14"/>
  <c r="AQ226" i="14"/>
  <c r="AN226" i="14"/>
  <c r="AK226" i="14"/>
  <c r="AH226" i="14"/>
  <c r="AE226" i="14"/>
  <c r="AD226" i="14"/>
  <c r="AB226" i="14"/>
  <c r="AA226" i="14"/>
  <c r="X226" i="14"/>
  <c r="S226" i="14"/>
  <c r="F226" i="14"/>
  <c r="AX226" i="14" s="1"/>
  <c r="BD225" i="14"/>
  <c r="AV225" i="14"/>
  <c r="AS225" i="14"/>
  <c r="AQ225" i="14"/>
  <c r="AN225" i="14"/>
  <c r="AK225" i="14"/>
  <c r="AH225" i="14"/>
  <c r="AE225" i="14"/>
  <c r="AD225" i="14"/>
  <c r="AB225" i="14"/>
  <c r="AA225" i="14"/>
  <c r="X225" i="14"/>
  <c r="S225" i="14"/>
  <c r="BD224" i="14"/>
  <c r="AV224" i="14"/>
  <c r="AS224" i="14"/>
  <c r="AQ224" i="14"/>
  <c r="AN224" i="14"/>
  <c r="AK224" i="14"/>
  <c r="AH224" i="14"/>
  <c r="AE224" i="14"/>
  <c r="AD224" i="14"/>
  <c r="AB224" i="14"/>
  <c r="AA224" i="14"/>
  <c r="X224" i="14"/>
  <c r="S224" i="14"/>
  <c r="BD223" i="14"/>
  <c r="AV223" i="14"/>
  <c r="AS223" i="14"/>
  <c r="AQ223" i="14"/>
  <c r="AN223" i="14"/>
  <c r="AK223" i="14"/>
  <c r="AH223" i="14"/>
  <c r="AE223" i="14"/>
  <c r="AD223" i="14"/>
  <c r="AB223" i="14"/>
  <c r="AA223" i="14"/>
  <c r="X223" i="14"/>
  <c r="S223" i="14"/>
  <c r="BD222" i="14"/>
  <c r="AV222" i="14"/>
  <c r="AS222" i="14"/>
  <c r="AQ222" i="14"/>
  <c r="AN222" i="14"/>
  <c r="AK222" i="14"/>
  <c r="AH222" i="14"/>
  <c r="AE222" i="14"/>
  <c r="AD222" i="14"/>
  <c r="AB222" i="14"/>
  <c r="AA222" i="14"/>
  <c r="X222" i="14"/>
  <c r="S222" i="14"/>
  <c r="BD221" i="14"/>
  <c r="AV221" i="14"/>
  <c r="AS221" i="14"/>
  <c r="AQ221" i="14"/>
  <c r="AN221" i="14"/>
  <c r="AK221" i="14"/>
  <c r="AH221" i="14"/>
  <c r="AE221" i="14"/>
  <c r="AD221" i="14"/>
  <c r="AB221" i="14"/>
  <c r="AA221" i="14"/>
  <c r="X221" i="14"/>
  <c r="S221" i="14"/>
  <c r="BD220" i="14"/>
  <c r="AV220" i="14"/>
  <c r="AS220" i="14"/>
  <c r="AQ220" i="14"/>
  <c r="AN220" i="14"/>
  <c r="AK220" i="14"/>
  <c r="AH220" i="14"/>
  <c r="AE220" i="14"/>
  <c r="AD220" i="14"/>
  <c r="AB220" i="14"/>
  <c r="AA220" i="14"/>
  <c r="X220" i="14"/>
  <c r="S220" i="14"/>
  <c r="BD219" i="14"/>
  <c r="AV219" i="14"/>
  <c r="AS219" i="14"/>
  <c r="AQ219" i="14"/>
  <c r="AN219" i="14"/>
  <c r="AK219" i="14"/>
  <c r="AH219" i="14"/>
  <c r="AE219" i="14"/>
  <c r="F219" i="14"/>
  <c r="AA219" i="14"/>
  <c r="X219" i="14"/>
  <c r="S219" i="14"/>
  <c r="BD218" i="14"/>
  <c r="AV218" i="14"/>
  <c r="AS218" i="14"/>
  <c r="AQ218" i="14"/>
  <c r="AN218" i="14"/>
  <c r="AK218" i="14"/>
  <c r="AH218" i="14"/>
  <c r="AE218" i="14"/>
  <c r="AD218" i="14"/>
  <c r="AB218" i="14"/>
  <c r="I218" i="14"/>
  <c r="AA218" i="14" s="1"/>
  <c r="X218" i="14"/>
  <c r="S218" i="14"/>
  <c r="BD217" i="14"/>
  <c r="AV217" i="14"/>
  <c r="AS217" i="14"/>
  <c r="AQ217" i="14"/>
  <c r="AN217" i="14"/>
  <c r="AK217" i="14"/>
  <c r="AH217" i="14"/>
  <c r="AE217" i="14"/>
  <c r="AD217" i="14"/>
  <c r="AB217" i="14"/>
  <c r="AA217" i="14"/>
  <c r="I217" i="14"/>
  <c r="X217" i="14" s="1"/>
  <c r="S217" i="14"/>
  <c r="BD216" i="14"/>
  <c r="AV216" i="14"/>
  <c r="AS216" i="14"/>
  <c r="AQ216" i="14"/>
  <c r="AN216" i="14"/>
  <c r="AK216" i="14"/>
  <c r="AH216" i="14"/>
  <c r="AE216" i="14"/>
  <c r="AD216" i="14"/>
  <c r="AB216" i="14"/>
  <c r="AA216" i="14"/>
  <c r="X216" i="14"/>
  <c r="S216" i="14"/>
  <c r="BD215" i="14"/>
  <c r="AV215" i="14"/>
  <c r="AS215" i="14"/>
  <c r="AQ215" i="14"/>
  <c r="AN215" i="14"/>
  <c r="AK215" i="14"/>
  <c r="AH215" i="14"/>
  <c r="AE215" i="14"/>
  <c r="AD215" i="14"/>
  <c r="AB215" i="14"/>
  <c r="AA215" i="14"/>
  <c r="X215" i="14"/>
  <c r="I215" i="14"/>
  <c r="S215" i="14" s="1"/>
  <c r="BD214" i="14"/>
  <c r="AV214" i="14"/>
  <c r="AS214" i="14"/>
  <c r="AQ214" i="14"/>
  <c r="AN214" i="14"/>
  <c r="AK214" i="14"/>
  <c r="AH214" i="14"/>
  <c r="AE214" i="14"/>
  <c r="AD214" i="14"/>
  <c r="AB214" i="14"/>
  <c r="AA214" i="14"/>
  <c r="X214" i="14"/>
  <c r="S214" i="14"/>
  <c r="BD213" i="14"/>
  <c r="AV213" i="14"/>
  <c r="AS213" i="14"/>
  <c r="AQ213" i="14"/>
  <c r="AN213" i="14"/>
  <c r="AK213" i="14"/>
  <c r="AH213" i="14"/>
  <c r="AE213" i="14"/>
  <c r="AD213" i="14"/>
  <c r="AB213" i="14"/>
  <c r="AA213" i="14"/>
  <c r="X213" i="14"/>
  <c r="S213" i="14"/>
  <c r="BD212" i="14"/>
  <c r="AV212" i="14"/>
  <c r="AS212" i="14"/>
  <c r="AQ212" i="14"/>
  <c r="AN212" i="14"/>
  <c r="AK212" i="14"/>
  <c r="AH212" i="14"/>
  <c r="AE212" i="14"/>
  <c r="AD212" i="14"/>
  <c r="AB212" i="14"/>
  <c r="AA212" i="14"/>
  <c r="X212" i="14"/>
  <c r="S212" i="14"/>
  <c r="BD211" i="14"/>
  <c r="AV211" i="14"/>
  <c r="AS211" i="14"/>
  <c r="AQ211" i="14"/>
  <c r="AN211" i="14"/>
  <c r="AK211" i="14"/>
  <c r="AH211" i="14"/>
  <c r="AE211" i="14"/>
  <c r="AD211" i="14"/>
  <c r="AB211" i="14"/>
  <c r="AA211" i="14"/>
  <c r="X211" i="14"/>
  <c r="S211" i="14"/>
  <c r="BH208" i="14"/>
  <c r="BG208" i="14"/>
  <c r="BF208" i="14"/>
  <c r="A205" i="14"/>
  <c r="BL204" i="14"/>
  <c r="BK204" i="14"/>
  <c r="BX204" i="14" s="1"/>
  <c r="AY182" i="14"/>
  <c r="AZ182" i="14"/>
  <c r="BA182" i="14"/>
  <c r="BB182" i="14"/>
  <c r="BC182" i="14"/>
  <c r="AY183" i="14"/>
  <c r="AZ183" i="14"/>
  <c r="BA183" i="14"/>
  <c r="BB183" i="14"/>
  <c r="BC183" i="14"/>
  <c r="AY184" i="14"/>
  <c r="AZ184" i="14"/>
  <c r="BA184" i="14"/>
  <c r="BB184" i="14"/>
  <c r="BC184" i="14"/>
  <c r="AY185" i="14"/>
  <c r="AZ185" i="14"/>
  <c r="BA185" i="14"/>
  <c r="BB185" i="14"/>
  <c r="BC185" i="14"/>
  <c r="AY186" i="14"/>
  <c r="AZ186" i="14"/>
  <c r="BA186" i="14"/>
  <c r="BB186" i="14"/>
  <c r="BC186" i="14"/>
  <c r="AY187" i="14"/>
  <c r="AZ187" i="14"/>
  <c r="BA187" i="14"/>
  <c r="BB187" i="14"/>
  <c r="BC187" i="14"/>
  <c r="AY188" i="14"/>
  <c r="AZ188" i="14"/>
  <c r="BA188" i="14"/>
  <c r="BB188" i="14"/>
  <c r="BC188" i="14"/>
  <c r="AY189" i="14"/>
  <c r="AZ189" i="14"/>
  <c r="BA189" i="14"/>
  <c r="BB189" i="14"/>
  <c r="BC189" i="14"/>
  <c r="AY190" i="14"/>
  <c r="AZ190" i="14"/>
  <c r="BA190" i="14"/>
  <c r="BB190" i="14"/>
  <c r="BC190" i="14"/>
  <c r="AY191" i="14"/>
  <c r="AZ191" i="14"/>
  <c r="BA191" i="14"/>
  <c r="BB191" i="14"/>
  <c r="BC191" i="14"/>
  <c r="AY192" i="14"/>
  <c r="AZ192" i="14"/>
  <c r="BA192" i="14"/>
  <c r="BB192" i="14"/>
  <c r="BC192" i="14"/>
  <c r="AY193" i="14"/>
  <c r="AZ193" i="14"/>
  <c r="BA193" i="14"/>
  <c r="BB193" i="14"/>
  <c r="BC193" i="14"/>
  <c r="AY194" i="14"/>
  <c r="AZ194" i="14"/>
  <c r="BA194" i="14"/>
  <c r="BB194" i="14"/>
  <c r="BC194" i="14"/>
  <c r="AY195" i="14"/>
  <c r="AZ195" i="14"/>
  <c r="BA195" i="14"/>
  <c r="BB195" i="14"/>
  <c r="BC195" i="14"/>
  <c r="AY196" i="14"/>
  <c r="AZ196" i="14"/>
  <c r="BA196" i="14"/>
  <c r="BB196" i="14"/>
  <c r="BC196" i="14"/>
  <c r="AY197" i="14"/>
  <c r="AZ197" i="14"/>
  <c r="BA197" i="14"/>
  <c r="BB197" i="14"/>
  <c r="BC197" i="14"/>
  <c r="AY198" i="14"/>
  <c r="AZ198" i="14"/>
  <c r="BA198" i="14"/>
  <c r="BB198" i="14"/>
  <c r="BC198" i="14"/>
  <c r="AY199" i="14"/>
  <c r="AZ199" i="14"/>
  <c r="BA199" i="14"/>
  <c r="BB199" i="14"/>
  <c r="BC199" i="14"/>
  <c r="AY200" i="14"/>
  <c r="AZ200" i="14"/>
  <c r="BA200" i="14"/>
  <c r="BB200" i="14"/>
  <c r="BC200" i="14"/>
  <c r="AY201" i="14"/>
  <c r="AZ201" i="14"/>
  <c r="BA201" i="14"/>
  <c r="BB201" i="14"/>
  <c r="BC201" i="14"/>
  <c r="AY202" i="14"/>
  <c r="AZ202" i="14"/>
  <c r="BA202" i="14"/>
  <c r="BB202" i="14"/>
  <c r="BC202" i="14"/>
  <c r="AY203" i="14"/>
  <c r="AZ203" i="14"/>
  <c r="BA203" i="14"/>
  <c r="BB203" i="14"/>
  <c r="BC203" i="14"/>
  <c r="AY204" i="14"/>
  <c r="AZ204" i="14"/>
  <c r="BA204" i="14"/>
  <c r="BB204" i="14"/>
  <c r="BC204" i="14"/>
  <c r="BD204" i="14"/>
  <c r="AV204" i="14"/>
  <c r="AS204" i="14"/>
  <c r="AQ204" i="14"/>
  <c r="AN204" i="14"/>
  <c r="AK204" i="14"/>
  <c r="AH204" i="14"/>
  <c r="AE204" i="14"/>
  <c r="AD204" i="14"/>
  <c r="AB204" i="14"/>
  <c r="AA204" i="14"/>
  <c r="X204" i="14"/>
  <c r="S204" i="14"/>
  <c r="BD203" i="14"/>
  <c r="AV203" i="14"/>
  <c r="AS203" i="14"/>
  <c r="AQ203" i="14"/>
  <c r="AN203" i="14"/>
  <c r="AK203" i="14"/>
  <c r="AH203" i="14"/>
  <c r="AE203" i="14"/>
  <c r="AD203" i="14"/>
  <c r="AB203" i="14"/>
  <c r="AA203" i="14"/>
  <c r="X203" i="14"/>
  <c r="S203" i="14"/>
  <c r="BD202" i="14"/>
  <c r="AV202" i="14"/>
  <c r="AS202" i="14"/>
  <c r="AQ202" i="14"/>
  <c r="AN202" i="14"/>
  <c r="AK202" i="14"/>
  <c r="AH202" i="14"/>
  <c r="AE202" i="14"/>
  <c r="AD202" i="14"/>
  <c r="AB202" i="14"/>
  <c r="AA202" i="14"/>
  <c r="X202" i="14"/>
  <c r="S202" i="14"/>
  <c r="BD201" i="14"/>
  <c r="AV201" i="14"/>
  <c r="AS201" i="14"/>
  <c r="AQ201" i="14"/>
  <c r="AN201" i="14"/>
  <c r="AK201" i="14"/>
  <c r="AH201" i="14"/>
  <c r="AE201" i="14"/>
  <c r="AD201" i="14"/>
  <c r="AB201" i="14"/>
  <c r="AA201" i="14"/>
  <c r="X201" i="14"/>
  <c r="S201" i="14"/>
  <c r="BD200" i="14"/>
  <c r="AV200" i="14"/>
  <c r="AS200" i="14"/>
  <c r="AQ200" i="14"/>
  <c r="AN200" i="14"/>
  <c r="AK200" i="14"/>
  <c r="AH200" i="14"/>
  <c r="AE200" i="14"/>
  <c r="AD200" i="14"/>
  <c r="AB200" i="14"/>
  <c r="AA200" i="14"/>
  <c r="X200" i="14"/>
  <c r="S200" i="14"/>
  <c r="BD199" i="14"/>
  <c r="AV199" i="14"/>
  <c r="AS199" i="14"/>
  <c r="AQ199" i="14"/>
  <c r="AN199" i="14"/>
  <c r="AK199" i="14"/>
  <c r="AH199" i="14"/>
  <c r="AE199" i="14"/>
  <c r="AD199" i="14"/>
  <c r="AB199" i="14"/>
  <c r="AA199" i="14"/>
  <c r="X199" i="14"/>
  <c r="S199" i="14"/>
  <c r="BD198" i="14"/>
  <c r="AV198" i="14"/>
  <c r="AS198" i="14"/>
  <c r="AQ198" i="14"/>
  <c r="AN198" i="14"/>
  <c r="AK198" i="14"/>
  <c r="AH198" i="14"/>
  <c r="AE198" i="14"/>
  <c r="AD198" i="14"/>
  <c r="AB198" i="14"/>
  <c r="AA198" i="14"/>
  <c r="X198" i="14"/>
  <c r="S198" i="14"/>
  <c r="BD197" i="14"/>
  <c r="AV197" i="14"/>
  <c r="AS197" i="14"/>
  <c r="AQ197" i="14"/>
  <c r="AN197" i="14"/>
  <c r="AK197" i="14"/>
  <c r="AH197" i="14"/>
  <c r="AE197" i="14"/>
  <c r="AD197" i="14"/>
  <c r="AB197" i="14"/>
  <c r="AA197" i="14"/>
  <c r="X197" i="14"/>
  <c r="S197" i="14"/>
  <c r="F197" i="14"/>
  <c r="AX197" i="14" s="1"/>
  <c r="BD196" i="14"/>
  <c r="AV196" i="14"/>
  <c r="AS196" i="14"/>
  <c r="AQ196" i="14"/>
  <c r="AN196" i="14"/>
  <c r="AK196" i="14"/>
  <c r="AH196" i="14"/>
  <c r="AE196" i="14"/>
  <c r="AD196" i="14"/>
  <c r="AB196" i="14"/>
  <c r="AA196" i="14"/>
  <c r="X196" i="14"/>
  <c r="S196" i="14"/>
  <c r="BD195" i="14"/>
  <c r="AV195" i="14"/>
  <c r="AS195" i="14"/>
  <c r="AQ195" i="14"/>
  <c r="AN195" i="14"/>
  <c r="AK195" i="14"/>
  <c r="AH195" i="14"/>
  <c r="AE195" i="14"/>
  <c r="AD195" i="14"/>
  <c r="AB195" i="14"/>
  <c r="AA195" i="14"/>
  <c r="X195" i="14"/>
  <c r="S195" i="14"/>
  <c r="BD194" i="14"/>
  <c r="AV194" i="14"/>
  <c r="AS194" i="14"/>
  <c r="AQ194" i="14"/>
  <c r="AN194" i="14"/>
  <c r="AK194" i="14"/>
  <c r="AH194" i="14"/>
  <c r="AE194" i="14"/>
  <c r="AD194" i="14"/>
  <c r="AB194" i="14"/>
  <c r="AA194" i="14"/>
  <c r="X194" i="14"/>
  <c r="S194" i="14"/>
  <c r="BD193" i="14"/>
  <c r="AV193" i="14"/>
  <c r="AS193" i="14"/>
  <c r="AQ193" i="14"/>
  <c r="AN193" i="14"/>
  <c r="AK193" i="14"/>
  <c r="AH193" i="14"/>
  <c r="AE193" i="14"/>
  <c r="AD193" i="14"/>
  <c r="AB193" i="14"/>
  <c r="AA193" i="14"/>
  <c r="X193" i="14"/>
  <c r="S193" i="14"/>
  <c r="BD192" i="14"/>
  <c r="AV192" i="14"/>
  <c r="AS192" i="14"/>
  <c r="AQ192" i="14"/>
  <c r="AN192" i="14"/>
  <c r="AK192" i="14"/>
  <c r="AH192" i="14"/>
  <c r="AE192" i="14"/>
  <c r="AD192" i="14"/>
  <c r="AB192" i="14"/>
  <c r="AA192" i="14"/>
  <c r="X192" i="14"/>
  <c r="S192" i="14"/>
  <c r="BD191" i="14"/>
  <c r="AV191" i="14"/>
  <c r="AS191" i="14"/>
  <c r="AQ191" i="14"/>
  <c r="AN191" i="14"/>
  <c r="AK191" i="14"/>
  <c r="AH191" i="14"/>
  <c r="AD191" i="14"/>
  <c r="AB191" i="14"/>
  <c r="AA191" i="14"/>
  <c r="X191" i="14"/>
  <c r="S191" i="14"/>
  <c r="BD190" i="14"/>
  <c r="AV190" i="14"/>
  <c r="AS190" i="14"/>
  <c r="AQ190" i="14"/>
  <c r="AN190" i="14"/>
  <c r="AK190" i="14"/>
  <c r="AH190" i="14"/>
  <c r="AE190" i="14"/>
  <c r="I190" i="14"/>
  <c r="AD190" i="14" s="1"/>
  <c r="AB190" i="14"/>
  <c r="AA190" i="14"/>
  <c r="X190" i="14"/>
  <c r="S190" i="14"/>
  <c r="BD189" i="14"/>
  <c r="AV189" i="14"/>
  <c r="AS189" i="14"/>
  <c r="AQ189" i="14"/>
  <c r="AN189" i="14"/>
  <c r="AK189" i="14"/>
  <c r="AH189" i="14"/>
  <c r="AE189" i="14"/>
  <c r="AD189" i="14"/>
  <c r="AB189" i="14"/>
  <c r="X189" i="14"/>
  <c r="S189" i="14"/>
  <c r="I189" i="14"/>
  <c r="BD188" i="14"/>
  <c r="AV188" i="14"/>
  <c r="AS188" i="14"/>
  <c r="AQ188" i="14"/>
  <c r="AN188" i="14"/>
  <c r="AK188" i="14"/>
  <c r="AH188" i="14"/>
  <c r="AE188" i="14"/>
  <c r="AD188" i="14"/>
  <c r="AB188" i="14"/>
  <c r="AA188" i="14"/>
  <c r="S188" i="14"/>
  <c r="I188" i="14"/>
  <c r="BD187" i="14"/>
  <c r="AV187" i="14"/>
  <c r="AS187" i="14"/>
  <c r="AQ187" i="14"/>
  <c r="AN187" i="14"/>
  <c r="AK187" i="14"/>
  <c r="AH187" i="14"/>
  <c r="AE187" i="14"/>
  <c r="AD187" i="14"/>
  <c r="AB187" i="14"/>
  <c r="AA187" i="14"/>
  <c r="X187" i="14"/>
  <c r="S187" i="14"/>
  <c r="BD186" i="14"/>
  <c r="AV186" i="14"/>
  <c r="AS186" i="14"/>
  <c r="AQ186" i="14"/>
  <c r="AN186" i="14"/>
  <c r="AK186" i="14"/>
  <c r="AH186" i="14"/>
  <c r="AE186" i="14"/>
  <c r="AD186" i="14"/>
  <c r="AB186" i="14"/>
  <c r="AA186" i="14"/>
  <c r="X186" i="14"/>
  <c r="I186" i="14"/>
  <c r="BD185" i="14"/>
  <c r="AV185" i="14"/>
  <c r="AS185" i="14"/>
  <c r="AQ185" i="14"/>
  <c r="AN185" i="14"/>
  <c r="AK185" i="14"/>
  <c r="AH185" i="14"/>
  <c r="AE185" i="14"/>
  <c r="AD185" i="14"/>
  <c r="AB185" i="14"/>
  <c r="AA185" i="14"/>
  <c r="X185" i="14"/>
  <c r="S185" i="14"/>
  <c r="BD184" i="14"/>
  <c r="AV184" i="14"/>
  <c r="AS184" i="14"/>
  <c r="AQ184" i="14"/>
  <c r="AN184" i="14"/>
  <c r="AK184" i="14"/>
  <c r="AH184" i="14"/>
  <c r="AE184" i="14"/>
  <c r="AD184" i="14"/>
  <c r="AB184" i="14"/>
  <c r="AA184" i="14"/>
  <c r="X184" i="14"/>
  <c r="S184" i="14"/>
  <c r="BD183" i="14"/>
  <c r="AV183" i="14"/>
  <c r="AS183" i="14"/>
  <c r="AQ183" i="14"/>
  <c r="AN183" i="14"/>
  <c r="AK183" i="14"/>
  <c r="AH183" i="14"/>
  <c r="AE183" i="14"/>
  <c r="AD183" i="14"/>
  <c r="AB183" i="14"/>
  <c r="AA183" i="14"/>
  <c r="X183" i="14"/>
  <c r="S183" i="14"/>
  <c r="BD182" i="14"/>
  <c r="AV182" i="14"/>
  <c r="AS182" i="14"/>
  <c r="AQ182" i="14"/>
  <c r="AN182" i="14"/>
  <c r="AK182" i="14"/>
  <c r="AH182" i="14"/>
  <c r="AE182" i="14"/>
  <c r="AD182" i="14"/>
  <c r="AB182" i="14"/>
  <c r="AA182" i="14"/>
  <c r="X182" i="14"/>
  <c r="S182" i="14"/>
  <c r="BH179" i="14"/>
  <c r="BG179" i="14"/>
  <c r="BF179" i="14"/>
  <c r="A176" i="14"/>
  <c r="AY153" i="14"/>
  <c r="AZ153" i="14"/>
  <c r="BA153" i="14"/>
  <c r="BB153" i="14"/>
  <c r="BC153" i="14"/>
  <c r="AY154" i="14"/>
  <c r="AZ154" i="14"/>
  <c r="BA154" i="14"/>
  <c r="BB154" i="14"/>
  <c r="BC154" i="14"/>
  <c r="AY155" i="14"/>
  <c r="AZ155" i="14"/>
  <c r="BA155" i="14"/>
  <c r="BB155" i="14"/>
  <c r="BC155" i="14"/>
  <c r="AY156" i="14"/>
  <c r="AZ156" i="14"/>
  <c r="BA156" i="14"/>
  <c r="BB156" i="14"/>
  <c r="BC156" i="14"/>
  <c r="AY157" i="14"/>
  <c r="AZ157" i="14"/>
  <c r="BA157" i="14"/>
  <c r="BB157" i="14"/>
  <c r="BC157" i="14"/>
  <c r="AY158" i="14"/>
  <c r="AZ158" i="14"/>
  <c r="BA158" i="14"/>
  <c r="BB158" i="14"/>
  <c r="BC158" i="14"/>
  <c r="AY159" i="14"/>
  <c r="AZ159" i="14"/>
  <c r="BA159" i="14"/>
  <c r="BB159" i="14"/>
  <c r="BC159" i="14"/>
  <c r="AY160" i="14"/>
  <c r="AZ160" i="14"/>
  <c r="BA160" i="14"/>
  <c r="BB160" i="14"/>
  <c r="BC160" i="14"/>
  <c r="AY161" i="14"/>
  <c r="AZ161" i="14"/>
  <c r="BA161" i="14"/>
  <c r="BB161" i="14"/>
  <c r="BC161" i="14"/>
  <c r="AY162" i="14"/>
  <c r="AZ162" i="14"/>
  <c r="BA162" i="14"/>
  <c r="BB162" i="14"/>
  <c r="BC162" i="14"/>
  <c r="AY163" i="14"/>
  <c r="AZ163" i="14"/>
  <c r="BA163" i="14"/>
  <c r="BB163" i="14"/>
  <c r="BC163" i="14"/>
  <c r="AY164" i="14"/>
  <c r="AZ164" i="14"/>
  <c r="BA164" i="14"/>
  <c r="BB164" i="14"/>
  <c r="BC164" i="14"/>
  <c r="AY165" i="14"/>
  <c r="AZ165" i="14"/>
  <c r="BA165" i="14"/>
  <c r="BB165" i="14"/>
  <c r="BC165" i="14"/>
  <c r="AY166" i="14"/>
  <c r="AZ166" i="14"/>
  <c r="BA166" i="14"/>
  <c r="BB166" i="14"/>
  <c r="BC166" i="14"/>
  <c r="AY167" i="14"/>
  <c r="AZ167" i="14"/>
  <c r="BA167" i="14"/>
  <c r="BB167" i="14"/>
  <c r="BC167" i="14"/>
  <c r="AY168" i="14"/>
  <c r="AZ168" i="14"/>
  <c r="BA168" i="14"/>
  <c r="BB168" i="14"/>
  <c r="BC168" i="14"/>
  <c r="AY169" i="14"/>
  <c r="AZ169" i="14"/>
  <c r="BA169" i="14"/>
  <c r="BB169" i="14"/>
  <c r="BC169" i="14"/>
  <c r="AY170" i="14"/>
  <c r="AZ170" i="14"/>
  <c r="BA170" i="14"/>
  <c r="BB170" i="14"/>
  <c r="BC170" i="14"/>
  <c r="AY171" i="14"/>
  <c r="AZ171" i="14"/>
  <c r="BA171" i="14"/>
  <c r="BB171" i="14"/>
  <c r="BC171" i="14"/>
  <c r="AY172" i="14"/>
  <c r="AZ172" i="14"/>
  <c r="BA172" i="14"/>
  <c r="BB172" i="14"/>
  <c r="BC172" i="14"/>
  <c r="AY173" i="14"/>
  <c r="AZ173" i="14"/>
  <c r="BA173" i="14"/>
  <c r="BB173" i="14"/>
  <c r="BC173" i="14"/>
  <c r="AY174" i="14"/>
  <c r="AZ174" i="14"/>
  <c r="BA174" i="14"/>
  <c r="BB174" i="14"/>
  <c r="BC174" i="14"/>
  <c r="AY175" i="14"/>
  <c r="AZ175" i="14"/>
  <c r="BA175" i="14"/>
  <c r="BB175" i="14"/>
  <c r="BC175" i="14"/>
  <c r="BK175" i="14"/>
  <c r="BV175" i="14" s="1"/>
  <c r="BJ175" i="14"/>
  <c r="BQ175" i="14" s="1"/>
  <c r="BN175" i="14"/>
  <c r="BD175" i="14"/>
  <c r="AV175" i="14"/>
  <c r="AS175" i="14"/>
  <c r="AQ175" i="14"/>
  <c r="AN175" i="14"/>
  <c r="AK175" i="14"/>
  <c r="AH175" i="14"/>
  <c r="AE175" i="14"/>
  <c r="AD175" i="14"/>
  <c r="AB175" i="14"/>
  <c r="AA175" i="14"/>
  <c r="X175" i="14"/>
  <c r="S175" i="14"/>
  <c r="BD174" i="14"/>
  <c r="AV174" i="14"/>
  <c r="AS174" i="14"/>
  <c r="AQ174" i="14"/>
  <c r="AN174" i="14"/>
  <c r="AK174" i="14"/>
  <c r="AH174" i="14"/>
  <c r="AE174" i="14"/>
  <c r="AD174" i="14"/>
  <c r="AB174" i="14"/>
  <c r="AA174" i="14"/>
  <c r="X174" i="14"/>
  <c r="S174" i="14"/>
  <c r="BD173" i="14"/>
  <c r="AV173" i="14"/>
  <c r="AS173" i="14"/>
  <c r="AQ173" i="14"/>
  <c r="AN173" i="14"/>
  <c r="AK173" i="14"/>
  <c r="AH173" i="14"/>
  <c r="AE173" i="14"/>
  <c r="AD173" i="14"/>
  <c r="AB173" i="14"/>
  <c r="AA173" i="14"/>
  <c r="X173" i="14"/>
  <c r="S173" i="14"/>
  <c r="BD172" i="14"/>
  <c r="AV172" i="14"/>
  <c r="AS172" i="14"/>
  <c r="AQ172" i="14"/>
  <c r="AN172" i="14"/>
  <c r="AK172" i="14"/>
  <c r="AH172" i="14"/>
  <c r="AE172" i="14"/>
  <c r="AD172" i="14"/>
  <c r="AB172" i="14"/>
  <c r="AA172" i="14"/>
  <c r="X172" i="14"/>
  <c r="S172" i="14"/>
  <c r="BD171" i="14"/>
  <c r="AV171" i="14"/>
  <c r="AS171" i="14"/>
  <c r="AQ171" i="14"/>
  <c r="AN171" i="14"/>
  <c r="AK171" i="14"/>
  <c r="AH171" i="14"/>
  <c r="AE171" i="14"/>
  <c r="AD171" i="14"/>
  <c r="AB171" i="14"/>
  <c r="AA171" i="14"/>
  <c r="X171" i="14"/>
  <c r="S171" i="14"/>
  <c r="BD170" i="14"/>
  <c r="AV170" i="14"/>
  <c r="AS170" i="14"/>
  <c r="AQ170" i="14"/>
  <c r="AN170" i="14"/>
  <c r="AK170" i="14"/>
  <c r="AH170" i="14"/>
  <c r="AE170" i="14"/>
  <c r="AD170" i="14"/>
  <c r="AB170" i="14"/>
  <c r="AA170" i="14"/>
  <c r="X170" i="14"/>
  <c r="S170" i="14"/>
  <c r="BD169" i="14"/>
  <c r="AV169" i="14"/>
  <c r="AS169" i="14"/>
  <c r="AQ169" i="14"/>
  <c r="AN169" i="14"/>
  <c r="AK169" i="14"/>
  <c r="AH169" i="14"/>
  <c r="AE169" i="14"/>
  <c r="AD169" i="14"/>
  <c r="AB169" i="14"/>
  <c r="AA169" i="14"/>
  <c r="X169" i="14"/>
  <c r="S169" i="14"/>
  <c r="BD168" i="14"/>
  <c r="AV168" i="14"/>
  <c r="AS168" i="14"/>
  <c r="AQ168" i="14"/>
  <c r="AN168" i="14"/>
  <c r="AK168" i="14"/>
  <c r="AH168" i="14"/>
  <c r="AE168" i="14"/>
  <c r="AD168" i="14"/>
  <c r="AB168" i="14"/>
  <c r="AA168" i="14"/>
  <c r="X168" i="14"/>
  <c r="S168" i="14"/>
  <c r="F168" i="14"/>
  <c r="AX168" i="14" s="1"/>
  <c r="BD167" i="14"/>
  <c r="AV167" i="14"/>
  <c r="AS167" i="14"/>
  <c r="AQ167" i="14"/>
  <c r="AN167" i="14"/>
  <c r="AK167" i="14"/>
  <c r="AH167" i="14"/>
  <c r="AE167" i="14"/>
  <c r="AD167" i="14"/>
  <c r="AB167" i="14"/>
  <c r="AA167" i="14"/>
  <c r="X167" i="14"/>
  <c r="S167" i="14"/>
  <c r="BD166" i="14"/>
  <c r="AV166" i="14"/>
  <c r="AS166" i="14"/>
  <c r="AQ166" i="14"/>
  <c r="AN166" i="14"/>
  <c r="AK166" i="14"/>
  <c r="AH166" i="14"/>
  <c r="AE166" i="14"/>
  <c r="AD166" i="14"/>
  <c r="AB166" i="14"/>
  <c r="AA166" i="14"/>
  <c r="X166" i="14"/>
  <c r="S166" i="14"/>
  <c r="BD165" i="14"/>
  <c r="AV165" i="14"/>
  <c r="AS165" i="14"/>
  <c r="AQ165" i="14"/>
  <c r="AN165" i="14"/>
  <c r="AK165" i="14"/>
  <c r="AH165" i="14"/>
  <c r="AE165" i="14"/>
  <c r="AD165" i="14"/>
  <c r="AB165" i="14"/>
  <c r="AA165" i="14"/>
  <c r="X165" i="14"/>
  <c r="S165" i="14"/>
  <c r="BD164" i="14"/>
  <c r="AV164" i="14"/>
  <c r="AS164" i="14"/>
  <c r="AQ164" i="14"/>
  <c r="AN164" i="14"/>
  <c r="AK164" i="14"/>
  <c r="AH164" i="14"/>
  <c r="AE164" i="14"/>
  <c r="AD164" i="14"/>
  <c r="AB164" i="14"/>
  <c r="AA164" i="14"/>
  <c r="X164" i="14"/>
  <c r="S164" i="14"/>
  <c r="BD163" i="14"/>
  <c r="AV163" i="14"/>
  <c r="AS163" i="14"/>
  <c r="AQ163" i="14"/>
  <c r="AN163" i="14"/>
  <c r="AK163" i="14"/>
  <c r="AH163" i="14"/>
  <c r="AE163" i="14"/>
  <c r="AD163" i="14"/>
  <c r="AB163" i="14"/>
  <c r="AA163" i="14"/>
  <c r="X163" i="14"/>
  <c r="S163" i="14"/>
  <c r="BD162" i="14"/>
  <c r="AV162" i="14"/>
  <c r="AS162" i="14"/>
  <c r="AQ162" i="14"/>
  <c r="AN162" i="14"/>
  <c r="AK162" i="14"/>
  <c r="AH162" i="14"/>
  <c r="AE162" i="14"/>
  <c r="AD162" i="14"/>
  <c r="AB162" i="14"/>
  <c r="AA162" i="14"/>
  <c r="X162" i="14"/>
  <c r="S162" i="14"/>
  <c r="BD161" i="14"/>
  <c r="AV161" i="14"/>
  <c r="AS161" i="14"/>
  <c r="AQ161" i="14"/>
  <c r="AN161" i="14"/>
  <c r="AK161" i="14"/>
  <c r="AH161" i="14"/>
  <c r="AE161" i="14"/>
  <c r="F161" i="14"/>
  <c r="AA161" i="14"/>
  <c r="X161" i="14"/>
  <c r="S161" i="14"/>
  <c r="BD160" i="14"/>
  <c r="AV160" i="14"/>
  <c r="AS160" i="14"/>
  <c r="AQ160" i="14"/>
  <c r="AN160" i="14"/>
  <c r="AK160" i="14"/>
  <c r="AH160" i="14"/>
  <c r="AE160" i="14"/>
  <c r="AD160" i="14"/>
  <c r="AB160" i="14"/>
  <c r="I160" i="14"/>
  <c r="AA160" i="14" s="1"/>
  <c r="X160" i="14"/>
  <c r="S160" i="14"/>
  <c r="BD159" i="14"/>
  <c r="AV159" i="14"/>
  <c r="AS159" i="14"/>
  <c r="AQ159" i="14"/>
  <c r="AN159" i="14"/>
  <c r="AK159" i="14"/>
  <c r="AH159" i="14"/>
  <c r="AE159" i="14"/>
  <c r="AD159" i="14"/>
  <c r="AB159" i="14"/>
  <c r="AA159" i="14"/>
  <c r="I159" i="14"/>
  <c r="X159" i="14" s="1"/>
  <c r="S159" i="14"/>
  <c r="BD158" i="14"/>
  <c r="AV158" i="14"/>
  <c r="AS158" i="14"/>
  <c r="AQ158" i="14"/>
  <c r="AN158" i="14"/>
  <c r="AK158" i="14"/>
  <c r="AH158" i="14"/>
  <c r="AE158" i="14"/>
  <c r="AD158" i="14"/>
  <c r="AB158" i="14"/>
  <c r="AA158" i="14"/>
  <c r="X158" i="14"/>
  <c r="S158" i="14"/>
  <c r="BD157" i="14"/>
  <c r="AV157" i="14"/>
  <c r="AS157" i="14"/>
  <c r="AQ157" i="14"/>
  <c r="AN157" i="14"/>
  <c r="AK157" i="14"/>
  <c r="AH157" i="14"/>
  <c r="AE157" i="14"/>
  <c r="AD157" i="14"/>
  <c r="AB157" i="14"/>
  <c r="AA157" i="14"/>
  <c r="X157" i="14"/>
  <c r="I157" i="14"/>
  <c r="S157" i="14" s="1"/>
  <c r="BD156" i="14"/>
  <c r="AV156" i="14"/>
  <c r="AS156" i="14"/>
  <c r="AQ156" i="14"/>
  <c r="AN156" i="14"/>
  <c r="AK156" i="14"/>
  <c r="AH156" i="14"/>
  <c r="AE156" i="14"/>
  <c r="AD156" i="14"/>
  <c r="AB156" i="14"/>
  <c r="AA156" i="14"/>
  <c r="X156" i="14"/>
  <c r="S156" i="14"/>
  <c r="BD155" i="14"/>
  <c r="AV155" i="14"/>
  <c r="AS155" i="14"/>
  <c r="AQ155" i="14"/>
  <c r="AN155" i="14"/>
  <c r="AK155" i="14"/>
  <c r="AH155" i="14"/>
  <c r="AE155" i="14"/>
  <c r="AD155" i="14"/>
  <c r="AB155" i="14"/>
  <c r="AA155" i="14"/>
  <c r="X155" i="14"/>
  <c r="S155" i="14"/>
  <c r="BD154" i="14"/>
  <c r="AV154" i="14"/>
  <c r="AS154" i="14"/>
  <c r="AQ154" i="14"/>
  <c r="AN154" i="14"/>
  <c r="AK154" i="14"/>
  <c r="AH154" i="14"/>
  <c r="AE154" i="14"/>
  <c r="AD154" i="14"/>
  <c r="AB154" i="14"/>
  <c r="AA154" i="14"/>
  <c r="X154" i="14"/>
  <c r="S154" i="14"/>
  <c r="BD153" i="14"/>
  <c r="AV153" i="14"/>
  <c r="AS153" i="14"/>
  <c r="AQ153" i="14"/>
  <c r="AN153" i="14"/>
  <c r="AK153" i="14"/>
  <c r="AH153" i="14"/>
  <c r="AE153" i="14"/>
  <c r="AD153" i="14"/>
  <c r="AB153" i="14"/>
  <c r="AA153" i="14"/>
  <c r="X153" i="14"/>
  <c r="S153" i="14"/>
  <c r="BH150" i="14"/>
  <c r="BG150" i="14"/>
  <c r="BF150" i="14"/>
  <c r="A147" i="14"/>
  <c r="AY124" i="14"/>
  <c r="AZ124" i="14"/>
  <c r="BA124" i="14"/>
  <c r="BB124" i="14"/>
  <c r="BC124" i="14"/>
  <c r="AY125" i="14"/>
  <c r="AZ125" i="14"/>
  <c r="BA125" i="14"/>
  <c r="BB125" i="14"/>
  <c r="BC125" i="14"/>
  <c r="AY126" i="14"/>
  <c r="AZ126" i="14"/>
  <c r="BA126" i="14"/>
  <c r="BB126" i="14"/>
  <c r="BC126" i="14"/>
  <c r="AY127" i="14"/>
  <c r="AZ127" i="14"/>
  <c r="BA127" i="14"/>
  <c r="BB127" i="14"/>
  <c r="BC127" i="14"/>
  <c r="AY128" i="14"/>
  <c r="AZ128" i="14"/>
  <c r="BA128" i="14"/>
  <c r="BB128" i="14"/>
  <c r="BC128" i="14"/>
  <c r="AY129" i="14"/>
  <c r="AZ129" i="14"/>
  <c r="BA129" i="14"/>
  <c r="BB129" i="14"/>
  <c r="BC129" i="14"/>
  <c r="AY130" i="14"/>
  <c r="AZ130" i="14"/>
  <c r="BA130" i="14"/>
  <c r="BB130" i="14"/>
  <c r="BC130" i="14"/>
  <c r="AY131" i="14"/>
  <c r="AZ131" i="14"/>
  <c r="BA131" i="14"/>
  <c r="BB131" i="14"/>
  <c r="BC131" i="14"/>
  <c r="AY132" i="14"/>
  <c r="AZ132" i="14"/>
  <c r="BA132" i="14"/>
  <c r="BB132" i="14"/>
  <c r="BC132" i="14"/>
  <c r="AY133" i="14"/>
  <c r="AZ133" i="14"/>
  <c r="BA133" i="14"/>
  <c r="BB133" i="14"/>
  <c r="BC133" i="14"/>
  <c r="AY134" i="14"/>
  <c r="AZ134" i="14"/>
  <c r="BA134" i="14"/>
  <c r="BB134" i="14"/>
  <c r="BC134" i="14"/>
  <c r="AY135" i="14"/>
  <c r="AZ135" i="14"/>
  <c r="BA135" i="14"/>
  <c r="BB135" i="14"/>
  <c r="BC135" i="14"/>
  <c r="AY136" i="14"/>
  <c r="AZ136" i="14"/>
  <c r="BA136" i="14"/>
  <c r="BB136" i="14"/>
  <c r="BC136" i="14"/>
  <c r="AY137" i="14"/>
  <c r="AZ137" i="14"/>
  <c r="BA137" i="14"/>
  <c r="BB137" i="14"/>
  <c r="BC137" i="14"/>
  <c r="AY138" i="14"/>
  <c r="AZ138" i="14"/>
  <c r="BA138" i="14"/>
  <c r="BB138" i="14"/>
  <c r="BC138" i="14"/>
  <c r="AY139" i="14"/>
  <c r="AZ139" i="14"/>
  <c r="BA139" i="14"/>
  <c r="BB139" i="14"/>
  <c r="BC139" i="14"/>
  <c r="AY140" i="14"/>
  <c r="AZ140" i="14"/>
  <c r="BA140" i="14"/>
  <c r="BB140" i="14"/>
  <c r="BC140" i="14"/>
  <c r="AY141" i="14"/>
  <c r="AZ141" i="14"/>
  <c r="BA141" i="14"/>
  <c r="BB141" i="14"/>
  <c r="BC141" i="14"/>
  <c r="AY142" i="14"/>
  <c r="AZ142" i="14"/>
  <c r="BA142" i="14"/>
  <c r="BB142" i="14"/>
  <c r="BC142" i="14"/>
  <c r="AY143" i="14"/>
  <c r="AZ143" i="14"/>
  <c r="BA143" i="14"/>
  <c r="BB143" i="14"/>
  <c r="BC143" i="14"/>
  <c r="AY144" i="14"/>
  <c r="AZ144" i="14"/>
  <c r="BA144" i="14"/>
  <c r="BB144" i="14"/>
  <c r="BC144" i="14"/>
  <c r="AY145" i="14"/>
  <c r="AZ145" i="14"/>
  <c r="BA145" i="14"/>
  <c r="BB145" i="14"/>
  <c r="BC145" i="14"/>
  <c r="AY146" i="14"/>
  <c r="AZ146" i="14"/>
  <c r="BA146" i="14"/>
  <c r="BB146" i="14"/>
  <c r="BC146" i="14"/>
  <c r="BK146" i="14"/>
  <c r="BW146" i="14" s="1"/>
  <c r="BJ146" i="14"/>
  <c r="BQ146" i="14" s="1"/>
  <c r="BD146" i="14"/>
  <c r="AV146" i="14"/>
  <c r="AS146" i="14"/>
  <c r="AQ146" i="14"/>
  <c r="AN146" i="14"/>
  <c r="AK146" i="14"/>
  <c r="AH146" i="14"/>
  <c r="AE146" i="14"/>
  <c r="AD146" i="14"/>
  <c r="AB146" i="14"/>
  <c r="AA146" i="14"/>
  <c r="X146" i="14"/>
  <c r="S146" i="14"/>
  <c r="BD145" i="14"/>
  <c r="AV145" i="14"/>
  <c r="AS145" i="14"/>
  <c r="AQ145" i="14"/>
  <c r="AN145" i="14"/>
  <c r="AK145" i="14"/>
  <c r="AH145" i="14"/>
  <c r="AE145" i="14"/>
  <c r="AD145" i="14"/>
  <c r="AB145" i="14"/>
  <c r="AA145" i="14"/>
  <c r="X145" i="14"/>
  <c r="S145" i="14"/>
  <c r="BD144" i="14"/>
  <c r="AV144" i="14"/>
  <c r="AS144" i="14"/>
  <c r="AQ144" i="14"/>
  <c r="AN144" i="14"/>
  <c r="AK144" i="14"/>
  <c r="AH144" i="14"/>
  <c r="AE144" i="14"/>
  <c r="AD144" i="14"/>
  <c r="AB144" i="14"/>
  <c r="AA144" i="14"/>
  <c r="X144" i="14"/>
  <c r="S144" i="14"/>
  <c r="BD143" i="14"/>
  <c r="AV143" i="14"/>
  <c r="AS143" i="14"/>
  <c r="AQ143" i="14"/>
  <c r="AN143" i="14"/>
  <c r="AK143" i="14"/>
  <c r="AH143" i="14"/>
  <c r="AE143" i="14"/>
  <c r="AD143" i="14"/>
  <c r="AB143" i="14"/>
  <c r="AA143" i="14"/>
  <c r="X143" i="14"/>
  <c r="S143" i="14"/>
  <c r="BD142" i="14"/>
  <c r="AV142" i="14"/>
  <c r="AS142" i="14"/>
  <c r="AQ142" i="14"/>
  <c r="AN142" i="14"/>
  <c r="AK142" i="14"/>
  <c r="AH142" i="14"/>
  <c r="AE142" i="14"/>
  <c r="AD142" i="14"/>
  <c r="AB142" i="14"/>
  <c r="AA142" i="14"/>
  <c r="X142" i="14"/>
  <c r="S142" i="14"/>
  <c r="BD141" i="14"/>
  <c r="AV141" i="14"/>
  <c r="AS141" i="14"/>
  <c r="AQ141" i="14"/>
  <c r="AN141" i="14"/>
  <c r="AK141" i="14"/>
  <c r="AH141" i="14"/>
  <c r="AE141" i="14"/>
  <c r="AD141" i="14"/>
  <c r="AB141" i="14"/>
  <c r="AA141" i="14"/>
  <c r="X141" i="14"/>
  <c r="S141" i="14"/>
  <c r="BD140" i="14"/>
  <c r="AV140" i="14"/>
  <c r="AS140" i="14"/>
  <c r="AQ140" i="14"/>
  <c r="AN140" i="14"/>
  <c r="AK140" i="14"/>
  <c r="AH140" i="14"/>
  <c r="AE140" i="14"/>
  <c r="AD140" i="14"/>
  <c r="AB140" i="14"/>
  <c r="AA140" i="14"/>
  <c r="X140" i="14"/>
  <c r="S140" i="14"/>
  <c r="BD139" i="14"/>
  <c r="AV139" i="14"/>
  <c r="AS139" i="14"/>
  <c r="AQ139" i="14"/>
  <c r="AN139" i="14"/>
  <c r="AK139" i="14"/>
  <c r="AH139" i="14"/>
  <c r="AE139" i="14"/>
  <c r="AD139" i="14"/>
  <c r="AB139" i="14"/>
  <c r="AA139" i="14"/>
  <c r="X139" i="14"/>
  <c r="S139" i="14"/>
  <c r="F139" i="14"/>
  <c r="AX139" i="14" s="1"/>
  <c r="BD138" i="14"/>
  <c r="AV138" i="14"/>
  <c r="AS138" i="14"/>
  <c r="AQ138" i="14"/>
  <c r="AN138" i="14"/>
  <c r="AK138" i="14"/>
  <c r="AH138" i="14"/>
  <c r="AE138" i="14"/>
  <c r="AD138" i="14"/>
  <c r="AB138" i="14"/>
  <c r="AA138" i="14"/>
  <c r="X138" i="14"/>
  <c r="S138" i="14"/>
  <c r="BD137" i="14"/>
  <c r="AV137" i="14"/>
  <c r="AS137" i="14"/>
  <c r="AQ137" i="14"/>
  <c r="AN137" i="14"/>
  <c r="AK137" i="14"/>
  <c r="AH137" i="14"/>
  <c r="AE137" i="14"/>
  <c r="AD137" i="14"/>
  <c r="AB137" i="14"/>
  <c r="AA137" i="14"/>
  <c r="X137" i="14"/>
  <c r="S137" i="14"/>
  <c r="BD136" i="14"/>
  <c r="AV136" i="14"/>
  <c r="AS136" i="14"/>
  <c r="AQ136" i="14"/>
  <c r="AN136" i="14"/>
  <c r="AK136" i="14"/>
  <c r="AH136" i="14"/>
  <c r="AE136" i="14"/>
  <c r="AD136" i="14"/>
  <c r="AB136" i="14"/>
  <c r="AA136" i="14"/>
  <c r="X136" i="14"/>
  <c r="S136" i="14"/>
  <c r="BD135" i="14"/>
  <c r="AV135" i="14"/>
  <c r="AS135" i="14"/>
  <c r="AQ135" i="14"/>
  <c r="AN135" i="14"/>
  <c r="AK135" i="14"/>
  <c r="AH135" i="14"/>
  <c r="AE135" i="14"/>
  <c r="AD135" i="14"/>
  <c r="AB135" i="14"/>
  <c r="AA135" i="14"/>
  <c r="X135" i="14"/>
  <c r="S135" i="14"/>
  <c r="BD134" i="14"/>
  <c r="AV134" i="14"/>
  <c r="AS134" i="14"/>
  <c r="AQ134" i="14"/>
  <c r="AN134" i="14"/>
  <c r="AK134" i="14"/>
  <c r="AH134" i="14"/>
  <c r="AE134" i="14"/>
  <c r="AD134" i="14"/>
  <c r="AB134" i="14"/>
  <c r="AA134" i="14"/>
  <c r="X134" i="14"/>
  <c r="S134" i="14"/>
  <c r="BD133" i="14"/>
  <c r="AV133" i="14"/>
  <c r="AS133" i="14"/>
  <c r="AQ133" i="14"/>
  <c r="AN133" i="14"/>
  <c r="AK133" i="14"/>
  <c r="AH133" i="14"/>
  <c r="AE133" i="14"/>
  <c r="AD133" i="14"/>
  <c r="AB133" i="14"/>
  <c r="AA133" i="14"/>
  <c r="X133" i="14"/>
  <c r="S133" i="14"/>
  <c r="BD132" i="14"/>
  <c r="AV132" i="14"/>
  <c r="AS132" i="14"/>
  <c r="AQ132" i="14"/>
  <c r="AN132" i="14"/>
  <c r="AK132" i="14"/>
  <c r="AH132" i="14"/>
  <c r="AE132" i="14"/>
  <c r="F132" i="14"/>
  <c r="AA132" i="14"/>
  <c r="X132" i="14"/>
  <c r="S132" i="14"/>
  <c r="BD131" i="14"/>
  <c r="AV131" i="14"/>
  <c r="AS131" i="14"/>
  <c r="AQ131" i="14"/>
  <c r="AN131" i="14"/>
  <c r="AK131" i="14"/>
  <c r="AH131" i="14"/>
  <c r="AE131" i="14"/>
  <c r="AD131" i="14"/>
  <c r="AB131" i="14"/>
  <c r="I131" i="14"/>
  <c r="AA131" i="14" s="1"/>
  <c r="X131" i="14"/>
  <c r="S131" i="14"/>
  <c r="BD130" i="14"/>
  <c r="AV130" i="14"/>
  <c r="AS130" i="14"/>
  <c r="AQ130" i="14"/>
  <c r="AN130" i="14"/>
  <c r="AK130" i="14"/>
  <c r="AH130" i="14"/>
  <c r="AE130" i="14"/>
  <c r="AD130" i="14"/>
  <c r="AB130" i="14"/>
  <c r="AA130" i="14"/>
  <c r="I130" i="14"/>
  <c r="X130" i="14" s="1"/>
  <c r="S130" i="14"/>
  <c r="BD129" i="14"/>
  <c r="AV129" i="14"/>
  <c r="AS129" i="14"/>
  <c r="AQ129" i="14"/>
  <c r="AN129" i="14"/>
  <c r="AK129" i="14"/>
  <c r="AH129" i="14"/>
  <c r="AE129" i="14"/>
  <c r="AD129" i="14"/>
  <c r="AB129" i="14"/>
  <c r="AA129" i="14"/>
  <c r="X129" i="14"/>
  <c r="S129" i="14"/>
  <c r="BD128" i="14"/>
  <c r="AV128" i="14"/>
  <c r="AS128" i="14"/>
  <c r="AQ128" i="14"/>
  <c r="AN128" i="14"/>
  <c r="AK128" i="14"/>
  <c r="AH128" i="14"/>
  <c r="AE128" i="14"/>
  <c r="AD128" i="14"/>
  <c r="AB128" i="14"/>
  <c r="AA128" i="14"/>
  <c r="X128" i="14"/>
  <c r="I128" i="14"/>
  <c r="S128" i="14" s="1"/>
  <c r="BD127" i="14"/>
  <c r="AV127" i="14"/>
  <c r="AS127" i="14"/>
  <c r="AQ127" i="14"/>
  <c r="AN127" i="14"/>
  <c r="AK127" i="14"/>
  <c r="AH127" i="14"/>
  <c r="AE127" i="14"/>
  <c r="AD127" i="14"/>
  <c r="AB127" i="14"/>
  <c r="AA127" i="14"/>
  <c r="X127" i="14"/>
  <c r="S127" i="14"/>
  <c r="BD126" i="14"/>
  <c r="AV126" i="14"/>
  <c r="AS126" i="14"/>
  <c r="AQ126" i="14"/>
  <c r="AN126" i="14"/>
  <c r="AK126" i="14"/>
  <c r="AH126" i="14"/>
  <c r="AE126" i="14"/>
  <c r="AD126" i="14"/>
  <c r="AB126" i="14"/>
  <c r="AA126" i="14"/>
  <c r="X126" i="14"/>
  <c r="S126" i="14"/>
  <c r="BD125" i="14"/>
  <c r="AV125" i="14"/>
  <c r="AS125" i="14"/>
  <c r="AQ125" i="14"/>
  <c r="AN125" i="14"/>
  <c r="AK125" i="14"/>
  <c r="AH125" i="14"/>
  <c r="AE125" i="14"/>
  <c r="AD125" i="14"/>
  <c r="AB125" i="14"/>
  <c r="AA125" i="14"/>
  <c r="X125" i="14"/>
  <c r="S125" i="14"/>
  <c r="BD124" i="14"/>
  <c r="AV124" i="14"/>
  <c r="AS124" i="14"/>
  <c r="AQ124" i="14"/>
  <c r="AN124" i="14"/>
  <c r="AK124" i="14"/>
  <c r="AH124" i="14"/>
  <c r="AE124" i="14"/>
  <c r="AD124" i="14"/>
  <c r="AB124" i="14"/>
  <c r="AA124" i="14"/>
  <c r="X124" i="14"/>
  <c r="S124" i="14"/>
  <c r="BH121" i="14"/>
  <c r="BG121" i="14"/>
  <c r="BF121" i="14"/>
  <c r="A118" i="14"/>
  <c r="BL117" i="14"/>
  <c r="CD117" i="14" s="1"/>
  <c r="AY95" i="14"/>
  <c r="AZ95" i="14"/>
  <c r="BA95" i="14"/>
  <c r="BB95" i="14"/>
  <c r="BC95" i="14"/>
  <c r="AY96" i="14"/>
  <c r="AZ96" i="14"/>
  <c r="BA96" i="14"/>
  <c r="BB96" i="14"/>
  <c r="BC96" i="14"/>
  <c r="AY97" i="14"/>
  <c r="AZ97" i="14"/>
  <c r="BA97" i="14"/>
  <c r="BB97" i="14"/>
  <c r="BC97" i="14"/>
  <c r="AY98" i="14"/>
  <c r="AZ98" i="14"/>
  <c r="BA98" i="14"/>
  <c r="BB98" i="14"/>
  <c r="BC98" i="14"/>
  <c r="AY99" i="14"/>
  <c r="AZ99" i="14"/>
  <c r="BA99" i="14"/>
  <c r="BB99" i="14"/>
  <c r="BC99" i="14"/>
  <c r="AY100" i="14"/>
  <c r="AZ100" i="14"/>
  <c r="BA100" i="14"/>
  <c r="BB100" i="14"/>
  <c r="BC100" i="14"/>
  <c r="AY101" i="14"/>
  <c r="AZ101" i="14"/>
  <c r="BA101" i="14"/>
  <c r="BB101" i="14"/>
  <c r="BC101" i="14"/>
  <c r="AY102" i="14"/>
  <c r="AZ102" i="14"/>
  <c r="BA102" i="14"/>
  <c r="BB102" i="14"/>
  <c r="BC102" i="14"/>
  <c r="AY103" i="14"/>
  <c r="AZ103" i="14"/>
  <c r="BA103" i="14"/>
  <c r="BB103" i="14"/>
  <c r="BC103" i="14"/>
  <c r="AY104" i="14"/>
  <c r="AZ104" i="14"/>
  <c r="BA104" i="14"/>
  <c r="BB104" i="14"/>
  <c r="BC104" i="14"/>
  <c r="AY105" i="14"/>
  <c r="AZ105" i="14"/>
  <c r="BA105" i="14"/>
  <c r="BB105" i="14"/>
  <c r="BC105" i="14"/>
  <c r="AY106" i="14"/>
  <c r="AZ106" i="14"/>
  <c r="BA106" i="14"/>
  <c r="BB106" i="14"/>
  <c r="BC106" i="14"/>
  <c r="AY107" i="14"/>
  <c r="AZ107" i="14"/>
  <c r="BA107" i="14"/>
  <c r="BB107" i="14"/>
  <c r="BC107" i="14"/>
  <c r="AY108" i="14"/>
  <c r="AZ108" i="14"/>
  <c r="BA108" i="14"/>
  <c r="BB108" i="14"/>
  <c r="BC108" i="14"/>
  <c r="AY109" i="14"/>
  <c r="AZ109" i="14"/>
  <c r="BA109" i="14"/>
  <c r="BB109" i="14"/>
  <c r="BC109" i="14"/>
  <c r="AY110" i="14"/>
  <c r="AZ110" i="14"/>
  <c r="BA110" i="14"/>
  <c r="BB110" i="14"/>
  <c r="BC110" i="14"/>
  <c r="AY111" i="14"/>
  <c r="AZ111" i="14"/>
  <c r="BA111" i="14"/>
  <c r="BB111" i="14"/>
  <c r="BC111" i="14"/>
  <c r="AY112" i="14"/>
  <c r="AZ112" i="14"/>
  <c r="BA112" i="14"/>
  <c r="BB112" i="14"/>
  <c r="BC112" i="14"/>
  <c r="AY113" i="14"/>
  <c r="AZ113" i="14"/>
  <c r="BA113" i="14"/>
  <c r="BB113" i="14"/>
  <c r="BC113" i="14"/>
  <c r="AY114" i="14"/>
  <c r="AZ114" i="14"/>
  <c r="BA114" i="14"/>
  <c r="BB114" i="14"/>
  <c r="BC114" i="14"/>
  <c r="AY115" i="14"/>
  <c r="AZ115" i="14"/>
  <c r="BA115" i="14"/>
  <c r="BB115" i="14"/>
  <c r="BC115" i="14"/>
  <c r="AY116" i="14"/>
  <c r="AZ116" i="14"/>
  <c r="BA116" i="14"/>
  <c r="BB116" i="14"/>
  <c r="BC116" i="14"/>
  <c r="AY117" i="14"/>
  <c r="AZ117" i="14"/>
  <c r="BA117" i="14"/>
  <c r="BB117" i="14"/>
  <c r="BC117" i="14"/>
  <c r="BJ117" i="14"/>
  <c r="BS117" i="14" s="1"/>
  <c r="BD117" i="14"/>
  <c r="AV117" i="14"/>
  <c r="AS117" i="14"/>
  <c r="AQ117" i="14"/>
  <c r="AN117" i="14"/>
  <c r="AK117" i="14"/>
  <c r="AH117" i="14"/>
  <c r="AE117" i="14"/>
  <c r="AD117" i="14"/>
  <c r="AB117" i="14"/>
  <c r="AA117" i="14"/>
  <c r="X117" i="14"/>
  <c r="S117" i="14"/>
  <c r="BD116" i="14"/>
  <c r="AV116" i="14"/>
  <c r="AS116" i="14"/>
  <c r="AQ116" i="14"/>
  <c r="AN116" i="14"/>
  <c r="AK116" i="14"/>
  <c r="AH116" i="14"/>
  <c r="AE116" i="14"/>
  <c r="AD116" i="14"/>
  <c r="AB116" i="14"/>
  <c r="AA116" i="14"/>
  <c r="X116" i="14"/>
  <c r="S116" i="14"/>
  <c r="BD115" i="14"/>
  <c r="AV115" i="14"/>
  <c r="AS115" i="14"/>
  <c r="AQ115" i="14"/>
  <c r="AN115" i="14"/>
  <c r="AK115" i="14"/>
  <c r="AH115" i="14"/>
  <c r="AE115" i="14"/>
  <c r="AD115" i="14"/>
  <c r="AB115" i="14"/>
  <c r="AA115" i="14"/>
  <c r="X115" i="14"/>
  <c r="S115" i="14"/>
  <c r="BD114" i="14"/>
  <c r="AV114" i="14"/>
  <c r="AS114" i="14"/>
  <c r="AQ114" i="14"/>
  <c r="AN114" i="14"/>
  <c r="AK114" i="14"/>
  <c r="AH114" i="14"/>
  <c r="AE114" i="14"/>
  <c r="AD114" i="14"/>
  <c r="AB114" i="14"/>
  <c r="AA114" i="14"/>
  <c r="X114" i="14"/>
  <c r="S114" i="14"/>
  <c r="BD113" i="14"/>
  <c r="AV113" i="14"/>
  <c r="AS113" i="14"/>
  <c r="AQ113" i="14"/>
  <c r="AN113" i="14"/>
  <c r="AK113" i="14"/>
  <c r="AH113" i="14"/>
  <c r="AE113" i="14"/>
  <c r="AD113" i="14"/>
  <c r="AB113" i="14"/>
  <c r="AA113" i="14"/>
  <c r="X113" i="14"/>
  <c r="S113" i="14"/>
  <c r="BD112" i="14"/>
  <c r="AV112" i="14"/>
  <c r="AS112" i="14"/>
  <c r="AQ112" i="14"/>
  <c r="AN112" i="14"/>
  <c r="AK112" i="14"/>
  <c r="AH112" i="14"/>
  <c r="AE112" i="14"/>
  <c r="AD112" i="14"/>
  <c r="AB112" i="14"/>
  <c r="AA112" i="14"/>
  <c r="X112" i="14"/>
  <c r="S112" i="14"/>
  <c r="BD111" i="14"/>
  <c r="AV111" i="14"/>
  <c r="AS111" i="14"/>
  <c r="AQ111" i="14"/>
  <c r="AN111" i="14"/>
  <c r="AK111" i="14"/>
  <c r="AH111" i="14"/>
  <c r="AE111" i="14"/>
  <c r="AD111" i="14"/>
  <c r="AB111" i="14"/>
  <c r="AA111" i="14"/>
  <c r="X111" i="14"/>
  <c r="S111" i="14"/>
  <c r="BD110" i="14"/>
  <c r="AV110" i="14"/>
  <c r="AS110" i="14"/>
  <c r="AQ110" i="14"/>
  <c r="AN110" i="14"/>
  <c r="AK110" i="14"/>
  <c r="AH110" i="14"/>
  <c r="AE110" i="14"/>
  <c r="AD110" i="14"/>
  <c r="AB110" i="14"/>
  <c r="AA110" i="14"/>
  <c r="X110" i="14"/>
  <c r="S110" i="14"/>
  <c r="F110" i="14"/>
  <c r="AX110" i="14" s="1"/>
  <c r="BD109" i="14"/>
  <c r="AV109" i="14"/>
  <c r="AS109" i="14"/>
  <c r="AQ109" i="14"/>
  <c r="AN109" i="14"/>
  <c r="AK109" i="14"/>
  <c r="AH109" i="14"/>
  <c r="AE109" i="14"/>
  <c r="AD109" i="14"/>
  <c r="AB109" i="14"/>
  <c r="AA109" i="14"/>
  <c r="X109" i="14"/>
  <c r="S109" i="14"/>
  <c r="BD108" i="14"/>
  <c r="AV108" i="14"/>
  <c r="AS108" i="14"/>
  <c r="AQ108" i="14"/>
  <c r="AN108" i="14"/>
  <c r="AK108" i="14"/>
  <c r="AH108" i="14"/>
  <c r="AE108" i="14"/>
  <c r="AD108" i="14"/>
  <c r="AB108" i="14"/>
  <c r="AA108" i="14"/>
  <c r="X108" i="14"/>
  <c r="S108" i="14"/>
  <c r="BD107" i="14"/>
  <c r="AV107" i="14"/>
  <c r="AS107" i="14"/>
  <c r="AQ107" i="14"/>
  <c r="AN107" i="14"/>
  <c r="AK107" i="14"/>
  <c r="AH107" i="14"/>
  <c r="AE107" i="14"/>
  <c r="AD107" i="14"/>
  <c r="AB107" i="14"/>
  <c r="AA107" i="14"/>
  <c r="X107" i="14"/>
  <c r="S107" i="14"/>
  <c r="BD106" i="14"/>
  <c r="AV106" i="14"/>
  <c r="AS106" i="14"/>
  <c r="AQ106" i="14"/>
  <c r="AN106" i="14"/>
  <c r="AK106" i="14"/>
  <c r="AH106" i="14"/>
  <c r="AE106" i="14"/>
  <c r="AD106" i="14"/>
  <c r="AB106" i="14"/>
  <c r="AA106" i="14"/>
  <c r="X106" i="14"/>
  <c r="S106" i="14"/>
  <c r="BD105" i="14"/>
  <c r="AV105" i="14"/>
  <c r="AS105" i="14"/>
  <c r="AQ105" i="14"/>
  <c r="AN105" i="14"/>
  <c r="AK105" i="14"/>
  <c r="AH105" i="14"/>
  <c r="AE105" i="14"/>
  <c r="AD105" i="14"/>
  <c r="AB105" i="14"/>
  <c r="AA105" i="14"/>
  <c r="X105" i="14"/>
  <c r="S105" i="14"/>
  <c r="BD104" i="14"/>
  <c r="AV104" i="14"/>
  <c r="AS104" i="14"/>
  <c r="AQ104" i="14"/>
  <c r="AN104" i="14"/>
  <c r="AK104" i="14"/>
  <c r="AH104" i="14"/>
  <c r="AE104" i="14"/>
  <c r="AD104" i="14"/>
  <c r="AB104" i="14"/>
  <c r="AA104" i="14"/>
  <c r="X104" i="14"/>
  <c r="S104" i="14"/>
  <c r="BD103" i="14"/>
  <c r="AV103" i="14"/>
  <c r="AS103" i="14"/>
  <c r="AQ103" i="14"/>
  <c r="AN103" i="14"/>
  <c r="AK103" i="14"/>
  <c r="AH103" i="14"/>
  <c r="AE103" i="14"/>
  <c r="F103" i="14"/>
  <c r="I103" i="14" s="1"/>
  <c r="AD103" i="14" s="1"/>
  <c r="AA103" i="14"/>
  <c r="X103" i="14"/>
  <c r="S103" i="14"/>
  <c r="BD102" i="14"/>
  <c r="AV102" i="14"/>
  <c r="AS102" i="14"/>
  <c r="AQ102" i="14"/>
  <c r="AN102" i="14"/>
  <c r="AK102" i="14"/>
  <c r="AH102" i="14"/>
  <c r="AE102" i="14"/>
  <c r="AD102" i="14"/>
  <c r="AB102" i="14"/>
  <c r="I102" i="14"/>
  <c r="AA102" i="14" s="1"/>
  <c r="X102" i="14"/>
  <c r="S102" i="14"/>
  <c r="BD101" i="14"/>
  <c r="AV101" i="14"/>
  <c r="AS101" i="14"/>
  <c r="AQ101" i="14"/>
  <c r="AN101" i="14"/>
  <c r="AK101" i="14"/>
  <c r="AH101" i="14"/>
  <c r="AE101" i="14"/>
  <c r="AD101" i="14"/>
  <c r="AB101" i="14"/>
  <c r="AA101" i="14"/>
  <c r="I101" i="14"/>
  <c r="X101" i="14" s="1"/>
  <c r="S101" i="14"/>
  <c r="BD100" i="14"/>
  <c r="AV100" i="14"/>
  <c r="AS100" i="14"/>
  <c r="AQ100" i="14"/>
  <c r="AN100" i="14"/>
  <c r="AK100" i="14"/>
  <c r="AH100" i="14"/>
  <c r="AE100" i="14"/>
  <c r="AD100" i="14"/>
  <c r="AB100" i="14"/>
  <c r="AA100" i="14"/>
  <c r="X100" i="14"/>
  <c r="S100" i="14"/>
  <c r="BD99" i="14"/>
  <c r="AV99" i="14"/>
  <c r="AS99" i="14"/>
  <c r="AQ99" i="14"/>
  <c r="AN99" i="14"/>
  <c r="AK99" i="14"/>
  <c r="AH99" i="14"/>
  <c r="AE99" i="14"/>
  <c r="AD99" i="14"/>
  <c r="AB99" i="14"/>
  <c r="AA99" i="14"/>
  <c r="X99" i="14"/>
  <c r="I99" i="14"/>
  <c r="S99" i="14" s="1"/>
  <c r="BD98" i="14"/>
  <c r="AV98" i="14"/>
  <c r="AS98" i="14"/>
  <c r="AQ98" i="14"/>
  <c r="AN98" i="14"/>
  <c r="AK98" i="14"/>
  <c r="AH98" i="14"/>
  <c r="AE98" i="14"/>
  <c r="AD98" i="14"/>
  <c r="AB98" i="14"/>
  <c r="AA98" i="14"/>
  <c r="X98" i="14"/>
  <c r="S98" i="14"/>
  <c r="BD97" i="14"/>
  <c r="AV97" i="14"/>
  <c r="AS97" i="14"/>
  <c r="AQ97" i="14"/>
  <c r="AN97" i="14"/>
  <c r="AK97" i="14"/>
  <c r="AH97" i="14"/>
  <c r="AE97" i="14"/>
  <c r="AD97" i="14"/>
  <c r="AB97" i="14"/>
  <c r="AA97" i="14"/>
  <c r="X97" i="14"/>
  <c r="S97" i="14"/>
  <c r="BD96" i="14"/>
  <c r="AV96" i="14"/>
  <c r="AS96" i="14"/>
  <c r="AQ96" i="14"/>
  <c r="AN96" i="14"/>
  <c r="AK96" i="14"/>
  <c r="AH96" i="14"/>
  <c r="AE96" i="14"/>
  <c r="AD96" i="14"/>
  <c r="AB96" i="14"/>
  <c r="AA96" i="14"/>
  <c r="X96" i="14"/>
  <c r="S96" i="14"/>
  <c r="BD95" i="14"/>
  <c r="AV95" i="14"/>
  <c r="AS95" i="14"/>
  <c r="AQ95" i="14"/>
  <c r="AN95" i="14"/>
  <c r="AK95" i="14"/>
  <c r="AH95" i="14"/>
  <c r="AE95" i="14"/>
  <c r="AD95" i="14"/>
  <c r="AB95" i="14"/>
  <c r="AA95" i="14"/>
  <c r="X95" i="14"/>
  <c r="S95" i="14"/>
  <c r="BH92" i="14"/>
  <c r="BG92" i="14"/>
  <c r="BF92" i="14"/>
  <c r="A89" i="14"/>
  <c r="BL88" i="14"/>
  <c r="CE88" i="14" s="1"/>
  <c r="AY66" i="14"/>
  <c r="AZ66" i="14"/>
  <c r="BA66" i="14"/>
  <c r="BB66" i="14"/>
  <c r="BC66" i="14"/>
  <c r="AY67" i="14"/>
  <c r="AZ67" i="14"/>
  <c r="BA67" i="14"/>
  <c r="BB67" i="14"/>
  <c r="BC67" i="14"/>
  <c r="AY68" i="14"/>
  <c r="AZ68" i="14"/>
  <c r="BA68" i="14"/>
  <c r="BB68" i="14"/>
  <c r="BC68" i="14"/>
  <c r="AY69" i="14"/>
  <c r="AZ69" i="14"/>
  <c r="BA69" i="14"/>
  <c r="BB69" i="14"/>
  <c r="BC69" i="14"/>
  <c r="AY70" i="14"/>
  <c r="AZ70" i="14"/>
  <c r="BA70" i="14"/>
  <c r="BB70" i="14"/>
  <c r="BC70" i="14"/>
  <c r="AY71" i="14"/>
  <c r="AZ71" i="14"/>
  <c r="BA71" i="14"/>
  <c r="BB71" i="14"/>
  <c r="BC71" i="14"/>
  <c r="AY72" i="14"/>
  <c r="AZ72" i="14"/>
  <c r="BA72" i="14"/>
  <c r="BB72" i="14"/>
  <c r="BC72" i="14"/>
  <c r="AY73" i="14"/>
  <c r="AZ73" i="14"/>
  <c r="BA73" i="14"/>
  <c r="BB73" i="14"/>
  <c r="BC73" i="14"/>
  <c r="AY74" i="14"/>
  <c r="AZ74" i="14"/>
  <c r="BA74" i="14"/>
  <c r="BB74" i="14"/>
  <c r="BC74" i="14"/>
  <c r="AY75" i="14"/>
  <c r="AZ75" i="14"/>
  <c r="BA75" i="14"/>
  <c r="BB75" i="14"/>
  <c r="BC75" i="14"/>
  <c r="AY76" i="14"/>
  <c r="AZ76" i="14"/>
  <c r="BA76" i="14"/>
  <c r="BB76" i="14"/>
  <c r="BC76" i="14"/>
  <c r="AY77" i="14"/>
  <c r="AZ77" i="14"/>
  <c r="BA77" i="14"/>
  <c r="BB77" i="14"/>
  <c r="BC77" i="14"/>
  <c r="AY78" i="14"/>
  <c r="AZ78" i="14"/>
  <c r="BA78" i="14"/>
  <c r="BB78" i="14"/>
  <c r="BC78" i="14"/>
  <c r="AY79" i="14"/>
  <c r="AZ79" i="14"/>
  <c r="BA79" i="14"/>
  <c r="BB79" i="14"/>
  <c r="BC79" i="14"/>
  <c r="AY80" i="14"/>
  <c r="AZ80" i="14"/>
  <c r="BA80" i="14"/>
  <c r="BB80" i="14"/>
  <c r="BC80" i="14"/>
  <c r="AY81" i="14"/>
  <c r="AZ81" i="14"/>
  <c r="BA81" i="14"/>
  <c r="BB81" i="14"/>
  <c r="BC81" i="14"/>
  <c r="AY82" i="14"/>
  <c r="AZ82" i="14"/>
  <c r="BA82" i="14"/>
  <c r="BB82" i="14"/>
  <c r="BC82" i="14"/>
  <c r="AY83" i="14"/>
  <c r="AZ83" i="14"/>
  <c r="BA83" i="14"/>
  <c r="BB83" i="14"/>
  <c r="BC83" i="14"/>
  <c r="AY84" i="14"/>
  <c r="AZ84" i="14"/>
  <c r="BA84" i="14"/>
  <c r="BB84" i="14"/>
  <c r="BC84" i="14"/>
  <c r="AY85" i="14"/>
  <c r="AZ85" i="14"/>
  <c r="BA85" i="14"/>
  <c r="BB85" i="14"/>
  <c r="BC85" i="14"/>
  <c r="AY86" i="14"/>
  <c r="AZ86" i="14"/>
  <c r="BA86" i="14"/>
  <c r="BB86" i="14"/>
  <c r="BC86" i="14"/>
  <c r="AY87" i="14"/>
  <c r="AZ87" i="14"/>
  <c r="BA87" i="14"/>
  <c r="BB87" i="14"/>
  <c r="BC87" i="14"/>
  <c r="AY88" i="14"/>
  <c r="AZ88" i="14"/>
  <c r="BA88" i="14"/>
  <c r="BB88" i="14"/>
  <c r="BC88" i="14"/>
  <c r="BJ88" i="14"/>
  <c r="BS88" i="14" s="1"/>
  <c r="BD88" i="14"/>
  <c r="AV88" i="14"/>
  <c r="AS88" i="14"/>
  <c r="AQ88" i="14"/>
  <c r="AN88" i="14"/>
  <c r="AK88" i="14"/>
  <c r="AH88" i="14"/>
  <c r="AE88" i="14"/>
  <c r="AD88" i="14"/>
  <c r="AB88" i="14"/>
  <c r="AA88" i="14"/>
  <c r="X88" i="14"/>
  <c r="S88" i="14"/>
  <c r="BD87" i="14"/>
  <c r="AV87" i="14"/>
  <c r="AS87" i="14"/>
  <c r="AQ87" i="14"/>
  <c r="AN87" i="14"/>
  <c r="AK87" i="14"/>
  <c r="AH87" i="14"/>
  <c r="AE87" i="14"/>
  <c r="AD87" i="14"/>
  <c r="AB87" i="14"/>
  <c r="AA87" i="14"/>
  <c r="X87" i="14"/>
  <c r="S87" i="14"/>
  <c r="BD86" i="14"/>
  <c r="AV86" i="14"/>
  <c r="AS86" i="14"/>
  <c r="AQ86" i="14"/>
  <c r="AN86" i="14"/>
  <c r="AK86" i="14"/>
  <c r="AH86" i="14"/>
  <c r="AE86" i="14"/>
  <c r="AD86" i="14"/>
  <c r="AB86" i="14"/>
  <c r="AA86" i="14"/>
  <c r="X86" i="14"/>
  <c r="S86" i="14"/>
  <c r="BD85" i="14"/>
  <c r="AV85" i="14"/>
  <c r="AS85" i="14"/>
  <c r="AQ85" i="14"/>
  <c r="AN85" i="14"/>
  <c r="AK85" i="14"/>
  <c r="AH85" i="14"/>
  <c r="AE85" i="14"/>
  <c r="AD85" i="14"/>
  <c r="AB85" i="14"/>
  <c r="AA85" i="14"/>
  <c r="X85" i="14"/>
  <c r="S85" i="14"/>
  <c r="BD84" i="14"/>
  <c r="AV84" i="14"/>
  <c r="AS84" i="14"/>
  <c r="AQ84" i="14"/>
  <c r="AN84" i="14"/>
  <c r="AK84" i="14"/>
  <c r="AH84" i="14"/>
  <c r="AE84" i="14"/>
  <c r="AD84" i="14"/>
  <c r="AB84" i="14"/>
  <c r="AA84" i="14"/>
  <c r="X84" i="14"/>
  <c r="S84" i="14"/>
  <c r="BD83" i="14"/>
  <c r="AV83" i="14"/>
  <c r="AS83" i="14"/>
  <c r="AQ83" i="14"/>
  <c r="AN83" i="14"/>
  <c r="AK83" i="14"/>
  <c r="AH83" i="14"/>
  <c r="AE83" i="14"/>
  <c r="AD83" i="14"/>
  <c r="AB83" i="14"/>
  <c r="AA83" i="14"/>
  <c r="X83" i="14"/>
  <c r="S83" i="14"/>
  <c r="BD82" i="14"/>
  <c r="AV82" i="14"/>
  <c r="AS82" i="14"/>
  <c r="AQ82" i="14"/>
  <c r="AN82" i="14"/>
  <c r="AK82" i="14"/>
  <c r="AH82" i="14"/>
  <c r="AE82" i="14"/>
  <c r="AD82" i="14"/>
  <c r="AB82" i="14"/>
  <c r="AA82" i="14"/>
  <c r="X82" i="14"/>
  <c r="S82" i="14"/>
  <c r="BD81" i="14"/>
  <c r="AV81" i="14"/>
  <c r="AS81" i="14"/>
  <c r="AQ81" i="14"/>
  <c r="AN81" i="14"/>
  <c r="AK81" i="14"/>
  <c r="AH81" i="14"/>
  <c r="AE81" i="14"/>
  <c r="AD81" i="14"/>
  <c r="AB81" i="14"/>
  <c r="AA81" i="14"/>
  <c r="X81" i="14"/>
  <c r="S81" i="14"/>
  <c r="F81" i="14"/>
  <c r="AX81" i="14" s="1"/>
  <c r="BD80" i="14"/>
  <c r="AV80" i="14"/>
  <c r="AS80" i="14"/>
  <c r="AQ80" i="14"/>
  <c r="AN80" i="14"/>
  <c r="AK80" i="14"/>
  <c r="AH80" i="14"/>
  <c r="AE80" i="14"/>
  <c r="AD80" i="14"/>
  <c r="AB80" i="14"/>
  <c r="AA80" i="14"/>
  <c r="X80" i="14"/>
  <c r="S80" i="14"/>
  <c r="BD79" i="14"/>
  <c r="AV79" i="14"/>
  <c r="AS79" i="14"/>
  <c r="AQ79" i="14"/>
  <c r="AN79" i="14"/>
  <c r="AK79" i="14"/>
  <c r="AH79" i="14"/>
  <c r="AE79" i="14"/>
  <c r="AD79" i="14"/>
  <c r="AB79" i="14"/>
  <c r="AA79" i="14"/>
  <c r="X79" i="14"/>
  <c r="S79" i="14"/>
  <c r="BD78" i="14"/>
  <c r="AV78" i="14"/>
  <c r="AS78" i="14"/>
  <c r="AQ78" i="14"/>
  <c r="AN78" i="14"/>
  <c r="AK78" i="14"/>
  <c r="AH78" i="14"/>
  <c r="AE78" i="14"/>
  <c r="AD78" i="14"/>
  <c r="AB78" i="14"/>
  <c r="AA78" i="14"/>
  <c r="X78" i="14"/>
  <c r="S78" i="14"/>
  <c r="BD77" i="14"/>
  <c r="AV77" i="14"/>
  <c r="AS77" i="14"/>
  <c r="AQ77" i="14"/>
  <c r="AN77" i="14"/>
  <c r="AK77" i="14"/>
  <c r="AH77" i="14"/>
  <c r="AE77" i="14"/>
  <c r="AD77" i="14"/>
  <c r="AB77" i="14"/>
  <c r="AA77" i="14"/>
  <c r="X77" i="14"/>
  <c r="S77" i="14"/>
  <c r="BD76" i="14"/>
  <c r="AV76" i="14"/>
  <c r="AS76" i="14"/>
  <c r="AQ76" i="14"/>
  <c r="AN76" i="14"/>
  <c r="AK76" i="14"/>
  <c r="AH76" i="14"/>
  <c r="AE76" i="14"/>
  <c r="AD76" i="14"/>
  <c r="AB76" i="14"/>
  <c r="AA76" i="14"/>
  <c r="X76" i="14"/>
  <c r="S76" i="14"/>
  <c r="BD75" i="14"/>
  <c r="AV75" i="14"/>
  <c r="AS75" i="14"/>
  <c r="AQ75" i="14"/>
  <c r="AN75" i="14"/>
  <c r="AK75" i="14"/>
  <c r="AH75" i="14"/>
  <c r="AE75" i="14"/>
  <c r="AD75" i="14"/>
  <c r="AB75" i="14"/>
  <c r="AA75" i="14"/>
  <c r="X75" i="14"/>
  <c r="S75" i="14"/>
  <c r="BD74" i="14"/>
  <c r="AV74" i="14"/>
  <c r="AS74" i="14"/>
  <c r="AQ74" i="14"/>
  <c r="AN74" i="14"/>
  <c r="AK74" i="14"/>
  <c r="AH74" i="14"/>
  <c r="AE74" i="14"/>
  <c r="F74" i="14"/>
  <c r="AB74" i="14" s="1"/>
  <c r="AA74" i="14"/>
  <c r="X74" i="14"/>
  <c r="S74" i="14"/>
  <c r="BD73" i="14"/>
  <c r="AV73" i="14"/>
  <c r="AS73" i="14"/>
  <c r="AQ73" i="14"/>
  <c r="AN73" i="14"/>
  <c r="AK73" i="14"/>
  <c r="AH73" i="14"/>
  <c r="AE73" i="14"/>
  <c r="AD73" i="14"/>
  <c r="AB73" i="14"/>
  <c r="I73" i="14"/>
  <c r="AA73" i="14" s="1"/>
  <c r="X73" i="14"/>
  <c r="S73" i="14"/>
  <c r="BD72" i="14"/>
  <c r="AV72" i="14"/>
  <c r="AS72" i="14"/>
  <c r="AQ72" i="14"/>
  <c r="AN72" i="14"/>
  <c r="AK72" i="14"/>
  <c r="AH72" i="14"/>
  <c r="AE72" i="14"/>
  <c r="AD72" i="14"/>
  <c r="AB72" i="14"/>
  <c r="AA72" i="14"/>
  <c r="I72" i="14"/>
  <c r="X72" i="14" s="1"/>
  <c r="S72" i="14"/>
  <c r="BD71" i="14"/>
  <c r="AV71" i="14"/>
  <c r="AS71" i="14"/>
  <c r="AQ71" i="14"/>
  <c r="AN71" i="14"/>
  <c r="AK71" i="14"/>
  <c r="AH71" i="14"/>
  <c r="AE71" i="14"/>
  <c r="AD71" i="14"/>
  <c r="AB71" i="14"/>
  <c r="AA71" i="14"/>
  <c r="X71" i="14"/>
  <c r="S71" i="14"/>
  <c r="BD70" i="14"/>
  <c r="AV70" i="14"/>
  <c r="AS70" i="14"/>
  <c r="AQ70" i="14"/>
  <c r="AN70" i="14"/>
  <c r="AK70" i="14"/>
  <c r="AH70" i="14"/>
  <c r="AE70" i="14"/>
  <c r="AD70" i="14"/>
  <c r="AB70" i="14"/>
  <c r="AA70" i="14"/>
  <c r="X70" i="14"/>
  <c r="I70" i="14"/>
  <c r="S70" i="14" s="1"/>
  <c r="BD69" i="14"/>
  <c r="AV69" i="14"/>
  <c r="AS69" i="14"/>
  <c r="AQ69" i="14"/>
  <c r="AN69" i="14"/>
  <c r="AK69" i="14"/>
  <c r="AH69" i="14"/>
  <c r="AE69" i="14"/>
  <c r="AD69" i="14"/>
  <c r="AB69" i="14"/>
  <c r="AA69" i="14"/>
  <c r="X69" i="14"/>
  <c r="S69" i="14"/>
  <c r="BD68" i="14"/>
  <c r="AV68" i="14"/>
  <c r="AS68" i="14"/>
  <c r="AQ68" i="14"/>
  <c r="AN68" i="14"/>
  <c r="AK68" i="14"/>
  <c r="AH68" i="14"/>
  <c r="AE68" i="14"/>
  <c r="AD68" i="14"/>
  <c r="AB68" i="14"/>
  <c r="AA68" i="14"/>
  <c r="X68" i="14"/>
  <c r="S68" i="14"/>
  <c r="BD67" i="14"/>
  <c r="AV67" i="14"/>
  <c r="AS67" i="14"/>
  <c r="AQ67" i="14"/>
  <c r="AN67" i="14"/>
  <c r="AK67" i="14"/>
  <c r="AH67" i="14"/>
  <c r="AE67" i="14"/>
  <c r="AD67" i="14"/>
  <c r="AB67" i="14"/>
  <c r="AA67" i="14"/>
  <c r="X67" i="14"/>
  <c r="S67" i="14"/>
  <c r="BD66" i="14"/>
  <c r="AV66" i="14"/>
  <c r="AS66" i="14"/>
  <c r="AQ66" i="14"/>
  <c r="AN66" i="14"/>
  <c r="AK66" i="14"/>
  <c r="AH66" i="14"/>
  <c r="AE66" i="14"/>
  <c r="AD66" i="14"/>
  <c r="AB66" i="14"/>
  <c r="AA66" i="14"/>
  <c r="X66" i="14"/>
  <c r="S66" i="14"/>
  <c r="BH63" i="14"/>
  <c r="BG63" i="14"/>
  <c r="BF63" i="14"/>
  <c r="A60" i="14"/>
  <c r="BL59" i="14"/>
  <c r="CC59" i="14" s="1"/>
  <c r="BK59" i="14"/>
  <c r="BY59" i="14" s="1"/>
  <c r="AY37" i="14"/>
  <c r="AZ37" i="14"/>
  <c r="BA37" i="14"/>
  <c r="BB37" i="14"/>
  <c r="BC37" i="14"/>
  <c r="AY38" i="14"/>
  <c r="AZ38" i="14"/>
  <c r="BA38" i="14"/>
  <c r="BB38" i="14"/>
  <c r="BC38" i="14"/>
  <c r="AY39" i="14"/>
  <c r="AZ39" i="14"/>
  <c r="BA39" i="14"/>
  <c r="BB39" i="14"/>
  <c r="BC39" i="14"/>
  <c r="AY40" i="14"/>
  <c r="AZ40" i="14"/>
  <c r="BA40" i="14"/>
  <c r="BB40" i="14"/>
  <c r="BC40" i="14"/>
  <c r="AY41" i="14"/>
  <c r="AZ41" i="14"/>
  <c r="BA41" i="14"/>
  <c r="BB41" i="14"/>
  <c r="BC41" i="14"/>
  <c r="AY42" i="14"/>
  <c r="AZ42" i="14"/>
  <c r="BA42" i="14"/>
  <c r="BB42" i="14"/>
  <c r="BC42" i="14"/>
  <c r="AY43" i="14"/>
  <c r="AZ43" i="14"/>
  <c r="BA43" i="14"/>
  <c r="BB43" i="14"/>
  <c r="BC43" i="14"/>
  <c r="AY44" i="14"/>
  <c r="AZ44" i="14"/>
  <c r="BA44" i="14"/>
  <c r="BB44" i="14"/>
  <c r="BC44" i="14"/>
  <c r="AY45" i="14"/>
  <c r="AZ45" i="14"/>
  <c r="BA45" i="14"/>
  <c r="BB45" i="14"/>
  <c r="BC45" i="14"/>
  <c r="AY46" i="14"/>
  <c r="AZ46" i="14"/>
  <c r="BA46" i="14"/>
  <c r="BB46" i="14"/>
  <c r="BC46" i="14"/>
  <c r="AY47" i="14"/>
  <c r="AZ47" i="14"/>
  <c r="BA47" i="14"/>
  <c r="BB47" i="14"/>
  <c r="BC47" i="14"/>
  <c r="AY48" i="14"/>
  <c r="AZ48" i="14"/>
  <c r="BA48" i="14"/>
  <c r="BB48" i="14"/>
  <c r="BC48" i="14"/>
  <c r="AY49" i="14"/>
  <c r="AZ49" i="14"/>
  <c r="BA49" i="14"/>
  <c r="BB49" i="14"/>
  <c r="BC49" i="14"/>
  <c r="AY50" i="14"/>
  <c r="AZ50" i="14"/>
  <c r="BA50" i="14"/>
  <c r="BB50" i="14"/>
  <c r="BC50" i="14"/>
  <c r="AY51" i="14"/>
  <c r="AZ51" i="14"/>
  <c r="BA51" i="14"/>
  <c r="BB51" i="14"/>
  <c r="BC51" i="14"/>
  <c r="AY52" i="14"/>
  <c r="AZ52" i="14"/>
  <c r="BA52" i="14"/>
  <c r="BB52" i="14"/>
  <c r="BC52" i="14"/>
  <c r="AY53" i="14"/>
  <c r="AZ53" i="14"/>
  <c r="BA53" i="14"/>
  <c r="BB53" i="14"/>
  <c r="BC53" i="14"/>
  <c r="AY54" i="14"/>
  <c r="AZ54" i="14"/>
  <c r="BA54" i="14"/>
  <c r="BB54" i="14"/>
  <c r="BC54" i="14"/>
  <c r="AY55" i="14"/>
  <c r="AZ55" i="14"/>
  <c r="BA55" i="14"/>
  <c r="BB55" i="14"/>
  <c r="BC55" i="14"/>
  <c r="AY56" i="14"/>
  <c r="AZ56" i="14"/>
  <c r="BA56" i="14"/>
  <c r="BB56" i="14"/>
  <c r="BC56" i="14"/>
  <c r="AY57" i="14"/>
  <c r="AZ57" i="14"/>
  <c r="BA57" i="14"/>
  <c r="BB57" i="14"/>
  <c r="BC57" i="14"/>
  <c r="AY58" i="14"/>
  <c r="AZ58" i="14"/>
  <c r="BA58" i="14"/>
  <c r="BB58" i="14"/>
  <c r="BC58" i="14"/>
  <c r="AY59" i="14"/>
  <c r="AZ59" i="14"/>
  <c r="BA59" i="14"/>
  <c r="BB59" i="14"/>
  <c r="BC59" i="14"/>
  <c r="BD59" i="14"/>
  <c r="AV59" i="14"/>
  <c r="AS59" i="14"/>
  <c r="AQ59" i="14"/>
  <c r="AN59" i="14"/>
  <c r="AK59" i="14"/>
  <c r="AH59" i="14"/>
  <c r="AE59" i="14"/>
  <c r="AD59" i="14"/>
  <c r="AB59" i="14"/>
  <c r="AA59" i="14"/>
  <c r="X59" i="14"/>
  <c r="S59" i="14"/>
  <c r="BD58" i="14"/>
  <c r="AV58" i="14"/>
  <c r="AS58" i="14"/>
  <c r="AQ58" i="14"/>
  <c r="AN58" i="14"/>
  <c r="AK58" i="14"/>
  <c r="AH58" i="14"/>
  <c r="AE58" i="14"/>
  <c r="AD58" i="14"/>
  <c r="AB58" i="14"/>
  <c r="AA58" i="14"/>
  <c r="X58" i="14"/>
  <c r="S58" i="14"/>
  <c r="BD57" i="14"/>
  <c r="AV57" i="14"/>
  <c r="AS57" i="14"/>
  <c r="AQ57" i="14"/>
  <c r="AN57" i="14"/>
  <c r="AK57" i="14"/>
  <c r="AH57" i="14"/>
  <c r="AE57" i="14"/>
  <c r="AD57" i="14"/>
  <c r="AB57" i="14"/>
  <c r="AA57" i="14"/>
  <c r="X57" i="14"/>
  <c r="S57" i="14"/>
  <c r="BD56" i="14"/>
  <c r="AV56" i="14"/>
  <c r="AS56" i="14"/>
  <c r="AQ56" i="14"/>
  <c r="AN56" i="14"/>
  <c r="AK56" i="14"/>
  <c r="AH56" i="14"/>
  <c r="AE56" i="14"/>
  <c r="AD56" i="14"/>
  <c r="AB56" i="14"/>
  <c r="AA56" i="14"/>
  <c r="X56" i="14"/>
  <c r="S56" i="14"/>
  <c r="BD55" i="14"/>
  <c r="AV55" i="14"/>
  <c r="AS55" i="14"/>
  <c r="AQ55" i="14"/>
  <c r="AN55" i="14"/>
  <c r="AK55" i="14"/>
  <c r="AH55" i="14"/>
  <c r="AE55" i="14"/>
  <c r="AD55" i="14"/>
  <c r="AB55" i="14"/>
  <c r="AA55" i="14"/>
  <c r="X55" i="14"/>
  <c r="S55" i="14"/>
  <c r="BD54" i="14"/>
  <c r="AV54" i="14"/>
  <c r="AS54" i="14"/>
  <c r="AQ54" i="14"/>
  <c r="AN54" i="14"/>
  <c r="AK54" i="14"/>
  <c r="AH54" i="14"/>
  <c r="AE54" i="14"/>
  <c r="AD54" i="14"/>
  <c r="AB54" i="14"/>
  <c r="AA54" i="14"/>
  <c r="X54" i="14"/>
  <c r="S54" i="14"/>
  <c r="BD53" i="14"/>
  <c r="AV53" i="14"/>
  <c r="AS53" i="14"/>
  <c r="AQ53" i="14"/>
  <c r="AN53" i="14"/>
  <c r="AK53" i="14"/>
  <c r="AH53" i="14"/>
  <c r="AE53" i="14"/>
  <c r="AD53" i="14"/>
  <c r="AB53" i="14"/>
  <c r="AA53" i="14"/>
  <c r="X53" i="14"/>
  <c r="S53" i="14"/>
  <c r="BD52" i="14"/>
  <c r="AV52" i="14"/>
  <c r="AS52" i="14"/>
  <c r="AQ52" i="14"/>
  <c r="AN52" i="14"/>
  <c r="AK52" i="14"/>
  <c r="AH52" i="14"/>
  <c r="AE52" i="14"/>
  <c r="AD52" i="14"/>
  <c r="AB52" i="14"/>
  <c r="AA52" i="14"/>
  <c r="X52" i="14"/>
  <c r="S52" i="14"/>
  <c r="F52" i="14"/>
  <c r="AX52" i="14" s="1"/>
  <c r="BD51" i="14"/>
  <c r="AV51" i="14"/>
  <c r="AS51" i="14"/>
  <c r="AQ51" i="14"/>
  <c r="AN51" i="14"/>
  <c r="AK51" i="14"/>
  <c r="AH51" i="14"/>
  <c r="AE51" i="14"/>
  <c r="AD51" i="14"/>
  <c r="AB51" i="14"/>
  <c r="AA51" i="14"/>
  <c r="X51" i="14"/>
  <c r="S51" i="14"/>
  <c r="BD50" i="14"/>
  <c r="AV50" i="14"/>
  <c r="AS50" i="14"/>
  <c r="AQ50" i="14"/>
  <c r="AN50" i="14"/>
  <c r="AK50" i="14"/>
  <c r="AH50" i="14"/>
  <c r="AE50" i="14"/>
  <c r="AD50" i="14"/>
  <c r="AB50" i="14"/>
  <c r="AA50" i="14"/>
  <c r="X50" i="14"/>
  <c r="S50" i="14"/>
  <c r="BD49" i="14"/>
  <c r="AV49" i="14"/>
  <c r="AS49" i="14"/>
  <c r="AQ49" i="14"/>
  <c r="AN49" i="14"/>
  <c r="AK49" i="14"/>
  <c r="AH49" i="14"/>
  <c r="AE49" i="14"/>
  <c r="AD49" i="14"/>
  <c r="AB49" i="14"/>
  <c r="AA49" i="14"/>
  <c r="X49" i="14"/>
  <c r="S49" i="14"/>
  <c r="BD48" i="14"/>
  <c r="AV48" i="14"/>
  <c r="AS48" i="14"/>
  <c r="AQ48" i="14"/>
  <c r="AN48" i="14"/>
  <c r="AK48" i="14"/>
  <c r="AH48" i="14"/>
  <c r="AE48" i="14"/>
  <c r="AD48" i="14"/>
  <c r="AB48" i="14"/>
  <c r="AA48" i="14"/>
  <c r="X48" i="14"/>
  <c r="S48" i="14"/>
  <c r="BD47" i="14"/>
  <c r="AV47" i="14"/>
  <c r="AS47" i="14"/>
  <c r="AQ47" i="14"/>
  <c r="AN47" i="14"/>
  <c r="AK47" i="14"/>
  <c r="AH47" i="14"/>
  <c r="AE47" i="14"/>
  <c r="AD47" i="14"/>
  <c r="AB47" i="14"/>
  <c r="AA47" i="14"/>
  <c r="X47" i="14"/>
  <c r="S47" i="14"/>
  <c r="BD46" i="14"/>
  <c r="AV46" i="14"/>
  <c r="AS46" i="14"/>
  <c r="AQ46" i="14"/>
  <c r="AN46" i="14"/>
  <c r="AK46" i="14"/>
  <c r="AH46" i="14"/>
  <c r="AE46" i="14"/>
  <c r="AD46" i="14"/>
  <c r="AB46" i="14"/>
  <c r="AA46" i="14"/>
  <c r="X46" i="14"/>
  <c r="S46" i="14"/>
  <c r="BD45" i="14"/>
  <c r="AV45" i="14"/>
  <c r="AS45" i="14"/>
  <c r="AQ45" i="14"/>
  <c r="AN45" i="14"/>
  <c r="AK45" i="14"/>
  <c r="AH45" i="14"/>
  <c r="AE45" i="14"/>
  <c r="F45" i="14"/>
  <c r="AA45" i="14"/>
  <c r="X45" i="14"/>
  <c r="S45" i="14"/>
  <c r="BD44" i="14"/>
  <c r="AV44" i="14"/>
  <c r="AS44" i="14"/>
  <c r="AQ44" i="14"/>
  <c r="AN44" i="14"/>
  <c r="AK44" i="14"/>
  <c r="AH44" i="14"/>
  <c r="AE44" i="14"/>
  <c r="AD44" i="14"/>
  <c r="AB44" i="14"/>
  <c r="I44" i="14"/>
  <c r="AA44" i="14" s="1"/>
  <c r="X44" i="14"/>
  <c r="S44" i="14"/>
  <c r="BD43" i="14"/>
  <c r="AV43" i="14"/>
  <c r="AS43" i="14"/>
  <c r="AQ43" i="14"/>
  <c r="AN43" i="14"/>
  <c r="AK43" i="14"/>
  <c r="AH43" i="14"/>
  <c r="AE43" i="14"/>
  <c r="AD43" i="14"/>
  <c r="AB43" i="14"/>
  <c r="AA43" i="14"/>
  <c r="I43" i="14"/>
  <c r="X43" i="14" s="1"/>
  <c r="S43" i="14"/>
  <c r="BD42" i="14"/>
  <c r="AV42" i="14"/>
  <c r="AS42" i="14"/>
  <c r="AQ42" i="14"/>
  <c r="AN42" i="14"/>
  <c r="AK42" i="14"/>
  <c r="AH42" i="14"/>
  <c r="AE42" i="14"/>
  <c r="AD42" i="14"/>
  <c r="AB42" i="14"/>
  <c r="AA42" i="14"/>
  <c r="X42" i="14"/>
  <c r="S42" i="14"/>
  <c r="BD41" i="14"/>
  <c r="AV41" i="14"/>
  <c r="AS41" i="14"/>
  <c r="AQ41" i="14"/>
  <c r="AN41" i="14"/>
  <c r="AK41" i="14"/>
  <c r="AH41" i="14"/>
  <c r="AE41" i="14"/>
  <c r="AD41" i="14"/>
  <c r="AB41" i="14"/>
  <c r="AA41" i="14"/>
  <c r="X41" i="14"/>
  <c r="I41" i="14"/>
  <c r="S41" i="14" s="1"/>
  <c r="BD40" i="14"/>
  <c r="AV40" i="14"/>
  <c r="AS40" i="14"/>
  <c r="AQ40" i="14"/>
  <c r="AN40" i="14"/>
  <c r="AK40" i="14"/>
  <c r="AH40" i="14"/>
  <c r="AE40" i="14"/>
  <c r="AD40" i="14"/>
  <c r="AB40" i="14"/>
  <c r="AA40" i="14"/>
  <c r="X40" i="14"/>
  <c r="S40" i="14"/>
  <c r="BD39" i="14"/>
  <c r="AV39" i="14"/>
  <c r="AS39" i="14"/>
  <c r="AQ39" i="14"/>
  <c r="AN39" i="14"/>
  <c r="AK39" i="14"/>
  <c r="AH39" i="14"/>
  <c r="AE39" i="14"/>
  <c r="AD39" i="14"/>
  <c r="AB39" i="14"/>
  <c r="AA39" i="14"/>
  <c r="X39" i="14"/>
  <c r="S39" i="14"/>
  <c r="BD38" i="14"/>
  <c r="AV38" i="14"/>
  <c r="AS38" i="14"/>
  <c r="AQ38" i="14"/>
  <c r="AN38" i="14"/>
  <c r="AK38" i="14"/>
  <c r="AH38" i="14"/>
  <c r="AE38" i="14"/>
  <c r="AD38" i="14"/>
  <c r="AB38" i="14"/>
  <c r="AA38" i="14"/>
  <c r="X38" i="14"/>
  <c r="S38" i="14"/>
  <c r="BD37" i="14"/>
  <c r="AV37" i="14"/>
  <c r="AS37" i="14"/>
  <c r="AQ37" i="14"/>
  <c r="AN37" i="14"/>
  <c r="AK37" i="14"/>
  <c r="AH37" i="14"/>
  <c r="AE37" i="14"/>
  <c r="AD37" i="14"/>
  <c r="AB37" i="14"/>
  <c r="AA37" i="14"/>
  <c r="X37" i="14"/>
  <c r="S37" i="14"/>
  <c r="BH34" i="14"/>
  <c r="BG34" i="14"/>
  <c r="BF34" i="14"/>
  <c r="A31" i="14"/>
  <c r="BL29" i="14"/>
  <c r="AY3" i="14"/>
  <c r="AZ3" i="14"/>
  <c r="BA3" i="14"/>
  <c r="BB3" i="14"/>
  <c r="BC3" i="14"/>
  <c r="AY4" i="14"/>
  <c r="AZ4" i="14"/>
  <c r="BA4" i="14"/>
  <c r="BB4" i="14"/>
  <c r="BC4" i="14"/>
  <c r="AY5" i="14"/>
  <c r="AZ5" i="14"/>
  <c r="BA5" i="14"/>
  <c r="BB5" i="14"/>
  <c r="BC5" i="14"/>
  <c r="AY6" i="14"/>
  <c r="AZ6" i="14"/>
  <c r="BA6" i="14"/>
  <c r="BB6" i="14"/>
  <c r="BC6" i="14"/>
  <c r="AY7" i="14"/>
  <c r="AZ7" i="14"/>
  <c r="BA7" i="14"/>
  <c r="BB7" i="14"/>
  <c r="BC7" i="14"/>
  <c r="AY8" i="14"/>
  <c r="AZ8" i="14"/>
  <c r="BA8" i="14"/>
  <c r="BB8" i="14"/>
  <c r="BC8" i="14"/>
  <c r="AY9" i="14"/>
  <c r="AZ9" i="14"/>
  <c r="BA9" i="14"/>
  <c r="BB9" i="14"/>
  <c r="BC9" i="14"/>
  <c r="AY10" i="14"/>
  <c r="AZ10" i="14"/>
  <c r="BA10" i="14"/>
  <c r="BB10" i="14"/>
  <c r="BC10" i="14"/>
  <c r="AY11" i="14"/>
  <c r="AZ11" i="14"/>
  <c r="BA11" i="14"/>
  <c r="BB11" i="14"/>
  <c r="BC11" i="14"/>
  <c r="AY12" i="14"/>
  <c r="AZ12" i="14"/>
  <c r="BA12" i="14"/>
  <c r="BB12" i="14"/>
  <c r="BC12" i="14"/>
  <c r="AY13" i="14"/>
  <c r="AZ13" i="14"/>
  <c r="BA13" i="14"/>
  <c r="BB13" i="14"/>
  <c r="BC13" i="14"/>
  <c r="AY14" i="14"/>
  <c r="AZ14" i="14"/>
  <c r="BA14" i="14"/>
  <c r="BB14" i="14"/>
  <c r="BC14" i="14"/>
  <c r="AY15" i="14"/>
  <c r="AZ15" i="14"/>
  <c r="BA15" i="14"/>
  <c r="BB15" i="14"/>
  <c r="BC15" i="14"/>
  <c r="AY16" i="14"/>
  <c r="AZ16" i="14"/>
  <c r="BA16" i="14"/>
  <c r="BB16" i="14"/>
  <c r="BC16" i="14"/>
  <c r="AY17" i="14"/>
  <c r="AZ17" i="14"/>
  <c r="BA17" i="14"/>
  <c r="BB17" i="14"/>
  <c r="BC17" i="14"/>
  <c r="AY18" i="14"/>
  <c r="AZ18" i="14"/>
  <c r="BA18" i="14"/>
  <c r="BB18" i="14"/>
  <c r="BC18" i="14"/>
  <c r="AY19" i="14"/>
  <c r="AZ19" i="14"/>
  <c r="BA19" i="14"/>
  <c r="BB19" i="14"/>
  <c r="BC19" i="14"/>
  <c r="AY20" i="14"/>
  <c r="AZ20" i="14"/>
  <c r="BA20" i="14"/>
  <c r="BB20" i="14"/>
  <c r="BC20" i="14"/>
  <c r="AY21" i="14"/>
  <c r="AZ21" i="14"/>
  <c r="BA21" i="14"/>
  <c r="BB21" i="14"/>
  <c r="BC21" i="14"/>
  <c r="AY22" i="14"/>
  <c r="AZ22" i="14"/>
  <c r="BA22" i="14"/>
  <c r="BB22" i="14"/>
  <c r="BC22" i="14"/>
  <c r="AY23" i="14"/>
  <c r="AZ23" i="14"/>
  <c r="BA23" i="14"/>
  <c r="BB23" i="14"/>
  <c r="BC23" i="14"/>
  <c r="AY24" i="14"/>
  <c r="AZ24" i="14"/>
  <c r="BA24" i="14"/>
  <c r="BB24" i="14"/>
  <c r="BC24" i="14"/>
  <c r="AY25" i="14"/>
  <c r="AZ25" i="14"/>
  <c r="BA25" i="14"/>
  <c r="BB25" i="14"/>
  <c r="BC25" i="14"/>
  <c r="AY26" i="14"/>
  <c r="AZ26" i="14"/>
  <c r="BA26" i="14"/>
  <c r="BB26" i="14"/>
  <c r="BC26" i="14"/>
  <c r="AY27" i="14"/>
  <c r="AZ27" i="14"/>
  <c r="BA27" i="14"/>
  <c r="BB27" i="14"/>
  <c r="BC27" i="14"/>
  <c r="AY28" i="14"/>
  <c r="AZ28" i="14"/>
  <c r="BA28" i="14"/>
  <c r="BB28" i="14"/>
  <c r="BC28" i="14"/>
  <c r="AY29" i="14"/>
  <c r="AZ29" i="14"/>
  <c r="BA29" i="14"/>
  <c r="BB29" i="14"/>
  <c r="BC29" i="14"/>
  <c r="BJ29" i="14"/>
  <c r="BR29" i="14" s="1"/>
  <c r="BS29" i="14"/>
  <c r="BD29" i="14"/>
  <c r="AV29" i="14"/>
  <c r="AS29" i="14"/>
  <c r="AQ29" i="14"/>
  <c r="AN29" i="14"/>
  <c r="AK29" i="14"/>
  <c r="AH29" i="14"/>
  <c r="AE29" i="14"/>
  <c r="AD29" i="14"/>
  <c r="AB29" i="14"/>
  <c r="AA29" i="14"/>
  <c r="X29" i="14"/>
  <c r="S29" i="14"/>
  <c r="BD28" i="14"/>
  <c r="AV28" i="14"/>
  <c r="AS28" i="14"/>
  <c r="AQ28" i="14"/>
  <c r="AN28" i="14"/>
  <c r="AK28" i="14"/>
  <c r="AH28" i="14"/>
  <c r="AE28" i="14"/>
  <c r="AD28" i="14"/>
  <c r="AB28" i="14"/>
  <c r="AA28" i="14"/>
  <c r="X28" i="14"/>
  <c r="S28" i="14"/>
  <c r="BD27" i="14"/>
  <c r="AV27" i="14"/>
  <c r="AS27" i="14"/>
  <c r="AQ27" i="14"/>
  <c r="AN27" i="14"/>
  <c r="AK27" i="14"/>
  <c r="AH27" i="14"/>
  <c r="AE27" i="14"/>
  <c r="AD27" i="14"/>
  <c r="AB27" i="14"/>
  <c r="AA27" i="14"/>
  <c r="X27" i="14"/>
  <c r="S27" i="14"/>
  <c r="BD26" i="14"/>
  <c r="AV26" i="14"/>
  <c r="AS26" i="14"/>
  <c r="AQ26" i="14"/>
  <c r="AN26" i="14"/>
  <c r="AK26" i="14"/>
  <c r="AH26" i="14"/>
  <c r="AE26" i="14"/>
  <c r="AD26" i="14"/>
  <c r="AB26" i="14"/>
  <c r="AA26" i="14"/>
  <c r="X26" i="14"/>
  <c r="S26" i="14"/>
  <c r="BD25" i="14"/>
  <c r="AV25" i="14"/>
  <c r="AS25" i="14"/>
  <c r="AQ25" i="14"/>
  <c r="AN25" i="14"/>
  <c r="AK25" i="14"/>
  <c r="AH25" i="14"/>
  <c r="AE25" i="14"/>
  <c r="AD25" i="14"/>
  <c r="AB25" i="14"/>
  <c r="AA25" i="14"/>
  <c r="X25" i="14"/>
  <c r="S25" i="14"/>
  <c r="BD24" i="14"/>
  <c r="AV24" i="14"/>
  <c r="AS24" i="14"/>
  <c r="AQ24" i="14"/>
  <c r="AN24" i="14"/>
  <c r="AK24" i="14"/>
  <c r="AH24" i="14"/>
  <c r="AE24" i="14"/>
  <c r="AD24" i="14"/>
  <c r="AB24" i="14"/>
  <c r="AA24" i="14"/>
  <c r="X24" i="14"/>
  <c r="S24" i="14"/>
  <c r="BD23" i="14"/>
  <c r="AV23" i="14"/>
  <c r="AS23" i="14"/>
  <c r="AQ23" i="14"/>
  <c r="AN23" i="14"/>
  <c r="AK23" i="14"/>
  <c r="AH23" i="14"/>
  <c r="AE23" i="14"/>
  <c r="AD23" i="14"/>
  <c r="AB23" i="14"/>
  <c r="AA23" i="14"/>
  <c r="X23" i="14"/>
  <c r="S23" i="14"/>
  <c r="BD22" i="14"/>
  <c r="AV22" i="14"/>
  <c r="AS22" i="14"/>
  <c r="AQ22" i="14"/>
  <c r="AN22" i="14"/>
  <c r="AK22" i="14"/>
  <c r="AH22" i="14"/>
  <c r="AE22" i="14"/>
  <c r="AD22" i="14"/>
  <c r="AB22" i="14"/>
  <c r="AA22" i="14"/>
  <c r="X22" i="14"/>
  <c r="S22" i="14"/>
  <c r="F22" i="14"/>
  <c r="AX22" i="14" s="1"/>
  <c r="BD21" i="14"/>
  <c r="AV21" i="14"/>
  <c r="AQ21" i="14"/>
  <c r="AN21" i="14"/>
  <c r="AK21" i="14"/>
  <c r="AH21" i="14"/>
  <c r="AE21" i="14"/>
  <c r="AD21" i="14"/>
  <c r="AB21" i="14"/>
  <c r="AA21" i="14"/>
  <c r="X21" i="14"/>
  <c r="S21" i="14"/>
  <c r="BD20" i="14"/>
  <c r="AV20" i="14"/>
  <c r="AS20" i="14"/>
  <c r="AN20" i="14"/>
  <c r="AK20" i="14"/>
  <c r="AH20" i="14"/>
  <c r="AE20" i="14"/>
  <c r="AD20" i="14"/>
  <c r="AB20" i="14"/>
  <c r="AA20" i="14"/>
  <c r="X20" i="14"/>
  <c r="S20" i="14"/>
  <c r="BD19" i="14"/>
  <c r="AV19" i="14"/>
  <c r="AS19" i="14"/>
  <c r="AQ19" i="14"/>
  <c r="AN19" i="14"/>
  <c r="AK19" i="14"/>
  <c r="AH19" i="14"/>
  <c r="AE19" i="14"/>
  <c r="AD19" i="14"/>
  <c r="AB19" i="14"/>
  <c r="AA19" i="14"/>
  <c r="X19" i="14"/>
  <c r="S19" i="14"/>
  <c r="BD18" i="14"/>
  <c r="AV18" i="14"/>
  <c r="AS18" i="14"/>
  <c r="AQ18" i="14"/>
  <c r="AN18" i="14"/>
  <c r="AK18" i="14"/>
  <c r="AH18" i="14"/>
  <c r="AE18" i="14"/>
  <c r="AD18" i="14"/>
  <c r="AB18" i="14"/>
  <c r="AA18" i="14"/>
  <c r="X18" i="14"/>
  <c r="S18" i="14"/>
  <c r="BD17" i="14"/>
  <c r="AV17" i="14"/>
  <c r="AS17" i="14"/>
  <c r="AQ17" i="14"/>
  <c r="AN17" i="14"/>
  <c r="AK17" i="14"/>
  <c r="AH17" i="14"/>
  <c r="AE17" i="14"/>
  <c r="AD17" i="14"/>
  <c r="AB17" i="14"/>
  <c r="AA17" i="14"/>
  <c r="X17" i="14"/>
  <c r="S17" i="14"/>
  <c r="BD16" i="14"/>
  <c r="AV16" i="14"/>
  <c r="AS16" i="14"/>
  <c r="AQ16" i="14"/>
  <c r="AN16" i="14"/>
  <c r="AK16" i="14"/>
  <c r="AH16" i="14"/>
  <c r="AE16" i="14"/>
  <c r="AD16" i="14"/>
  <c r="AB16" i="14"/>
  <c r="AA16" i="14"/>
  <c r="X16" i="14"/>
  <c r="S16" i="14"/>
  <c r="BD15" i="14"/>
  <c r="AV15" i="14"/>
  <c r="AS15" i="14"/>
  <c r="AQ15" i="14"/>
  <c r="AN15" i="14"/>
  <c r="AK15" i="14"/>
  <c r="AH15" i="14"/>
  <c r="AE15" i="14"/>
  <c r="F15" i="14"/>
  <c r="M7" i="31" s="1"/>
  <c r="AA15" i="14"/>
  <c r="X15" i="14"/>
  <c r="S15" i="14"/>
  <c r="BD14" i="14"/>
  <c r="AV14" i="14"/>
  <c r="AS14" i="14"/>
  <c r="AQ14" i="14"/>
  <c r="AN14" i="14"/>
  <c r="AK14" i="14"/>
  <c r="AH14" i="14"/>
  <c r="AD14" i="14"/>
  <c r="AB14" i="14"/>
  <c r="I14" i="14"/>
  <c r="AA14" i="14" s="1"/>
  <c r="X14" i="14"/>
  <c r="S14" i="14"/>
  <c r="BD13" i="14"/>
  <c r="AV13" i="14"/>
  <c r="AS13" i="14"/>
  <c r="AQ13" i="14"/>
  <c r="AN13" i="14"/>
  <c r="AK13" i="14"/>
  <c r="AH13" i="14"/>
  <c r="AE13" i="14"/>
  <c r="AD13" i="14"/>
  <c r="AB13" i="14"/>
  <c r="AA13" i="14"/>
  <c r="I13" i="14"/>
  <c r="X13" i="14" s="1"/>
  <c r="S13" i="14"/>
  <c r="BD12" i="14"/>
  <c r="AV12" i="14"/>
  <c r="AS12" i="14"/>
  <c r="AQ12" i="14"/>
  <c r="AN12" i="14"/>
  <c r="AK12" i="14"/>
  <c r="AH12" i="14"/>
  <c r="AE12" i="14"/>
  <c r="AD12" i="14"/>
  <c r="AB12" i="14"/>
  <c r="AA12" i="14"/>
  <c r="X12" i="14"/>
  <c r="S12" i="14"/>
  <c r="BD11" i="14"/>
  <c r="AV11" i="14"/>
  <c r="AS11" i="14"/>
  <c r="AQ11" i="14"/>
  <c r="AN11" i="14"/>
  <c r="AK11" i="14"/>
  <c r="AH11" i="14"/>
  <c r="AE11" i="14"/>
  <c r="AD11" i="14"/>
  <c r="AB11" i="14"/>
  <c r="AA11" i="14"/>
  <c r="X11" i="14"/>
  <c r="I11" i="14"/>
  <c r="S11" i="14" s="1"/>
  <c r="BD10" i="14"/>
  <c r="AV10" i="14"/>
  <c r="AS10" i="14"/>
  <c r="AQ10" i="14"/>
  <c r="AN10" i="14"/>
  <c r="AK10" i="14"/>
  <c r="AH10" i="14"/>
  <c r="AE10" i="14"/>
  <c r="AD10" i="14"/>
  <c r="AB10" i="14"/>
  <c r="AA10" i="14"/>
  <c r="X10" i="14"/>
  <c r="S10" i="14"/>
  <c r="BD9" i="14"/>
  <c r="AV9" i="14"/>
  <c r="AS9" i="14"/>
  <c r="AQ9" i="14"/>
  <c r="AN9" i="14"/>
  <c r="AK9" i="14"/>
  <c r="AH9" i="14"/>
  <c r="AE9" i="14"/>
  <c r="AD9" i="14"/>
  <c r="AB9" i="14"/>
  <c r="AA9" i="14"/>
  <c r="X9" i="14"/>
  <c r="S9" i="14"/>
  <c r="BD8" i="14"/>
  <c r="AV8" i="14"/>
  <c r="AS8" i="14"/>
  <c r="AQ8" i="14"/>
  <c r="AN8" i="14"/>
  <c r="AK8" i="14"/>
  <c r="AH8" i="14"/>
  <c r="AE8" i="14"/>
  <c r="AD8" i="14"/>
  <c r="AB8" i="14"/>
  <c r="AA8" i="14"/>
  <c r="X8" i="14"/>
  <c r="S8" i="14"/>
  <c r="BD7" i="14"/>
  <c r="AV7" i="14"/>
  <c r="AS7" i="14"/>
  <c r="AQ7" i="14"/>
  <c r="AN7" i="14"/>
  <c r="AK7" i="14"/>
  <c r="AH7" i="14"/>
  <c r="AE7" i="14"/>
  <c r="AD7" i="14"/>
  <c r="AB7" i="14"/>
  <c r="AA7" i="14"/>
  <c r="X7" i="14"/>
  <c r="S7" i="14"/>
  <c r="BD6" i="14"/>
  <c r="AV6" i="14"/>
  <c r="AS6" i="14"/>
  <c r="AQ6" i="14"/>
  <c r="AN6" i="14"/>
  <c r="AK6" i="14"/>
  <c r="AH6" i="14"/>
  <c r="AE6" i="14"/>
  <c r="AD6" i="14"/>
  <c r="AB6" i="14"/>
  <c r="X6" i="14"/>
  <c r="S6" i="14"/>
  <c r="BD5" i="14"/>
  <c r="AV5" i="14"/>
  <c r="AS5" i="14"/>
  <c r="AQ5" i="14"/>
  <c r="AN5" i="14"/>
  <c r="AK5" i="14"/>
  <c r="AH5" i="14"/>
  <c r="AE5" i="14"/>
  <c r="AD5" i="14"/>
  <c r="AB5" i="14"/>
  <c r="AA5" i="14"/>
  <c r="X5" i="14"/>
  <c r="S5" i="14"/>
  <c r="BH4" i="14"/>
  <c r="BG4" i="14"/>
  <c r="BF4" i="14"/>
  <c r="BD4" i="14"/>
  <c r="AV4" i="14"/>
  <c r="AS4" i="14"/>
  <c r="AQ4" i="14"/>
  <c r="AN4" i="14"/>
  <c r="AK4" i="14"/>
  <c r="AH4" i="14"/>
  <c r="AE4" i="14"/>
  <c r="AD4" i="14"/>
  <c r="AB4" i="14"/>
  <c r="AA4" i="14"/>
  <c r="X4" i="14"/>
  <c r="S4" i="14"/>
  <c r="BD3" i="14"/>
  <c r="AV3" i="14"/>
  <c r="AS3" i="14"/>
  <c r="AQ3" i="14"/>
  <c r="AN3" i="14"/>
  <c r="AK3" i="14"/>
  <c r="AH3" i="14"/>
  <c r="AE3" i="14"/>
  <c r="AD3" i="14"/>
  <c r="AB3" i="14"/>
  <c r="AA3" i="14"/>
  <c r="X3" i="14"/>
  <c r="S3" i="14"/>
  <c r="A1" i="14"/>
  <c r="L26" i="13"/>
  <c r="I22" i="1"/>
  <c r="Q22" i="1" s="1"/>
  <c r="B24" i="1"/>
  <c r="B25" i="1"/>
  <c r="B26" i="1"/>
  <c r="B27" i="1" s="1"/>
  <c r="BQ17" i="12"/>
  <c r="BQ16" i="12"/>
  <c r="K4" i="2"/>
  <c r="L2" i="2"/>
  <c r="AD22" i="2"/>
  <c r="AG22" i="2" s="1"/>
  <c r="F11" i="2"/>
  <c r="H11" i="2" s="1"/>
  <c r="F12" i="2"/>
  <c r="H12" i="2" s="1"/>
  <c r="F13" i="2"/>
  <c r="H13" i="2" s="1"/>
  <c r="F14" i="2"/>
  <c r="H14" i="2" s="1"/>
  <c r="F15" i="2"/>
  <c r="H15" i="2" s="1"/>
  <c r="F16" i="2"/>
  <c r="H16" i="2" s="1"/>
  <c r="F17" i="2"/>
  <c r="H17" i="2" s="1"/>
  <c r="F18" i="2"/>
  <c r="H18" i="2" s="1"/>
  <c r="AC26" i="2"/>
  <c r="AC27" i="2" s="1"/>
  <c r="R11" i="2"/>
  <c r="S11" i="2" s="1"/>
  <c r="U6" i="12" s="1"/>
  <c r="Y11" i="2"/>
  <c r="R12" i="2"/>
  <c r="S12" i="2" s="1"/>
  <c r="U7" i="12" s="1"/>
  <c r="Y12" i="2"/>
  <c r="R13" i="2"/>
  <c r="S13" i="2" s="1"/>
  <c r="Y13" i="2"/>
  <c r="R14" i="2"/>
  <c r="S14" i="2" s="1"/>
  <c r="U9" i="12" s="1"/>
  <c r="Y14" i="2"/>
  <c r="R15" i="2"/>
  <c r="S15" i="2" s="1"/>
  <c r="Y15" i="2"/>
  <c r="R16" i="2"/>
  <c r="S16" i="2" s="1"/>
  <c r="U11" i="12" s="1"/>
  <c r="DP7" i="2"/>
  <c r="DO26" i="2" s="1"/>
  <c r="DP26" i="2" s="1"/>
  <c r="X35" i="8" s="1"/>
  <c r="I21" i="1"/>
  <c r="Q21" i="1" s="1"/>
  <c r="AD21" i="2"/>
  <c r="AG21" i="2" s="1"/>
  <c r="I12" i="1"/>
  <c r="AH12" i="1"/>
  <c r="AI12" i="1"/>
  <c r="DD18" i="2"/>
  <c r="DF18" i="2" s="1"/>
  <c r="ET18" i="2"/>
  <c r="EU18" i="2" s="1"/>
  <c r="D12" i="2"/>
  <c r="I13" i="1"/>
  <c r="AH13" i="1"/>
  <c r="AI13" i="1"/>
  <c r="DD19" i="2"/>
  <c r="DF19" i="2" s="1"/>
  <c r="ET19" i="2"/>
  <c r="EU19" i="2" s="1"/>
  <c r="G13" i="2"/>
  <c r="I14" i="1"/>
  <c r="AH14" i="1"/>
  <c r="AI14" i="1"/>
  <c r="DD20" i="2"/>
  <c r="DF20" i="2" s="1"/>
  <c r="ET20" i="2"/>
  <c r="EU20" i="2" s="1"/>
  <c r="D14" i="2"/>
  <c r="I15" i="1"/>
  <c r="AH15" i="1"/>
  <c r="AI15" i="1"/>
  <c r="EU21" i="2"/>
  <c r="D15" i="2"/>
  <c r="I16" i="1"/>
  <c r="AH16" i="1"/>
  <c r="AI16" i="1"/>
  <c r="DF22" i="2"/>
  <c r="D16" i="2"/>
  <c r="I17" i="1"/>
  <c r="AH17" i="1"/>
  <c r="I9" i="30" s="1"/>
  <c r="AI17" i="1"/>
  <c r="DF23" i="2"/>
  <c r="D17" i="2"/>
  <c r="I18" i="1"/>
  <c r="A9" i="8"/>
  <c r="D18" i="2"/>
  <c r="DD11" i="2"/>
  <c r="DF11" i="2" s="1"/>
  <c r="ET11" i="2"/>
  <c r="EU11" i="2" s="1"/>
  <c r="D11" i="2"/>
  <c r="I11" i="1"/>
  <c r="AH11" i="1"/>
  <c r="AI11" i="1"/>
  <c r="ET12" i="2"/>
  <c r="EU12" i="2" s="1"/>
  <c r="ET13" i="2"/>
  <c r="EU13" i="2" s="1"/>
  <c r="ET14" i="2"/>
  <c r="EU14" i="2" s="1"/>
  <c r="ET15" i="2"/>
  <c r="EU15" i="2" s="1"/>
  <c r="ET16" i="2"/>
  <c r="EU16" i="2" s="1"/>
  <c r="ET17" i="2"/>
  <c r="EU17" i="2" s="1"/>
  <c r="EU24" i="2"/>
  <c r="FL7" i="2"/>
  <c r="EE7" i="2"/>
  <c r="DZ7" i="2"/>
  <c r="DU7" i="2"/>
  <c r="DD12" i="2"/>
  <c r="DF12" i="2" s="1"/>
  <c r="C17" i="8"/>
  <c r="C16" i="8"/>
  <c r="B8" i="8"/>
  <c r="FO12" i="2"/>
  <c r="FO13" i="2" s="1"/>
  <c r="FO14" i="2" s="1"/>
  <c r="FO15" i="2" s="1"/>
  <c r="FO16" i="2" s="1"/>
  <c r="FO17" i="2" s="1"/>
  <c r="FO18" i="2" s="1"/>
  <c r="FO19" i="2" s="1"/>
  <c r="FO20" i="2" s="1"/>
  <c r="FO21" i="2" s="1"/>
  <c r="FO22" i="2" s="1"/>
  <c r="FO23" i="2" s="1"/>
  <c r="FO24" i="2" s="1"/>
  <c r="FO25" i="2" s="1"/>
  <c r="FO26" i="2" s="1"/>
  <c r="FO27" i="2" s="1"/>
  <c r="FO28" i="2" s="1"/>
  <c r="FO29" i="2" s="1"/>
  <c r="FO30" i="2" s="1"/>
  <c r="FO31" i="2" s="1"/>
  <c r="FO32" i="2" s="1"/>
  <c r="FO33" i="2" s="1"/>
  <c r="FO34" i="2" s="1"/>
  <c r="FO35" i="2" s="1"/>
  <c r="FO36" i="2" s="1"/>
  <c r="FO37" i="2" s="1"/>
  <c r="FO38" i="2" s="1"/>
  <c r="FO39" i="2" s="1"/>
  <c r="FO40" i="2" s="1"/>
  <c r="FO41" i="2" s="1"/>
  <c r="FO42" i="2" s="1"/>
  <c r="FO43" i="2" s="1"/>
  <c r="FO44" i="2" s="1"/>
  <c r="FO45" i="2" s="1"/>
  <c r="FO46" i="2" s="1"/>
  <c r="FO47" i="2" s="1"/>
  <c r="FO48" i="2" s="1"/>
  <c r="FO49" i="2" s="1"/>
  <c r="FO50" i="2" s="1"/>
  <c r="FO51" i="2" s="1"/>
  <c r="FO52" i="2" s="1"/>
  <c r="FO53" i="2" s="1"/>
  <c r="FO54" i="2" s="1"/>
  <c r="FO55" i="2" s="1"/>
  <c r="FO56" i="2" s="1"/>
  <c r="FO57" i="2" s="1"/>
  <c r="FO58" i="2" s="1"/>
  <c r="FI12" i="2"/>
  <c r="FI13" i="2" s="1"/>
  <c r="FI14" i="2" s="1"/>
  <c r="FI15" i="2" s="1"/>
  <c r="FI16" i="2" s="1"/>
  <c r="FI17" i="2" s="1"/>
  <c r="FI18" i="2" s="1"/>
  <c r="FI19" i="2" s="1"/>
  <c r="FI20" i="2" s="1"/>
  <c r="FI21" i="2" s="1"/>
  <c r="FI22" i="2" s="1"/>
  <c r="FI23" i="2" s="1"/>
  <c r="FI24" i="2" s="1"/>
  <c r="FI25" i="2" s="1"/>
  <c r="FI26" i="2" s="1"/>
  <c r="FI27" i="2" s="1"/>
  <c r="FI28" i="2" s="1"/>
  <c r="FI29" i="2" s="1"/>
  <c r="FI30" i="2" s="1"/>
  <c r="FI31" i="2" s="1"/>
  <c r="FI32" i="2" s="1"/>
  <c r="FI33" i="2" s="1"/>
  <c r="FI34" i="2" s="1"/>
  <c r="FI35" i="2" s="1"/>
  <c r="FI36" i="2" s="1"/>
  <c r="FI37" i="2" s="1"/>
  <c r="FI38" i="2" s="1"/>
  <c r="FI39" i="2" s="1"/>
  <c r="FI40" i="2" s="1"/>
  <c r="FI41" i="2" s="1"/>
  <c r="FI42" i="2" s="1"/>
  <c r="FI43" i="2" s="1"/>
  <c r="FI44" i="2" s="1"/>
  <c r="FI45" i="2" s="1"/>
  <c r="FI46" i="2" s="1"/>
  <c r="FI47" i="2" s="1"/>
  <c r="FI48" i="2" s="1"/>
  <c r="FI49" i="2" s="1"/>
  <c r="FI50" i="2" s="1"/>
  <c r="FI51" i="2" s="1"/>
  <c r="FI52" i="2" s="1"/>
  <c r="FI53" i="2" s="1"/>
  <c r="FI54" i="2" s="1"/>
  <c r="FI55" i="2" s="1"/>
  <c r="FI56" i="2" s="1"/>
  <c r="FI57" i="2" s="1"/>
  <c r="FI58" i="2" s="1"/>
  <c r="ES24" i="2"/>
  <c r="ES23" i="2"/>
  <c r="ES22" i="2"/>
  <c r="EW21" i="2"/>
  <c r="ES21" i="2"/>
  <c r="ES20" i="2"/>
  <c r="ES19" i="2"/>
  <c r="ES18" i="2"/>
  <c r="ES17" i="2"/>
  <c r="ES16" i="2"/>
  <c r="ES15" i="2"/>
  <c r="ES14" i="2"/>
  <c r="ES13" i="2"/>
  <c r="ES12" i="2"/>
  <c r="ES11" i="2"/>
  <c r="DD13" i="2"/>
  <c r="DF13" i="2" s="1"/>
  <c r="DD14" i="2"/>
  <c r="DF14" i="2" s="1"/>
  <c r="DD15" i="2"/>
  <c r="DF15" i="2" s="1"/>
  <c r="DD16" i="2"/>
  <c r="DF16" i="2" s="1"/>
  <c r="DD17" i="2"/>
  <c r="DF17" i="2" s="1"/>
  <c r="W21" i="8"/>
  <c r="W22" i="8" s="1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W38" i="8" s="1"/>
  <c r="W39" i="8" s="1"/>
  <c r="W40" i="8" s="1"/>
  <c r="W41" i="8" s="1"/>
  <c r="W42" i="8" s="1"/>
  <c r="W43" i="8" s="1"/>
  <c r="W44" i="8" s="1"/>
  <c r="W45" i="8" s="1"/>
  <c r="W46" i="8" s="1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DB11" i="2"/>
  <c r="DB12" i="2"/>
  <c r="DB13" i="2"/>
  <c r="DB14" i="2"/>
  <c r="DB15" i="2"/>
  <c r="DB16" i="2"/>
  <c r="DB17" i="2"/>
  <c r="DB18" i="2"/>
  <c r="DB19" i="2"/>
  <c r="DB20" i="2"/>
  <c r="BW16" i="12"/>
  <c r="BW17" i="12"/>
  <c r="S17" i="2"/>
  <c r="U12" i="12" s="1"/>
  <c r="U16" i="12"/>
  <c r="R18" i="2"/>
  <c r="Z18" i="2" s="1"/>
  <c r="AA16" i="12"/>
  <c r="AA17" i="12"/>
  <c r="Y28" i="12"/>
  <c r="U17" i="12"/>
  <c r="BU27" i="12"/>
  <c r="Y27" i="12"/>
  <c r="BU26" i="12"/>
  <c r="S7" i="12"/>
  <c r="S8" i="12" s="1"/>
  <c r="BO7" i="12"/>
  <c r="BO8" i="12" s="1"/>
  <c r="BO19" i="12"/>
  <c r="BU19" i="12" s="1"/>
  <c r="S19" i="12"/>
  <c r="Y19" i="12" s="1"/>
  <c r="BX18" i="12"/>
  <c r="BW18" i="12"/>
  <c r="BV18" i="12"/>
  <c r="BX16" i="12"/>
  <c r="BU6" i="12"/>
  <c r="Y6" i="12"/>
  <c r="BW5" i="12"/>
  <c r="BV5" i="12"/>
  <c r="U3" i="12"/>
  <c r="BQ3" i="12" s="1"/>
  <c r="BW3" i="12" s="1"/>
  <c r="T3" i="12"/>
  <c r="BP3" i="12" s="1"/>
  <c r="BV3" i="12" s="1"/>
  <c r="BQ17" i="11"/>
  <c r="BQ16" i="11"/>
  <c r="BW16" i="11"/>
  <c r="BW17" i="11"/>
  <c r="AA17" i="11"/>
  <c r="T3" i="11"/>
  <c r="U3" i="11"/>
  <c r="BQ3" i="11" s="1"/>
  <c r="BW3" i="11" s="1"/>
  <c r="BV5" i="11"/>
  <c r="BW5" i="11"/>
  <c r="BX16" i="11"/>
  <c r="BV18" i="11"/>
  <c r="BW18" i="11"/>
  <c r="BX18" i="11"/>
  <c r="U17" i="11"/>
  <c r="U16" i="11"/>
  <c r="BU6" i="11"/>
  <c r="BO7" i="11"/>
  <c r="BO19" i="11"/>
  <c r="BU19" i="11" s="1"/>
  <c r="BU26" i="11"/>
  <c r="BU27" i="11"/>
  <c r="AA16" i="11"/>
  <c r="S7" i="11"/>
  <c r="S20" i="11" s="1"/>
  <c r="Y20" i="11" s="1"/>
  <c r="Y27" i="11"/>
  <c r="Y28" i="11"/>
  <c r="S19" i="11"/>
  <c r="Y19" i="11" s="1"/>
  <c r="Y6" i="11"/>
  <c r="EB12" i="2"/>
  <c r="EB13" i="2" s="1"/>
  <c r="EB14" i="2" s="1"/>
  <c r="EB15" i="2" s="1"/>
  <c r="EB16" i="2" s="1"/>
  <c r="EB17" i="2" s="1"/>
  <c r="EB18" i="2" s="1"/>
  <c r="EB19" i="2" s="1"/>
  <c r="EB20" i="2" s="1"/>
  <c r="EB21" i="2" s="1"/>
  <c r="EB22" i="2" s="1"/>
  <c r="EB23" i="2" s="1"/>
  <c r="EB24" i="2" s="1"/>
  <c r="EB25" i="2" s="1"/>
  <c r="EB26" i="2" s="1"/>
  <c r="EB27" i="2" s="1"/>
  <c r="EB28" i="2" s="1"/>
  <c r="EB29" i="2" s="1"/>
  <c r="EB30" i="2" s="1"/>
  <c r="EB31" i="2" s="1"/>
  <c r="EB32" i="2" s="1"/>
  <c r="EB33" i="2" s="1"/>
  <c r="EB34" i="2" s="1"/>
  <c r="EB35" i="2" s="1"/>
  <c r="EB36" i="2" s="1"/>
  <c r="EB37" i="2" s="1"/>
  <c r="EB38" i="2" s="1"/>
  <c r="EB39" i="2" s="1"/>
  <c r="EB40" i="2" s="1"/>
  <c r="EB41" i="2" s="1"/>
  <c r="EB42" i="2" s="1"/>
  <c r="EB43" i="2" s="1"/>
  <c r="EB44" i="2" s="1"/>
  <c r="EB45" i="2" s="1"/>
  <c r="EB46" i="2" s="1"/>
  <c r="EB47" i="2" s="1"/>
  <c r="EB48" i="2" s="1"/>
  <c r="EB49" i="2" s="1"/>
  <c r="EB50" i="2" s="1"/>
  <c r="EB51" i="2" s="1"/>
  <c r="EB52" i="2" s="1"/>
  <c r="EB53" i="2" s="1"/>
  <c r="EB54" i="2" s="1"/>
  <c r="EB55" i="2" s="1"/>
  <c r="EB56" i="2" s="1"/>
  <c r="EB57" i="2" s="1"/>
  <c r="EB58" i="2" s="1"/>
  <c r="DW12" i="2"/>
  <c r="DW13" i="2" s="1"/>
  <c r="DW14" i="2" s="1"/>
  <c r="DW15" i="2" s="1"/>
  <c r="DW16" i="2" s="1"/>
  <c r="DW17" i="2" s="1"/>
  <c r="DW18" i="2" s="1"/>
  <c r="DW19" i="2" s="1"/>
  <c r="DW20" i="2" s="1"/>
  <c r="DW21" i="2" s="1"/>
  <c r="DW22" i="2" s="1"/>
  <c r="DW23" i="2" s="1"/>
  <c r="DW24" i="2" s="1"/>
  <c r="DW25" i="2" s="1"/>
  <c r="DW26" i="2" s="1"/>
  <c r="DW27" i="2" s="1"/>
  <c r="DW28" i="2" s="1"/>
  <c r="DW29" i="2" s="1"/>
  <c r="DW30" i="2" s="1"/>
  <c r="DW31" i="2" s="1"/>
  <c r="DW32" i="2" s="1"/>
  <c r="DW33" i="2" s="1"/>
  <c r="DW34" i="2" s="1"/>
  <c r="DW35" i="2" s="1"/>
  <c r="DW36" i="2" s="1"/>
  <c r="DW37" i="2" s="1"/>
  <c r="DW38" i="2" s="1"/>
  <c r="DW39" i="2" s="1"/>
  <c r="DW40" i="2" s="1"/>
  <c r="DW41" i="2" s="1"/>
  <c r="DW42" i="2" s="1"/>
  <c r="DW43" i="2" s="1"/>
  <c r="DW44" i="2" s="1"/>
  <c r="DW45" i="2" s="1"/>
  <c r="DW46" i="2" s="1"/>
  <c r="DW47" i="2" s="1"/>
  <c r="DW48" i="2" s="1"/>
  <c r="DW49" i="2" s="1"/>
  <c r="DW50" i="2" s="1"/>
  <c r="DW51" i="2" s="1"/>
  <c r="DW52" i="2" s="1"/>
  <c r="DW53" i="2" s="1"/>
  <c r="DW54" i="2" s="1"/>
  <c r="DW55" i="2" s="1"/>
  <c r="DW56" i="2" s="1"/>
  <c r="DW57" i="2" s="1"/>
  <c r="DW58" i="2" s="1"/>
  <c r="DR12" i="2"/>
  <c r="DR13" i="2" s="1"/>
  <c r="DR14" i="2" s="1"/>
  <c r="DR15" i="2" s="1"/>
  <c r="DR16" i="2" s="1"/>
  <c r="DR17" i="2" s="1"/>
  <c r="DR18" i="2" s="1"/>
  <c r="DR19" i="2" s="1"/>
  <c r="DR20" i="2" s="1"/>
  <c r="DR21" i="2" s="1"/>
  <c r="DR22" i="2" s="1"/>
  <c r="DR23" i="2" s="1"/>
  <c r="DR24" i="2" s="1"/>
  <c r="DR25" i="2" s="1"/>
  <c r="DR26" i="2" s="1"/>
  <c r="DR27" i="2" s="1"/>
  <c r="DR28" i="2" s="1"/>
  <c r="DR29" i="2" s="1"/>
  <c r="DR30" i="2" s="1"/>
  <c r="DR31" i="2" s="1"/>
  <c r="DR32" i="2" s="1"/>
  <c r="DR33" i="2" s="1"/>
  <c r="DR34" i="2" s="1"/>
  <c r="DR35" i="2" s="1"/>
  <c r="DR36" i="2" s="1"/>
  <c r="DR37" i="2" s="1"/>
  <c r="DR38" i="2" s="1"/>
  <c r="DR39" i="2" s="1"/>
  <c r="DR40" i="2" s="1"/>
  <c r="DR41" i="2" s="1"/>
  <c r="DR42" i="2" s="1"/>
  <c r="DR43" i="2" s="1"/>
  <c r="DR44" i="2" s="1"/>
  <c r="DR45" i="2" s="1"/>
  <c r="DR46" i="2" s="1"/>
  <c r="DR47" i="2" s="1"/>
  <c r="DR48" i="2" s="1"/>
  <c r="DR49" i="2" s="1"/>
  <c r="DR50" i="2" s="1"/>
  <c r="DR51" i="2" s="1"/>
  <c r="DR52" i="2" s="1"/>
  <c r="DR53" i="2" s="1"/>
  <c r="DR54" i="2" s="1"/>
  <c r="DR55" i="2" s="1"/>
  <c r="DR56" i="2" s="1"/>
  <c r="DR57" i="2" s="1"/>
  <c r="DR58" i="2" s="1"/>
  <c r="DM12" i="2"/>
  <c r="DM13" i="2" s="1"/>
  <c r="DM14" i="2" s="1"/>
  <c r="DM15" i="2" s="1"/>
  <c r="DM16" i="2" s="1"/>
  <c r="DM17" i="2" s="1"/>
  <c r="DM18" i="2" s="1"/>
  <c r="DM19" i="2" s="1"/>
  <c r="DM20" i="2" s="1"/>
  <c r="DM21" i="2" s="1"/>
  <c r="DM22" i="2" s="1"/>
  <c r="DM23" i="2" s="1"/>
  <c r="DM24" i="2" s="1"/>
  <c r="DM25" i="2" s="1"/>
  <c r="DM26" i="2" s="1"/>
  <c r="DM27" i="2" s="1"/>
  <c r="DM28" i="2" s="1"/>
  <c r="DM29" i="2" s="1"/>
  <c r="DM30" i="2" s="1"/>
  <c r="DM31" i="2" s="1"/>
  <c r="DM32" i="2" s="1"/>
  <c r="DM33" i="2" s="1"/>
  <c r="DM34" i="2" s="1"/>
  <c r="DM35" i="2" s="1"/>
  <c r="DM36" i="2" s="1"/>
  <c r="DM37" i="2" s="1"/>
  <c r="DM38" i="2" s="1"/>
  <c r="DM39" i="2" s="1"/>
  <c r="DM40" i="2" s="1"/>
  <c r="DM41" i="2" s="1"/>
  <c r="DM42" i="2" s="1"/>
  <c r="DM43" i="2" s="1"/>
  <c r="DM44" i="2" s="1"/>
  <c r="DM45" i="2" s="1"/>
  <c r="DM46" i="2" s="1"/>
  <c r="DM47" i="2" s="1"/>
  <c r="DM48" i="2" s="1"/>
  <c r="DM49" i="2" s="1"/>
  <c r="DM50" i="2" s="1"/>
  <c r="DM51" i="2" s="1"/>
  <c r="DM52" i="2" s="1"/>
  <c r="DM53" i="2" s="1"/>
  <c r="DM54" i="2" s="1"/>
  <c r="DM55" i="2" s="1"/>
  <c r="DM56" i="2" s="1"/>
  <c r="DM57" i="2" s="1"/>
  <c r="DM58" i="2" s="1"/>
  <c r="T17" i="2"/>
  <c r="U17" i="2" s="1"/>
  <c r="V17" i="2" s="1"/>
  <c r="T18" i="2"/>
  <c r="T11" i="2"/>
  <c r="T16" i="2"/>
  <c r="T15" i="2"/>
  <c r="T14" i="2"/>
  <c r="T13" i="2"/>
  <c r="T12" i="2"/>
  <c r="I621" i="14" l="1"/>
  <c r="S621" i="14" s="1"/>
  <c r="BO871" i="14"/>
  <c r="I505" i="14"/>
  <c r="S505" i="14" s="1"/>
  <c r="BP871" i="14"/>
  <c r="I969" i="14"/>
  <c r="S969" i="14" s="1"/>
  <c r="I1085" i="14"/>
  <c r="S1085" i="14" s="1"/>
  <c r="I1145" i="14"/>
  <c r="X1145" i="14" s="1"/>
  <c r="I1230" i="14"/>
  <c r="I1233" i="14"/>
  <c r="AA1233" i="14" s="1"/>
  <c r="BP1045" i="14"/>
  <c r="I1201" i="14"/>
  <c r="S1201" i="14" s="1"/>
  <c r="I1348" i="14"/>
  <c r="X1348" i="14" s="1"/>
  <c r="I1350" i="14"/>
  <c r="AD1350" i="14" s="1"/>
  <c r="K16" i="8"/>
  <c r="J11" i="30"/>
  <c r="J13" i="8"/>
  <c r="I8" i="30"/>
  <c r="K10" i="8"/>
  <c r="J5" i="30"/>
  <c r="J12" i="8"/>
  <c r="I7" i="30"/>
  <c r="K14" i="8"/>
  <c r="J9" i="30"/>
  <c r="K11" i="8"/>
  <c r="J6" i="30"/>
  <c r="K9" i="8"/>
  <c r="J4" i="30"/>
  <c r="CA581" i="14"/>
  <c r="I828" i="14"/>
  <c r="AD828" i="14" s="1"/>
  <c r="BQ1045" i="14"/>
  <c r="I1232" i="14"/>
  <c r="X1232" i="14" s="1"/>
  <c r="BZ1277" i="14"/>
  <c r="I1317" i="14"/>
  <c r="S1317" i="14" s="1"/>
  <c r="I1320" i="14"/>
  <c r="AA1320" i="14" s="1"/>
  <c r="J8" i="8"/>
  <c r="I3" i="30"/>
  <c r="J10" i="8"/>
  <c r="I5" i="30"/>
  <c r="K8" i="8"/>
  <c r="J3" i="30"/>
  <c r="K13" i="8"/>
  <c r="J8" i="30"/>
  <c r="J11" i="8"/>
  <c r="I6" i="30"/>
  <c r="J9" i="8"/>
  <c r="I4" i="30"/>
  <c r="BS1045" i="14"/>
  <c r="CB1248" i="14"/>
  <c r="I1288" i="14"/>
  <c r="S1288" i="14" s="1"/>
  <c r="K17" i="8"/>
  <c r="J12" i="30"/>
  <c r="K12" i="8"/>
  <c r="J7" i="30"/>
  <c r="BO29" i="14"/>
  <c r="BR146" i="14"/>
  <c r="BS175" i="14"/>
  <c r="I273" i="14"/>
  <c r="S273" i="14" s="1"/>
  <c r="I389" i="14"/>
  <c r="S389" i="14" s="1"/>
  <c r="I824" i="14"/>
  <c r="S824" i="14" s="1"/>
  <c r="BN1016" i="14"/>
  <c r="I1319" i="14"/>
  <c r="X1319" i="14" s="1"/>
  <c r="BZ639" i="14"/>
  <c r="BO1016" i="14"/>
  <c r="BN1074" i="14"/>
  <c r="I1087" i="14"/>
  <c r="X1087" i="14" s="1"/>
  <c r="I1203" i="14"/>
  <c r="X1203" i="14" s="1"/>
  <c r="BN1422" i="14"/>
  <c r="BZ59" i="14"/>
  <c r="BT233" i="14"/>
  <c r="CA262" i="14"/>
  <c r="CB639" i="14"/>
  <c r="BS1016" i="14"/>
  <c r="I1056" i="14"/>
  <c r="S1056" i="14" s="1"/>
  <c r="I1259" i="14"/>
  <c r="S1259" i="14" s="1"/>
  <c r="I1404" i="14"/>
  <c r="S1404" i="14" s="1"/>
  <c r="BO1422" i="14"/>
  <c r="I1435" i="14"/>
  <c r="X1435" i="14" s="1"/>
  <c r="I221" i="14"/>
  <c r="AJ221" i="14" s="1"/>
  <c r="T158" i="14"/>
  <c r="T129" i="14"/>
  <c r="T100" i="14"/>
  <c r="T71" i="14"/>
  <c r="T42" i="14"/>
  <c r="T12" i="14"/>
  <c r="AQ2" i="14"/>
  <c r="BF2" i="14"/>
  <c r="BV146" i="14"/>
  <c r="BR175" i="14"/>
  <c r="CD378" i="14"/>
  <c r="CE581" i="14"/>
  <c r="BY1132" i="14"/>
  <c r="BP1248" i="14"/>
  <c r="BS465" i="14"/>
  <c r="I1207" i="14"/>
  <c r="AJ1207" i="14" s="1"/>
  <c r="I714" i="14"/>
  <c r="AJ714" i="14" s="1"/>
  <c r="CA378" i="14"/>
  <c r="CD639" i="14"/>
  <c r="BP668" i="14"/>
  <c r="AB712" i="14"/>
  <c r="BX755" i="14"/>
  <c r="BN987" i="14"/>
  <c r="BP1074" i="14"/>
  <c r="BR1132" i="14"/>
  <c r="BU1190" i="14"/>
  <c r="I1375" i="14"/>
  <c r="S1375" i="14" s="1"/>
  <c r="BS1422" i="14"/>
  <c r="I679" i="14"/>
  <c r="S679" i="14" s="1"/>
  <c r="BD2" i="14"/>
  <c r="C24" i="13" s="1"/>
  <c r="BL146" i="14"/>
  <c r="CB146" i="14" s="1"/>
  <c r="BO175" i="14"/>
  <c r="BP233" i="14"/>
  <c r="BO291" i="14"/>
  <c r="BV349" i="14"/>
  <c r="CB378" i="14"/>
  <c r="BV465" i="14"/>
  <c r="CB581" i="14"/>
  <c r="CC697" i="14"/>
  <c r="I712" i="14"/>
  <c r="AD712" i="14" s="1"/>
  <c r="BV1016" i="14"/>
  <c r="BX1103" i="14"/>
  <c r="BZ1161" i="14"/>
  <c r="BO1248" i="14"/>
  <c r="I1378" i="14"/>
  <c r="AA1378" i="14" s="1"/>
  <c r="I1433" i="14"/>
  <c r="S1433" i="14" s="1"/>
  <c r="V971" i="14"/>
  <c r="V942" i="14"/>
  <c r="V913" i="14"/>
  <c r="V884" i="14"/>
  <c r="V855" i="14"/>
  <c r="V826" i="14"/>
  <c r="V797" i="14"/>
  <c r="V768" i="14"/>
  <c r="V739" i="14"/>
  <c r="V710" i="14"/>
  <c r="V681" i="14"/>
  <c r="V652" i="14"/>
  <c r="V623" i="14"/>
  <c r="V594" i="14"/>
  <c r="V565" i="14"/>
  <c r="BY581" i="14"/>
  <c r="BW581" i="14"/>
  <c r="BV581" i="14"/>
  <c r="BX581" i="14"/>
  <c r="BW987" i="14"/>
  <c r="BU987" i="14"/>
  <c r="BX987" i="14"/>
  <c r="U18" i="2"/>
  <c r="V18" i="2" s="1"/>
  <c r="S8" i="11"/>
  <c r="Y7" i="11"/>
  <c r="S20" i="12"/>
  <c r="Y20" i="12" s="1"/>
  <c r="DT26" i="2"/>
  <c r="DU26" i="2" s="1"/>
  <c r="Y35" i="8" s="1"/>
  <c r="AW2" i="14"/>
  <c r="BX175" i="14"/>
  <c r="BY175" i="14"/>
  <c r="CC262" i="14"/>
  <c r="CB262" i="14"/>
  <c r="CE262" i="14"/>
  <c r="BZ262" i="14"/>
  <c r="BY320" i="14"/>
  <c r="BW320" i="14"/>
  <c r="BU320" i="14"/>
  <c r="CC610" i="14"/>
  <c r="CB610" i="14"/>
  <c r="CD610" i="14"/>
  <c r="BL1132" i="14"/>
  <c r="BZ1132" i="14" s="1"/>
  <c r="BQ291" i="14"/>
  <c r="BP291" i="14"/>
  <c r="BS291" i="14"/>
  <c r="BN291" i="14"/>
  <c r="CD1045" i="14"/>
  <c r="CC1045" i="14"/>
  <c r="BS1103" i="14"/>
  <c r="BO1103" i="14"/>
  <c r="BQ1103" i="14"/>
  <c r="CC204" i="14"/>
  <c r="CB204" i="14"/>
  <c r="BR407" i="14"/>
  <c r="BO407" i="14"/>
  <c r="BS407" i="14"/>
  <c r="CE523" i="14"/>
  <c r="CC523" i="14"/>
  <c r="BZ523" i="14"/>
  <c r="CD523" i="14"/>
  <c r="BU7" i="11"/>
  <c r="BO8" i="11"/>
  <c r="BU8" i="11" s="1"/>
  <c r="CC29" i="14"/>
  <c r="CD29" i="14"/>
  <c r="BP407" i="14"/>
  <c r="BW436" i="14"/>
  <c r="BV436" i="14"/>
  <c r="BY436" i="14"/>
  <c r="BY523" i="14"/>
  <c r="BV523" i="14"/>
  <c r="BT581" i="14"/>
  <c r="BS784" i="14"/>
  <c r="BO784" i="14"/>
  <c r="BN784" i="14"/>
  <c r="BR784" i="14"/>
  <c r="I360" i="14"/>
  <c r="S360" i="14" s="1"/>
  <c r="BK784" i="14"/>
  <c r="BV784" i="14" s="1"/>
  <c r="BO1161" i="14"/>
  <c r="BT1306" i="14"/>
  <c r="BY1306" i="14"/>
  <c r="CB1393" i="14"/>
  <c r="BK1248" i="14"/>
  <c r="BU1248" i="14" s="1"/>
  <c r="F3" i="31"/>
  <c r="G3" i="31" s="1"/>
  <c r="E3" i="31"/>
  <c r="F4" i="13" s="1"/>
  <c r="E6" i="31"/>
  <c r="F7" i="13" s="1"/>
  <c r="F6" i="31"/>
  <c r="G6" i="31" s="1"/>
  <c r="I1265" i="14"/>
  <c r="AJ1265" i="14" s="1"/>
  <c r="BU1306" i="14"/>
  <c r="AO2" i="14"/>
  <c r="BP29" i="14"/>
  <c r="BK29" i="14"/>
  <c r="BY29" i="14" s="1"/>
  <c r="BU291" i="14"/>
  <c r="BO610" i="14"/>
  <c r="CC639" i="14"/>
  <c r="BR1016" i="14"/>
  <c r="BW1016" i="14"/>
  <c r="I1027" i="14"/>
  <c r="S1027" i="14" s="1"/>
  <c r="BN1045" i="14"/>
  <c r="BV1103" i="14"/>
  <c r="BO1132" i="14"/>
  <c r="CB1161" i="14"/>
  <c r="CA1219" i="14"/>
  <c r="AB1234" i="14"/>
  <c r="CA1248" i="14"/>
  <c r="BV1306" i="14"/>
  <c r="BT1335" i="14"/>
  <c r="I1150" i="14"/>
  <c r="AM1150" i="14" s="1"/>
  <c r="I77" i="14"/>
  <c r="AM77" i="14" s="1"/>
  <c r="BX1306" i="14"/>
  <c r="V159" i="14"/>
  <c r="V130" i="14"/>
  <c r="V101" i="14"/>
  <c r="V72" i="14"/>
  <c r="V43" i="14"/>
  <c r="F5" i="31"/>
  <c r="G5" i="31" s="1"/>
  <c r="E5" i="31"/>
  <c r="F6" i="13" s="1"/>
  <c r="T1434" i="14"/>
  <c r="T1405" i="14"/>
  <c r="T1376" i="14"/>
  <c r="T1347" i="14"/>
  <c r="T1318" i="14"/>
  <c r="T1289" i="14"/>
  <c r="T1260" i="14"/>
  <c r="T1231" i="14"/>
  <c r="T1202" i="14"/>
  <c r="T1173" i="14"/>
  <c r="T1144" i="14"/>
  <c r="T1115" i="14"/>
  <c r="T1086" i="14"/>
  <c r="T1057" i="14"/>
  <c r="T1028" i="14"/>
  <c r="T999" i="14"/>
  <c r="T970" i="14"/>
  <c r="T941" i="14"/>
  <c r="T912" i="14"/>
  <c r="T883" i="14"/>
  <c r="T854" i="14"/>
  <c r="T825" i="14"/>
  <c r="T796" i="14"/>
  <c r="T767" i="14"/>
  <c r="T738" i="14"/>
  <c r="T709" i="14"/>
  <c r="T680" i="14"/>
  <c r="T651" i="14"/>
  <c r="T622" i="14"/>
  <c r="T593" i="14"/>
  <c r="T564" i="14"/>
  <c r="I801" i="14"/>
  <c r="AJ801" i="14" s="1"/>
  <c r="I598" i="14"/>
  <c r="AJ598" i="14" s="1"/>
  <c r="U14" i="2"/>
  <c r="V14" i="2" s="1"/>
  <c r="G18" i="2"/>
  <c r="G21" i="1"/>
  <c r="F4" i="31"/>
  <c r="G4" i="31" s="1"/>
  <c r="E4" i="31"/>
  <c r="F5" i="13" s="1"/>
  <c r="S9" i="12"/>
  <c r="S21" i="12"/>
  <c r="Y21" i="12" s="1"/>
  <c r="Y8" i="12"/>
  <c r="U12" i="2"/>
  <c r="V12" i="2" s="1"/>
  <c r="U16" i="2"/>
  <c r="V16" i="2" s="1"/>
  <c r="BO20" i="11"/>
  <c r="BU20" i="11" s="1"/>
  <c r="Y7" i="12"/>
  <c r="ED26" i="2"/>
  <c r="EE26" i="2" s="1"/>
  <c r="AA35" i="8" s="1"/>
  <c r="FQ26" i="2"/>
  <c r="FR26" i="2" s="1"/>
  <c r="AC35" i="8" s="1"/>
  <c r="A10" i="8"/>
  <c r="A4" i="30"/>
  <c r="AR2" i="14"/>
  <c r="AB15" i="14"/>
  <c r="BZ29" i="14"/>
  <c r="CE117" i="14"/>
  <c r="BP146" i="14"/>
  <c r="BP175" i="14"/>
  <c r="BU175" i="14"/>
  <c r="BX233" i="14"/>
  <c r="AB277" i="14"/>
  <c r="V7" i="31"/>
  <c r="BQ407" i="14"/>
  <c r="AB451" i="14"/>
  <c r="AB7" i="31"/>
  <c r="AB538" i="14"/>
  <c r="AE7" i="31"/>
  <c r="BP552" i="14"/>
  <c r="I654" i="14"/>
  <c r="AD654" i="14" s="1"/>
  <c r="AI7" i="31"/>
  <c r="BK668" i="14"/>
  <c r="BV668" i="14" s="1"/>
  <c r="BO726" i="14"/>
  <c r="AB973" i="14"/>
  <c r="AT7" i="31"/>
  <c r="AB1060" i="14"/>
  <c r="AW7" i="31"/>
  <c r="AB1089" i="14"/>
  <c r="AX7" i="31"/>
  <c r="I1118" i="14"/>
  <c r="AD1118" i="14" s="1"/>
  <c r="AY7" i="31"/>
  <c r="I1147" i="14"/>
  <c r="AD1147" i="14" s="1"/>
  <c r="AZ7" i="31"/>
  <c r="BN1161" i="14"/>
  <c r="BS1161" i="14"/>
  <c r="BK1161" i="14"/>
  <c r="BJ1190" i="14"/>
  <c r="BN1190" i="14" s="1"/>
  <c r="BV1219" i="14"/>
  <c r="I1263" i="14"/>
  <c r="AD1263" i="14" s="1"/>
  <c r="BD7" i="31"/>
  <c r="BP1277" i="14"/>
  <c r="Q1375" i="14"/>
  <c r="Q1259" i="14"/>
  <c r="Q1172" i="14"/>
  <c r="Q1056" i="14"/>
  <c r="Q824" i="14"/>
  <c r="Q708" i="14"/>
  <c r="I708" i="14"/>
  <c r="S708" i="14" s="1"/>
  <c r="Q592" i="14"/>
  <c r="Q389" i="14"/>
  <c r="Q273" i="14"/>
  <c r="Q157" i="14"/>
  <c r="Q41" i="14"/>
  <c r="V1435" i="14"/>
  <c r="V1319" i="14"/>
  <c r="V1203" i="14"/>
  <c r="V1087" i="14"/>
  <c r="Y1436" i="14"/>
  <c r="Y1320" i="14"/>
  <c r="Y1204" i="14"/>
  <c r="Y1088" i="14"/>
  <c r="Y972" i="14"/>
  <c r="Y856" i="14"/>
  <c r="Y740" i="14"/>
  <c r="Y624" i="14"/>
  <c r="Y421" i="14"/>
  <c r="Y305" i="14"/>
  <c r="Y73" i="14"/>
  <c r="I1352" i="14"/>
  <c r="AJ1352" i="14" s="1"/>
  <c r="BG9" i="31"/>
  <c r="I1178" i="14"/>
  <c r="AJ1178" i="14" s="1"/>
  <c r="BA9" i="31"/>
  <c r="I1062" i="14"/>
  <c r="AJ1062" i="14" s="1"/>
  <c r="AW9" i="31"/>
  <c r="I888" i="14"/>
  <c r="AJ888" i="14" s="1"/>
  <c r="AQ9" i="31"/>
  <c r="I685" i="14"/>
  <c r="AJ685" i="14" s="1"/>
  <c r="AJ9" i="31"/>
  <c r="I395" i="14"/>
  <c r="AJ395" i="14" s="1"/>
  <c r="Z9" i="31"/>
  <c r="I163" i="14"/>
  <c r="AJ163" i="14" s="1"/>
  <c r="R9" i="31"/>
  <c r="I17" i="14"/>
  <c r="AJ17" i="14" s="1"/>
  <c r="M9" i="31"/>
  <c r="I1324" i="14"/>
  <c r="AM1324" i="14" s="1"/>
  <c r="I686" i="14"/>
  <c r="AM686" i="14" s="1"/>
  <c r="AJ10" i="31"/>
  <c r="I628" i="14"/>
  <c r="AM628" i="14" s="1"/>
  <c r="AH10" i="31"/>
  <c r="I599" i="14"/>
  <c r="AM599" i="14" s="1"/>
  <c r="AG10" i="31"/>
  <c r="I425" i="14"/>
  <c r="AM425" i="14" s="1"/>
  <c r="AA10" i="31"/>
  <c r="AS2" i="14"/>
  <c r="AT2" i="14"/>
  <c r="I15" i="14"/>
  <c r="AD15" i="14" s="1"/>
  <c r="I74" i="14"/>
  <c r="AD74" i="14" s="1"/>
  <c r="O7" i="31"/>
  <c r="I248" i="14"/>
  <c r="AD248" i="14" s="1"/>
  <c r="U7" i="31"/>
  <c r="BO262" i="14"/>
  <c r="BK262" i="14"/>
  <c r="BV262" i="14" s="1"/>
  <c r="I335" i="14"/>
  <c r="AD335" i="14" s="1"/>
  <c r="X7" i="31"/>
  <c r="BV378" i="14"/>
  <c r="AB393" i="14"/>
  <c r="Z7" i="31"/>
  <c r="BN407" i="14"/>
  <c r="BU436" i="14"/>
  <c r="BV494" i="14"/>
  <c r="I509" i="14"/>
  <c r="AD509" i="14" s="1"/>
  <c r="AD7" i="31"/>
  <c r="CE552" i="14"/>
  <c r="I596" i="14"/>
  <c r="AD596" i="14" s="1"/>
  <c r="AG7" i="31"/>
  <c r="BK610" i="14"/>
  <c r="BT610" i="14" s="1"/>
  <c r="I625" i="14"/>
  <c r="AD625" i="14" s="1"/>
  <c r="AH7" i="31"/>
  <c r="AB683" i="14"/>
  <c r="AA6" i="14" s="1"/>
  <c r="AJ7" i="31"/>
  <c r="BQ726" i="14"/>
  <c r="BJ755" i="14"/>
  <c r="BP755" i="14" s="1"/>
  <c r="CB755" i="14"/>
  <c r="BP784" i="14"/>
  <c r="BZ784" i="14"/>
  <c r="AE916" i="14"/>
  <c r="AF2" i="14" s="1"/>
  <c r="AR8" i="31"/>
  <c r="CB929" i="14"/>
  <c r="AB944" i="14"/>
  <c r="AS7" i="31"/>
  <c r="BP987" i="14"/>
  <c r="BT987" i="14"/>
  <c r="BY987" i="14"/>
  <c r="I1031" i="14"/>
  <c r="AD1031" i="14" s="1"/>
  <c r="AV7" i="31"/>
  <c r="AB1205" i="14"/>
  <c r="BB7" i="31"/>
  <c r="BL1306" i="14"/>
  <c r="CA1306" i="14" s="1"/>
  <c r="AB1408" i="14"/>
  <c r="BI7" i="31"/>
  <c r="Q1404" i="14"/>
  <c r="Q1288" i="14"/>
  <c r="Q1201" i="14"/>
  <c r="Q1085" i="14"/>
  <c r="Q969" i="14"/>
  <c r="Q737" i="14"/>
  <c r="Q621" i="14"/>
  <c r="Q505" i="14"/>
  <c r="Q418" i="14"/>
  <c r="Q302" i="14"/>
  <c r="Q70" i="14"/>
  <c r="V1348" i="14"/>
  <c r="V1232" i="14"/>
  <c r="V1116" i="14"/>
  <c r="V1000" i="14"/>
  <c r="V13" i="14"/>
  <c r="Y1349" i="14"/>
  <c r="Y1233" i="14"/>
  <c r="Y1117" i="14"/>
  <c r="Y1001" i="14"/>
  <c r="Y885" i="14"/>
  <c r="Y769" i="14"/>
  <c r="Y653" i="14"/>
  <c r="Y450" i="14"/>
  <c r="Y334" i="14"/>
  <c r="Y218" i="14"/>
  <c r="Y102" i="14"/>
  <c r="I1381" i="14"/>
  <c r="AJ1381" i="14" s="1"/>
  <c r="BH9" i="31"/>
  <c r="I1236" i="14"/>
  <c r="AJ1236" i="14" s="1"/>
  <c r="BC9" i="31"/>
  <c r="I1091" i="14"/>
  <c r="AJ1091" i="14" s="1"/>
  <c r="AX9" i="31"/>
  <c r="I772" i="14"/>
  <c r="AJ772" i="14" s="1"/>
  <c r="AM8" i="31"/>
  <c r="I743" i="14"/>
  <c r="AJ743" i="14" s="1"/>
  <c r="AL9" i="31"/>
  <c r="I569" i="14"/>
  <c r="AJ569" i="14" s="1"/>
  <c r="AF9" i="31"/>
  <c r="I250" i="14"/>
  <c r="AJ250" i="14" s="1"/>
  <c r="U9" i="31"/>
  <c r="I47" i="14"/>
  <c r="AJ47" i="14" s="1"/>
  <c r="N9" i="31"/>
  <c r="I1353" i="14"/>
  <c r="AM1353" i="14" s="1"/>
  <c r="BG10" i="31"/>
  <c r="I860" i="14"/>
  <c r="AM860" i="14" s="1"/>
  <c r="AP8" i="31"/>
  <c r="I831" i="14"/>
  <c r="AM831" i="14" s="1"/>
  <c r="AO8" i="31"/>
  <c r="I802" i="14"/>
  <c r="AM802" i="14" s="1"/>
  <c r="AN8" i="31"/>
  <c r="I14" i="2"/>
  <c r="J14" i="2" s="1"/>
  <c r="AZ2" i="14"/>
  <c r="C20" i="13" s="1"/>
  <c r="L22" i="13" s="1"/>
  <c r="M22" i="13" s="1"/>
  <c r="J22" i="13" s="1"/>
  <c r="I45" i="14"/>
  <c r="AD45" i="14" s="1"/>
  <c r="N7" i="31"/>
  <c r="AB161" i="14"/>
  <c r="R7" i="31"/>
  <c r="BL175" i="14"/>
  <c r="CB175" i="14" s="1"/>
  <c r="BV233" i="14"/>
  <c r="AB306" i="14"/>
  <c r="N6" i="14" s="1"/>
  <c r="W7" i="31"/>
  <c r="AB364" i="14"/>
  <c r="Y7" i="31"/>
  <c r="CA610" i="14"/>
  <c r="CB697" i="14"/>
  <c r="BS726" i="14"/>
  <c r="BV755" i="14"/>
  <c r="I773" i="14"/>
  <c r="AM10" i="31"/>
  <c r="BQ784" i="14"/>
  <c r="AB915" i="14"/>
  <c r="AR7" i="31"/>
  <c r="AK918" i="14"/>
  <c r="AL2" i="14" s="1"/>
  <c r="AR10" i="31"/>
  <c r="BQ987" i="14"/>
  <c r="AB1002" i="14"/>
  <c r="AU7" i="31"/>
  <c r="BP1161" i="14"/>
  <c r="AB1176" i="14"/>
  <c r="BA7" i="31"/>
  <c r="CD1248" i="14"/>
  <c r="CB1277" i="14"/>
  <c r="AB1321" i="14"/>
  <c r="BU1335" i="14"/>
  <c r="I1379" i="14"/>
  <c r="AD1379" i="14" s="1"/>
  <c r="BH7" i="31"/>
  <c r="Q1433" i="14"/>
  <c r="Q1317" i="14"/>
  <c r="Q1114" i="14"/>
  <c r="Q998" i="14"/>
  <c r="Q882" i="14"/>
  <c r="Q766" i="14"/>
  <c r="Q650" i="14"/>
  <c r="Q447" i="14"/>
  <c r="Q331" i="14"/>
  <c r="Q215" i="14"/>
  <c r="Q99" i="14"/>
  <c r="V1377" i="14"/>
  <c r="V1261" i="14"/>
  <c r="V1145" i="14"/>
  <c r="V1029" i="14"/>
  <c r="Y1378" i="14"/>
  <c r="Y1262" i="14"/>
  <c r="Y1146" i="14"/>
  <c r="Y1030" i="14"/>
  <c r="Y914" i="14"/>
  <c r="Y798" i="14"/>
  <c r="Y682" i="14"/>
  <c r="Y566" i="14"/>
  <c r="Y479" i="14"/>
  <c r="Y363" i="14"/>
  <c r="Y247" i="14"/>
  <c r="Y131" i="14"/>
  <c r="Z2" i="14" s="1"/>
  <c r="Y14" i="14"/>
  <c r="I1439" i="14"/>
  <c r="AJ1439" i="14" s="1"/>
  <c r="I1410" i="14"/>
  <c r="AJ1410" i="14" s="1"/>
  <c r="BI9" i="31"/>
  <c r="I1294" i="14"/>
  <c r="AJ1294" i="14" s="1"/>
  <c r="BE9" i="31"/>
  <c r="I1120" i="14"/>
  <c r="AJ1120" i="14" s="1"/>
  <c r="AY9" i="31"/>
  <c r="I975" i="14"/>
  <c r="AJ975" i="14" s="1"/>
  <c r="I946" i="14"/>
  <c r="AJ946" i="14" s="1"/>
  <c r="AS9" i="31"/>
  <c r="I830" i="14"/>
  <c r="AJ830" i="14" s="1"/>
  <c r="AO9" i="31"/>
  <c r="I627" i="14"/>
  <c r="AJ627" i="14" s="1"/>
  <c r="AH9" i="31"/>
  <c r="I482" i="14"/>
  <c r="AJ482" i="14" s="1"/>
  <c r="I453" i="14"/>
  <c r="AJ453" i="14" s="1"/>
  <c r="AB9" i="31"/>
  <c r="I279" i="14"/>
  <c r="AJ279" i="14" s="1"/>
  <c r="V9" i="31"/>
  <c r="I76" i="14"/>
  <c r="AJ76" i="14" s="1"/>
  <c r="O9" i="31"/>
  <c r="I1295" i="14"/>
  <c r="AM1295" i="14" s="1"/>
  <c r="BE10" i="31"/>
  <c r="I1266" i="14"/>
  <c r="AM1266" i="14" s="1"/>
  <c r="BD10" i="31"/>
  <c r="I1208" i="14"/>
  <c r="AM1208" i="14" s="1"/>
  <c r="BB10" i="31"/>
  <c r="I1179" i="14"/>
  <c r="AM1179" i="14" s="1"/>
  <c r="BA10" i="31"/>
  <c r="I1034" i="14"/>
  <c r="AM1034" i="14" s="1"/>
  <c r="AV8" i="31"/>
  <c r="I164" i="14"/>
  <c r="AM164" i="14" s="1"/>
  <c r="R10" i="31"/>
  <c r="I135" i="14"/>
  <c r="AM135" i="14" s="1"/>
  <c r="Q10" i="31"/>
  <c r="I18" i="14"/>
  <c r="AM18" i="14" s="1"/>
  <c r="CD59" i="14"/>
  <c r="AB103" i="14"/>
  <c r="P7" i="31"/>
  <c r="CA117" i="14"/>
  <c r="I132" i="14"/>
  <c r="AD132" i="14" s="1"/>
  <c r="Q7" i="31"/>
  <c r="BN146" i="14"/>
  <c r="AB219" i="14"/>
  <c r="T7" i="31"/>
  <c r="BW233" i="14"/>
  <c r="BT320" i="14"/>
  <c r="BX320" i="14"/>
  <c r="BZ378" i="14"/>
  <c r="CE378" i="14"/>
  <c r="AB422" i="14"/>
  <c r="AA7" i="31"/>
  <c r="I567" i="14"/>
  <c r="AD567" i="14" s="1"/>
  <c r="AF7" i="31"/>
  <c r="CD581" i="14"/>
  <c r="AB741" i="14"/>
  <c r="AL7" i="31"/>
  <c r="AB770" i="14"/>
  <c r="AM7" i="31"/>
  <c r="AH917" i="14"/>
  <c r="AI2" i="14" s="1"/>
  <c r="BX929" i="14"/>
  <c r="I973" i="14"/>
  <c r="AD973" i="14" s="1"/>
  <c r="BV987" i="14"/>
  <c r="CB1045" i="14"/>
  <c r="I1089" i="14"/>
  <c r="AD1089" i="14" s="1"/>
  <c r="BT1103" i="14"/>
  <c r="BV1132" i="14"/>
  <c r="BR1161" i="14"/>
  <c r="BJ1219" i="14"/>
  <c r="BO1219" i="14" s="1"/>
  <c r="BZ1248" i="14"/>
  <c r="CE1248" i="14"/>
  <c r="AB1263" i="14"/>
  <c r="CC1277" i="14"/>
  <c r="AB1292" i="14"/>
  <c r="BE7" i="31"/>
  <c r="I1321" i="14"/>
  <c r="AD1321" i="14" s="1"/>
  <c r="BY1335" i="14"/>
  <c r="AB1350" i="14"/>
  <c r="BP1422" i="14"/>
  <c r="AB1437" i="14"/>
  <c r="BJ7" i="31"/>
  <c r="Q1346" i="14"/>
  <c r="Q1143" i="14"/>
  <c r="Q1027" i="14"/>
  <c r="Q911" i="14"/>
  <c r="Q795" i="14"/>
  <c r="Q563" i="14"/>
  <c r="Q360" i="14"/>
  <c r="Q244" i="14"/>
  <c r="Q128" i="14"/>
  <c r="Q11" i="14"/>
  <c r="V1406" i="14"/>
  <c r="V1290" i="14"/>
  <c r="V1174" i="14"/>
  <c r="V1058" i="14"/>
  <c r="T506" i="14"/>
  <c r="T477" i="14"/>
  <c r="T448" i="14"/>
  <c r="T419" i="14"/>
  <c r="T390" i="14"/>
  <c r="T361" i="14"/>
  <c r="T332" i="14"/>
  <c r="T303" i="14"/>
  <c r="T274" i="14"/>
  <c r="T245" i="14"/>
  <c r="T216" i="14"/>
  <c r="U2" i="14" s="1"/>
  <c r="D4" i="31"/>
  <c r="C5" i="13" s="1"/>
  <c r="Y1407" i="14"/>
  <c r="Y1291" i="14"/>
  <c r="Y1175" i="14"/>
  <c r="Y1059" i="14"/>
  <c r="Y943" i="14"/>
  <c r="Y827" i="14"/>
  <c r="Y711" i="14"/>
  <c r="Y595" i="14"/>
  <c r="Y508" i="14"/>
  <c r="Y392" i="14"/>
  <c r="Y160" i="14"/>
  <c r="Y44" i="14"/>
  <c r="I1323" i="14"/>
  <c r="AJ1323" i="14" s="1"/>
  <c r="BF9" i="31"/>
  <c r="I1149" i="14"/>
  <c r="AJ1149" i="14" s="1"/>
  <c r="AZ9" i="31"/>
  <c r="I1033" i="14"/>
  <c r="AJ1033" i="14" s="1"/>
  <c r="I1004" i="14"/>
  <c r="AJ1004" i="14" s="1"/>
  <c r="AU9" i="31"/>
  <c r="I859" i="14"/>
  <c r="AJ859" i="14" s="1"/>
  <c r="AP9" i="31"/>
  <c r="I511" i="14"/>
  <c r="AJ511" i="14" s="1"/>
  <c r="AD9" i="31"/>
  <c r="I366" i="14"/>
  <c r="AJ366" i="14" s="1"/>
  <c r="I337" i="14"/>
  <c r="AJ337" i="14" s="1"/>
  <c r="X9" i="31"/>
  <c r="I134" i="14"/>
  <c r="AJ134" i="14" s="1"/>
  <c r="I105" i="14"/>
  <c r="AJ105" i="14" s="1"/>
  <c r="P9" i="31"/>
  <c r="I1440" i="14"/>
  <c r="AM1440" i="14" s="1"/>
  <c r="BJ8" i="31"/>
  <c r="I1382" i="14"/>
  <c r="AM1382" i="14" s="1"/>
  <c r="I1121" i="14"/>
  <c r="AM1121" i="14" s="1"/>
  <c r="AY10" i="31"/>
  <c r="I1092" i="14"/>
  <c r="AM1092" i="14" s="1"/>
  <c r="AX10" i="31"/>
  <c r="I1063" i="14"/>
  <c r="AM1063" i="14" s="1"/>
  <c r="AW10" i="31"/>
  <c r="I976" i="14"/>
  <c r="AM976" i="14" s="1"/>
  <c r="AT10" i="31"/>
  <c r="I947" i="14"/>
  <c r="AM947" i="14" s="1"/>
  <c r="AS10" i="31"/>
  <c r="I744" i="14"/>
  <c r="AM744" i="14" s="1"/>
  <c r="AL8" i="31"/>
  <c r="I715" i="14"/>
  <c r="AM715" i="14" s="1"/>
  <c r="AK8" i="31"/>
  <c r="I657" i="14"/>
  <c r="AM657" i="14" s="1"/>
  <c r="AI8" i="31"/>
  <c r="I570" i="14"/>
  <c r="AM570" i="14" s="1"/>
  <c r="AF8" i="31"/>
  <c r="I512" i="14"/>
  <c r="AM512" i="14" s="1"/>
  <c r="AD8" i="31"/>
  <c r="I222" i="14"/>
  <c r="AM222" i="14" s="1"/>
  <c r="T10" i="31"/>
  <c r="G16" i="13"/>
  <c r="CC175" i="14"/>
  <c r="BX610" i="14"/>
  <c r="BW262" i="14"/>
  <c r="BC2" i="14"/>
  <c r="C23" i="13" s="1"/>
  <c r="L19" i="13" s="1"/>
  <c r="M19" i="13" s="1"/>
  <c r="J19" i="13" s="1"/>
  <c r="BB2" i="14"/>
  <c r="C22" i="13" s="1"/>
  <c r="L20" i="13" s="1"/>
  <c r="M20" i="13" s="1"/>
  <c r="J20" i="13" s="1"/>
  <c r="BP88" i="14"/>
  <c r="BK117" i="14"/>
  <c r="BV204" i="14"/>
  <c r="BS262" i="14"/>
  <c r="BT291" i="14"/>
  <c r="BY291" i="14"/>
  <c r="BL291" i="14"/>
  <c r="I306" i="14"/>
  <c r="AD306" i="14" s="1"/>
  <c r="BP349" i="14"/>
  <c r="CB407" i="14"/>
  <c r="BT436" i="14"/>
  <c r="BX436" i="14"/>
  <c r="BP465" i="14"/>
  <c r="BS494" i="14"/>
  <c r="BL494" i="14"/>
  <c r="BJ523" i="14"/>
  <c r="BQ523" i="14" s="1"/>
  <c r="CB523" i="14"/>
  <c r="CB552" i="14"/>
  <c r="BX639" i="14"/>
  <c r="BO668" i="14"/>
  <c r="BS668" i="14"/>
  <c r="CD668" i="14"/>
  <c r="BR697" i="14"/>
  <c r="CA755" i="14"/>
  <c r="CE755" i="14"/>
  <c r="CD813" i="14"/>
  <c r="CE813" i="14"/>
  <c r="BX842" i="14"/>
  <c r="BT842" i="14"/>
  <c r="BY842" i="14"/>
  <c r="BU842" i="14"/>
  <c r="BR900" i="14"/>
  <c r="BN900" i="14"/>
  <c r="BS900" i="14"/>
  <c r="BO900" i="14"/>
  <c r="BH2" i="14"/>
  <c r="BI2" i="14" s="1"/>
  <c r="BG2" i="14"/>
  <c r="BQ29" i="14"/>
  <c r="CB29" i="14"/>
  <c r="BJ59" i="14"/>
  <c r="BQ59" i="14" s="1"/>
  <c r="CA59" i="14"/>
  <c r="CE59" i="14"/>
  <c r="BQ88" i="14"/>
  <c r="BP117" i="14"/>
  <c r="BO146" i="14"/>
  <c r="BS146" i="14"/>
  <c r="BY146" i="14"/>
  <c r="I161" i="14"/>
  <c r="AD161" i="14" s="1"/>
  <c r="BJ204" i="14"/>
  <c r="BY204" i="14"/>
  <c r="I219" i="14"/>
  <c r="AD219" i="14" s="1"/>
  <c r="AB248" i="14"/>
  <c r="BP320" i="14"/>
  <c r="BS349" i="14"/>
  <c r="BL436" i="14"/>
  <c r="BK552" i="14"/>
  <c r="BW552" i="14" s="1"/>
  <c r="BQ813" i="14"/>
  <c r="BR813" i="14"/>
  <c r="BN88" i="14"/>
  <c r="BK88" i="14"/>
  <c r="BV88" i="14" s="1"/>
  <c r="BL349" i="14"/>
  <c r="BJ378" i="14"/>
  <c r="BN378" i="14" s="1"/>
  <c r="BO494" i="14"/>
  <c r="BJ639" i="14"/>
  <c r="BN639" i="14" s="1"/>
  <c r="BQ668" i="14"/>
  <c r="BZ668" i="14"/>
  <c r="BN697" i="14"/>
  <c r="CC755" i="14"/>
  <c r="CB813" i="14"/>
  <c r="BV842" i="14"/>
  <c r="BP900" i="14"/>
  <c r="AY2" i="14"/>
  <c r="C19" i="13" s="1"/>
  <c r="L23" i="13" s="1"/>
  <c r="M23" i="13" s="1"/>
  <c r="J23" i="13" s="1"/>
  <c r="BA2" i="14"/>
  <c r="C21" i="13" s="1"/>
  <c r="L21" i="13" s="1"/>
  <c r="I21" i="13" s="1"/>
  <c r="CB59" i="14"/>
  <c r="BR88" i="14"/>
  <c r="AN2" i="14"/>
  <c r="AV2" i="14"/>
  <c r="AM22" i="2" s="1"/>
  <c r="AP22" i="2" s="1"/>
  <c r="AA2" i="14"/>
  <c r="G7" i="13" s="1"/>
  <c r="AH2" i="14"/>
  <c r="X2" i="14"/>
  <c r="G6" i="13" s="1"/>
  <c r="BO88" i="14"/>
  <c r="CB117" i="14"/>
  <c r="AX2" i="14"/>
  <c r="BU146" i="14"/>
  <c r="BU204" i="14"/>
  <c r="BL233" i="14"/>
  <c r="BP262" i="14"/>
  <c r="BX291" i="14"/>
  <c r="BL320" i="14"/>
  <c r="BZ320" i="14" s="1"/>
  <c r="BO349" i="14"/>
  <c r="BK407" i="14"/>
  <c r="BU407" i="14" s="1"/>
  <c r="BO465" i="14"/>
  <c r="BL465" i="14"/>
  <c r="CB465" i="14" s="1"/>
  <c r="BP494" i="14"/>
  <c r="CA552" i="14"/>
  <c r="BJ581" i="14"/>
  <c r="BN581" i="14" s="1"/>
  <c r="BZ610" i="14"/>
  <c r="CE610" i="14"/>
  <c r="CA639" i="14"/>
  <c r="BN668" i="14"/>
  <c r="CB668" i="14"/>
  <c r="BP697" i="14"/>
  <c r="BP726" i="14"/>
  <c r="BT755" i="14"/>
  <c r="BZ755" i="14"/>
  <c r="CC784" i="14"/>
  <c r="CB784" i="14"/>
  <c r="BN813" i="14"/>
  <c r="CC813" i="14"/>
  <c r="BW842" i="14"/>
  <c r="BQ900" i="14"/>
  <c r="BW1161" i="14"/>
  <c r="BV1161" i="14"/>
  <c r="BU1161" i="14"/>
  <c r="BV929" i="14"/>
  <c r="CA929" i="14"/>
  <c r="CE929" i="14"/>
  <c r="BY958" i="14"/>
  <c r="I1002" i="14"/>
  <c r="AD1002" i="14" s="1"/>
  <c r="BP1016" i="14"/>
  <c r="BU1016" i="14"/>
  <c r="BZ1045" i="14"/>
  <c r="BU1132" i="14"/>
  <c r="BT1190" i="14"/>
  <c r="BY1190" i="14"/>
  <c r="CC1190" i="14"/>
  <c r="BU1219" i="14"/>
  <c r="BY1219" i="14"/>
  <c r="BO1277" i="14"/>
  <c r="BS1277" i="14"/>
  <c r="BP1306" i="14"/>
  <c r="BX1335" i="14"/>
  <c r="CA1393" i="14"/>
  <c r="CE1393" i="14"/>
  <c r="I1408" i="14"/>
  <c r="AD1408" i="14" s="1"/>
  <c r="CC1422" i="14"/>
  <c r="I1437" i="14"/>
  <c r="AD1437" i="14" s="1"/>
  <c r="CB1451" i="14"/>
  <c r="I1411" i="14"/>
  <c r="AM1411" i="14" s="1"/>
  <c r="I540" i="14"/>
  <c r="AJ540" i="14" s="1"/>
  <c r="I483" i="14"/>
  <c r="AM483" i="14" s="1"/>
  <c r="I454" i="14"/>
  <c r="AM454" i="14" s="1"/>
  <c r="I424" i="14"/>
  <c r="AJ424" i="14" s="1"/>
  <c r="I396" i="14"/>
  <c r="AM396" i="14" s="1"/>
  <c r="I367" i="14"/>
  <c r="AM367" i="14" s="1"/>
  <c r="I338" i="14"/>
  <c r="AM338" i="14" s="1"/>
  <c r="I309" i="14"/>
  <c r="AM309" i="14" s="1"/>
  <c r="I251" i="14"/>
  <c r="AM251" i="14" s="1"/>
  <c r="I541" i="14"/>
  <c r="AM541" i="14" s="1"/>
  <c r="BJ929" i="14"/>
  <c r="BP929" i="14" s="1"/>
  <c r="CC929" i="14"/>
  <c r="BU958" i="14"/>
  <c r="BK1045" i="14"/>
  <c r="BV1190" i="14"/>
  <c r="CA1190" i="14"/>
  <c r="BW1219" i="14"/>
  <c r="BQ1277" i="14"/>
  <c r="BJ1335" i="14"/>
  <c r="BO1335" i="14" s="1"/>
  <c r="CC1393" i="14"/>
  <c r="I106" i="14"/>
  <c r="AM106" i="14" s="1"/>
  <c r="BL871" i="14"/>
  <c r="CD871" i="14" s="1"/>
  <c r="BT929" i="14"/>
  <c r="BZ929" i="14"/>
  <c r="BV958" i="14"/>
  <c r="AB1118" i="14"/>
  <c r="BX1190" i="14"/>
  <c r="CB1190" i="14"/>
  <c r="BT1219" i="14"/>
  <c r="BN1277" i="14"/>
  <c r="BK1277" i="14"/>
  <c r="BY1277" i="14" s="1"/>
  <c r="BN1306" i="14"/>
  <c r="BV1335" i="14"/>
  <c r="BZ1393" i="14"/>
  <c r="CA1451" i="14"/>
  <c r="W2" i="14"/>
  <c r="I1237" i="14"/>
  <c r="AM1237" i="14" s="1"/>
  <c r="I1005" i="14"/>
  <c r="AM1005" i="14" s="1"/>
  <c r="I889" i="14"/>
  <c r="AM889" i="14" s="1"/>
  <c r="I48" i="14"/>
  <c r="AM48" i="14" s="1"/>
  <c r="AU2" i="14"/>
  <c r="AP2" i="14"/>
  <c r="AM11" i="2" s="1"/>
  <c r="BO9" i="12"/>
  <c r="BO21" i="12"/>
  <c r="BU21" i="12" s="1"/>
  <c r="BU8" i="12"/>
  <c r="BV117" i="14"/>
  <c r="BY117" i="14"/>
  <c r="BU117" i="14"/>
  <c r="BX117" i="14"/>
  <c r="BT117" i="14"/>
  <c r="BW117" i="14"/>
  <c r="S9" i="11"/>
  <c r="Y8" i="11"/>
  <c r="S21" i="11"/>
  <c r="Y21" i="11" s="1"/>
  <c r="S10" i="12"/>
  <c r="Y9" i="12"/>
  <c r="S22" i="12"/>
  <c r="Y22" i="12" s="1"/>
  <c r="I23" i="13"/>
  <c r="BS59" i="14"/>
  <c r="BW88" i="14"/>
  <c r="BX88" i="14"/>
  <c r="CE233" i="14"/>
  <c r="CA233" i="14"/>
  <c r="CD233" i="14"/>
  <c r="BZ233" i="14"/>
  <c r="CC233" i="14"/>
  <c r="CB233" i="14"/>
  <c r="CD349" i="14"/>
  <c r="BZ349" i="14"/>
  <c r="CC349" i="14"/>
  <c r="CB349" i="14"/>
  <c r="CE349" i="14"/>
  <c r="CA349" i="14"/>
  <c r="BO378" i="14"/>
  <c r="BP378" i="14"/>
  <c r="BV29" i="14"/>
  <c r="U11" i="11"/>
  <c r="T24" i="11" s="1"/>
  <c r="Z24" i="11" s="1"/>
  <c r="AA24" i="11" s="1"/>
  <c r="BW29" i="14"/>
  <c r="CA29" i="14"/>
  <c r="CE29" i="14"/>
  <c r="AB45" i="14"/>
  <c r="BW59" i="14"/>
  <c r="CC88" i="14"/>
  <c r="BQ117" i="14"/>
  <c r="CD146" i="14"/>
  <c r="BZ146" i="14"/>
  <c r="CC146" i="14"/>
  <c r="CE146" i="14"/>
  <c r="CA146" i="14"/>
  <c r="CA320" i="14"/>
  <c r="CB320" i="14"/>
  <c r="BY407" i="14"/>
  <c r="BW407" i="14"/>
  <c r="BZ465" i="14"/>
  <c r="CA465" i="14"/>
  <c r="BV59" i="14"/>
  <c r="CB88" i="14"/>
  <c r="BO21" i="11"/>
  <c r="BU21" i="11" s="1"/>
  <c r="BO9" i="11"/>
  <c r="BO20" i="12"/>
  <c r="BU20" i="12" s="1"/>
  <c r="BT29" i="14"/>
  <c r="BX29" i="14"/>
  <c r="BT59" i="14"/>
  <c r="BX59" i="14"/>
  <c r="BZ88" i="14"/>
  <c r="CD88" i="14"/>
  <c r="BN117" i="14"/>
  <c r="BR117" i="14"/>
  <c r="CC117" i="14"/>
  <c r="BR204" i="14"/>
  <c r="BN204" i="14"/>
  <c r="BQ204" i="14"/>
  <c r="BP204" i="14"/>
  <c r="BS204" i="14"/>
  <c r="BO204" i="14"/>
  <c r="CB291" i="14"/>
  <c r="CE291" i="14"/>
  <c r="CA291" i="14"/>
  <c r="CD291" i="14"/>
  <c r="BZ291" i="14"/>
  <c r="CC291" i="14"/>
  <c r="CC494" i="14"/>
  <c r="CB494" i="14"/>
  <c r="CE494" i="14"/>
  <c r="CA494" i="14"/>
  <c r="CD494" i="14"/>
  <c r="BZ494" i="14"/>
  <c r="BN523" i="14"/>
  <c r="BP523" i="14"/>
  <c r="BO523" i="14"/>
  <c r="BU7" i="12"/>
  <c r="BN29" i="14"/>
  <c r="BU29" i="14"/>
  <c r="BU59" i="14"/>
  <c r="CA88" i="14"/>
  <c r="BO117" i="14"/>
  <c r="BZ117" i="14"/>
  <c r="AB132" i="14"/>
  <c r="CE436" i="14"/>
  <c r="CA436" i="14"/>
  <c r="CD436" i="14"/>
  <c r="BZ436" i="14"/>
  <c r="CC436" i="14"/>
  <c r="CB436" i="14"/>
  <c r="BU552" i="14"/>
  <c r="BS639" i="14"/>
  <c r="BO639" i="14"/>
  <c r="BT146" i="14"/>
  <c r="BX146" i="14"/>
  <c r="BW175" i="14"/>
  <c r="BZ175" i="14"/>
  <c r="CD175" i="14"/>
  <c r="BW204" i="14"/>
  <c r="BZ204" i="14"/>
  <c r="CD204" i="14"/>
  <c r="BN233" i="14"/>
  <c r="BR233" i="14"/>
  <c r="BU233" i="14"/>
  <c r="BQ262" i="14"/>
  <c r="BX262" i="14"/>
  <c r="BN320" i="14"/>
  <c r="BR320" i="14"/>
  <c r="BQ349" i="14"/>
  <c r="BT349" i="14"/>
  <c r="BX349" i="14"/>
  <c r="BT378" i="14"/>
  <c r="BX378" i="14"/>
  <c r="BZ407" i="14"/>
  <c r="CD407" i="14"/>
  <c r="BN436" i="14"/>
  <c r="BR436" i="14"/>
  <c r="BQ465" i="14"/>
  <c r="BT465" i="14"/>
  <c r="BX465" i="14"/>
  <c r="BW494" i="14"/>
  <c r="AB509" i="14"/>
  <c r="BW523" i="14"/>
  <c r="BQ552" i="14"/>
  <c r="AB596" i="14"/>
  <c r="BP610" i="14"/>
  <c r="BY610" i="14"/>
  <c r="BU610" i="14"/>
  <c r="BY639" i="14"/>
  <c r="BU639" i="14"/>
  <c r="BL987" i="14"/>
  <c r="BL1016" i="14"/>
  <c r="BR1335" i="14"/>
  <c r="BN1335" i="14"/>
  <c r="BT175" i="14"/>
  <c r="CA175" i="14"/>
  <c r="CE175" i="14"/>
  <c r="BT204" i="14"/>
  <c r="CA204" i="14"/>
  <c r="CE204" i="14"/>
  <c r="BO233" i="14"/>
  <c r="BS233" i="14"/>
  <c r="BN262" i="14"/>
  <c r="BU262" i="14"/>
  <c r="BY262" i="14"/>
  <c r="I277" i="14"/>
  <c r="AD277" i="14" s="1"/>
  <c r="BO320" i="14"/>
  <c r="BS320" i="14"/>
  <c r="BN349" i="14"/>
  <c r="BU349" i="14"/>
  <c r="BY349" i="14"/>
  <c r="I364" i="14"/>
  <c r="AD364" i="14" s="1"/>
  <c r="BU378" i="14"/>
  <c r="BY378" i="14"/>
  <c r="CA407" i="14"/>
  <c r="CE407" i="14"/>
  <c r="BO436" i="14"/>
  <c r="BS436" i="14"/>
  <c r="BN465" i="14"/>
  <c r="BU465" i="14"/>
  <c r="BY465" i="14"/>
  <c r="BQ494" i="14"/>
  <c r="BT494" i="14"/>
  <c r="BX494" i="14"/>
  <c r="BT523" i="14"/>
  <c r="BX523" i="14"/>
  <c r="CA523" i="14"/>
  <c r="BN552" i="14"/>
  <c r="BR552" i="14"/>
  <c r="CC552" i="14"/>
  <c r="BU581" i="14"/>
  <c r="BQ610" i="14"/>
  <c r="BV610" i="14"/>
  <c r="AB625" i="14"/>
  <c r="BV639" i="14"/>
  <c r="CE726" i="14"/>
  <c r="CA726" i="14"/>
  <c r="CD726" i="14"/>
  <c r="BZ726" i="14"/>
  <c r="CC726" i="14"/>
  <c r="CE958" i="14"/>
  <c r="CA958" i="14"/>
  <c r="CD958" i="14"/>
  <c r="CC958" i="14"/>
  <c r="CB958" i="14"/>
  <c r="BN494" i="14"/>
  <c r="BU494" i="14"/>
  <c r="BU523" i="14"/>
  <c r="BO552" i="14"/>
  <c r="BZ552" i="14"/>
  <c r="BW610" i="14"/>
  <c r="BW639" i="14"/>
  <c r="AB654" i="14"/>
  <c r="BK726" i="14"/>
  <c r="I799" i="14"/>
  <c r="AD799" i="14" s="1"/>
  <c r="AB799" i="14"/>
  <c r="BK813" i="14"/>
  <c r="BJ842" i="14"/>
  <c r="CE871" i="14"/>
  <c r="CA871" i="14"/>
  <c r="CC871" i="14"/>
  <c r="CB871" i="14"/>
  <c r="BZ871" i="14"/>
  <c r="I886" i="14"/>
  <c r="AD886" i="14" s="1"/>
  <c r="AB886" i="14"/>
  <c r="BW900" i="14"/>
  <c r="BY900" i="14"/>
  <c r="BT900" i="14"/>
  <c r="BX900" i="14"/>
  <c r="BV900" i="14"/>
  <c r="BL900" i="14"/>
  <c r="BW1045" i="14"/>
  <c r="BV1045" i="14"/>
  <c r="BU1045" i="14"/>
  <c r="BY1045" i="14"/>
  <c r="BT1045" i="14"/>
  <c r="BX1045" i="14"/>
  <c r="BR610" i="14"/>
  <c r="BN610" i="14"/>
  <c r="BY668" i="14"/>
  <c r="BU668" i="14"/>
  <c r="BX668" i="14"/>
  <c r="BT668" i="14"/>
  <c r="BW668" i="14"/>
  <c r="BK697" i="14"/>
  <c r="BS755" i="14"/>
  <c r="BR755" i="14"/>
  <c r="BN755" i="14"/>
  <c r="BQ755" i="14"/>
  <c r="BY784" i="14"/>
  <c r="BU784" i="14"/>
  <c r="BX784" i="14"/>
  <c r="BT784" i="14"/>
  <c r="BW784" i="14"/>
  <c r="CE842" i="14"/>
  <c r="CA842" i="14"/>
  <c r="CD842" i="14"/>
  <c r="BZ842" i="14"/>
  <c r="CC842" i="14"/>
  <c r="BX871" i="14"/>
  <c r="BT871" i="14"/>
  <c r="BY871" i="14"/>
  <c r="BW871" i="14"/>
  <c r="BV871" i="14"/>
  <c r="BS929" i="14"/>
  <c r="BN929" i="14"/>
  <c r="BV1277" i="14"/>
  <c r="BU1277" i="14"/>
  <c r="BX1277" i="14"/>
  <c r="J640" i="14"/>
  <c r="A611" i="14"/>
  <c r="CD1074" i="14"/>
  <c r="BZ1074" i="14"/>
  <c r="CE1132" i="14"/>
  <c r="CA1132" i="14"/>
  <c r="BS1190" i="14"/>
  <c r="BO1190" i="14"/>
  <c r="BR1219" i="14"/>
  <c r="BN1219" i="14"/>
  <c r="BX1248" i="14"/>
  <c r="BT1248" i="14"/>
  <c r="CD1335" i="14"/>
  <c r="BZ1335" i="14"/>
  <c r="CC1335" i="14"/>
  <c r="BR1364" i="14"/>
  <c r="BN1364" i="14"/>
  <c r="BQ1364" i="14"/>
  <c r="BJ1393" i="14"/>
  <c r="BS1451" i="14"/>
  <c r="BO1451" i="14"/>
  <c r="BR1451" i="14"/>
  <c r="BN1451" i="14"/>
  <c r="CA668" i="14"/>
  <c r="CE668" i="14"/>
  <c r="BO697" i="14"/>
  <c r="BS697" i="14"/>
  <c r="BZ697" i="14"/>
  <c r="CD697" i="14"/>
  <c r="BN726" i="14"/>
  <c r="I741" i="14"/>
  <c r="AD741" i="14" s="1"/>
  <c r="BU755" i="14"/>
  <c r="BY755" i="14"/>
  <c r="I770" i="14"/>
  <c r="AD770" i="14" s="1"/>
  <c r="CA784" i="14"/>
  <c r="CE784" i="14"/>
  <c r="BO813" i="14"/>
  <c r="BS813" i="14"/>
  <c r="BZ813" i="14"/>
  <c r="BR871" i="14"/>
  <c r="BS987" i="14"/>
  <c r="BO987" i="14"/>
  <c r="BQ1074" i="14"/>
  <c r="CB1074" i="14"/>
  <c r="BN1132" i="14"/>
  <c r="BS1132" i="14"/>
  <c r="CB1132" i="14"/>
  <c r="AB1147" i="14"/>
  <c r="BX1161" i="14"/>
  <c r="CC1161" i="14"/>
  <c r="I1172" i="14"/>
  <c r="S1172" i="14" s="1"/>
  <c r="S2" i="14" s="1"/>
  <c r="G4" i="13" s="1"/>
  <c r="BP1190" i="14"/>
  <c r="BP1219" i="14"/>
  <c r="CB1219" i="14"/>
  <c r="BR1248" i="14"/>
  <c r="BV1248" i="14"/>
  <c r="BQ1306" i="14"/>
  <c r="CA1335" i="14"/>
  <c r="BO1364" i="14"/>
  <c r="BV1364" i="14"/>
  <c r="BL1364" i="14"/>
  <c r="AB1379" i="14"/>
  <c r="BV1393" i="14"/>
  <c r="CE1422" i="14"/>
  <c r="CA1422" i="14"/>
  <c r="CD1422" i="14"/>
  <c r="BZ1422" i="14"/>
  <c r="CA697" i="14"/>
  <c r="BJ958" i="14"/>
  <c r="BX1016" i="14"/>
  <c r="BT1016" i="14"/>
  <c r="CE1045" i="14"/>
  <c r="CA1045" i="14"/>
  <c r="I1060" i="14"/>
  <c r="AD1060" i="14" s="1"/>
  <c r="CC1074" i="14"/>
  <c r="BR1103" i="14"/>
  <c r="BN1103" i="14"/>
  <c r="CC1132" i="14"/>
  <c r="BT1161" i="14"/>
  <c r="BY1161" i="14"/>
  <c r="BQ1190" i="14"/>
  <c r="CD1190" i="14"/>
  <c r="BZ1190" i="14"/>
  <c r="BQ1219" i="14"/>
  <c r="CD1219" i="14"/>
  <c r="BN1248" i="14"/>
  <c r="BS1248" i="14"/>
  <c r="BW1248" i="14"/>
  <c r="CE1277" i="14"/>
  <c r="CA1277" i="14"/>
  <c r="I1292" i="14"/>
  <c r="AD1292" i="14" s="1"/>
  <c r="CD1306" i="14"/>
  <c r="CB1335" i="14"/>
  <c r="BP1364" i="14"/>
  <c r="BK1422" i="14"/>
  <c r="BP1451" i="14"/>
  <c r="BK1451" i="14"/>
  <c r="CD1451" i="14"/>
  <c r="BZ1451" i="14"/>
  <c r="CC1451" i="14"/>
  <c r="BY929" i="14"/>
  <c r="BU929" i="14"/>
  <c r="BX958" i="14"/>
  <c r="BT958" i="14"/>
  <c r="BS1074" i="14"/>
  <c r="BO1074" i="14"/>
  <c r="BK1074" i="14"/>
  <c r="CE1074" i="14"/>
  <c r="BP1103" i="14"/>
  <c r="BY1103" i="14"/>
  <c r="BU1103" i="14"/>
  <c r="BL1103" i="14"/>
  <c r="BP1132" i="14"/>
  <c r="BX1132" i="14"/>
  <c r="BT1132" i="14"/>
  <c r="CD1132" i="14"/>
  <c r="CE1161" i="14"/>
  <c r="CA1161" i="14"/>
  <c r="I1176" i="14"/>
  <c r="AD1176" i="14" s="1"/>
  <c r="BR1190" i="14"/>
  <c r="BS1219" i="14"/>
  <c r="BZ1219" i="14"/>
  <c r="CE1219" i="14"/>
  <c r="BY1248" i="14"/>
  <c r="BS1306" i="14"/>
  <c r="BO1306" i="14"/>
  <c r="CE1306" i="14"/>
  <c r="CE1335" i="14"/>
  <c r="BS1364" i="14"/>
  <c r="BY1364" i="14"/>
  <c r="BU1364" i="14"/>
  <c r="BX1364" i="14"/>
  <c r="BT1364" i="14"/>
  <c r="BY1393" i="14"/>
  <c r="BU1393" i="14"/>
  <c r="BX1393" i="14"/>
  <c r="BT1393" i="14"/>
  <c r="BQ1451" i="14"/>
  <c r="V2" i="14"/>
  <c r="I656" i="14"/>
  <c r="AJ656" i="14" s="1"/>
  <c r="I308" i="14"/>
  <c r="AJ308" i="14" s="1"/>
  <c r="A11" i="8"/>
  <c r="B10" i="8"/>
  <c r="B9" i="8"/>
  <c r="DF21" i="2"/>
  <c r="G16" i="2"/>
  <c r="T11" i="11" s="1"/>
  <c r="BP10" i="11" s="1"/>
  <c r="BV10" i="11" s="1"/>
  <c r="Z16" i="2"/>
  <c r="I16" i="2"/>
  <c r="J16" i="2" s="1"/>
  <c r="DY26" i="2"/>
  <c r="DZ26" i="2" s="1"/>
  <c r="Z35" i="8" s="1"/>
  <c r="Z12" i="2"/>
  <c r="U15" i="2"/>
  <c r="V15" i="2" s="1"/>
  <c r="U13" i="2"/>
  <c r="V13" i="2" s="1"/>
  <c r="U11" i="2"/>
  <c r="V11" i="2" s="1"/>
  <c r="I15" i="2"/>
  <c r="J15" i="2" s="1"/>
  <c r="Z11" i="2"/>
  <c r="G11" i="2"/>
  <c r="T6" i="11" s="1"/>
  <c r="BP6" i="11" s="1"/>
  <c r="BV6" i="11" s="1"/>
  <c r="G14" i="2"/>
  <c r="T9" i="12" s="1"/>
  <c r="BP9" i="12" s="1"/>
  <c r="BV9" i="12" s="1"/>
  <c r="DH22" i="2"/>
  <c r="DJ22" i="2" s="1"/>
  <c r="G12" i="2"/>
  <c r="S18" i="2"/>
  <c r="U13" i="12" s="1"/>
  <c r="AA13" i="12" s="1"/>
  <c r="I12" i="2"/>
  <c r="U10" i="12"/>
  <c r="BQ10" i="12" s="1"/>
  <c r="U10" i="11"/>
  <c r="AA10" i="11" s="1"/>
  <c r="U8" i="12"/>
  <c r="BQ8" i="12" s="1"/>
  <c r="BW8" i="12" s="1"/>
  <c r="U8" i="11"/>
  <c r="T13" i="12"/>
  <c r="T13" i="11"/>
  <c r="CT29" i="2"/>
  <c r="I18" i="2"/>
  <c r="U12" i="11"/>
  <c r="AC25" i="2"/>
  <c r="AK22" i="2"/>
  <c r="Z15" i="2"/>
  <c r="AA3" i="11"/>
  <c r="T8" i="11"/>
  <c r="T8" i="12"/>
  <c r="CT28" i="2"/>
  <c r="I11" i="2"/>
  <c r="Z13" i="2"/>
  <c r="U7" i="11"/>
  <c r="G17" i="2"/>
  <c r="G15" i="2"/>
  <c r="Z14" i="2"/>
  <c r="U9" i="11"/>
  <c r="AA9" i="11" s="1"/>
  <c r="I17" i="2"/>
  <c r="I13" i="2"/>
  <c r="L13" i="2" s="1"/>
  <c r="Z17" i="2"/>
  <c r="Z3" i="12"/>
  <c r="BQ11" i="12"/>
  <c r="BP24" i="12" s="1"/>
  <c r="BQ24" i="12" s="1"/>
  <c r="AA11" i="12"/>
  <c r="BQ6" i="12"/>
  <c r="T19" i="12"/>
  <c r="BQ9" i="12"/>
  <c r="AA9" i="12"/>
  <c r="T22" i="12"/>
  <c r="Z22" i="12" s="1"/>
  <c r="AA22" i="12" s="1"/>
  <c r="BQ7" i="12"/>
  <c r="T20" i="12"/>
  <c r="AA7" i="12"/>
  <c r="BQ12" i="12"/>
  <c r="BW12" i="12" s="1"/>
  <c r="T25" i="12"/>
  <c r="U25" i="12" s="1"/>
  <c r="U6" i="11"/>
  <c r="CT30" i="2"/>
  <c r="CT31" i="2" s="1"/>
  <c r="EV22" i="2"/>
  <c r="EU22" i="2"/>
  <c r="AC24" i="2"/>
  <c r="AF21" i="2" s="1"/>
  <c r="CT40" i="2"/>
  <c r="CT41" i="2"/>
  <c r="CT42" i="2" s="1"/>
  <c r="CT39" i="2"/>
  <c r="EU25" i="2"/>
  <c r="BP3" i="11"/>
  <c r="BV3" i="11" s="1"/>
  <c r="Z3" i="11"/>
  <c r="AA3" i="12"/>
  <c r="AA6" i="12"/>
  <c r="AA12" i="12"/>
  <c r="T24" i="12"/>
  <c r="J14" i="8"/>
  <c r="X21" i="1"/>
  <c r="D11" i="30" s="1"/>
  <c r="Q12" i="1"/>
  <c r="X12" i="1" s="1"/>
  <c r="C4" i="30" s="1"/>
  <c r="K4" i="30" s="1"/>
  <c r="Q13" i="1"/>
  <c r="X13" i="1" s="1"/>
  <c r="C5" i="30" s="1"/>
  <c r="K5" i="30" s="1"/>
  <c r="Q16" i="1"/>
  <c r="X16" i="1" s="1"/>
  <c r="C8" i="30" s="1"/>
  <c r="K8" i="30" s="1"/>
  <c r="Q14" i="1"/>
  <c r="X14" i="1" s="1"/>
  <c r="C6" i="30" s="1"/>
  <c r="K6" i="30" s="1"/>
  <c r="X22" i="1"/>
  <c r="D12" i="30" s="1"/>
  <c r="Q18" i="1"/>
  <c r="X18" i="1" s="1"/>
  <c r="C10" i="30" s="1"/>
  <c r="K10" i="30" s="1"/>
  <c r="Q11" i="1"/>
  <c r="X11" i="1" s="1"/>
  <c r="Q15" i="1"/>
  <c r="X15" i="1" s="1"/>
  <c r="M21" i="1"/>
  <c r="U21" i="1" s="1"/>
  <c r="H21" i="1"/>
  <c r="H22" i="1" s="1"/>
  <c r="N22" i="1" s="1"/>
  <c r="V22" i="1" s="1"/>
  <c r="Q17" i="1"/>
  <c r="X17" i="1" s="1"/>
  <c r="C9" i="30" s="1"/>
  <c r="K9" i="30" s="1"/>
  <c r="J16" i="8"/>
  <c r="J17" i="8"/>
  <c r="G22" i="1"/>
  <c r="M22" i="1" s="1"/>
  <c r="U22" i="1" s="1"/>
  <c r="R2" i="14" l="1"/>
  <c r="BZ1306" i="14"/>
  <c r="BO755" i="14"/>
  <c r="BP639" i="14"/>
  <c r="BQ639" i="14"/>
  <c r="BY552" i="14"/>
  <c r="BU88" i="14"/>
  <c r="BP59" i="14"/>
  <c r="CC1306" i="14"/>
  <c r="Q2" i="14"/>
  <c r="BR639" i="14"/>
  <c r="BT552" i="14"/>
  <c r="BV552" i="14"/>
  <c r="BY88" i="14"/>
  <c r="BR59" i="14"/>
  <c r="BN59" i="14"/>
  <c r="Y2" i="14"/>
  <c r="T2" i="14"/>
  <c r="CB1306" i="14"/>
  <c r="BT262" i="14"/>
  <c r="BX552" i="14"/>
  <c r="BT88" i="14"/>
  <c r="BO59" i="14"/>
  <c r="AE2" i="14"/>
  <c r="AM2" i="14"/>
  <c r="BS523" i="14"/>
  <c r="BR523" i="14"/>
  <c r="CC465" i="14"/>
  <c r="CD320" i="14"/>
  <c r="BR378" i="14"/>
  <c r="M13" i="2"/>
  <c r="Q10" i="8" s="1"/>
  <c r="N5" i="30"/>
  <c r="CE465" i="14"/>
  <c r="CD465" i="14"/>
  <c r="CC320" i="14"/>
  <c r="CE320" i="14"/>
  <c r="BQ378" i="14"/>
  <c r="BS378" i="14"/>
  <c r="AK2" i="14"/>
  <c r="BQ581" i="14"/>
  <c r="D12" i="8"/>
  <c r="H12" i="8" s="1"/>
  <c r="I12" i="8" s="1"/>
  <c r="C7" i="30"/>
  <c r="K7" i="30" s="1"/>
  <c r="BO581" i="14"/>
  <c r="BP581" i="14"/>
  <c r="BR581" i="14"/>
  <c r="BT1277" i="14"/>
  <c r="BW1277" i="14"/>
  <c r="BO929" i="14"/>
  <c r="BS1335" i="14"/>
  <c r="BT407" i="14"/>
  <c r="BS581" i="14"/>
  <c r="AJ2" i="14"/>
  <c r="BR929" i="14"/>
  <c r="BQ929" i="14"/>
  <c r="BQ1335" i="14"/>
  <c r="BX407" i="14"/>
  <c r="AC2" i="14"/>
  <c r="A5" i="30"/>
  <c r="A6" i="30"/>
  <c r="BQ10" i="11"/>
  <c r="BP23" i="11" s="1"/>
  <c r="L14" i="2"/>
  <c r="AA11" i="11"/>
  <c r="U24" i="11"/>
  <c r="AS22" i="2"/>
  <c r="AW22" i="2" s="1"/>
  <c r="AZ22" i="2" s="1"/>
  <c r="BC22" i="2" s="1"/>
  <c r="AR22" i="2"/>
  <c r="AU22" i="2" s="1"/>
  <c r="AY22" i="2" s="1"/>
  <c r="BB22" i="2" s="1"/>
  <c r="BE22" i="2" s="1"/>
  <c r="AQ22" i="2"/>
  <c r="AT22" i="2" s="1"/>
  <c r="AX22" i="2" s="1"/>
  <c r="BA22" i="2" s="1"/>
  <c r="BD22" i="2" s="1"/>
  <c r="AA8" i="12"/>
  <c r="AJ18" i="1"/>
  <c r="D15" i="8"/>
  <c r="H15" i="8" s="1"/>
  <c r="I15" i="8" s="1"/>
  <c r="AJ22" i="1"/>
  <c r="D17" i="8"/>
  <c r="AN12" i="1"/>
  <c r="D9" i="8"/>
  <c r="H9" i="8" s="1"/>
  <c r="I9" i="8" s="1"/>
  <c r="AN13" i="1"/>
  <c r="D10" i="8"/>
  <c r="F10" i="8" s="1"/>
  <c r="G10" i="8" s="1"/>
  <c r="AJ14" i="1"/>
  <c r="D11" i="8"/>
  <c r="D16" i="8"/>
  <c r="AJ21" i="1"/>
  <c r="AJ17" i="1"/>
  <c r="D14" i="8"/>
  <c r="H14" i="8" s="1"/>
  <c r="I14" i="8" s="1"/>
  <c r="AJ11" i="1"/>
  <c r="D8" i="8"/>
  <c r="AJ16" i="1"/>
  <c r="D13" i="8"/>
  <c r="H13" i="8" s="1"/>
  <c r="I13" i="8" s="1"/>
  <c r="I22" i="13"/>
  <c r="AM21" i="2"/>
  <c r="I4" i="31"/>
  <c r="D5" i="13" s="1"/>
  <c r="J4" i="31"/>
  <c r="E5" i="13" s="1"/>
  <c r="F9" i="31"/>
  <c r="G9" i="31" s="1"/>
  <c r="F8" i="31"/>
  <c r="G8" i="31" s="1"/>
  <c r="F7" i="31"/>
  <c r="G7" i="31" s="1"/>
  <c r="E8" i="31"/>
  <c r="F10" i="13" s="1"/>
  <c r="F10" i="31"/>
  <c r="G10" i="31" s="1"/>
  <c r="L4" i="31"/>
  <c r="E9" i="31"/>
  <c r="F11" i="13" s="1"/>
  <c r="E7" i="31"/>
  <c r="F9" i="13" s="1"/>
  <c r="E10" i="31"/>
  <c r="F12" i="13" s="1"/>
  <c r="D8" i="31"/>
  <c r="C10" i="13" s="1"/>
  <c r="F12" i="8"/>
  <c r="D9" i="31"/>
  <c r="C11" i="13" s="1"/>
  <c r="D3" i="31"/>
  <c r="C4" i="13" s="1"/>
  <c r="D5" i="31"/>
  <c r="C6" i="13" s="1"/>
  <c r="L6" i="13" s="1"/>
  <c r="AB2" i="14"/>
  <c r="D6" i="31"/>
  <c r="C7" i="13" s="1"/>
  <c r="D7" i="31"/>
  <c r="C9" i="13" s="1"/>
  <c r="L9" i="13" s="1"/>
  <c r="D10" i="31"/>
  <c r="C12" i="13" s="1"/>
  <c r="K14" i="2"/>
  <c r="I19" i="13"/>
  <c r="M21" i="13"/>
  <c r="J21" i="13" s="1"/>
  <c r="I20" i="13"/>
  <c r="AS14" i="1"/>
  <c r="D21" i="1" s="1"/>
  <c r="J21" i="1" s="1"/>
  <c r="R21" i="1" s="1"/>
  <c r="AD2" i="14"/>
  <c r="G9" i="13" s="1"/>
  <c r="BP1335" i="14"/>
  <c r="BV407" i="14"/>
  <c r="G12" i="13"/>
  <c r="EP61" i="2" s="1"/>
  <c r="ES61" i="2" s="1"/>
  <c r="J18" i="2"/>
  <c r="L18" i="2"/>
  <c r="N10" i="30" s="1"/>
  <c r="CB1103" i="14"/>
  <c r="CD1103" i="14"/>
  <c r="CC1103" i="14"/>
  <c r="CA1103" i="14"/>
  <c r="CE1103" i="14"/>
  <c r="BZ1103" i="14"/>
  <c r="BP842" i="14"/>
  <c r="BS842" i="14"/>
  <c r="BO842" i="14"/>
  <c r="BR842" i="14"/>
  <c r="BN842" i="14"/>
  <c r="BQ842" i="14"/>
  <c r="BW726" i="14"/>
  <c r="BV726" i="14"/>
  <c r="BY726" i="14"/>
  <c r="BU726" i="14"/>
  <c r="BT726" i="14"/>
  <c r="BX726" i="14"/>
  <c r="S23" i="12"/>
  <c r="Y23" i="12" s="1"/>
  <c r="Y10" i="12"/>
  <c r="S11" i="12"/>
  <c r="DH23" i="2"/>
  <c r="DJ23" i="2" s="1"/>
  <c r="BV1074" i="14"/>
  <c r="BX1074" i="14"/>
  <c r="BW1074" i="14"/>
  <c r="BU1074" i="14"/>
  <c r="BY1074" i="14"/>
  <c r="BT1074" i="14"/>
  <c r="BW1422" i="14"/>
  <c r="BV1422" i="14"/>
  <c r="BY1422" i="14"/>
  <c r="BX1422" i="14"/>
  <c r="BU1422" i="14"/>
  <c r="BT1422" i="14"/>
  <c r="J669" i="14"/>
  <c r="A640" i="14"/>
  <c r="BX697" i="14"/>
  <c r="BT697" i="14"/>
  <c r="BW697" i="14"/>
  <c r="BV697" i="14"/>
  <c r="BU697" i="14"/>
  <c r="BY697" i="14"/>
  <c r="BX813" i="14"/>
  <c r="BT813" i="14"/>
  <c r="BW813" i="14"/>
  <c r="BV813" i="14"/>
  <c r="BY813" i="14"/>
  <c r="BU813" i="14"/>
  <c r="CE1016" i="14"/>
  <c r="CA1016" i="14"/>
  <c r="BZ1016" i="14"/>
  <c r="CD1016" i="14"/>
  <c r="CC1016" i="14"/>
  <c r="CB1016" i="14"/>
  <c r="BU9" i="11"/>
  <c r="BO10" i="11"/>
  <c r="BO22" i="11"/>
  <c r="BU22" i="11" s="1"/>
  <c r="BV1451" i="14"/>
  <c r="BY1451" i="14"/>
  <c r="BU1451" i="14"/>
  <c r="BX1451" i="14"/>
  <c r="BW1451" i="14"/>
  <c r="BT1451" i="14"/>
  <c r="BP958" i="14"/>
  <c r="BS958" i="14"/>
  <c r="BN958" i="14"/>
  <c r="BR958" i="14"/>
  <c r="BQ958" i="14"/>
  <c r="BO958" i="14"/>
  <c r="CB1364" i="14"/>
  <c r="CE1364" i="14"/>
  <c r="CA1364" i="14"/>
  <c r="CD1364" i="14"/>
  <c r="CC1364" i="14"/>
  <c r="BZ1364" i="14"/>
  <c r="BQ1393" i="14"/>
  <c r="BP1393" i="14"/>
  <c r="BO1393" i="14"/>
  <c r="BN1393" i="14"/>
  <c r="BS1393" i="14"/>
  <c r="BR1393" i="14"/>
  <c r="CD900" i="14"/>
  <c r="BZ900" i="14"/>
  <c r="CC900" i="14"/>
  <c r="CB900" i="14"/>
  <c r="CA900" i="14"/>
  <c r="CE900" i="14"/>
  <c r="CC987" i="14"/>
  <c r="CB987" i="14"/>
  <c r="CA987" i="14"/>
  <c r="CE987" i="14"/>
  <c r="BZ987" i="14"/>
  <c r="CD987" i="14"/>
  <c r="S10" i="11"/>
  <c r="S22" i="11"/>
  <c r="Y22" i="11" s="1"/>
  <c r="Y9" i="11"/>
  <c r="BU9" i="12"/>
  <c r="BO22" i="12"/>
  <c r="BU22" i="12" s="1"/>
  <c r="BO10" i="12"/>
  <c r="A12" i="8"/>
  <c r="B11" i="8"/>
  <c r="L12" i="2"/>
  <c r="K18" i="2"/>
  <c r="T9" i="11"/>
  <c r="BP9" i="11" s="1"/>
  <c r="BV9" i="11" s="1"/>
  <c r="BV21" i="2"/>
  <c r="BW21" i="2" s="1"/>
  <c r="BX21" i="2" s="1"/>
  <c r="BY21" i="2" s="1"/>
  <c r="BZ21" i="2" s="1"/>
  <c r="CD21" i="2" s="1"/>
  <c r="CG21" i="2" s="1"/>
  <c r="T23" i="11"/>
  <c r="U23" i="11" s="1"/>
  <c r="BP25" i="12"/>
  <c r="BV25" i="12" s="1"/>
  <c r="BW25" i="12" s="1"/>
  <c r="T6" i="12"/>
  <c r="BP6" i="12" s="1"/>
  <c r="BV6" i="12" s="1"/>
  <c r="T11" i="12"/>
  <c r="U13" i="11"/>
  <c r="T26" i="11" s="1"/>
  <c r="L16" i="2"/>
  <c r="K16" i="2"/>
  <c r="BV22" i="2"/>
  <c r="BW22" i="2" s="1"/>
  <c r="BX22" i="2" s="1"/>
  <c r="BY22" i="2" s="1"/>
  <c r="BZ22" i="2" s="1"/>
  <c r="Z6" i="11"/>
  <c r="BV24" i="12"/>
  <c r="BW24" i="12" s="1"/>
  <c r="BP21" i="12"/>
  <c r="BV21" i="12" s="1"/>
  <c r="BW21" i="12" s="1"/>
  <c r="V24" i="11"/>
  <c r="Z11" i="11"/>
  <c r="AA10" i="12"/>
  <c r="T26" i="12"/>
  <c r="Z26" i="12" s="1"/>
  <c r="AA26" i="12" s="1"/>
  <c r="AB26" i="12" s="1"/>
  <c r="T22" i="11"/>
  <c r="Z22" i="11" s="1"/>
  <c r="AA22" i="11" s="1"/>
  <c r="T21" i="12"/>
  <c r="U21" i="12" s="1"/>
  <c r="V21" i="12" s="1"/>
  <c r="AB24" i="11"/>
  <c r="J12" i="2"/>
  <c r="K12" i="2"/>
  <c r="T7" i="11"/>
  <c r="T7" i="12"/>
  <c r="BP23" i="12"/>
  <c r="BW10" i="12"/>
  <c r="Z9" i="12"/>
  <c r="T23" i="12"/>
  <c r="Z23" i="12" s="1"/>
  <c r="AA23" i="12" s="1"/>
  <c r="AB22" i="12"/>
  <c r="BQ11" i="11"/>
  <c r="T25" i="11"/>
  <c r="AA12" i="11"/>
  <c r="Z13" i="11"/>
  <c r="BP12" i="11"/>
  <c r="BV12" i="11" s="1"/>
  <c r="BP12" i="12"/>
  <c r="BV12" i="12" s="1"/>
  <c r="Z13" i="12"/>
  <c r="BQ8" i="11"/>
  <c r="AA8" i="11"/>
  <c r="T21" i="11"/>
  <c r="U22" i="12"/>
  <c r="V22" i="12" s="1"/>
  <c r="BQ9" i="11"/>
  <c r="BP22" i="11" s="1"/>
  <c r="BQ22" i="11" s="1"/>
  <c r="L17" i="2"/>
  <c r="T12" i="12"/>
  <c r="T12" i="11"/>
  <c r="BP8" i="12"/>
  <c r="BV8" i="12" s="1"/>
  <c r="Z8" i="12"/>
  <c r="J17" i="2"/>
  <c r="K17" i="2"/>
  <c r="T10" i="11"/>
  <c r="Z10" i="11" s="1"/>
  <c r="T10" i="12"/>
  <c r="Z10" i="12" s="1"/>
  <c r="K15" i="2"/>
  <c r="L11" i="2"/>
  <c r="K11" i="2"/>
  <c r="J11" i="2"/>
  <c r="L15" i="2"/>
  <c r="J13" i="2"/>
  <c r="K13" i="2"/>
  <c r="BQ7" i="11"/>
  <c r="AA7" i="11"/>
  <c r="T20" i="11"/>
  <c r="BP8" i="11"/>
  <c r="Z8" i="11"/>
  <c r="Z25" i="12"/>
  <c r="AA25" i="12" s="1"/>
  <c r="BW11" i="12"/>
  <c r="CT35" i="2"/>
  <c r="BP20" i="12"/>
  <c r="BW7" i="12"/>
  <c r="U19" i="12"/>
  <c r="Z19" i="12"/>
  <c r="AA19" i="12" s="1"/>
  <c r="CT45" i="2"/>
  <c r="CT46" i="2"/>
  <c r="AI21" i="2"/>
  <c r="AE22" i="2"/>
  <c r="AH22" i="2" s="1"/>
  <c r="AE21" i="2"/>
  <c r="AH21" i="2" s="1"/>
  <c r="AF22" i="2"/>
  <c r="AI22" i="2" s="1"/>
  <c r="CT34" i="2"/>
  <c r="BP19" i="12"/>
  <c r="BW6" i="12"/>
  <c r="BQ6" i="11"/>
  <c r="T19" i="11"/>
  <c r="AA6" i="11"/>
  <c r="EV23" i="2"/>
  <c r="EW22" i="2"/>
  <c r="Z20" i="12"/>
  <c r="AA20" i="12" s="1"/>
  <c r="U20" i="12"/>
  <c r="BP22" i="12"/>
  <c r="BW9" i="12"/>
  <c r="Z24" i="12"/>
  <c r="AA24" i="12" s="1"/>
  <c r="U24" i="12"/>
  <c r="AJ12" i="1"/>
  <c r="AJ15" i="1"/>
  <c r="AJ13" i="1"/>
  <c r="AB21" i="1"/>
  <c r="F11" i="30" s="1"/>
  <c r="N21" i="1"/>
  <c r="V21" i="1" s="1"/>
  <c r="AT13" i="1"/>
  <c r="AC22" i="1"/>
  <c r="E12" i="30" s="1"/>
  <c r="AB22" i="1"/>
  <c r="F12" i="30" s="1"/>
  <c r="M18" i="2" l="1"/>
  <c r="Q15" i="8" s="1"/>
  <c r="M17" i="2"/>
  <c r="Q14" i="8" s="1"/>
  <c r="N9" i="30"/>
  <c r="M14" i="2"/>
  <c r="Q11" i="8" s="1"/>
  <c r="N6" i="30"/>
  <c r="M11" i="2"/>
  <c r="Q8" i="8" s="1"/>
  <c r="N3" i="30"/>
  <c r="M16" i="2"/>
  <c r="Q13" i="8" s="1"/>
  <c r="N8" i="30"/>
  <c r="Q10" i="30"/>
  <c r="R10" i="30" s="1"/>
  <c r="S10" i="30" s="1"/>
  <c r="T10" i="30" s="1"/>
  <c r="U10" i="30" s="1"/>
  <c r="V10" i="30" s="1"/>
  <c r="P10" i="30"/>
  <c r="O10" i="30"/>
  <c r="M12" i="2"/>
  <c r="Q9" i="8" s="1"/>
  <c r="N4" i="30"/>
  <c r="M15" i="2"/>
  <c r="Q12" i="8" s="1"/>
  <c r="N7" i="30"/>
  <c r="Q16" i="8"/>
  <c r="O11" i="30"/>
  <c r="L7" i="13"/>
  <c r="AS15" i="1" s="1"/>
  <c r="D22" i="1" s="1"/>
  <c r="J22" i="1" s="1"/>
  <c r="R22" i="1" s="1"/>
  <c r="M5" i="13"/>
  <c r="AV13" i="1" s="1"/>
  <c r="BW10" i="11"/>
  <c r="BV2" i="14"/>
  <c r="J37" i="13" s="1"/>
  <c r="BY2" i="14"/>
  <c r="J40" i="13" s="1"/>
  <c r="BT2" i="14"/>
  <c r="J35" i="13" s="1"/>
  <c r="DH24" i="2"/>
  <c r="DJ24" i="2" s="1"/>
  <c r="BW2" i="14"/>
  <c r="J38" i="13" s="1"/>
  <c r="L4" i="13"/>
  <c r="AS12" i="1" s="1"/>
  <c r="D23" i="1" s="1"/>
  <c r="J23" i="1" s="1"/>
  <c r="R23" i="1" s="1"/>
  <c r="Y23" i="1" s="1"/>
  <c r="AT12" i="1" s="1"/>
  <c r="AU12" i="1" s="1"/>
  <c r="N5" i="13"/>
  <c r="AW13" i="1" s="1"/>
  <c r="A7" i="30"/>
  <c r="L11" i="13"/>
  <c r="L12" i="13"/>
  <c r="G11" i="13"/>
  <c r="EP41" i="2" s="1"/>
  <c r="ES41" i="2" s="1"/>
  <c r="ES35" i="2" s="1"/>
  <c r="BL22" i="2"/>
  <c r="BQ22" i="2" s="1"/>
  <c r="S12" i="30" s="1"/>
  <c r="BG22" i="2"/>
  <c r="BO22" i="2"/>
  <c r="BT22" i="2" s="1"/>
  <c r="V12" i="30" s="1"/>
  <c r="BJ22" i="2"/>
  <c r="AP21" i="2"/>
  <c r="AA13" i="11"/>
  <c r="AB22" i="11"/>
  <c r="Z9" i="11"/>
  <c r="T28" i="11"/>
  <c r="BP27" i="11" s="1"/>
  <c r="T28" i="12"/>
  <c r="BP27" i="12" s="1"/>
  <c r="F15" i="8"/>
  <c r="E15" i="8" s="1"/>
  <c r="F13" i="8"/>
  <c r="G13" i="8" s="1"/>
  <c r="M13" i="8" s="1"/>
  <c r="H8" i="8"/>
  <c r="I8" i="8" s="1"/>
  <c r="F8" i="8"/>
  <c r="G8" i="8" s="1"/>
  <c r="E8" i="8"/>
  <c r="H10" i="8"/>
  <c r="I10" i="8" s="1"/>
  <c r="F9" i="8"/>
  <c r="E9" i="8" s="1"/>
  <c r="H11" i="8"/>
  <c r="I11" i="8" s="1"/>
  <c r="F11" i="8"/>
  <c r="F14" i="8"/>
  <c r="G14" i="8" s="1"/>
  <c r="M14" i="8" s="1"/>
  <c r="AK14" i="8" s="1"/>
  <c r="AM14" i="8" s="1"/>
  <c r="I10" i="31"/>
  <c r="D12" i="13" s="1"/>
  <c r="M12" i="13" s="1"/>
  <c r="ER61" i="2" s="1"/>
  <c r="EY61" i="2" s="1"/>
  <c r="J10" i="31"/>
  <c r="E12" i="13" s="1"/>
  <c r="N12" i="13" s="1"/>
  <c r="EQ61" i="2" s="1"/>
  <c r="EX61" i="2" s="1"/>
  <c r="I7" i="31"/>
  <c r="D9" i="13" s="1"/>
  <c r="M9" i="13" s="1"/>
  <c r="J7" i="31"/>
  <c r="E9" i="13" s="1"/>
  <c r="N9" i="13" s="1"/>
  <c r="I5" i="31"/>
  <c r="D6" i="13" s="1"/>
  <c r="J5" i="31"/>
  <c r="E6" i="13" s="1"/>
  <c r="I6" i="31"/>
  <c r="J6" i="31"/>
  <c r="I9" i="31"/>
  <c r="D11" i="13" s="1"/>
  <c r="M11" i="13" s="1"/>
  <c r="ER41" i="2" s="1"/>
  <c r="J9" i="31"/>
  <c r="E11" i="13" s="1"/>
  <c r="N11" i="13" s="1"/>
  <c r="EQ41" i="2" s="1"/>
  <c r="I8" i="31"/>
  <c r="D10" i="13" s="1"/>
  <c r="M10" i="13" s="1"/>
  <c r="ER29" i="2" s="1"/>
  <c r="J8" i="31"/>
  <c r="E10" i="13" s="1"/>
  <c r="N10" i="13" s="1"/>
  <c r="EQ29" i="2" s="1"/>
  <c r="J3" i="31"/>
  <c r="E4" i="13" s="1"/>
  <c r="I3" i="31"/>
  <c r="D4" i="13" s="1"/>
  <c r="L3" i="31"/>
  <c r="L5" i="31"/>
  <c r="L6" i="31"/>
  <c r="AN21" i="1"/>
  <c r="F16" i="8"/>
  <c r="AN22" i="1"/>
  <c r="F17" i="8"/>
  <c r="AO22" i="1"/>
  <c r="E17" i="8"/>
  <c r="E10" i="8"/>
  <c r="Z23" i="11"/>
  <c r="AA23" i="11" s="1"/>
  <c r="AB23" i="11" s="1"/>
  <c r="BQ12" i="11"/>
  <c r="BP25" i="11" s="1"/>
  <c r="CD2" i="14"/>
  <c r="J46" i="13" s="1"/>
  <c r="BN2" i="14"/>
  <c r="J28" i="13" s="1"/>
  <c r="V24" i="12"/>
  <c r="BX2" i="14"/>
  <c r="J39" i="13" s="1"/>
  <c r="G12" i="8"/>
  <c r="M12" i="8" s="1"/>
  <c r="E12" i="8"/>
  <c r="Y21" i="1"/>
  <c r="ES39" i="2"/>
  <c r="ES33" i="2"/>
  <c r="BR2" i="14"/>
  <c r="J32" i="13" s="1"/>
  <c r="CC2" i="14"/>
  <c r="J45" i="13" s="1"/>
  <c r="CA2" i="14"/>
  <c r="J43" i="13" s="1"/>
  <c r="BQ2" i="14"/>
  <c r="J31" i="13" s="1"/>
  <c r="BP2" i="14"/>
  <c r="J30" i="13" s="1"/>
  <c r="BU2" i="14"/>
  <c r="J36" i="13" s="1"/>
  <c r="BO2" i="14"/>
  <c r="J29" i="13" s="1"/>
  <c r="CB2" i="14"/>
  <c r="J44" i="13" s="1"/>
  <c r="CE2" i="14"/>
  <c r="J47" i="13" s="1"/>
  <c r="BZ2" i="14"/>
  <c r="J42" i="13" s="1"/>
  <c r="BS2" i="14"/>
  <c r="J33" i="13" s="1"/>
  <c r="ES36" i="2"/>
  <c r="ES50" i="2"/>
  <c r="ES60" i="2"/>
  <c r="ET61" i="2"/>
  <c r="EU61" i="2" s="1"/>
  <c r="ES51" i="2"/>
  <c r="ES57" i="2"/>
  <c r="ES53" i="2"/>
  <c r="ES48" i="2"/>
  <c r="ES52" i="2"/>
  <c r="ES42" i="2"/>
  <c r="ES38" i="2"/>
  <c r="ES30" i="2"/>
  <c r="ES34" i="2"/>
  <c r="ES46" i="2"/>
  <c r="ES44" i="2"/>
  <c r="BU10" i="11"/>
  <c r="BO11" i="11"/>
  <c r="BO23" i="11"/>
  <c r="BU23" i="11" s="1"/>
  <c r="S12" i="12"/>
  <c r="S24" i="12"/>
  <c r="Y24" i="12" s="1"/>
  <c r="Y11" i="12"/>
  <c r="J698" i="14"/>
  <c r="A669" i="14"/>
  <c r="R15" i="8"/>
  <c r="T15" i="8"/>
  <c r="U15" i="8" s="1"/>
  <c r="V15" i="8" s="1"/>
  <c r="BO11" i="12"/>
  <c r="BO23" i="12"/>
  <c r="BU23" i="12" s="1"/>
  <c r="BU10" i="12"/>
  <c r="S23" i="11"/>
  <c r="Y23" i="11" s="1"/>
  <c r="S11" i="11"/>
  <c r="Y10" i="11"/>
  <c r="S15" i="8"/>
  <c r="B12" i="8"/>
  <c r="A13" i="8"/>
  <c r="U22" i="11"/>
  <c r="V22" i="11" s="1"/>
  <c r="CA22" i="2"/>
  <c r="CA21" i="2"/>
  <c r="CD22" i="2"/>
  <c r="CG22" i="2" s="1"/>
  <c r="AB24" i="12"/>
  <c r="AB19" i="12"/>
  <c r="BQ25" i="12"/>
  <c r="BR25" i="12" s="1"/>
  <c r="V19" i="12"/>
  <c r="U23" i="12"/>
  <c r="V23" i="12" s="1"/>
  <c r="U26" i="12"/>
  <c r="V26" i="12" s="1"/>
  <c r="BW9" i="11"/>
  <c r="Z6" i="12"/>
  <c r="V20" i="12"/>
  <c r="Z11" i="12"/>
  <c r="BP10" i="12"/>
  <c r="BV10" i="12" s="1"/>
  <c r="BQ21" i="12"/>
  <c r="BR21" i="12" s="1"/>
  <c r="BX25" i="12"/>
  <c r="Z21" i="12"/>
  <c r="AA21" i="12" s="1"/>
  <c r="AB21" i="12" s="1"/>
  <c r="AB20" i="12"/>
  <c r="V23" i="11"/>
  <c r="Z7" i="12"/>
  <c r="BP7" i="12"/>
  <c r="BV7" i="12" s="1"/>
  <c r="BP7" i="11"/>
  <c r="BV7" i="11" s="1"/>
  <c r="Z7" i="11"/>
  <c r="BV23" i="12"/>
  <c r="BW23" i="12" s="1"/>
  <c r="BQ23" i="12"/>
  <c r="BP21" i="11"/>
  <c r="BW8" i="11"/>
  <c r="Z21" i="11"/>
  <c r="AA21" i="11" s="1"/>
  <c r="AB21" i="11" s="1"/>
  <c r="U21" i="11"/>
  <c r="V21" i="11" s="1"/>
  <c r="Z25" i="11"/>
  <c r="AA25" i="11" s="1"/>
  <c r="AB25" i="11" s="1"/>
  <c r="U25" i="11"/>
  <c r="V25" i="11" s="1"/>
  <c r="BP24" i="11"/>
  <c r="BW11" i="11"/>
  <c r="AB25" i="12"/>
  <c r="BV22" i="11"/>
  <c r="BW7" i="11"/>
  <c r="BP20" i="11"/>
  <c r="BX21" i="12"/>
  <c r="BP11" i="12"/>
  <c r="Z12" i="12"/>
  <c r="BV8" i="11"/>
  <c r="U20" i="11"/>
  <c r="V20" i="11" s="1"/>
  <c r="Z20" i="11"/>
  <c r="AA20" i="11" s="1"/>
  <c r="AB20" i="11" s="1"/>
  <c r="AB23" i="12"/>
  <c r="V25" i="12"/>
  <c r="BP11" i="11"/>
  <c r="BV11" i="11" s="1"/>
  <c r="Z12" i="11"/>
  <c r="Z26" i="11"/>
  <c r="AA26" i="11" s="1"/>
  <c r="AB26" i="11" s="1"/>
  <c r="U26" i="11"/>
  <c r="V26" i="11" s="1"/>
  <c r="CF21" i="2"/>
  <c r="CI21" i="2" s="1"/>
  <c r="CC21" i="2"/>
  <c r="EV24" i="2"/>
  <c r="EW23" i="2"/>
  <c r="U19" i="11"/>
  <c r="V19" i="11" s="1"/>
  <c r="Z19" i="11"/>
  <c r="AA19" i="11" s="1"/>
  <c r="AB19" i="11" s="1"/>
  <c r="BV19" i="12"/>
  <c r="BW19" i="12" s="1"/>
  <c r="BX19" i="12" s="1"/>
  <c r="BQ19" i="12"/>
  <c r="BR19" i="12" s="1"/>
  <c r="BN22" i="2"/>
  <c r="BS22" i="2" s="1"/>
  <c r="CF22" i="2"/>
  <c r="CI22" i="2" s="1"/>
  <c r="CC22" i="2"/>
  <c r="BI22" i="2"/>
  <c r="BP19" i="11"/>
  <c r="BW6" i="11"/>
  <c r="CE21" i="2"/>
  <c r="CH21" i="2" s="1"/>
  <c r="CB21" i="2"/>
  <c r="DB59" i="2"/>
  <c r="DB55" i="2"/>
  <c r="DB51" i="2"/>
  <c r="DB47" i="2"/>
  <c r="DB43" i="2"/>
  <c r="DB39" i="2"/>
  <c r="DB35" i="2"/>
  <c r="DB31" i="2"/>
  <c r="DB58" i="2"/>
  <c r="DB54" i="2"/>
  <c r="DB50" i="2"/>
  <c r="DB46" i="2"/>
  <c r="DB42" i="2"/>
  <c r="DB38" i="2"/>
  <c r="DB34" i="2"/>
  <c r="DB30" i="2"/>
  <c r="DB60" i="2"/>
  <c r="DB56" i="2"/>
  <c r="DB52" i="2"/>
  <c r="DB48" i="2"/>
  <c r="DB44" i="2"/>
  <c r="DB40" i="2"/>
  <c r="DB36" i="2"/>
  <c r="DB32" i="2"/>
  <c r="DB49" i="2"/>
  <c r="DB33" i="2"/>
  <c r="DD33" i="2" s="1"/>
  <c r="DB61" i="2"/>
  <c r="DB45" i="2"/>
  <c r="DB29" i="2"/>
  <c r="DB57" i="2"/>
  <c r="DB41" i="2"/>
  <c r="DB53" i="2"/>
  <c r="DB37" i="2"/>
  <c r="BV20" i="12"/>
  <c r="BW20" i="12" s="1"/>
  <c r="BQ20" i="12"/>
  <c r="DH25" i="2"/>
  <c r="DJ25" i="2" s="1"/>
  <c r="DC60" i="2"/>
  <c r="DC58" i="2"/>
  <c r="DC56" i="2"/>
  <c r="DC49" i="2"/>
  <c r="DC47" i="2"/>
  <c r="DC40" i="2"/>
  <c r="DC38" i="2"/>
  <c r="DC36" i="2"/>
  <c r="DC55" i="2"/>
  <c r="DC53" i="2"/>
  <c r="DC51" i="2"/>
  <c r="DC44" i="2"/>
  <c r="DC42" i="2"/>
  <c r="DC35" i="2"/>
  <c r="DC33" i="2"/>
  <c r="DC31" i="2"/>
  <c r="DC61" i="2"/>
  <c r="DC54" i="2"/>
  <c r="DC52" i="2"/>
  <c r="DC45" i="2"/>
  <c r="DC43" i="2"/>
  <c r="DC41" i="2"/>
  <c r="DC34" i="2"/>
  <c r="DC32" i="2"/>
  <c r="DC29" i="2"/>
  <c r="DC50" i="2"/>
  <c r="DC39" i="2"/>
  <c r="DC30" i="2"/>
  <c r="DC57" i="2"/>
  <c r="DC46" i="2"/>
  <c r="DC48" i="2"/>
  <c r="DC59" i="2"/>
  <c r="DC37" i="2"/>
  <c r="BQ22" i="12"/>
  <c r="BR22" i="12" s="1"/>
  <c r="BV22" i="12"/>
  <c r="BW22" i="12" s="1"/>
  <c r="BX22" i="12" s="1"/>
  <c r="BF22" i="2"/>
  <c r="BK22" i="2"/>
  <c r="BP22" i="2" s="1"/>
  <c r="CE22" i="2"/>
  <c r="CH22" i="2" s="1"/>
  <c r="BM22" i="2"/>
  <c r="BR22" i="2" s="1"/>
  <c r="CB22" i="2"/>
  <c r="BH22" i="2"/>
  <c r="BV23" i="11"/>
  <c r="BQ23" i="11"/>
  <c r="BR22" i="11"/>
  <c r="BW22" i="11"/>
  <c r="BX22" i="11" s="1"/>
  <c r="AC21" i="1"/>
  <c r="E11" i="30" s="1"/>
  <c r="E13" i="8" l="1"/>
  <c r="T17" i="8"/>
  <c r="R12" i="30"/>
  <c r="U28" i="11"/>
  <c r="S17" i="8"/>
  <c r="Q12" i="30"/>
  <c r="Q17" i="8"/>
  <c r="O12" i="30"/>
  <c r="G15" i="8"/>
  <c r="V17" i="8"/>
  <c r="U12" i="30"/>
  <c r="R16" i="8"/>
  <c r="P11" i="30"/>
  <c r="U17" i="8"/>
  <c r="T12" i="30"/>
  <c r="S16" i="8"/>
  <c r="Q11" i="30"/>
  <c r="R17" i="8"/>
  <c r="P12" i="30"/>
  <c r="BR23" i="12"/>
  <c r="E7" i="13"/>
  <c r="N7" i="13" s="1"/>
  <c r="AW15" i="1" s="1"/>
  <c r="ES31" i="2"/>
  <c r="ET31" i="2" s="1"/>
  <c r="EU31" i="2" s="1"/>
  <c r="ES40" i="2"/>
  <c r="ET40" i="2" s="1"/>
  <c r="EU40" i="2" s="1"/>
  <c r="ES43" i="2"/>
  <c r="ET43" i="2" s="1"/>
  <c r="EU43" i="2" s="1"/>
  <c r="ES47" i="2"/>
  <c r="ET47" i="2" s="1"/>
  <c r="EU47" i="2" s="1"/>
  <c r="ES59" i="2"/>
  <c r="ES55" i="2"/>
  <c r="ET55" i="2" s="1"/>
  <c r="EU55" i="2" s="1"/>
  <c r="ES56" i="2"/>
  <c r="D7" i="13"/>
  <c r="M7" i="13" s="1"/>
  <c r="AV15" i="1" s="1"/>
  <c r="N4" i="13"/>
  <c r="AW12" i="1" s="1"/>
  <c r="M6" i="13"/>
  <c r="AV14" i="1" s="1"/>
  <c r="ES37" i="2"/>
  <c r="ET37" i="2" s="1"/>
  <c r="EU37" i="2" s="1"/>
  <c r="ES32" i="2"/>
  <c r="ET32" i="2" s="1"/>
  <c r="EU32" i="2" s="1"/>
  <c r="ES54" i="2"/>
  <c r="ES49" i="2"/>
  <c r="ET49" i="2" s="1"/>
  <c r="EU49" i="2" s="1"/>
  <c r="ES58" i="2"/>
  <c r="ET58" i="2" s="1"/>
  <c r="EU58" i="2" s="1"/>
  <c r="ES45" i="2"/>
  <c r="ET45" i="2" s="1"/>
  <c r="EU45" i="2" s="1"/>
  <c r="ET41" i="2"/>
  <c r="EU41" i="2" s="1"/>
  <c r="M4" i="13"/>
  <c r="AV12" i="1" s="1"/>
  <c r="N6" i="13"/>
  <c r="AW14" i="1" s="1"/>
  <c r="Y22" i="1"/>
  <c r="G17" i="8" s="1"/>
  <c r="EZ61" i="2"/>
  <c r="FB61" i="2" s="1"/>
  <c r="FA61" i="2"/>
  <c r="FC61" i="2" s="1"/>
  <c r="ES29" i="2"/>
  <c r="EX41" i="2"/>
  <c r="EX43" i="2" s="1"/>
  <c r="EZ43" i="2" s="1"/>
  <c r="FB43" i="2" s="1"/>
  <c r="EY41" i="2"/>
  <c r="EY49" i="2" s="1"/>
  <c r="FA49" i="2" s="1"/>
  <c r="FC49" i="2" s="1"/>
  <c r="A8" i="30"/>
  <c r="ET29" i="2"/>
  <c r="EU29" i="2" s="1"/>
  <c r="ET59" i="2"/>
  <c r="EU59" i="2" s="1"/>
  <c r="ET56" i="2"/>
  <c r="EU56" i="2" s="1"/>
  <c r="ET39" i="2"/>
  <c r="EU39" i="2" s="1"/>
  <c r="ET44" i="2"/>
  <c r="EU44" i="2" s="1"/>
  <c r="ET54" i="2"/>
  <c r="EU54" i="2" s="1"/>
  <c r="ET46" i="2"/>
  <c r="EU46" i="2" s="1"/>
  <c r="ET34" i="2"/>
  <c r="EU34" i="2" s="1"/>
  <c r="ET38" i="2"/>
  <c r="EU38" i="2" s="1"/>
  <c r="ET52" i="2"/>
  <c r="EU52" i="2" s="1"/>
  <c r="ET53" i="2"/>
  <c r="EU53" i="2" s="1"/>
  <c r="ET51" i="2"/>
  <c r="EU51" i="2" s="1"/>
  <c r="ET60" i="2"/>
  <c r="EU60" i="2" s="1"/>
  <c r="ET36" i="2"/>
  <c r="EU36" i="2" s="1"/>
  <c r="ET30" i="2"/>
  <c r="EU30" i="2" s="1"/>
  <c r="ET42" i="2"/>
  <c r="EU42" i="2" s="1"/>
  <c r="ET48" i="2"/>
  <c r="EU48" i="2" s="1"/>
  <c r="ET57" i="2"/>
  <c r="EU57" i="2" s="1"/>
  <c r="ET50" i="2"/>
  <c r="EU50" i="2" s="1"/>
  <c r="ET33" i="2"/>
  <c r="EU33" i="2" s="1"/>
  <c r="ET35" i="2"/>
  <c r="EU35" i="2" s="1"/>
  <c r="AR21" i="2"/>
  <c r="AU21" i="2" s="1"/>
  <c r="AY21" i="2" s="1"/>
  <c r="BB21" i="2" s="1"/>
  <c r="BE21" i="2" s="1"/>
  <c r="AS21" i="2"/>
  <c r="AW21" i="2" s="1"/>
  <c r="AQ21" i="2"/>
  <c r="AT21" i="2" s="1"/>
  <c r="AX21" i="2" s="1"/>
  <c r="BA21" i="2" s="1"/>
  <c r="BD21" i="2" s="1"/>
  <c r="BW12" i="11"/>
  <c r="Z28" i="11"/>
  <c r="AA28" i="11" s="1"/>
  <c r="Z28" i="12"/>
  <c r="AA28" i="12" s="1"/>
  <c r="U28" i="12"/>
  <c r="BX20" i="12"/>
  <c r="G9" i="8"/>
  <c r="M9" i="8" s="1"/>
  <c r="AK9" i="8" s="1"/>
  <c r="AM9" i="8" s="1"/>
  <c r="E14" i="8"/>
  <c r="M10" i="8"/>
  <c r="G11" i="8"/>
  <c r="M11" i="8" s="1"/>
  <c r="E11" i="8"/>
  <c r="M8" i="8"/>
  <c r="J41" i="13"/>
  <c r="K39" i="13" s="1"/>
  <c r="AK21" i="1"/>
  <c r="AT14" i="1" s="1"/>
  <c r="G16" i="8"/>
  <c r="AO21" i="1"/>
  <c r="E16" i="8"/>
  <c r="AK12" i="8"/>
  <c r="AM12" i="8" s="1"/>
  <c r="AK13" i="8"/>
  <c r="AM13" i="8" s="1"/>
  <c r="J34" i="13"/>
  <c r="K31" i="13" s="1"/>
  <c r="J48" i="13"/>
  <c r="K45" i="13" s="1"/>
  <c r="Q20" i="8"/>
  <c r="J727" i="14"/>
  <c r="A698" i="14"/>
  <c r="S13" i="12"/>
  <c r="Y12" i="12"/>
  <c r="S25" i="12"/>
  <c r="Y25" i="12" s="1"/>
  <c r="S12" i="11"/>
  <c r="S24" i="11"/>
  <c r="Y24" i="11" s="1"/>
  <c r="Y11" i="11"/>
  <c r="BO12" i="12"/>
  <c r="BU11" i="12"/>
  <c r="BO24" i="12"/>
  <c r="BU24" i="12" s="1"/>
  <c r="BO24" i="11"/>
  <c r="BU24" i="11" s="1"/>
  <c r="BU11" i="11"/>
  <c r="BO12" i="11"/>
  <c r="A14" i="8"/>
  <c r="B13" i="8"/>
  <c r="BX23" i="12"/>
  <c r="BR20" i="12"/>
  <c r="BV21" i="11"/>
  <c r="BQ21" i="11"/>
  <c r="BQ24" i="11"/>
  <c r="BW24" i="11" s="1"/>
  <c r="BX24" i="11" s="1"/>
  <c r="BV24" i="11"/>
  <c r="BQ20" i="11"/>
  <c r="BV20" i="11"/>
  <c r="BV11" i="12"/>
  <c r="BR24" i="12"/>
  <c r="BX24" i="12"/>
  <c r="DE48" i="2"/>
  <c r="DG48" i="2" s="1"/>
  <c r="DE39" i="2"/>
  <c r="DG39" i="2" s="1"/>
  <c r="DE34" i="2"/>
  <c r="DG34" i="2" s="1"/>
  <c r="DE52" i="2"/>
  <c r="DG52" i="2" s="1"/>
  <c r="DE33" i="2"/>
  <c r="DG33" i="2" s="1"/>
  <c r="DE51" i="2"/>
  <c r="DG51" i="2" s="1"/>
  <c r="DE38" i="2"/>
  <c r="DG38" i="2" s="1"/>
  <c r="DE56" i="2"/>
  <c r="DG56" i="2" s="1"/>
  <c r="BQ27" i="11"/>
  <c r="BW27" i="11" s="1"/>
  <c r="BV27" i="11"/>
  <c r="DD53" i="2"/>
  <c r="DF53" i="2" s="1"/>
  <c r="DD45" i="2"/>
  <c r="DF45" i="2" s="1"/>
  <c r="DD32" i="2"/>
  <c r="DF32" i="2" s="1"/>
  <c r="DD48" i="2"/>
  <c r="DF48" i="2" s="1"/>
  <c r="DD30" i="2"/>
  <c r="DF30" i="2" s="1"/>
  <c r="DD46" i="2"/>
  <c r="DF46" i="2" s="1"/>
  <c r="DD31" i="2"/>
  <c r="DF31" i="2" s="1"/>
  <c r="DD47" i="2"/>
  <c r="DF47" i="2" s="1"/>
  <c r="BQ19" i="11"/>
  <c r="BR19" i="11" s="1"/>
  <c r="BV19" i="11"/>
  <c r="BW19" i="11" s="1"/>
  <c r="BX19" i="11" s="1"/>
  <c r="R20" i="8"/>
  <c r="DE46" i="2"/>
  <c r="DG46" i="2" s="1"/>
  <c r="DE50" i="2"/>
  <c r="DG50" i="2" s="1"/>
  <c r="DE41" i="2"/>
  <c r="DG41" i="2" s="1"/>
  <c r="DE54" i="2"/>
  <c r="DG54" i="2" s="1"/>
  <c r="DE35" i="2"/>
  <c r="DG35" i="2" s="1"/>
  <c r="DE53" i="2"/>
  <c r="DG53" i="2" s="1"/>
  <c r="DE40" i="2"/>
  <c r="DG40" i="2" s="1"/>
  <c r="DE58" i="2"/>
  <c r="DG58" i="2" s="1"/>
  <c r="DD41" i="2"/>
  <c r="DF41" i="2" s="1"/>
  <c r="DD61" i="2"/>
  <c r="DF61" i="2" s="1"/>
  <c r="DD36" i="2"/>
  <c r="DF36" i="2" s="1"/>
  <c r="DD52" i="2"/>
  <c r="DF52" i="2" s="1"/>
  <c r="DD34" i="2"/>
  <c r="DF34" i="2" s="1"/>
  <c r="DD50" i="2"/>
  <c r="DF50" i="2" s="1"/>
  <c r="DD35" i="2"/>
  <c r="DF35" i="2" s="1"/>
  <c r="DD51" i="2"/>
  <c r="DF51" i="2" s="1"/>
  <c r="DE37" i="2"/>
  <c r="DG37" i="2" s="1"/>
  <c r="DE57" i="2"/>
  <c r="DG57" i="2" s="1"/>
  <c r="DI29" i="2"/>
  <c r="DK29" i="2" s="1"/>
  <c r="DE29" i="2"/>
  <c r="DG29" i="2" s="1"/>
  <c r="DE43" i="2"/>
  <c r="DG43" i="2" s="1"/>
  <c r="DE61" i="2"/>
  <c r="DG61" i="2" s="1"/>
  <c r="DE42" i="2"/>
  <c r="DG42" i="2" s="1"/>
  <c r="DE55" i="2"/>
  <c r="DG55" i="2" s="1"/>
  <c r="DE47" i="2"/>
  <c r="DG47" i="2" s="1"/>
  <c r="DE60" i="2"/>
  <c r="DG60" i="2" s="1"/>
  <c r="DD57" i="2"/>
  <c r="DF57" i="2" s="1"/>
  <c r="DF33" i="2"/>
  <c r="DD40" i="2"/>
  <c r="DF40" i="2" s="1"/>
  <c r="DD56" i="2"/>
  <c r="DF56" i="2" s="1"/>
  <c r="DD38" i="2"/>
  <c r="DF38" i="2" s="1"/>
  <c r="DD54" i="2"/>
  <c r="DF54" i="2" s="1"/>
  <c r="DD39" i="2"/>
  <c r="DF39" i="2" s="1"/>
  <c r="DD55" i="2"/>
  <c r="DF55" i="2" s="1"/>
  <c r="BV27" i="12"/>
  <c r="BW27" i="12" s="1"/>
  <c r="BQ27" i="12"/>
  <c r="BW23" i="11"/>
  <c r="BX23" i="11" s="1"/>
  <c r="BR23" i="11"/>
  <c r="BV25" i="11"/>
  <c r="BQ25" i="11"/>
  <c r="DE59" i="2"/>
  <c r="DG59" i="2" s="1"/>
  <c r="DE30" i="2"/>
  <c r="DG30" i="2" s="1"/>
  <c r="DE32" i="2"/>
  <c r="DG32" i="2" s="1"/>
  <c r="DE45" i="2"/>
  <c r="DG45" i="2" s="1"/>
  <c r="DE31" i="2"/>
  <c r="DG31" i="2" s="1"/>
  <c r="DE44" i="2"/>
  <c r="DG44" i="2" s="1"/>
  <c r="DE36" i="2"/>
  <c r="DG36" i="2" s="1"/>
  <c r="DE49" i="2"/>
  <c r="DG49" i="2" s="1"/>
  <c r="DD37" i="2"/>
  <c r="DF37" i="2" s="1"/>
  <c r="DH29" i="2"/>
  <c r="DJ29" i="2" s="1"/>
  <c r="DD29" i="2"/>
  <c r="DF29" i="2" s="1"/>
  <c r="DD49" i="2"/>
  <c r="DF49" i="2" s="1"/>
  <c r="DD44" i="2"/>
  <c r="DF44" i="2" s="1"/>
  <c r="DD60" i="2"/>
  <c r="DF60" i="2" s="1"/>
  <c r="DD42" i="2"/>
  <c r="DF42" i="2" s="1"/>
  <c r="DD58" i="2"/>
  <c r="DF58" i="2" s="1"/>
  <c r="DD43" i="2"/>
  <c r="DF43" i="2" s="1"/>
  <c r="DD59" i="2"/>
  <c r="DF59" i="2" s="1"/>
  <c r="EW24" i="2"/>
  <c r="EV25" i="2"/>
  <c r="EY57" i="2" l="1"/>
  <c r="FA57" i="2" s="1"/>
  <c r="FC57" i="2" s="1"/>
  <c r="S20" i="8"/>
  <c r="AK22" i="1"/>
  <c r="AT15" i="1" s="1"/>
  <c r="EY47" i="2"/>
  <c r="FA47" i="2" s="1"/>
  <c r="FC47" i="2" s="1"/>
  <c r="EX44" i="2"/>
  <c r="EZ44" i="2" s="1"/>
  <c r="FB44" i="2" s="1"/>
  <c r="EY42" i="2"/>
  <c r="FA42" i="2" s="1"/>
  <c r="FC42" i="2" s="1"/>
  <c r="EY50" i="2"/>
  <c r="FA50" i="2" s="1"/>
  <c r="FC50" i="2" s="1"/>
  <c r="EX54" i="2"/>
  <c r="EZ54" i="2" s="1"/>
  <c r="FB54" i="2" s="1"/>
  <c r="F21" i="1"/>
  <c r="L21" i="1" s="1"/>
  <c r="T21" i="1" s="1"/>
  <c r="E21" i="1"/>
  <c r="K21" i="1" s="1"/>
  <c r="S21" i="1" s="1"/>
  <c r="E22" i="1"/>
  <c r="K22" i="1" s="1"/>
  <c r="S22" i="1" s="1"/>
  <c r="Z22" i="1" s="1"/>
  <c r="F22" i="1"/>
  <c r="L22" i="1" s="1"/>
  <c r="K38" i="13"/>
  <c r="EY56" i="2"/>
  <c r="FA56" i="2" s="1"/>
  <c r="FC56" i="2" s="1"/>
  <c r="EY46" i="2"/>
  <c r="FA46" i="2" s="1"/>
  <c r="FC46" i="2" s="1"/>
  <c r="EY51" i="2"/>
  <c r="FA51" i="2" s="1"/>
  <c r="FC51" i="2" s="1"/>
  <c r="EX53" i="2"/>
  <c r="EZ53" i="2" s="1"/>
  <c r="FB53" i="2" s="1"/>
  <c r="EY58" i="2"/>
  <c r="FA58" i="2" s="1"/>
  <c r="FC58" i="2" s="1"/>
  <c r="EY48" i="2"/>
  <c r="FA48" i="2" s="1"/>
  <c r="FC48" i="2" s="1"/>
  <c r="EY55" i="2"/>
  <c r="FA55" i="2" s="1"/>
  <c r="FC55" i="2" s="1"/>
  <c r="EY43" i="2"/>
  <c r="FA43" i="2" s="1"/>
  <c r="FC43" i="2" s="1"/>
  <c r="EY54" i="2"/>
  <c r="FA54" i="2" s="1"/>
  <c r="FC54" i="2" s="1"/>
  <c r="EY59" i="2"/>
  <c r="FA59" i="2" s="1"/>
  <c r="FC59" i="2" s="1"/>
  <c r="EX58" i="2"/>
  <c r="EZ58" i="2" s="1"/>
  <c r="FB58" i="2" s="1"/>
  <c r="EX45" i="2"/>
  <c r="EZ45" i="2" s="1"/>
  <c r="FB45" i="2" s="1"/>
  <c r="K35" i="13"/>
  <c r="FA41" i="2"/>
  <c r="FC41" i="2" s="1"/>
  <c r="EY29" i="2"/>
  <c r="EY30" i="2"/>
  <c r="EY32" i="2"/>
  <c r="EY34" i="2"/>
  <c r="FA34" i="2" s="1"/>
  <c r="FC34" i="2" s="1"/>
  <c r="EY36" i="2"/>
  <c r="FA36" i="2" s="1"/>
  <c r="FC36" i="2" s="1"/>
  <c r="EY38" i="2"/>
  <c r="FA38" i="2" s="1"/>
  <c r="FC38" i="2" s="1"/>
  <c r="EY40" i="2"/>
  <c r="FA40" i="2" s="1"/>
  <c r="FC40" i="2" s="1"/>
  <c r="EY35" i="2"/>
  <c r="FA35" i="2" s="1"/>
  <c r="FC35" i="2" s="1"/>
  <c r="EY37" i="2"/>
  <c r="FA37" i="2" s="1"/>
  <c r="FC37" i="2" s="1"/>
  <c r="EY33" i="2"/>
  <c r="FA33" i="2" s="1"/>
  <c r="FC33" i="2" s="1"/>
  <c r="EY31" i="2"/>
  <c r="EY39" i="2"/>
  <c r="FA39" i="2" s="1"/>
  <c r="FC39" i="2" s="1"/>
  <c r="EY60" i="2"/>
  <c r="FA60" i="2" s="1"/>
  <c r="FC60" i="2" s="1"/>
  <c r="EY52" i="2"/>
  <c r="FA52" i="2" s="1"/>
  <c r="FC52" i="2" s="1"/>
  <c r="EY44" i="2"/>
  <c r="FA44" i="2" s="1"/>
  <c r="FC44" i="2" s="1"/>
  <c r="EY53" i="2"/>
  <c r="FA53" i="2" s="1"/>
  <c r="FC53" i="2" s="1"/>
  <c r="EY45" i="2"/>
  <c r="FA45" i="2" s="1"/>
  <c r="FC45" i="2" s="1"/>
  <c r="EX50" i="2"/>
  <c r="EZ50" i="2" s="1"/>
  <c r="FB50" i="2" s="1"/>
  <c r="EX46" i="2"/>
  <c r="EZ46" i="2" s="1"/>
  <c r="FB46" i="2" s="1"/>
  <c r="EX59" i="2"/>
  <c r="EZ59" i="2" s="1"/>
  <c r="FB59" i="2" s="1"/>
  <c r="EX51" i="2"/>
  <c r="EZ51" i="2" s="1"/>
  <c r="FB51" i="2" s="1"/>
  <c r="A9" i="30"/>
  <c r="EX31" i="2"/>
  <c r="EX33" i="2"/>
  <c r="EZ33" i="2" s="1"/>
  <c r="FB33" i="2" s="1"/>
  <c r="EX35" i="2"/>
  <c r="EZ35" i="2" s="1"/>
  <c r="FB35" i="2" s="1"/>
  <c r="EX37" i="2"/>
  <c r="EZ37" i="2" s="1"/>
  <c r="FB37" i="2" s="1"/>
  <c r="EX39" i="2"/>
  <c r="EZ39" i="2" s="1"/>
  <c r="FB39" i="2" s="1"/>
  <c r="EX30" i="2"/>
  <c r="EX32" i="2"/>
  <c r="EX34" i="2"/>
  <c r="EZ34" i="2" s="1"/>
  <c r="FB34" i="2" s="1"/>
  <c r="EX36" i="2"/>
  <c r="EZ36" i="2" s="1"/>
  <c r="FB36" i="2" s="1"/>
  <c r="EX38" i="2"/>
  <c r="EZ38" i="2" s="1"/>
  <c r="FB38" i="2" s="1"/>
  <c r="EX40" i="2"/>
  <c r="EZ40" i="2" s="1"/>
  <c r="FB40" i="2" s="1"/>
  <c r="EZ41" i="2"/>
  <c r="FB41" i="2" s="1"/>
  <c r="EX29" i="2"/>
  <c r="EX56" i="2"/>
  <c r="EZ56" i="2" s="1"/>
  <c r="FB56" i="2" s="1"/>
  <c r="EX60" i="2"/>
  <c r="EZ60" i="2" s="1"/>
  <c r="FB60" i="2" s="1"/>
  <c r="EX57" i="2"/>
  <c r="EZ57" i="2" s="1"/>
  <c r="FB57" i="2" s="1"/>
  <c r="EX49" i="2"/>
  <c r="EZ49" i="2" s="1"/>
  <c r="FB49" i="2" s="1"/>
  <c r="K37" i="13"/>
  <c r="T22" i="1"/>
  <c r="AA22" i="1" s="1"/>
  <c r="EX48" i="2"/>
  <c r="EZ48" i="2" s="1"/>
  <c r="FB48" i="2" s="1"/>
  <c r="EX52" i="2"/>
  <c r="EZ52" i="2" s="1"/>
  <c r="FB52" i="2" s="1"/>
  <c r="EX55" i="2"/>
  <c r="EZ55" i="2" s="1"/>
  <c r="FB55" i="2" s="1"/>
  <c r="EX47" i="2"/>
  <c r="EZ47" i="2" s="1"/>
  <c r="FB47" i="2" s="1"/>
  <c r="EX42" i="2"/>
  <c r="EZ42" i="2" s="1"/>
  <c r="FB42" i="2" s="1"/>
  <c r="BO21" i="2"/>
  <c r="BT21" i="2" s="1"/>
  <c r="V11" i="30" s="1"/>
  <c r="BJ21" i="2"/>
  <c r="BL21" i="2"/>
  <c r="BQ21" i="2" s="1"/>
  <c r="S11" i="30" s="1"/>
  <c r="BG21" i="2"/>
  <c r="T27" i="11"/>
  <c r="T27" i="12"/>
  <c r="AZ21" i="2"/>
  <c r="BC21" i="2" s="1"/>
  <c r="AK11" i="8"/>
  <c r="AM11" i="8" s="1"/>
  <c r="AK10" i="8"/>
  <c r="AM10" i="8" s="1"/>
  <c r="AK8" i="8"/>
  <c r="AM8" i="8" s="1"/>
  <c r="K36" i="13"/>
  <c r="K40" i="13"/>
  <c r="K33" i="13"/>
  <c r="K32" i="13"/>
  <c r="L17" i="8"/>
  <c r="N17" i="8"/>
  <c r="N16" i="8"/>
  <c r="L16" i="8"/>
  <c r="Z21" i="1"/>
  <c r="H11" i="30" s="1"/>
  <c r="AA21" i="1"/>
  <c r="G11" i="30" s="1"/>
  <c r="K28" i="13"/>
  <c r="K42" i="13"/>
  <c r="K29" i="13"/>
  <c r="K47" i="13"/>
  <c r="K43" i="13"/>
  <c r="K30" i="13"/>
  <c r="K46" i="13"/>
  <c r="K44" i="13"/>
  <c r="BU12" i="11"/>
  <c r="BO25" i="11"/>
  <c r="BU25" i="11" s="1"/>
  <c r="BO25" i="12"/>
  <c r="BU25" i="12" s="1"/>
  <c r="BU12" i="12"/>
  <c r="S13" i="11"/>
  <c r="Y12" i="11"/>
  <c r="S25" i="11"/>
  <c r="Y25" i="11" s="1"/>
  <c r="S26" i="12"/>
  <c r="Y26" i="12" s="1"/>
  <c r="Y13" i="12"/>
  <c r="J756" i="14"/>
  <c r="A727" i="14"/>
  <c r="A15" i="8"/>
  <c r="J15" i="8" s="1"/>
  <c r="B14" i="8"/>
  <c r="BR24" i="11"/>
  <c r="BW21" i="11"/>
  <c r="BX21" i="11" s="1"/>
  <c r="BR21" i="11"/>
  <c r="BW20" i="11"/>
  <c r="BX20" i="11" s="1"/>
  <c r="BR20" i="11"/>
  <c r="DI30" i="2"/>
  <c r="BW25" i="11"/>
  <c r="BX25" i="11" s="1"/>
  <c r="BR25" i="11"/>
  <c r="EW25" i="2"/>
  <c r="EV29" i="2"/>
  <c r="DH30" i="2"/>
  <c r="L11" i="30" l="1"/>
  <c r="M11" i="30"/>
  <c r="AM22" i="1"/>
  <c r="G12" i="30"/>
  <c r="AL22" i="1"/>
  <c r="H12" i="30"/>
  <c r="I17" i="8"/>
  <c r="EZ29" i="2"/>
  <c r="FB29" i="2" s="1"/>
  <c r="FD29" i="2"/>
  <c r="FF29" i="2" s="1"/>
  <c r="EZ31" i="2"/>
  <c r="FB31" i="2" s="1"/>
  <c r="H17" i="8"/>
  <c r="FA31" i="2"/>
  <c r="FC31" i="2" s="1"/>
  <c r="FA32" i="2"/>
  <c r="FC32" i="2" s="1"/>
  <c r="EZ32" i="2"/>
  <c r="FB32" i="2" s="1"/>
  <c r="FA30" i="2"/>
  <c r="FC30" i="2" s="1"/>
  <c r="EZ30" i="2"/>
  <c r="FB30" i="2" s="1"/>
  <c r="FD30" i="2"/>
  <c r="FF30" i="2" s="1"/>
  <c r="FE29" i="2"/>
  <c r="FG29" i="2" s="1"/>
  <c r="FA29" i="2"/>
  <c r="FC29" i="2" s="1"/>
  <c r="BH21" i="2"/>
  <c r="BK21" i="2"/>
  <c r="BP21" i="2" s="1"/>
  <c r="BM21" i="2"/>
  <c r="BR21" i="2" s="1"/>
  <c r="BF21" i="2"/>
  <c r="BI21" i="2"/>
  <c r="BN21" i="2"/>
  <c r="BS21" i="2" s="1"/>
  <c r="BP26" i="12"/>
  <c r="U27" i="12"/>
  <c r="Z27" i="12"/>
  <c r="AA27" i="12" s="1"/>
  <c r="U27" i="11"/>
  <c r="BP26" i="11"/>
  <c r="Z27" i="11"/>
  <c r="AA27" i="11" s="1"/>
  <c r="AK17" i="8"/>
  <c r="AK16" i="8"/>
  <c r="H16" i="8"/>
  <c r="AM21" i="1"/>
  <c r="AL21" i="1"/>
  <c r="I16" i="8"/>
  <c r="B15" i="8"/>
  <c r="A10" i="30"/>
  <c r="J10" i="30" s="1"/>
  <c r="J785" i="14"/>
  <c r="A756" i="14"/>
  <c r="S26" i="11"/>
  <c r="Y26" i="11" s="1"/>
  <c r="Y13" i="11"/>
  <c r="K15" i="8"/>
  <c r="DK30" i="2"/>
  <c r="DI31" i="2"/>
  <c r="DJ30" i="2"/>
  <c r="DH31" i="2"/>
  <c r="EW29" i="2"/>
  <c r="EV30" i="2"/>
  <c r="L12" i="30" l="1"/>
  <c r="M12" i="30"/>
  <c r="V16" i="8"/>
  <c r="U11" i="30"/>
  <c r="U16" i="8"/>
  <c r="R19" i="8" s="1"/>
  <c r="T11" i="30"/>
  <c r="T16" i="8"/>
  <c r="Q19" i="8" s="1"/>
  <c r="R11" i="30"/>
  <c r="I10" i="30"/>
  <c r="FE30" i="2"/>
  <c r="FD31" i="2"/>
  <c r="BV26" i="11"/>
  <c r="BQ26" i="11"/>
  <c r="BW26" i="11" s="1"/>
  <c r="BV26" i="12"/>
  <c r="BW26" i="12" s="1"/>
  <c r="BQ26" i="12"/>
  <c r="S19" i="8"/>
  <c r="M16" i="8"/>
  <c r="J814" i="14"/>
  <c r="A785" i="14"/>
  <c r="M15" i="8"/>
  <c r="DK31" i="2"/>
  <c r="DI32" i="2"/>
  <c r="DJ31" i="2"/>
  <c r="DH32" i="2"/>
  <c r="EW30" i="2"/>
  <c r="EV31" i="2"/>
  <c r="FD32" i="2" l="1"/>
  <c r="FF31" i="2"/>
  <c r="FG30" i="2"/>
  <c r="FE31" i="2"/>
  <c r="J843" i="14"/>
  <c r="A814" i="14"/>
  <c r="AK15" i="8"/>
  <c r="AM15" i="8" s="1"/>
  <c r="DI33" i="2"/>
  <c r="DK32" i="2"/>
  <c r="DJ32" i="2"/>
  <c r="DH33" i="2"/>
  <c r="EW31" i="2"/>
  <c r="EV32" i="2"/>
  <c r="FG31" i="2" l="1"/>
  <c r="FE32" i="2"/>
  <c r="FD33" i="2"/>
  <c r="FF32" i="2"/>
  <c r="J872" i="14"/>
  <c r="A843" i="14"/>
  <c r="DK33" i="2"/>
  <c r="DI34" i="2"/>
  <c r="EW32" i="2"/>
  <c r="EV33" i="2"/>
  <c r="DJ33" i="2"/>
  <c r="DH34" i="2"/>
  <c r="FD34" i="2" l="1"/>
  <c r="FF33" i="2"/>
  <c r="FE33" i="2"/>
  <c r="FG32" i="2"/>
  <c r="J901" i="14"/>
  <c r="A872" i="14"/>
  <c r="DI35" i="2"/>
  <c r="DK34" i="2"/>
  <c r="EV34" i="2"/>
  <c r="EW33" i="2"/>
  <c r="DJ34" i="2"/>
  <c r="DH35" i="2"/>
  <c r="FE34" i="2" l="1"/>
  <c r="FG33" i="2"/>
  <c r="FD35" i="2"/>
  <c r="FF34" i="2"/>
  <c r="J930" i="14"/>
  <c r="A901" i="14"/>
  <c r="DK35" i="2"/>
  <c r="DI36" i="2"/>
  <c r="DJ35" i="2"/>
  <c r="DH36" i="2"/>
  <c r="EW34" i="2"/>
  <c r="EV35" i="2"/>
  <c r="FD36" i="2" l="1"/>
  <c r="FF35" i="2"/>
  <c r="FE35" i="2"/>
  <c r="FG34" i="2"/>
  <c r="J959" i="14"/>
  <c r="A930" i="14"/>
  <c r="DI37" i="2"/>
  <c r="DK36" i="2"/>
  <c r="DJ36" i="2"/>
  <c r="DH37" i="2"/>
  <c r="EW35" i="2"/>
  <c r="EV36" i="2"/>
  <c r="FE36" i="2" l="1"/>
  <c r="FG35" i="2"/>
  <c r="FD37" i="2"/>
  <c r="FF36" i="2"/>
  <c r="J988" i="14"/>
  <c r="A959" i="14"/>
  <c r="DK37" i="2"/>
  <c r="DI38" i="2"/>
  <c r="EW36" i="2"/>
  <c r="EV37" i="2"/>
  <c r="DJ37" i="2"/>
  <c r="DH38" i="2"/>
  <c r="FD38" i="2" l="1"/>
  <c r="FF37" i="2"/>
  <c r="FE37" i="2"/>
  <c r="FG36" i="2"/>
  <c r="J1017" i="14"/>
  <c r="A988" i="14"/>
  <c r="DK38" i="2"/>
  <c r="DI39" i="2"/>
  <c r="EV38" i="2"/>
  <c r="EW37" i="2"/>
  <c r="DJ38" i="2"/>
  <c r="DH39" i="2"/>
  <c r="FE38" i="2" l="1"/>
  <c r="FG37" i="2"/>
  <c r="FD39" i="2"/>
  <c r="FF38" i="2"/>
  <c r="J1046" i="14"/>
  <c r="A1017" i="14"/>
  <c r="DK39" i="2"/>
  <c r="DI40" i="2"/>
  <c r="DJ39" i="2"/>
  <c r="DH40" i="2"/>
  <c r="EW38" i="2"/>
  <c r="EV39" i="2"/>
  <c r="FD40" i="2" l="1"/>
  <c r="FF39" i="2"/>
  <c r="FE39" i="2"/>
  <c r="FG38" i="2"/>
  <c r="A1046" i="14"/>
  <c r="J1075" i="14"/>
  <c r="DK40" i="2"/>
  <c r="DI41" i="2"/>
  <c r="EW39" i="2"/>
  <c r="EV40" i="2"/>
  <c r="DJ40" i="2"/>
  <c r="DH41" i="2"/>
  <c r="FE40" i="2" l="1"/>
  <c r="FG39" i="2"/>
  <c r="FD41" i="2"/>
  <c r="FF40" i="2"/>
  <c r="J1104" i="14"/>
  <c r="A1075" i="14"/>
  <c r="DK41" i="2"/>
  <c r="DI42" i="2"/>
  <c r="DJ41" i="2"/>
  <c r="DH42" i="2"/>
  <c r="EW40" i="2"/>
  <c r="EV41" i="2"/>
  <c r="FD42" i="2" l="1"/>
  <c r="FF41" i="2"/>
  <c r="FE41" i="2"/>
  <c r="FG40" i="2"/>
  <c r="J1133" i="14"/>
  <c r="A1104" i="14"/>
  <c r="DK42" i="2"/>
  <c r="DI43" i="2"/>
  <c r="EW41" i="2"/>
  <c r="EV42" i="2"/>
  <c r="DJ42" i="2"/>
  <c r="DH43" i="2"/>
  <c r="FE42" i="2" l="1"/>
  <c r="FG41" i="2"/>
  <c r="FD43" i="2"/>
  <c r="FF42" i="2"/>
  <c r="J1162" i="14"/>
  <c r="A1133" i="14"/>
  <c r="DK43" i="2"/>
  <c r="DI44" i="2"/>
  <c r="EW42" i="2"/>
  <c r="EV43" i="2"/>
  <c r="DJ43" i="2"/>
  <c r="DH44" i="2"/>
  <c r="FD44" i="2" l="1"/>
  <c r="FF43" i="2"/>
  <c r="FE43" i="2"/>
  <c r="FG42" i="2"/>
  <c r="J1191" i="14"/>
  <c r="A1162" i="14"/>
  <c r="DK44" i="2"/>
  <c r="DI45" i="2"/>
  <c r="DJ44" i="2"/>
  <c r="DH45" i="2"/>
  <c r="EW43" i="2"/>
  <c r="EV44" i="2"/>
  <c r="FE44" i="2" l="1"/>
  <c r="FG43" i="2"/>
  <c r="FD45" i="2"/>
  <c r="FF44" i="2"/>
  <c r="J1220" i="14"/>
  <c r="A1191" i="14"/>
  <c r="DK45" i="2"/>
  <c r="DI46" i="2"/>
  <c r="EW44" i="2"/>
  <c r="EV45" i="2"/>
  <c r="DJ45" i="2"/>
  <c r="DH46" i="2"/>
  <c r="FD46" i="2" l="1"/>
  <c r="FF45" i="2"/>
  <c r="FE45" i="2"/>
  <c r="FG44" i="2"/>
  <c r="J1249" i="14"/>
  <c r="A1220" i="14"/>
  <c r="DK46" i="2"/>
  <c r="DI47" i="2"/>
  <c r="DJ46" i="2"/>
  <c r="DH47" i="2"/>
  <c r="EV46" i="2"/>
  <c r="EW45" i="2"/>
  <c r="FE46" i="2" l="1"/>
  <c r="FG45" i="2"/>
  <c r="FD47" i="2"/>
  <c r="FF46" i="2"/>
  <c r="J1278" i="14"/>
  <c r="A1249" i="14"/>
  <c r="DK47" i="2"/>
  <c r="DI48" i="2"/>
  <c r="DJ47" i="2"/>
  <c r="DH48" i="2"/>
  <c r="EW46" i="2"/>
  <c r="EV47" i="2"/>
  <c r="FD48" i="2" l="1"/>
  <c r="FF47" i="2"/>
  <c r="FE47" i="2"/>
  <c r="FG46" i="2"/>
  <c r="A1278" i="14"/>
  <c r="J1307" i="14"/>
  <c r="DK48" i="2"/>
  <c r="DI49" i="2"/>
  <c r="DJ48" i="2"/>
  <c r="DH49" i="2"/>
  <c r="EW47" i="2"/>
  <c r="EV48" i="2"/>
  <c r="FE48" i="2" l="1"/>
  <c r="FG47" i="2"/>
  <c r="FD49" i="2"/>
  <c r="FF48" i="2"/>
  <c r="J1336" i="14"/>
  <c r="A1307" i="14"/>
  <c r="DK49" i="2"/>
  <c r="DI50" i="2"/>
  <c r="EW48" i="2"/>
  <c r="EV49" i="2"/>
  <c r="DJ49" i="2"/>
  <c r="DH50" i="2"/>
  <c r="FD50" i="2" l="1"/>
  <c r="FF49" i="2"/>
  <c r="FE49" i="2"/>
  <c r="FG48" i="2"/>
  <c r="J1365" i="14"/>
  <c r="A1336" i="14"/>
  <c r="DK50" i="2"/>
  <c r="DI51" i="2"/>
  <c r="DJ50" i="2"/>
  <c r="DH51" i="2"/>
  <c r="EW49" i="2"/>
  <c r="EV50" i="2"/>
  <c r="FE50" i="2" l="1"/>
  <c r="FG49" i="2"/>
  <c r="FD51" i="2"/>
  <c r="FF50" i="2"/>
  <c r="J1394" i="14"/>
  <c r="A1365" i="14"/>
  <c r="DK51" i="2"/>
  <c r="DI52" i="2"/>
  <c r="DJ51" i="2"/>
  <c r="DH52" i="2"/>
  <c r="EW50" i="2"/>
  <c r="EV51" i="2"/>
  <c r="FD52" i="2" l="1"/>
  <c r="FF51" i="2"/>
  <c r="FE51" i="2"/>
  <c r="FG50" i="2"/>
  <c r="J1423" i="14"/>
  <c r="A1394" i="14"/>
  <c r="DK52" i="2"/>
  <c r="DI53" i="2"/>
  <c r="EW51" i="2"/>
  <c r="EV52" i="2"/>
  <c r="DJ52" i="2"/>
  <c r="DH53" i="2"/>
  <c r="FE52" i="2" l="1"/>
  <c r="FG51" i="2"/>
  <c r="FD53" i="2"/>
  <c r="FF52" i="2"/>
  <c r="J1452" i="14"/>
  <c r="A1423" i="14"/>
  <c r="DK53" i="2"/>
  <c r="DI54" i="2"/>
  <c r="EW52" i="2"/>
  <c r="EV53" i="2"/>
  <c r="DJ53" i="2"/>
  <c r="DH54" i="2"/>
  <c r="FD54" i="2" l="1"/>
  <c r="FF53" i="2"/>
  <c r="FE53" i="2"/>
  <c r="FG52" i="2"/>
  <c r="J1481" i="14"/>
  <c r="A1452" i="14"/>
  <c r="DK54" i="2"/>
  <c r="DI55" i="2"/>
  <c r="DJ54" i="2"/>
  <c r="DH55" i="2"/>
  <c r="EW53" i="2"/>
  <c r="EV54" i="2"/>
  <c r="FE54" i="2" l="1"/>
  <c r="FG53" i="2"/>
  <c r="FD55" i="2"/>
  <c r="FF54" i="2"/>
  <c r="J1510" i="14"/>
  <c r="A1481" i="14"/>
  <c r="DK55" i="2"/>
  <c r="DI56" i="2"/>
  <c r="EW54" i="2"/>
  <c r="EV55" i="2"/>
  <c r="DJ55" i="2"/>
  <c r="DH56" i="2"/>
  <c r="FD56" i="2" l="1"/>
  <c r="FF55" i="2"/>
  <c r="FE55" i="2"/>
  <c r="FG54" i="2"/>
  <c r="A1510" i="14"/>
  <c r="J1539" i="14"/>
  <c r="DK56" i="2"/>
  <c r="DI57" i="2"/>
  <c r="EW55" i="2"/>
  <c r="EV56" i="2"/>
  <c r="DJ56" i="2"/>
  <c r="DH57" i="2"/>
  <c r="FE56" i="2" l="1"/>
  <c r="FG55" i="2"/>
  <c r="FD57" i="2"/>
  <c r="FF56" i="2"/>
  <c r="J1568" i="14"/>
  <c r="A1539" i="14"/>
  <c r="DK57" i="2"/>
  <c r="DI58" i="2"/>
  <c r="EW56" i="2"/>
  <c r="EV57" i="2"/>
  <c r="DJ57" i="2"/>
  <c r="DH58" i="2"/>
  <c r="FD58" i="2" l="1"/>
  <c r="FF57" i="2"/>
  <c r="FE57" i="2"/>
  <c r="FG56" i="2"/>
  <c r="J1597" i="14"/>
  <c r="A1568" i="14"/>
  <c r="DK58" i="2"/>
  <c r="DI59" i="2"/>
  <c r="DJ58" i="2"/>
  <c r="DH59" i="2"/>
  <c r="EW57" i="2"/>
  <c r="EV58" i="2"/>
  <c r="FE58" i="2" l="1"/>
  <c r="FG57" i="2"/>
  <c r="FD59" i="2"/>
  <c r="FF58" i="2"/>
  <c r="J1626" i="14"/>
  <c r="A1597" i="14"/>
  <c r="DK59" i="2"/>
  <c r="DI60" i="2"/>
  <c r="EW58" i="2"/>
  <c r="EV59" i="2"/>
  <c r="DJ59" i="2"/>
  <c r="DH60" i="2"/>
  <c r="FE59" i="2" l="1"/>
  <c r="FG58" i="2"/>
  <c r="FD60" i="2"/>
  <c r="FF59" i="2"/>
  <c r="J1655" i="14"/>
  <c r="A1626" i="14"/>
  <c r="DK60" i="2"/>
  <c r="DI61" i="2"/>
  <c r="DK61" i="2" s="1"/>
  <c r="EW59" i="2"/>
  <c r="EV60" i="2"/>
  <c r="DJ60" i="2"/>
  <c r="DH61" i="2"/>
  <c r="DJ61" i="2" s="1"/>
  <c r="FD61" i="2" l="1"/>
  <c r="FF61" i="2" s="1"/>
  <c r="FF60" i="2"/>
  <c r="FE60" i="2"/>
  <c r="FG59" i="2"/>
  <c r="J1684" i="14"/>
  <c r="A1655" i="14"/>
  <c r="EE8" i="2"/>
  <c r="DU8" i="2"/>
  <c r="DZ8" i="2"/>
  <c r="DP8" i="2"/>
  <c r="DN12" i="2" s="1"/>
  <c r="EW60" i="2"/>
  <c r="EV61" i="2"/>
  <c r="EW61" i="2" s="1"/>
  <c r="FE61" i="2" l="1"/>
  <c r="FG61" i="2" s="1"/>
  <c r="FG60" i="2"/>
  <c r="FR8" i="2"/>
  <c r="FL8" i="2"/>
  <c r="GD8" i="2"/>
  <c r="FX8" i="2"/>
  <c r="DN20" i="2"/>
  <c r="DN11" i="2"/>
  <c r="J1713" i="14"/>
  <c r="A1684" i="14"/>
  <c r="DS22" i="2"/>
  <c r="DT22" i="2" s="1"/>
  <c r="DU22" i="2" s="1"/>
  <c r="DS25" i="2"/>
  <c r="DS13" i="2"/>
  <c r="DT13" i="2" s="1"/>
  <c r="DU13" i="2" s="1"/>
  <c r="Y22" i="8" s="1"/>
  <c r="DS19" i="2"/>
  <c r="DS51" i="2"/>
  <c r="DT51" i="2" s="1"/>
  <c r="DU51" i="2" s="1"/>
  <c r="Y60" i="8" s="1"/>
  <c r="DS36" i="2"/>
  <c r="DS27" i="2"/>
  <c r="DS44" i="2"/>
  <c r="DT44" i="2" s="1"/>
  <c r="DU44" i="2" s="1"/>
  <c r="Y53" i="8" s="1"/>
  <c r="DS46" i="2"/>
  <c r="DS41" i="2"/>
  <c r="DS38" i="2"/>
  <c r="DS29" i="2"/>
  <c r="DT29" i="2" s="1"/>
  <c r="DU29" i="2" s="1"/>
  <c r="Y38" i="8" s="1"/>
  <c r="DS18" i="2"/>
  <c r="DS12" i="2"/>
  <c r="DT12" i="2" s="1"/>
  <c r="DU12" i="2" s="1"/>
  <c r="Y21" i="8" s="1"/>
  <c r="DS15" i="2"/>
  <c r="DT15" i="2" s="1"/>
  <c r="DU15" i="2" s="1"/>
  <c r="Y24" i="8" s="1"/>
  <c r="DS24" i="2"/>
  <c r="DS48" i="2"/>
  <c r="DT48" i="2" s="1"/>
  <c r="DU48" i="2" s="1"/>
  <c r="Y57" i="8" s="1"/>
  <c r="DS32" i="2"/>
  <c r="DS47" i="2"/>
  <c r="DT47" i="2" s="1"/>
  <c r="DU47" i="2" s="1"/>
  <c r="Y56" i="8" s="1"/>
  <c r="DS43" i="2"/>
  <c r="DS34" i="2"/>
  <c r="DT34" i="2" s="1"/>
  <c r="DU34" i="2" s="1"/>
  <c r="Y43" i="8" s="1"/>
  <c r="DS39" i="2"/>
  <c r="DS42" i="2"/>
  <c r="DS40" i="2"/>
  <c r="DS11" i="2"/>
  <c r="DT11" i="2" s="1"/>
  <c r="DU11" i="2" s="1"/>
  <c r="Y20" i="8" s="1"/>
  <c r="X8" i="8" s="1"/>
  <c r="DS14" i="2"/>
  <c r="DS21" i="2"/>
  <c r="DS20" i="2"/>
  <c r="DS54" i="2"/>
  <c r="DS56" i="2"/>
  <c r="DT56" i="2" s="1"/>
  <c r="DU56" i="2" s="1"/>
  <c r="Y65" i="8" s="1"/>
  <c r="DS57" i="2"/>
  <c r="DS53" i="2"/>
  <c r="DT53" i="2" s="1"/>
  <c r="DU53" i="2" s="1"/>
  <c r="Y62" i="8" s="1"/>
  <c r="DS30" i="2"/>
  <c r="DS52" i="2"/>
  <c r="DT52" i="2" s="1"/>
  <c r="DU52" i="2" s="1"/>
  <c r="Y61" i="8" s="1"/>
  <c r="DS28" i="2"/>
  <c r="DS33" i="2"/>
  <c r="DT33" i="2" s="1"/>
  <c r="DU33" i="2" s="1"/>
  <c r="Y42" i="8" s="1"/>
  <c r="DS23" i="2"/>
  <c r="DS16" i="2"/>
  <c r="DS17" i="2"/>
  <c r="DS31" i="2"/>
  <c r="DT31" i="2" s="1"/>
  <c r="DU31" i="2" s="1"/>
  <c r="Y40" i="8" s="1"/>
  <c r="DS50" i="2"/>
  <c r="DS37" i="2"/>
  <c r="DS55" i="2"/>
  <c r="DS35" i="2"/>
  <c r="DT35" i="2" s="1"/>
  <c r="DU35" i="2" s="1"/>
  <c r="Y44" i="8" s="1"/>
  <c r="DS45" i="2"/>
  <c r="DS49" i="2"/>
  <c r="DT49" i="2" s="1"/>
  <c r="DU49" i="2" s="1"/>
  <c r="Y58" i="8" s="1"/>
  <c r="DS58" i="2"/>
  <c r="DN21" i="2"/>
  <c r="DN22" i="2"/>
  <c r="DN25" i="2"/>
  <c r="DN14" i="2"/>
  <c r="DN16" i="2"/>
  <c r="DN17" i="2"/>
  <c r="DN19" i="2"/>
  <c r="DN24" i="2"/>
  <c r="DN23" i="2"/>
  <c r="DN13" i="2"/>
  <c r="DN15" i="2"/>
  <c r="DN18" i="2"/>
  <c r="DN52" i="2"/>
  <c r="DN53" i="2"/>
  <c r="DN48" i="2"/>
  <c r="DN49" i="2"/>
  <c r="DN28" i="2"/>
  <c r="DN29" i="2"/>
  <c r="DN45" i="2"/>
  <c r="DN39" i="2"/>
  <c r="DN55" i="2"/>
  <c r="DN54" i="2"/>
  <c r="DN47" i="2"/>
  <c r="DN41" i="2"/>
  <c r="DN34" i="2"/>
  <c r="DN38" i="2"/>
  <c r="DN42" i="2"/>
  <c r="DN40" i="2"/>
  <c r="DN30" i="2"/>
  <c r="DN58" i="2"/>
  <c r="DN57" i="2"/>
  <c r="DN56" i="2"/>
  <c r="DN36" i="2"/>
  <c r="DN32" i="2"/>
  <c r="DN33" i="2"/>
  <c r="DN51" i="2"/>
  <c r="DN27" i="2"/>
  <c r="DN46" i="2"/>
  <c r="DN37" i="2"/>
  <c r="DN44" i="2"/>
  <c r="DN50" i="2"/>
  <c r="DN35" i="2"/>
  <c r="DN31" i="2"/>
  <c r="DN43" i="2"/>
  <c r="EC22" i="2"/>
  <c r="EC21" i="2"/>
  <c r="DX22" i="2"/>
  <c r="EC11" i="2"/>
  <c r="EC18" i="2"/>
  <c r="DX11" i="2"/>
  <c r="DX25" i="2"/>
  <c r="EC25" i="2"/>
  <c r="DX12" i="2"/>
  <c r="DX14" i="2"/>
  <c r="DX16" i="2"/>
  <c r="EC12" i="2"/>
  <c r="EC14" i="2"/>
  <c r="EC16" i="2"/>
  <c r="DX24" i="2"/>
  <c r="DX18" i="2"/>
  <c r="DX20" i="2"/>
  <c r="EC19" i="2"/>
  <c r="DX13" i="2"/>
  <c r="DX15" i="2"/>
  <c r="EC24" i="2"/>
  <c r="DX21" i="2"/>
  <c r="EC20" i="2"/>
  <c r="EC13" i="2"/>
  <c r="EC15" i="2"/>
  <c r="DX17" i="2"/>
  <c r="EC17" i="2"/>
  <c r="EC23" i="2"/>
  <c r="DX23" i="2"/>
  <c r="DX19" i="2"/>
  <c r="DX43" i="2"/>
  <c r="DX41" i="2"/>
  <c r="EC42" i="2"/>
  <c r="EC28" i="2"/>
  <c r="EC58" i="2"/>
  <c r="EC27" i="2"/>
  <c r="DX58" i="2"/>
  <c r="EC47" i="2"/>
  <c r="DX35" i="2"/>
  <c r="EC29" i="2"/>
  <c r="EC57" i="2"/>
  <c r="DX36" i="2"/>
  <c r="EC40" i="2"/>
  <c r="EC55" i="2"/>
  <c r="DX32" i="2"/>
  <c r="DX39" i="2"/>
  <c r="EC33" i="2"/>
  <c r="EC44" i="2"/>
  <c r="DX45" i="2"/>
  <c r="DX27" i="2"/>
  <c r="EC43" i="2"/>
  <c r="DX31" i="2"/>
  <c r="EC53" i="2"/>
  <c r="EC35" i="2"/>
  <c r="EC46" i="2"/>
  <c r="DX57" i="2"/>
  <c r="EC34" i="2"/>
  <c r="DX37" i="2"/>
  <c r="EC45" i="2"/>
  <c r="EC41" i="2"/>
  <c r="DX34" i="2"/>
  <c r="EC39" i="2"/>
  <c r="DX46" i="2"/>
  <c r="DX55" i="2"/>
  <c r="EC31" i="2"/>
  <c r="DX52" i="2"/>
  <c r="DX48" i="2"/>
  <c r="EC51" i="2"/>
  <c r="EC48" i="2"/>
  <c r="DX29" i="2"/>
  <c r="DX30" i="2"/>
  <c r="EC54" i="2"/>
  <c r="EC50" i="2"/>
  <c r="DX42" i="2"/>
  <c r="DX47" i="2"/>
  <c r="DX38" i="2"/>
  <c r="EC38" i="2"/>
  <c r="DX51" i="2"/>
  <c r="EC30" i="2"/>
  <c r="DX33" i="2"/>
  <c r="DX44" i="2"/>
  <c r="EC36" i="2"/>
  <c r="EC32" i="2"/>
  <c r="DX53" i="2"/>
  <c r="DX54" i="2"/>
  <c r="DX49" i="2"/>
  <c r="DX50" i="2"/>
  <c r="EC56" i="2"/>
  <c r="EC52" i="2"/>
  <c r="DX28" i="2"/>
  <c r="EC49" i="2"/>
  <c r="EC37" i="2"/>
  <c r="DX40" i="2"/>
  <c r="DX56" i="2"/>
  <c r="Y31" i="8" l="1"/>
  <c r="X13" i="8" s="1"/>
  <c r="Y8" i="30"/>
  <c r="FV25" i="2"/>
  <c r="FW25" i="2" s="1"/>
  <c r="FX25" i="2" s="1"/>
  <c r="FV20" i="2"/>
  <c r="FV22" i="2"/>
  <c r="FV11" i="2"/>
  <c r="FW11" i="2" s="1"/>
  <c r="FX11" i="2" s="1"/>
  <c r="FV16" i="2"/>
  <c r="FW16" i="2" s="1"/>
  <c r="FX16" i="2" s="1"/>
  <c r="FV21" i="2"/>
  <c r="FW21" i="2" s="1"/>
  <c r="FX21" i="2" s="1"/>
  <c r="AA7" i="30" s="1"/>
  <c r="FV18" i="2"/>
  <c r="FW18" i="2" s="1"/>
  <c r="FX18" i="2" s="1"/>
  <c r="AA4" i="30" s="1"/>
  <c r="FV19" i="2"/>
  <c r="FW19" i="2" s="1"/>
  <c r="FX19" i="2" s="1"/>
  <c r="AA5" i="30" s="1"/>
  <c r="FV13" i="2"/>
  <c r="FW13" i="2" s="1"/>
  <c r="FX13" i="2" s="1"/>
  <c r="FV14" i="2"/>
  <c r="FV15" i="2"/>
  <c r="FW15" i="2" s="1"/>
  <c r="FX15" i="2" s="1"/>
  <c r="FV12" i="2"/>
  <c r="FW12" i="2" s="1"/>
  <c r="FX12" i="2" s="1"/>
  <c r="FV17" i="2"/>
  <c r="FW17" i="2" s="1"/>
  <c r="FX17" i="2" s="1"/>
  <c r="AA3" i="30" s="1"/>
  <c r="FV24" i="2"/>
  <c r="FV23" i="2"/>
  <c r="FW23" i="2" s="1"/>
  <c r="FX23" i="2" s="1"/>
  <c r="AA9" i="30" s="1"/>
  <c r="FV41" i="2"/>
  <c r="FW41" i="2" s="1"/>
  <c r="FX41" i="2" s="1"/>
  <c r="FV42" i="2"/>
  <c r="FV55" i="2"/>
  <c r="FW55" i="2" s="1"/>
  <c r="FX55" i="2" s="1"/>
  <c r="FV58" i="2"/>
  <c r="FV50" i="2"/>
  <c r="FV40" i="2"/>
  <c r="FV51" i="2"/>
  <c r="FW51" i="2" s="1"/>
  <c r="FX51" i="2" s="1"/>
  <c r="FV43" i="2"/>
  <c r="FW43" i="2" s="1"/>
  <c r="FX43" i="2" s="1"/>
  <c r="FV32" i="2"/>
  <c r="FV52" i="2"/>
  <c r="FW52" i="2" s="1"/>
  <c r="FX52" i="2" s="1"/>
  <c r="FV33" i="2"/>
  <c r="FW33" i="2" s="1"/>
  <c r="FX33" i="2" s="1"/>
  <c r="FV36" i="2"/>
  <c r="FV56" i="2"/>
  <c r="FV49" i="2"/>
  <c r="FW49" i="2" s="1"/>
  <c r="FX49" i="2" s="1"/>
  <c r="FV38" i="2"/>
  <c r="FV34" i="2"/>
  <c r="FV39" i="2"/>
  <c r="FW39" i="2" s="1"/>
  <c r="FX39" i="2" s="1"/>
  <c r="FV57" i="2"/>
  <c r="FW57" i="2" s="1"/>
  <c r="FX57" i="2" s="1"/>
  <c r="FV47" i="2"/>
  <c r="FW47" i="2" s="1"/>
  <c r="FX47" i="2" s="1"/>
  <c r="FV44" i="2"/>
  <c r="FV35" i="2"/>
  <c r="FW35" i="2" s="1"/>
  <c r="FX35" i="2" s="1"/>
  <c r="FV30" i="2"/>
  <c r="FV54" i="2"/>
  <c r="FV45" i="2"/>
  <c r="FW45" i="2" s="1"/>
  <c r="FX45" i="2" s="1"/>
  <c r="FV53" i="2"/>
  <c r="FW53" i="2" s="1"/>
  <c r="FX53" i="2" s="1"/>
  <c r="FV48" i="2"/>
  <c r="FW48" i="2" s="1"/>
  <c r="FX48" i="2" s="1"/>
  <c r="FV46" i="2"/>
  <c r="FV31" i="2"/>
  <c r="FW31" i="2" s="1"/>
  <c r="FX31" i="2" s="1"/>
  <c r="FV37" i="2"/>
  <c r="FW37" i="2" s="1"/>
  <c r="FX37" i="2" s="1"/>
  <c r="FV28" i="2"/>
  <c r="FV29" i="2"/>
  <c r="FW29" i="2" s="1"/>
  <c r="FX29" i="2" s="1"/>
  <c r="FV27" i="2"/>
  <c r="FW27" i="2" s="1"/>
  <c r="FX27" i="2" s="1"/>
  <c r="FV26" i="2"/>
  <c r="FW26" i="2" s="1"/>
  <c r="FX26" i="2" s="1"/>
  <c r="GB17" i="2"/>
  <c r="GB15" i="2"/>
  <c r="GB18" i="2"/>
  <c r="GB25" i="2"/>
  <c r="GB11" i="2"/>
  <c r="GC11" i="2" s="1"/>
  <c r="GD11" i="2" s="1"/>
  <c r="GB14" i="2"/>
  <c r="GB16" i="2"/>
  <c r="GB21" i="2"/>
  <c r="GB13" i="2"/>
  <c r="GB12" i="2"/>
  <c r="GB19" i="2"/>
  <c r="GB22" i="2"/>
  <c r="GB20" i="2"/>
  <c r="GB23" i="2"/>
  <c r="GB24" i="2"/>
  <c r="GB41" i="2"/>
  <c r="GC41" i="2" s="1"/>
  <c r="GD41" i="2" s="1"/>
  <c r="GB42" i="2"/>
  <c r="GC42" i="2" s="1"/>
  <c r="GD42" i="2" s="1"/>
  <c r="GB55" i="2"/>
  <c r="GC55" i="2" s="1"/>
  <c r="GD55" i="2" s="1"/>
  <c r="GB58" i="2"/>
  <c r="GC58" i="2" s="1"/>
  <c r="GD58" i="2" s="1"/>
  <c r="AB12" i="30" s="1"/>
  <c r="GB50" i="2"/>
  <c r="GC50" i="2" s="1"/>
  <c r="GD50" i="2" s="1"/>
  <c r="GB40" i="2"/>
  <c r="GC40" i="2" s="1"/>
  <c r="GD40" i="2" s="1"/>
  <c r="GB51" i="2"/>
  <c r="GC51" i="2" s="1"/>
  <c r="GD51" i="2" s="1"/>
  <c r="GB52" i="2"/>
  <c r="GC52" i="2" s="1"/>
  <c r="GD52" i="2" s="1"/>
  <c r="GB33" i="2"/>
  <c r="GC33" i="2" s="1"/>
  <c r="GD33" i="2" s="1"/>
  <c r="GB36" i="2"/>
  <c r="GC36" i="2" s="1"/>
  <c r="GD36" i="2" s="1"/>
  <c r="GB56" i="2"/>
  <c r="GC56" i="2" s="1"/>
  <c r="GD56" i="2" s="1"/>
  <c r="GB49" i="2"/>
  <c r="GC49" i="2" s="1"/>
  <c r="GD49" i="2" s="1"/>
  <c r="GB38" i="2"/>
  <c r="GC38" i="2" s="1"/>
  <c r="GD38" i="2" s="1"/>
  <c r="AB11" i="30" s="1"/>
  <c r="GB34" i="2"/>
  <c r="GC34" i="2" s="1"/>
  <c r="GD34" i="2" s="1"/>
  <c r="GB39" i="2"/>
  <c r="GC39" i="2" s="1"/>
  <c r="GD39" i="2" s="1"/>
  <c r="GB57" i="2"/>
  <c r="GC57" i="2" s="1"/>
  <c r="GD57" i="2" s="1"/>
  <c r="GB47" i="2"/>
  <c r="GC47" i="2" s="1"/>
  <c r="GD47" i="2" s="1"/>
  <c r="GB44" i="2"/>
  <c r="GC44" i="2" s="1"/>
  <c r="GD44" i="2" s="1"/>
  <c r="GB35" i="2"/>
  <c r="GC35" i="2" s="1"/>
  <c r="GD35" i="2" s="1"/>
  <c r="GB30" i="2"/>
  <c r="GC30" i="2" s="1"/>
  <c r="GD30" i="2" s="1"/>
  <c r="GB46" i="2"/>
  <c r="GC46" i="2" s="1"/>
  <c r="GD46" i="2" s="1"/>
  <c r="GB54" i="2"/>
  <c r="GC54" i="2" s="1"/>
  <c r="GD54" i="2" s="1"/>
  <c r="GB31" i="2"/>
  <c r="GC31" i="2" s="1"/>
  <c r="GD31" i="2" s="1"/>
  <c r="GB43" i="2"/>
  <c r="GC43" i="2" s="1"/>
  <c r="GD43" i="2" s="1"/>
  <c r="GB45" i="2"/>
  <c r="GC45" i="2" s="1"/>
  <c r="GD45" i="2" s="1"/>
  <c r="GB37" i="2"/>
  <c r="GC37" i="2" s="1"/>
  <c r="GD37" i="2" s="1"/>
  <c r="GB32" i="2"/>
  <c r="GC32" i="2" s="1"/>
  <c r="GD32" i="2" s="1"/>
  <c r="GB53" i="2"/>
  <c r="GC53" i="2" s="1"/>
  <c r="GD53" i="2" s="1"/>
  <c r="GB48" i="2"/>
  <c r="GC48" i="2" s="1"/>
  <c r="GD48" i="2" s="1"/>
  <c r="GB28" i="2"/>
  <c r="GC28" i="2" s="1"/>
  <c r="GD28" i="2" s="1"/>
  <c r="GB29" i="2"/>
  <c r="GC29" i="2" s="1"/>
  <c r="GD29" i="2" s="1"/>
  <c r="GB27" i="2"/>
  <c r="GC27" i="2" s="1"/>
  <c r="GD27" i="2" s="1"/>
  <c r="GB26" i="2"/>
  <c r="GC26" i="2" s="1"/>
  <c r="GD26" i="2" s="1"/>
  <c r="GQ8" i="2"/>
  <c r="GK8" i="2"/>
  <c r="J1742" i="14"/>
  <c r="A1713" i="14"/>
  <c r="DT20" i="2"/>
  <c r="DU20" i="2" s="1"/>
  <c r="DT40" i="2"/>
  <c r="DU40" i="2" s="1"/>
  <c r="Y49" i="8" s="1"/>
  <c r="DT43" i="2"/>
  <c r="DU43" i="2" s="1"/>
  <c r="Y52" i="8" s="1"/>
  <c r="DT24" i="2"/>
  <c r="DU24" i="2" s="1"/>
  <c r="DT19" i="2"/>
  <c r="DU19" i="2" s="1"/>
  <c r="DT58" i="2"/>
  <c r="DU58" i="2" s="1"/>
  <c r="DT55" i="2"/>
  <c r="DU55" i="2" s="1"/>
  <c r="Y64" i="8" s="1"/>
  <c r="DT17" i="2"/>
  <c r="DU17" i="2" s="1"/>
  <c r="DT28" i="2"/>
  <c r="DU28" i="2" s="1"/>
  <c r="Y37" i="8" s="1"/>
  <c r="DT57" i="2"/>
  <c r="DU57" i="2" s="1"/>
  <c r="Y66" i="8" s="1"/>
  <c r="DT21" i="2"/>
  <c r="DU21" i="2" s="1"/>
  <c r="DT42" i="2"/>
  <c r="DU42" i="2" s="1"/>
  <c r="Y51" i="8" s="1"/>
  <c r="DT38" i="2"/>
  <c r="DU38" i="2" s="1"/>
  <c r="DT27" i="2"/>
  <c r="DU27" i="2" s="1"/>
  <c r="Y36" i="8" s="1"/>
  <c r="DT37" i="2"/>
  <c r="DU37" i="2" s="1"/>
  <c r="Y46" i="8" s="1"/>
  <c r="DT16" i="2"/>
  <c r="DU16" i="2" s="1"/>
  <c r="Y25" i="8" s="1"/>
  <c r="DT14" i="2"/>
  <c r="DU14" i="2" s="1"/>
  <c r="Y23" i="8" s="1"/>
  <c r="DT39" i="2"/>
  <c r="DU39" i="2" s="1"/>
  <c r="Y48" i="8" s="1"/>
  <c r="DT32" i="2"/>
  <c r="DU32" i="2" s="1"/>
  <c r="Y41" i="8" s="1"/>
  <c r="DT41" i="2"/>
  <c r="DU41" i="2" s="1"/>
  <c r="Y50" i="8" s="1"/>
  <c r="DT36" i="2"/>
  <c r="DU36" i="2" s="1"/>
  <c r="Y45" i="8" s="1"/>
  <c r="DT25" i="2"/>
  <c r="DU25" i="2" s="1"/>
  <c r="Y34" i="8" s="1"/>
  <c r="DT45" i="2"/>
  <c r="DU45" i="2" s="1"/>
  <c r="Y54" i="8" s="1"/>
  <c r="DT50" i="2"/>
  <c r="DU50" i="2" s="1"/>
  <c r="Y59" i="8" s="1"/>
  <c r="DT23" i="2"/>
  <c r="DU23" i="2" s="1"/>
  <c r="DT30" i="2"/>
  <c r="DU30" i="2" s="1"/>
  <c r="Y39" i="8" s="1"/>
  <c r="DT54" i="2"/>
  <c r="DU54" i="2" s="1"/>
  <c r="Y63" i="8" s="1"/>
  <c r="DT18" i="2"/>
  <c r="DU18" i="2" s="1"/>
  <c r="DT46" i="2"/>
  <c r="DU46" i="2" s="1"/>
  <c r="Y55" i="8" s="1"/>
  <c r="DY40" i="2"/>
  <c r="DZ40" i="2" s="1"/>
  <c r="Z49" i="8" s="1"/>
  <c r="ED52" i="2"/>
  <c r="EE52" i="2" s="1"/>
  <c r="AA61" i="8" s="1"/>
  <c r="DY54" i="2"/>
  <c r="DZ54" i="2" s="1"/>
  <c r="Z63" i="8" s="1"/>
  <c r="DY44" i="2"/>
  <c r="DZ44" i="2" s="1"/>
  <c r="Z53" i="8" s="1"/>
  <c r="ED38" i="2"/>
  <c r="EE38" i="2" s="1"/>
  <c r="ED50" i="2"/>
  <c r="EE50" i="2" s="1"/>
  <c r="AA59" i="8" s="1"/>
  <c r="ED48" i="2"/>
  <c r="EE48" i="2" s="1"/>
  <c r="AA57" i="8" s="1"/>
  <c r="ED31" i="2"/>
  <c r="EE31" i="2" s="1"/>
  <c r="AA40" i="8" s="1"/>
  <c r="DY34" i="2"/>
  <c r="DZ34" i="2" s="1"/>
  <c r="Z43" i="8" s="1"/>
  <c r="ED34" i="2"/>
  <c r="EE34" i="2" s="1"/>
  <c r="AA43" i="8" s="1"/>
  <c r="ED53" i="2"/>
  <c r="EE53" i="2" s="1"/>
  <c r="AA62" i="8" s="1"/>
  <c r="DY45" i="2"/>
  <c r="DZ45" i="2" s="1"/>
  <c r="Z54" i="8" s="1"/>
  <c r="DY32" i="2"/>
  <c r="DZ32" i="2" s="1"/>
  <c r="Z41" i="8" s="1"/>
  <c r="ED57" i="2"/>
  <c r="EE57" i="2" s="1"/>
  <c r="AA66" i="8" s="1"/>
  <c r="DY58" i="2"/>
  <c r="DZ58" i="2" s="1"/>
  <c r="ED42" i="2"/>
  <c r="EE42" i="2" s="1"/>
  <c r="AA51" i="8" s="1"/>
  <c r="DY23" i="2"/>
  <c r="DZ23" i="2" s="1"/>
  <c r="ED15" i="2"/>
  <c r="EE15" i="2" s="1"/>
  <c r="AA24" i="8" s="1"/>
  <c r="ED24" i="2"/>
  <c r="EE24" i="2" s="1"/>
  <c r="DY20" i="2"/>
  <c r="DZ20" i="2" s="1"/>
  <c r="ED14" i="2"/>
  <c r="EE14" i="2" s="1"/>
  <c r="AA23" i="8" s="1"/>
  <c r="DY12" i="2"/>
  <c r="DZ12" i="2" s="1"/>
  <c r="Z21" i="8" s="1"/>
  <c r="ED18" i="2"/>
  <c r="EE18" i="2" s="1"/>
  <c r="ED22" i="2"/>
  <c r="EE22" i="2" s="1"/>
  <c r="DO31" i="2"/>
  <c r="DP31" i="2" s="1"/>
  <c r="X40" i="8" s="1"/>
  <c r="DO37" i="2"/>
  <c r="DP37" i="2" s="1"/>
  <c r="X46" i="8" s="1"/>
  <c r="DO33" i="2"/>
  <c r="DP33" i="2" s="1"/>
  <c r="X42" i="8" s="1"/>
  <c r="DO57" i="2"/>
  <c r="DP57" i="2" s="1"/>
  <c r="X66" i="8" s="1"/>
  <c r="DO42" i="2"/>
  <c r="DP42" i="2" s="1"/>
  <c r="X51" i="8" s="1"/>
  <c r="DO47" i="2"/>
  <c r="DP47" i="2" s="1"/>
  <c r="X56" i="8" s="1"/>
  <c r="DO45" i="2"/>
  <c r="DP45" i="2" s="1"/>
  <c r="X54" i="8" s="1"/>
  <c r="DO48" i="2"/>
  <c r="DP48" i="2" s="1"/>
  <c r="X57" i="8" s="1"/>
  <c r="DO18" i="2"/>
  <c r="DP18" i="2" s="1"/>
  <c r="DO23" i="2"/>
  <c r="DP23" i="2" s="1"/>
  <c r="DO16" i="2"/>
  <c r="DP16" i="2" s="1"/>
  <c r="X25" i="8" s="1"/>
  <c r="DO21" i="2"/>
  <c r="DP21" i="2" s="1"/>
  <c r="ED37" i="2"/>
  <c r="EE37" i="2" s="1"/>
  <c r="AA46" i="8" s="1"/>
  <c r="ED56" i="2"/>
  <c r="EE56" i="2" s="1"/>
  <c r="AA65" i="8" s="1"/>
  <c r="DY53" i="2"/>
  <c r="DZ53" i="2" s="1"/>
  <c r="Z62" i="8" s="1"/>
  <c r="DY33" i="2"/>
  <c r="DZ33" i="2" s="1"/>
  <c r="Z42" i="8" s="1"/>
  <c r="DY38" i="2"/>
  <c r="DZ38" i="2" s="1"/>
  <c r="ED54" i="2"/>
  <c r="EE54" i="2" s="1"/>
  <c r="AA63" i="8" s="1"/>
  <c r="ED51" i="2"/>
  <c r="EE51" i="2" s="1"/>
  <c r="AA60" i="8" s="1"/>
  <c r="DY55" i="2"/>
  <c r="DZ55" i="2" s="1"/>
  <c r="Z64" i="8" s="1"/>
  <c r="ED41" i="2"/>
  <c r="EE41" i="2" s="1"/>
  <c r="AA50" i="8" s="1"/>
  <c r="DY57" i="2"/>
  <c r="DZ57" i="2" s="1"/>
  <c r="Z66" i="8" s="1"/>
  <c r="DY31" i="2"/>
  <c r="DZ31" i="2" s="1"/>
  <c r="Z40" i="8" s="1"/>
  <c r="ED44" i="2"/>
  <c r="EE44" i="2" s="1"/>
  <c r="AA53" i="8" s="1"/>
  <c r="ED55" i="2"/>
  <c r="EE55" i="2" s="1"/>
  <c r="AA64" i="8" s="1"/>
  <c r="ED29" i="2"/>
  <c r="EE29" i="2" s="1"/>
  <c r="AA38" i="8" s="1"/>
  <c r="ED27" i="2"/>
  <c r="EE27" i="2" s="1"/>
  <c r="AA36" i="8" s="1"/>
  <c r="DY41" i="2"/>
  <c r="DZ41" i="2" s="1"/>
  <c r="Z50" i="8" s="1"/>
  <c r="ED23" i="2"/>
  <c r="EE23" i="2" s="1"/>
  <c r="ED13" i="2"/>
  <c r="EE13" i="2" s="1"/>
  <c r="AA22" i="8" s="1"/>
  <c r="DY15" i="2"/>
  <c r="DZ15" i="2" s="1"/>
  <c r="Z24" i="8" s="1"/>
  <c r="DY18" i="2"/>
  <c r="DZ18" i="2" s="1"/>
  <c r="ED12" i="2"/>
  <c r="EE12" i="2" s="1"/>
  <c r="AA21" i="8" s="1"/>
  <c r="ED25" i="2"/>
  <c r="EE25" i="2" s="1"/>
  <c r="AA34" i="8" s="1"/>
  <c r="ED11" i="2"/>
  <c r="EE11" i="2" s="1"/>
  <c r="AA20" i="8" s="1"/>
  <c r="Z8" i="8" s="1"/>
  <c r="DO35" i="2"/>
  <c r="DP35" i="2" s="1"/>
  <c r="X44" i="8" s="1"/>
  <c r="DO46" i="2"/>
  <c r="DP46" i="2" s="1"/>
  <c r="X55" i="8" s="1"/>
  <c r="DO32" i="2"/>
  <c r="DP32" i="2" s="1"/>
  <c r="X41" i="8" s="1"/>
  <c r="DO58" i="2"/>
  <c r="DP58" i="2" s="1"/>
  <c r="DO38" i="2"/>
  <c r="DP38" i="2" s="1"/>
  <c r="DO54" i="2"/>
  <c r="DP54" i="2" s="1"/>
  <c r="X63" i="8" s="1"/>
  <c r="DO29" i="2"/>
  <c r="DP29" i="2" s="1"/>
  <c r="X38" i="8" s="1"/>
  <c r="DO53" i="2"/>
  <c r="DP53" i="2" s="1"/>
  <c r="X62" i="8" s="1"/>
  <c r="DO15" i="2"/>
  <c r="DP15" i="2" s="1"/>
  <c r="X24" i="8" s="1"/>
  <c r="DO24" i="2"/>
  <c r="DP24" i="2" s="1"/>
  <c r="DO14" i="2"/>
  <c r="DP14" i="2" s="1"/>
  <c r="X23" i="8" s="1"/>
  <c r="DO12" i="2"/>
  <c r="DP12" i="2" s="1"/>
  <c r="X21" i="8" s="1"/>
  <c r="ED30" i="2"/>
  <c r="EE30" i="2" s="1"/>
  <c r="AA39" i="8" s="1"/>
  <c r="DY30" i="2"/>
  <c r="DZ30" i="2" s="1"/>
  <c r="Z39" i="8" s="1"/>
  <c r="DY48" i="2"/>
  <c r="DZ48" i="2" s="1"/>
  <c r="Z57" i="8" s="1"/>
  <c r="DY46" i="2"/>
  <c r="DZ46" i="2" s="1"/>
  <c r="Z55" i="8" s="1"/>
  <c r="ED45" i="2"/>
  <c r="EE45" i="2" s="1"/>
  <c r="AA54" i="8" s="1"/>
  <c r="ED46" i="2"/>
  <c r="EE46" i="2" s="1"/>
  <c r="AA55" i="8" s="1"/>
  <c r="ED43" i="2"/>
  <c r="EE43" i="2" s="1"/>
  <c r="AA52" i="8" s="1"/>
  <c r="ED33" i="2"/>
  <c r="EE33" i="2" s="1"/>
  <c r="AA42" i="8" s="1"/>
  <c r="ED40" i="2"/>
  <c r="EE40" i="2" s="1"/>
  <c r="AA49" i="8" s="1"/>
  <c r="DY35" i="2"/>
  <c r="DZ35" i="2" s="1"/>
  <c r="Z44" i="8" s="1"/>
  <c r="ED58" i="2"/>
  <c r="EE58" i="2" s="1"/>
  <c r="DY43" i="2"/>
  <c r="DZ43" i="2" s="1"/>
  <c r="Z52" i="8" s="1"/>
  <c r="ED17" i="2"/>
  <c r="EE17" i="2" s="1"/>
  <c r="ED20" i="2"/>
  <c r="EE20" i="2" s="1"/>
  <c r="DY13" i="2"/>
  <c r="DZ13" i="2" s="1"/>
  <c r="Z22" i="8" s="1"/>
  <c r="DY24" i="2"/>
  <c r="DZ24" i="2" s="1"/>
  <c r="DY16" i="2"/>
  <c r="DZ16" i="2" s="1"/>
  <c r="Z25" i="8" s="1"/>
  <c r="DY25" i="2"/>
  <c r="DZ25" i="2" s="1"/>
  <c r="Z34" i="8" s="1"/>
  <c r="DY22" i="2"/>
  <c r="DZ22" i="2" s="1"/>
  <c r="DO50" i="2"/>
  <c r="DP50" i="2" s="1"/>
  <c r="X59" i="8" s="1"/>
  <c r="DO27" i="2"/>
  <c r="DP27" i="2" s="1"/>
  <c r="X36" i="8" s="1"/>
  <c r="DO36" i="2"/>
  <c r="DP36" i="2" s="1"/>
  <c r="X45" i="8" s="1"/>
  <c r="DO30" i="2"/>
  <c r="DP30" i="2" s="1"/>
  <c r="X39" i="8" s="1"/>
  <c r="DO34" i="2"/>
  <c r="DP34" i="2" s="1"/>
  <c r="X43" i="8" s="1"/>
  <c r="DO55" i="2"/>
  <c r="DP55" i="2" s="1"/>
  <c r="X64" i="8" s="1"/>
  <c r="DO28" i="2"/>
  <c r="DP28" i="2" s="1"/>
  <c r="X37" i="8" s="1"/>
  <c r="DO52" i="2"/>
  <c r="DP52" i="2" s="1"/>
  <c r="X61" i="8" s="1"/>
  <c r="DO13" i="2"/>
  <c r="DP13" i="2" s="1"/>
  <c r="X22" i="8" s="1"/>
  <c r="DO19" i="2"/>
  <c r="DP19" i="2" s="1"/>
  <c r="DO25" i="2"/>
  <c r="DP25" i="2" s="1"/>
  <c r="X34" i="8" s="1"/>
  <c r="FP39" i="2"/>
  <c r="FP21" i="2"/>
  <c r="FP46" i="2"/>
  <c r="FP11" i="2"/>
  <c r="FP15" i="2"/>
  <c r="FP24" i="2"/>
  <c r="FP34" i="2"/>
  <c r="FP30" i="2"/>
  <c r="FP19" i="2"/>
  <c r="FP44" i="2"/>
  <c r="FP13" i="2"/>
  <c r="FP23" i="2"/>
  <c r="FP32" i="2"/>
  <c r="FP20" i="2"/>
  <c r="FP38" i="2"/>
  <c r="FP33" i="2"/>
  <c r="FP12" i="2"/>
  <c r="FP48" i="2"/>
  <c r="FP36" i="2"/>
  <c r="FP17" i="2"/>
  <c r="FP18" i="2"/>
  <c r="FP16" i="2"/>
  <c r="FP14" i="2"/>
  <c r="FP25" i="2"/>
  <c r="FP27" i="2"/>
  <c r="FP22" i="2"/>
  <c r="FP47" i="2"/>
  <c r="FP41" i="2"/>
  <c r="FP54" i="2"/>
  <c r="FP56" i="2"/>
  <c r="FP40" i="2"/>
  <c r="FP55" i="2"/>
  <c r="FP45" i="2"/>
  <c r="FP43" i="2"/>
  <c r="FP29" i="2"/>
  <c r="FP49" i="2"/>
  <c r="FP37" i="2"/>
  <c r="FP31" i="2"/>
  <c r="FP58" i="2"/>
  <c r="FP42" i="2"/>
  <c r="FP50" i="2"/>
  <c r="FP35" i="2"/>
  <c r="FP57" i="2"/>
  <c r="FP52" i="2"/>
  <c r="FP51" i="2"/>
  <c r="FP28" i="2"/>
  <c r="FP53" i="2"/>
  <c r="ED49" i="2"/>
  <c r="EE49" i="2" s="1"/>
  <c r="AA58" i="8" s="1"/>
  <c r="DY50" i="2"/>
  <c r="DZ50" i="2" s="1"/>
  <c r="Z59" i="8" s="1"/>
  <c r="ED32" i="2"/>
  <c r="EE32" i="2" s="1"/>
  <c r="AA41" i="8" s="1"/>
  <c r="DY47" i="2"/>
  <c r="DZ47" i="2" s="1"/>
  <c r="Z56" i="8" s="1"/>
  <c r="DY56" i="2"/>
  <c r="DZ56" i="2" s="1"/>
  <c r="Z65" i="8" s="1"/>
  <c r="DY28" i="2"/>
  <c r="DZ28" i="2" s="1"/>
  <c r="Z37" i="8" s="1"/>
  <c r="DY49" i="2"/>
  <c r="DZ49" i="2" s="1"/>
  <c r="Z58" i="8" s="1"/>
  <c r="ED36" i="2"/>
  <c r="EE36" i="2" s="1"/>
  <c r="AA45" i="8" s="1"/>
  <c r="DY51" i="2"/>
  <c r="DZ51" i="2" s="1"/>
  <c r="Z60" i="8" s="1"/>
  <c r="DY42" i="2"/>
  <c r="DZ42" i="2" s="1"/>
  <c r="Z51" i="8" s="1"/>
  <c r="DY29" i="2"/>
  <c r="DZ29" i="2" s="1"/>
  <c r="Z38" i="8" s="1"/>
  <c r="DY52" i="2"/>
  <c r="DZ52" i="2" s="1"/>
  <c r="Z61" i="8" s="1"/>
  <c r="ED39" i="2"/>
  <c r="EE39" i="2" s="1"/>
  <c r="AA48" i="8" s="1"/>
  <c r="DY37" i="2"/>
  <c r="DZ37" i="2" s="1"/>
  <c r="Z46" i="8" s="1"/>
  <c r="ED35" i="2"/>
  <c r="EE35" i="2" s="1"/>
  <c r="AA44" i="8" s="1"/>
  <c r="DY27" i="2"/>
  <c r="DZ27" i="2" s="1"/>
  <c r="Z36" i="8" s="1"/>
  <c r="DY39" i="2"/>
  <c r="DZ39" i="2" s="1"/>
  <c r="Z48" i="8" s="1"/>
  <c r="DY36" i="2"/>
  <c r="DZ36" i="2" s="1"/>
  <c r="Z45" i="8" s="1"/>
  <c r="ED47" i="2"/>
  <c r="EE47" i="2" s="1"/>
  <c r="AA56" i="8" s="1"/>
  <c r="ED28" i="2"/>
  <c r="EE28" i="2" s="1"/>
  <c r="AA37" i="8" s="1"/>
  <c r="DY19" i="2"/>
  <c r="DZ19" i="2" s="1"/>
  <c r="DY17" i="2"/>
  <c r="DZ17" i="2" s="1"/>
  <c r="DY21" i="2"/>
  <c r="DZ21" i="2" s="1"/>
  <c r="ED19" i="2"/>
  <c r="EE19" i="2" s="1"/>
  <c r="ED16" i="2"/>
  <c r="EE16" i="2" s="1"/>
  <c r="AA25" i="8" s="1"/>
  <c r="DY14" i="2"/>
  <c r="DZ14" i="2" s="1"/>
  <c r="Z23" i="8" s="1"/>
  <c r="DY11" i="2"/>
  <c r="DZ11" i="2" s="1"/>
  <c r="Z20" i="8" s="1"/>
  <c r="Y8" i="8" s="1"/>
  <c r="ED21" i="2"/>
  <c r="EE21" i="2" s="1"/>
  <c r="DO43" i="2"/>
  <c r="DP43" i="2" s="1"/>
  <c r="X52" i="8" s="1"/>
  <c r="DO44" i="2"/>
  <c r="DP44" i="2" s="1"/>
  <c r="X53" i="8" s="1"/>
  <c r="DO51" i="2"/>
  <c r="DP51" i="2" s="1"/>
  <c r="X60" i="8" s="1"/>
  <c r="DO56" i="2"/>
  <c r="DP56" i="2" s="1"/>
  <c r="X65" i="8" s="1"/>
  <c r="DO40" i="2"/>
  <c r="DP40" i="2" s="1"/>
  <c r="X49" i="8" s="1"/>
  <c r="DO41" i="2"/>
  <c r="DP41" i="2" s="1"/>
  <c r="X50" i="8" s="1"/>
  <c r="DO39" i="2"/>
  <c r="DP39" i="2" s="1"/>
  <c r="X48" i="8" s="1"/>
  <c r="DO49" i="2"/>
  <c r="DP49" i="2" s="1"/>
  <c r="X58" i="8" s="1"/>
  <c r="DO11" i="2"/>
  <c r="DO20" i="2"/>
  <c r="DP20" i="2" s="1"/>
  <c r="DO17" i="2"/>
  <c r="DP17" i="2" s="1"/>
  <c r="DO22" i="2"/>
  <c r="DP22" i="2" s="1"/>
  <c r="FJ24" i="2"/>
  <c r="FJ38" i="2"/>
  <c r="FJ21" i="2"/>
  <c r="FJ32" i="2"/>
  <c r="FJ17" i="2"/>
  <c r="FJ11" i="2"/>
  <c r="FJ35" i="2"/>
  <c r="FJ37" i="2"/>
  <c r="FJ43" i="2"/>
  <c r="FJ12" i="2"/>
  <c r="FJ16" i="2"/>
  <c r="FJ31" i="2"/>
  <c r="FJ20" i="2"/>
  <c r="FJ23" i="2"/>
  <c r="FJ33" i="2"/>
  <c r="FJ29" i="2"/>
  <c r="FJ45" i="2"/>
  <c r="FJ13" i="2"/>
  <c r="FJ18" i="2"/>
  <c r="FJ14" i="2"/>
  <c r="FJ47" i="2"/>
  <c r="FJ19" i="2"/>
  <c r="FJ15" i="2"/>
  <c r="FJ25" i="2"/>
  <c r="FJ26" i="2"/>
  <c r="FJ22" i="2"/>
  <c r="FJ58" i="2"/>
  <c r="FJ44" i="2"/>
  <c r="FJ51" i="2"/>
  <c r="FJ50" i="2"/>
  <c r="FJ27" i="2"/>
  <c r="FJ48" i="2"/>
  <c r="FJ36" i="2"/>
  <c r="FJ49" i="2"/>
  <c r="FJ53" i="2"/>
  <c r="FJ46" i="2"/>
  <c r="FJ30" i="2"/>
  <c r="FJ57" i="2"/>
  <c r="FJ41" i="2"/>
  <c r="FJ34" i="2"/>
  <c r="FJ56" i="2"/>
  <c r="FJ42" i="2"/>
  <c r="FJ28" i="2"/>
  <c r="FJ52" i="2"/>
  <c r="FJ55" i="2"/>
  <c r="FJ39" i="2"/>
  <c r="FJ54" i="2"/>
  <c r="FJ40" i="2"/>
  <c r="AA29" i="8" l="1"/>
  <c r="Z11" i="8" s="1"/>
  <c r="Z6" i="30"/>
  <c r="X33" i="8"/>
  <c r="W15" i="8" s="1"/>
  <c r="W10" i="30"/>
  <c r="AA32" i="8"/>
  <c r="Z14" i="8" s="1"/>
  <c r="Z9" i="30"/>
  <c r="Z47" i="8"/>
  <c r="Y16" i="8" s="1"/>
  <c r="X11" i="30"/>
  <c r="X27" i="8"/>
  <c r="W9" i="8" s="1"/>
  <c r="W4" i="30"/>
  <c r="Z32" i="8"/>
  <c r="Y14" i="8" s="1"/>
  <c r="X9" i="30"/>
  <c r="AA47" i="8"/>
  <c r="Z16" i="8" s="1"/>
  <c r="Z11" i="30"/>
  <c r="Y67" i="8"/>
  <c r="X17" i="8" s="1"/>
  <c r="Y12" i="30"/>
  <c r="X31" i="8"/>
  <c r="W13" i="8" s="1"/>
  <c r="W8" i="30"/>
  <c r="AA30" i="8"/>
  <c r="Z12" i="8" s="1"/>
  <c r="Z7" i="30"/>
  <c r="AA28" i="8"/>
  <c r="Z10" i="8" s="1"/>
  <c r="Z5" i="30"/>
  <c r="X28" i="8"/>
  <c r="W10" i="8" s="1"/>
  <c r="W5" i="30"/>
  <c r="AA26" i="8"/>
  <c r="Z3" i="30"/>
  <c r="X47" i="8"/>
  <c r="W16" i="8" s="1"/>
  <c r="W11" i="30"/>
  <c r="Z27" i="8"/>
  <c r="Y9" i="8" s="1"/>
  <c r="X4" i="30"/>
  <c r="X30" i="8"/>
  <c r="W12" i="8" s="1"/>
  <c r="W7" i="30"/>
  <c r="AA31" i="8"/>
  <c r="Z13" i="8" s="1"/>
  <c r="Z8" i="30"/>
  <c r="Z29" i="8"/>
  <c r="Y11" i="8" s="1"/>
  <c r="X6" i="30"/>
  <c r="Y32" i="8"/>
  <c r="X14" i="8" s="1"/>
  <c r="Y9" i="30"/>
  <c r="Y47" i="8"/>
  <c r="X16" i="8" s="1"/>
  <c r="Y11" i="30"/>
  <c r="Y28" i="8"/>
  <c r="X10" i="8" s="1"/>
  <c r="Y5" i="30"/>
  <c r="Y29" i="8"/>
  <c r="X11" i="8" s="1"/>
  <c r="Y6" i="30"/>
  <c r="Z28" i="8"/>
  <c r="Y10" i="8" s="1"/>
  <c r="X5" i="30"/>
  <c r="X26" i="8"/>
  <c r="W3" i="30"/>
  <c r="Z30" i="8"/>
  <c r="Y12" i="8" s="1"/>
  <c r="X7" i="30"/>
  <c r="Z33" i="8"/>
  <c r="X10" i="30"/>
  <c r="X67" i="8"/>
  <c r="W17" i="8" s="1"/>
  <c r="W12" i="30"/>
  <c r="AA27" i="8"/>
  <c r="Z9" i="8" s="1"/>
  <c r="Z4" i="30"/>
  <c r="AA33" i="8"/>
  <c r="Z10" i="30"/>
  <c r="Z67" i="8"/>
  <c r="Y17" i="8" s="1"/>
  <c r="X12" i="30"/>
  <c r="Y27" i="8"/>
  <c r="X9" i="8" s="1"/>
  <c r="Y4" i="30"/>
  <c r="Y26" i="8"/>
  <c r="Y3" i="30"/>
  <c r="Y33" i="8"/>
  <c r="X15" i="8" s="1"/>
  <c r="Y10" i="30"/>
  <c r="X29" i="8"/>
  <c r="W11" i="8" s="1"/>
  <c r="W6" i="30"/>
  <c r="Z26" i="8"/>
  <c r="X3" i="30"/>
  <c r="Z31" i="8"/>
  <c r="Y13" i="8" s="1"/>
  <c r="X8" i="30"/>
  <c r="AA67" i="8"/>
  <c r="Z17" i="8" s="1"/>
  <c r="Z12" i="30"/>
  <c r="X32" i="8"/>
  <c r="W14" i="8" s="1"/>
  <c r="W9" i="30"/>
  <c r="Y30" i="8"/>
  <c r="X12" i="8" s="1"/>
  <c r="Y7" i="30"/>
  <c r="GI30" i="2"/>
  <c r="GI34" i="2"/>
  <c r="GI38" i="2"/>
  <c r="GI42" i="2"/>
  <c r="GJ42" i="2" s="1"/>
  <c r="GK42" i="2" s="1"/>
  <c r="GI46" i="2"/>
  <c r="GI50" i="2"/>
  <c r="GI54" i="2"/>
  <c r="GI58" i="2"/>
  <c r="GI13" i="2"/>
  <c r="GJ13" i="2" s="1"/>
  <c r="GK13" i="2" s="1"/>
  <c r="GI17" i="2"/>
  <c r="GI21" i="2"/>
  <c r="GI11" i="2"/>
  <c r="GJ11" i="2" s="1"/>
  <c r="GK11" i="2" s="1"/>
  <c r="GI32" i="2"/>
  <c r="GI44" i="2"/>
  <c r="GI56" i="2"/>
  <c r="GI19" i="2"/>
  <c r="GJ19" i="2" s="1"/>
  <c r="GK19" i="2" s="1"/>
  <c r="AC5" i="30" s="1"/>
  <c r="GI29" i="2"/>
  <c r="GI45" i="2"/>
  <c r="GI12" i="2"/>
  <c r="GJ12" i="2" s="1"/>
  <c r="GK12" i="2" s="1"/>
  <c r="GI27" i="2"/>
  <c r="GJ27" i="2" s="1"/>
  <c r="GK27" i="2" s="1"/>
  <c r="GI31" i="2"/>
  <c r="GI35" i="2"/>
  <c r="GI39" i="2"/>
  <c r="GI43" i="2"/>
  <c r="GI47" i="2"/>
  <c r="GI51" i="2"/>
  <c r="GI55" i="2"/>
  <c r="GI26" i="2"/>
  <c r="GJ26" i="2" s="1"/>
  <c r="GK26" i="2" s="1"/>
  <c r="GI14" i="2"/>
  <c r="GJ14" i="2" s="1"/>
  <c r="GK14" i="2" s="1"/>
  <c r="GJ17" i="2" s="1"/>
  <c r="GK17" i="2" s="1"/>
  <c r="AC3" i="30" s="1"/>
  <c r="GI18" i="2"/>
  <c r="GI22" i="2"/>
  <c r="GI36" i="2"/>
  <c r="GJ36" i="2" s="1"/>
  <c r="GK36" i="2" s="1"/>
  <c r="GI48" i="2"/>
  <c r="GI23" i="2"/>
  <c r="GI37" i="2"/>
  <c r="GI49" i="2"/>
  <c r="GI57" i="2"/>
  <c r="GI20" i="2"/>
  <c r="GI28" i="2"/>
  <c r="GI40" i="2"/>
  <c r="GI52" i="2"/>
  <c r="GI15" i="2"/>
  <c r="GJ15" i="2" s="1"/>
  <c r="GK15" i="2" s="1"/>
  <c r="GJ18" i="2" s="1"/>
  <c r="GK18" i="2" s="1"/>
  <c r="AC4" i="30" s="1"/>
  <c r="GI24" i="2"/>
  <c r="GI33" i="2"/>
  <c r="GJ33" i="2" s="1"/>
  <c r="GK33" i="2" s="1"/>
  <c r="GI41" i="2"/>
  <c r="GI53" i="2"/>
  <c r="GI16" i="2"/>
  <c r="GJ16" i="2" s="1"/>
  <c r="GK16" i="2" s="1"/>
  <c r="GI25" i="2"/>
  <c r="GO30" i="2"/>
  <c r="GP30" i="2" s="1"/>
  <c r="GQ30" i="2" s="1"/>
  <c r="GO34" i="2"/>
  <c r="GP34" i="2" s="1"/>
  <c r="GQ34" i="2" s="1"/>
  <c r="GO38" i="2"/>
  <c r="GP38" i="2" s="1"/>
  <c r="GQ38" i="2" s="1"/>
  <c r="AD11" i="30" s="1"/>
  <c r="GO42" i="2"/>
  <c r="GP42" i="2" s="1"/>
  <c r="GQ42" i="2" s="1"/>
  <c r="GO46" i="2"/>
  <c r="GP46" i="2" s="1"/>
  <c r="GQ46" i="2" s="1"/>
  <c r="GO50" i="2"/>
  <c r="GP50" i="2" s="1"/>
  <c r="GQ50" i="2" s="1"/>
  <c r="GO54" i="2"/>
  <c r="GP54" i="2" s="1"/>
  <c r="GQ54" i="2" s="1"/>
  <c r="GO58" i="2"/>
  <c r="GP58" i="2" s="1"/>
  <c r="GQ58" i="2" s="1"/>
  <c r="AD12" i="30" s="1"/>
  <c r="GO14" i="2"/>
  <c r="GP14" i="2" s="1"/>
  <c r="GQ14" i="2" s="1"/>
  <c r="GO18" i="2"/>
  <c r="GO22" i="2"/>
  <c r="GO11" i="2"/>
  <c r="GP11" i="2" s="1"/>
  <c r="GQ11" i="2" s="1"/>
  <c r="GO20" i="2"/>
  <c r="GO29" i="2"/>
  <c r="GP29" i="2" s="1"/>
  <c r="GQ29" i="2" s="1"/>
  <c r="GO45" i="2"/>
  <c r="GP45" i="2" s="1"/>
  <c r="GQ45" i="2" s="1"/>
  <c r="GO13" i="2"/>
  <c r="GP13" i="2" s="1"/>
  <c r="GQ13" i="2" s="1"/>
  <c r="GO27" i="2"/>
  <c r="GP27" i="2" s="1"/>
  <c r="GQ27" i="2" s="1"/>
  <c r="GO31" i="2"/>
  <c r="GP31" i="2" s="1"/>
  <c r="GQ31" i="2" s="1"/>
  <c r="GO35" i="2"/>
  <c r="GP35" i="2" s="1"/>
  <c r="GQ35" i="2" s="1"/>
  <c r="GO39" i="2"/>
  <c r="GP39" i="2" s="1"/>
  <c r="GQ39" i="2" s="1"/>
  <c r="GO43" i="2"/>
  <c r="GP43" i="2" s="1"/>
  <c r="GQ43" i="2" s="1"/>
  <c r="GO47" i="2"/>
  <c r="GP47" i="2" s="1"/>
  <c r="GQ47" i="2" s="1"/>
  <c r="GO51" i="2"/>
  <c r="GP51" i="2" s="1"/>
  <c r="GQ51" i="2" s="1"/>
  <c r="GO55" i="2"/>
  <c r="GP55" i="2" s="1"/>
  <c r="GQ55" i="2" s="1"/>
  <c r="GO26" i="2"/>
  <c r="GP26" i="2" s="1"/>
  <c r="GQ26" i="2" s="1"/>
  <c r="GO15" i="2"/>
  <c r="GP15" i="2" s="1"/>
  <c r="GQ15" i="2" s="1"/>
  <c r="GO19" i="2"/>
  <c r="GO23" i="2"/>
  <c r="GP23" i="2" s="1"/>
  <c r="GQ23" i="2" s="1"/>
  <c r="AD9" i="30" s="1"/>
  <c r="GO12" i="2"/>
  <c r="GP12" i="2" s="1"/>
  <c r="GQ12" i="2" s="1"/>
  <c r="GO33" i="2"/>
  <c r="GP33" i="2" s="1"/>
  <c r="GQ33" i="2" s="1"/>
  <c r="GO41" i="2"/>
  <c r="GP41" i="2" s="1"/>
  <c r="GQ41" i="2" s="1"/>
  <c r="GO53" i="2"/>
  <c r="GP53" i="2" s="1"/>
  <c r="GQ53" i="2" s="1"/>
  <c r="GO17" i="2"/>
  <c r="GO25" i="2"/>
  <c r="GO28" i="2"/>
  <c r="GP28" i="2" s="1"/>
  <c r="GQ28" i="2" s="1"/>
  <c r="GO32" i="2"/>
  <c r="GP32" i="2" s="1"/>
  <c r="GQ32" i="2" s="1"/>
  <c r="GO36" i="2"/>
  <c r="GP36" i="2" s="1"/>
  <c r="GQ36" i="2" s="1"/>
  <c r="GO40" i="2"/>
  <c r="GP40" i="2" s="1"/>
  <c r="GQ40" i="2" s="1"/>
  <c r="GO44" i="2"/>
  <c r="GP44" i="2" s="1"/>
  <c r="GQ44" i="2" s="1"/>
  <c r="GO48" i="2"/>
  <c r="GP48" i="2" s="1"/>
  <c r="GQ48" i="2" s="1"/>
  <c r="GO52" i="2"/>
  <c r="GP52" i="2" s="1"/>
  <c r="GQ52" i="2" s="1"/>
  <c r="GO56" i="2"/>
  <c r="GP56" i="2" s="1"/>
  <c r="GQ56" i="2" s="1"/>
  <c r="GO16" i="2"/>
  <c r="GO24" i="2"/>
  <c r="GP24" i="2" s="1"/>
  <c r="GQ24" i="2" s="1"/>
  <c r="AD10" i="30" s="1"/>
  <c r="GO37" i="2"/>
  <c r="GP37" i="2" s="1"/>
  <c r="GQ37" i="2" s="1"/>
  <c r="GO49" i="2"/>
  <c r="GP49" i="2" s="1"/>
  <c r="GQ49" i="2" s="1"/>
  <c r="GO57" i="2"/>
  <c r="GP57" i="2" s="1"/>
  <c r="GQ57" i="2" s="1"/>
  <c r="GO21" i="2"/>
  <c r="GP21" i="2" s="1"/>
  <c r="GQ21" i="2" s="1"/>
  <c r="AD7" i="30" s="1"/>
  <c r="FW30" i="2"/>
  <c r="FX30" i="2" s="1"/>
  <c r="FW40" i="2"/>
  <c r="FX40" i="2" s="1"/>
  <c r="GP22" i="2"/>
  <c r="GQ22" i="2" s="1"/>
  <c r="AD8" i="30" s="1"/>
  <c r="GC22" i="2"/>
  <c r="GD22" i="2" s="1"/>
  <c r="AB8" i="30" s="1"/>
  <c r="GC21" i="2"/>
  <c r="GD21" i="2" s="1"/>
  <c r="AB7" i="30" s="1"/>
  <c r="GC25" i="2"/>
  <c r="GD25" i="2"/>
  <c r="GJ20" i="2"/>
  <c r="GK20" i="2" s="1"/>
  <c r="AC6" i="30" s="1"/>
  <c r="GJ37" i="2"/>
  <c r="GK37" i="2" s="1"/>
  <c r="GJ58" i="2"/>
  <c r="GK58" i="2" s="1"/>
  <c r="AC12" i="30" s="1"/>
  <c r="GJ56" i="2"/>
  <c r="GK56" i="2" s="1"/>
  <c r="GJ28" i="2"/>
  <c r="GK28" i="2" s="1"/>
  <c r="GJ31" i="2"/>
  <c r="GK31" i="2" s="1"/>
  <c r="GJ50" i="2"/>
  <c r="GK50" i="2" s="1"/>
  <c r="FW56" i="2"/>
  <c r="FX56" i="2" s="1"/>
  <c r="FW32" i="2"/>
  <c r="FX32" i="2" s="1"/>
  <c r="FW50" i="2"/>
  <c r="FX50" i="2" s="1"/>
  <c r="GP20" i="2"/>
  <c r="GQ20" i="2" s="1"/>
  <c r="AD6" i="30" s="1"/>
  <c r="GP17" i="2"/>
  <c r="GQ17" i="2" s="1"/>
  <c r="AD3" i="30" s="1"/>
  <c r="GC20" i="2"/>
  <c r="GD20" i="2" s="1"/>
  <c r="AB6" i="30" s="1"/>
  <c r="GC13" i="2"/>
  <c r="GD13" i="2" s="1"/>
  <c r="GC17" i="2"/>
  <c r="GD17" i="2" s="1"/>
  <c r="AB3" i="30" s="1"/>
  <c r="GJ54" i="2"/>
  <c r="GK54" i="2" s="1"/>
  <c r="GJ35" i="2"/>
  <c r="GK35" i="2" s="1"/>
  <c r="GJ41" i="2"/>
  <c r="GK41" i="2" s="1"/>
  <c r="GK39" i="2"/>
  <c r="GJ39" i="2"/>
  <c r="GC24" i="2"/>
  <c r="GD24" i="2" s="1"/>
  <c r="AB10" i="30" s="1"/>
  <c r="GC19" i="2"/>
  <c r="GD19" i="2" s="1"/>
  <c r="AB5" i="30" s="1"/>
  <c r="GC16" i="2"/>
  <c r="GD16" i="2" s="1"/>
  <c r="GC18" i="2"/>
  <c r="GD18" i="2" s="1"/>
  <c r="AB4" i="30" s="1"/>
  <c r="GJ40" i="2"/>
  <c r="GK40" i="2" s="1"/>
  <c r="GJ29" i="2"/>
  <c r="GK29" i="2" s="1"/>
  <c r="GJ38" i="2"/>
  <c r="GK38" i="2" s="1"/>
  <c r="AC11" i="30" s="1"/>
  <c r="GJ51" i="2"/>
  <c r="GK51" i="2" s="1"/>
  <c r="GJ46" i="2"/>
  <c r="GK46" i="2" s="1"/>
  <c r="GJ57" i="2"/>
  <c r="GK57" i="2" s="1"/>
  <c r="GJ44" i="2"/>
  <c r="GK44" i="2" s="1"/>
  <c r="GJ55" i="2"/>
  <c r="GK55" i="2" s="1"/>
  <c r="FW44" i="2"/>
  <c r="FX44" i="2" s="1"/>
  <c r="FW34" i="2"/>
  <c r="FX34" i="2" s="1"/>
  <c r="FW36" i="2"/>
  <c r="FX36" i="2" s="1"/>
  <c r="FW58" i="2"/>
  <c r="FX58" i="2" s="1"/>
  <c r="AA12" i="30" s="1"/>
  <c r="FW22" i="2"/>
  <c r="FX22" i="2" s="1"/>
  <c r="AA8" i="30" s="1"/>
  <c r="GP25" i="2"/>
  <c r="GQ25" i="2" s="1"/>
  <c r="FW28" i="2"/>
  <c r="FX28" i="2" s="1"/>
  <c r="FW42" i="2"/>
  <c r="FX42" i="2" s="1"/>
  <c r="GP19" i="2"/>
  <c r="GQ19" i="2" s="1"/>
  <c r="AD5" i="30" s="1"/>
  <c r="GC23" i="2"/>
  <c r="GD23" i="2"/>
  <c r="AB9" i="30" s="1"/>
  <c r="GC12" i="2"/>
  <c r="GD12" i="2" s="1"/>
  <c r="GC14" i="2"/>
  <c r="GD14" i="2" s="1"/>
  <c r="GC15" i="2"/>
  <c r="GD15" i="2" s="1"/>
  <c r="GJ53" i="2"/>
  <c r="GK53" i="2" s="1"/>
  <c r="GJ45" i="2"/>
  <c r="GK45" i="2" s="1"/>
  <c r="GJ48" i="2"/>
  <c r="GK48" i="2" s="1"/>
  <c r="GJ43" i="2"/>
  <c r="GK43" i="2" s="1"/>
  <c r="GJ30" i="2"/>
  <c r="GK30" i="2" s="1"/>
  <c r="GJ34" i="2"/>
  <c r="GK34" i="2" s="1"/>
  <c r="GJ49" i="2"/>
  <c r="GK49" i="2" s="1"/>
  <c r="GJ32" i="2"/>
  <c r="GK32" i="2" s="1"/>
  <c r="GJ47" i="2"/>
  <c r="GK47" i="2" s="1"/>
  <c r="GJ52" i="2"/>
  <c r="GK52" i="2" s="1"/>
  <c r="FW46" i="2"/>
  <c r="FX46" i="2"/>
  <c r="FW54" i="2"/>
  <c r="FX54" i="2" s="1"/>
  <c r="FW38" i="2"/>
  <c r="FX38" i="2" s="1"/>
  <c r="AA11" i="30" s="1"/>
  <c r="FW24" i="2"/>
  <c r="FX24" i="2" s="1"/>
  <c r="AA10" i="30" s="1"/>
  <c r="FW14" i="2"/>
  <c r="FX14" i="2" s="1"/>
  <c r="FW20" i="2"/>
  <c r="FX20" i="2" s="1"/>
  <c r="AA6" i="30" s="1"/>
  <c r="GP16" i="2"/>
  <c r="GQ16" i="2" s="1"/>
  <c r="GP18" i="2"/>
  <c r="GQ18" i="2" s="1"/>
  <c r="AD4" i="30" s="1"/>
  <c r="FK12" i="2"/>
  <c r="FL12" i="2" s="1"/>
  <c r="AB21" i="8" s="1"/>
  <c r="DP11" i="2"/>
  <c r="X20" i="8" s="1"/>
  <c r="W8" i="8" s="1"/>
  <c r="A1742" i="14"/>
  <c r="J1771" i="14"/>
  <c r="AB15" i="8"/>
  <c r="Y15" i="8"/>
  <c r="FK41" i="2"/>
  <c r="FL41" i="2" s="1"/>
  <c r="AB50" i="8" s="1"/>
  <c r="FK27" i="2"/>
  <c r="FL27" i="2" s="1"/>
  <c r="AB36" i="8" s="1"/>
  <c r="FK15" i="2"/>
  <c r="FL15" i="2" s="1"/>
  <c r="AB24" i="8" s="1"/>
  <c r="FK33" i="2"/>
  <c r="FL33" i="2" s="1"/>
  <c r="AB42" i="8" s="1"/>
  <c r="FK35" i="2"/>
  <c r="FL35" i="2" s="1"/>
  <c r="AB44" i="8" s="1"/>
  <c r="FK21" i="2"/>
  <c r="FQ24" i="2"/>
  <c r="FR24" i="2" s="1"/>
  <c r="AC33" i="8" s="1"/>
  <c r="FQ21" i="2"/>
  <c r="FR21" i="2" s="1"/>
  <c r="AC30" i="8" s="1"/>
  <c r="AB12" i="8" s="1"/>
  <c r="FK39" i="2"/>
  <c r="FL39" i="2" s="1"/>
  <c r="AB48" i="8" s="1"/>
  <c r="FK42" i="2"/>
  <c r="FL42" i="2" s="1"/>
  <c r="AB51" i="8" s="1"/>
  <c r="FK57" i="2"/>
  <c r="FL57" i="2" s="1"/>
  <c r="AB66" i="8" s="1"/>
  <c r="FK49" i="2"/>
  <c r="FL49" i="2" s="1"/>
  <c r="AB58" i="8" s="1"/>
  <c r="FK50" i="2"/>
  <c r="FL50" i="2" s="1"/>
  <c r="AB59" i="8" s="1"/>
  <c r="FK22" i="2"/>
  <c r="FL22" i="2" s="1"/>
  <c r="AB31" i="8" s="1"/>
  <c r="AA13" i="8" s="1"/>
  <c r="FK19" i="2"/>
  <c r="FL19" i="2" s="1"/>
  <c r="AB28" i="8" s="1"/>
  <c r="AA10" i="8" s="1"/>
  <c r="FK13" i="2"/>
  <c r="FL13" i="2" s="1"/>
  <c r="AB22" i="8" s="1"/>
  <c r="FK23" i="2"/>
  <c r="FL23" i="2" s="1"/>
  <c r="AB32" i="8" s="1"/>
  <c r="AA14" i="8" s="1"/>
  <c r="FK11" i="2"/>
  <c r="FL11" i="2" s="1"/>
  <c r="AB20" i="8" s="1"/>
  <c r="AA8" i="8" s="1"/>
  <c r="FK38" i="2"/>
  <c r="FL38" i="2" s="1"/>
  <c r="AB47" i="8" s="1"/>
  <c r="AA16" i="8" s="1"/>
  <c r="FQ51" i="2"/>
  <c r="FR51" i="2" s="1"/>
  <c r="AC60" i="8" s="1"/>
  <c r="FQ50" i="2"/>
  <c r="FR50" i="2" s="1"/>
  <c r="AC59" i="8" s="1"/>
  <c r="FQ37" i="2"/>
  <c r="FR37" i="2" s="1"/>
  <c r="AC46" i="8" s="1"/>
  <c r="FQ45" i="2"/>
  <c r="FR45" i="2" s="1"/>
  <c r="AC54" i="8" s="1"/>
  <c r="FQ54" i="2"/>
  <c r="FR54" i="2" s="1"/>
  <c r="AC63" i="8" s="1"/>
  <c r="FQ27" i="2"/>
  <c r="FR27" i="2" s="1"/>
  <c r="AC36" i="8" s="1"/>
  <c r="FQ18" i="2"/>
  <c r="FR18" i="2" s="1"/>
  <c r="AC27" i="8" s="1"/>
  <c r="AB9" i="8" s="1"/>
  <c r="FQ12" i="2"/>
  <c r="FR12" i="2" s="1"/>
  <c r="AC21" i="8" s="1"/>
  <c r="FQ32" i="2"/>
  <c r="FR32" i="2" s="1"/>
  <c r="AC41" i="8" s="1"/>
  <c r="FQ19" i="2"/>
  <c r="FR19" i="2" s="1"/>
  <c r="AC28" i="8" s="1"/>
  <c r="AB10" i="8" s="1"/>
  <c r="FQ15" i="2"/>
  <c r="FR15" i="2" s="1"/>
  <c r="AC24" i="8" s="1"/>
  <c r="FQ39" i="2"/>
  <c r="FR39" i="2" s="1"/>
  <c r="AC48" i="8" s="1"/>
  <c r="FK54" i="2"/>
  <c r="FL54" i="2" s="1"/>
  <c r="AB63" i="8" s="1"/>
  <c r="FK28" i="2"/>
  <c r="FL28" i="2" s="1"/>
  <c r="AB37" i="8" s="1"/>
  <c r="FK53" i="2"/>
  <c r="FL53" i="2" s="1"/>
  <c r="AB62" i="8" s="1"/>
  <c r="FK58" i="2"/>
  <c r="FL58" i="2" s="1"/>
  <c r="AB67" i="8" s="1"/>
  <c r="AA17" i="8" s="1"/>
  <c r="FK18" i="2"/>
  <c r="FL18" i="2" s="1"/>
  <c r="AB27" i="8" s="1"/>
  <c r="AA9" i="8" s="1"/>
  <c r="FK16" i="2"/>
  <c r="FL16" i="2" s="1"/>
  <c r="AB25" i="8" s="1"/>
  <c r="FQ28" i="2"/>
  <c r="FR28" i="2" s="1"/>
  <c r="AC37" i="8" s="1"/>
  <c r="FQ35" i="2"/>
  <c r="FR35" i="2" s="1"/>
  <c r="AC44" i="8" s="1"/>
  <c r="FQ31" i="2"/>
  <c r="FR31" i="2" s="1"/>
  <c r="AC40" i="8" s="1"/>
  <c r="FQ43" i="2"/>
  <c r="FR43" i="2" s="1"/>
  <c r="AC52" i="8" s="1"/>
  <c r="FQ56" i="2"/>
  <c r="FR56" i="2" s="1"/>
  <c r="AC65" i="8" s="1"/>
  <c r="FQ22" i="2"/>
  <c r="FR22" i="2" s="1"/>
  <c r="AC31" i="8" s="1"/>
  <c r="AB13" i="8" s="1"/>
  <c r="FQ16" i="2"/>
  <c r="FR16" i="2" s="1"/>
  <c r="AC25" i="8" s="1"/>
  <c r="FQ48" i="2"/>
  <c r="FR48" i="2" s="1"/>
  <c r="AC57" i="8" s="1"/>
  <c r="FQ20" i="2"/>
  <c r="FR20" i="2" s="1"/>
  <c r="AC29" i="8" s="1"/>
  <c r="AB11" i="8" s="1"/>
  <c r="FQ44" i="2"/>
  <c r="FR44" i="2" s="1"/>
  <c r="AC53" i="8" s="1"/>
  <c r="FK55" i="2"/>
  <c r="FL55" i="2" s="1"/>
  <c r="AB64" i="8" s="1"/>
  <c r="FK56" i="2"/>
  <c r="FL56" i="2" s="1"/>
  <c r="AB65" i="8" s="1"/>
  <c r="FK30" i="2"/>
  <c r="FL30" i="2" s="1"/>
  <c r="AB39" i="8" s="1"/>
  <c r="FK36" i="2"/>
  <c r="FL36" i="2" s="1"/>
  <c r="AB45" i="8" s="1"/>
  <c r="FK51" i="2"/>
  <c r="FL51" i="2" s="1"/>
  <c r="AB60" i="8" s="1"/>
  <c r="FK26" i="2"/>
  <c r="FL26" i="2" s="1"/>
  <c r="AB35" i="8" s="1"/>
  <c r="FK47" i="2"/>
  <c r="FL47" i="2" s="1"/>
  <c r="AB56" i="8" s="1"/>
  <c r="FK45" i="2"/>
  <c r="FL45" i="2" s="1"/>
  <c r="AB54" i="8" s="1"/>
  <c r="FK20" i="2"/>
  <c r="FL20" i="2" s="1"/>
  <c r="AB29" i="8" s="1"/>
  <c r="AA11" i="8" s="1"/>
  <c r="FK43" i="2"/>
  <c r="FL43" i="2" s="1"/>
  <c r="AB52" i="8" s="1"/>
  <c r="FK17" i="2"/>
  <c r="FL17" i="2" s="1"/>
  <c r="AB26" i="8" s="1"/>
  <c r="FK24" i="2"/>
  <c r="FL24" i="2" s="1"/>
  <c r="AB33" i="8" s="1"/>
  <c r="FQ42" i="2"/>
  <c r="FR42" i="2" s="1"/>
  <c r="AC51" i="8" s="1"/>
  <c r="FQ25" i="2"/>
  <c r="FR25" i="2" s="1"/>
  <c r="AC34" i="8" s="1"/>
  <c r="FQ30" i="2"/>
  <c r="FR30" i="2" s="1"/>
  <c r="AC39" i="8" s="1"/>
  <c r="AA15" i="8"/>
  <c r="FQ52" i="2"/>
  <c r="FR52" i="2" s="1"/>
  <c r="AC61" i="8" s="1"/>
  <c r="FQ49" i="2"/>
  <c r="FR49" i="2" s="1"/>
  <c r="AC58" i="8" s="1"/>
  <c r="FQ55" i="2"/>
  <c r="FR55" i="2" s="1"/>
  <c r="AC64" i="8" s="1"/>
  <c r="FQ41" i="2"/>
  <c r="FR41" i="2" s="1"/>
  <c r="AC50" i="8" s="1"/>
  <c r="FQ17" i="2"/>
  <c r="FR17" i="2" s="1"/>
  <c r="AC26" i="8" s="1"/>
  <c r="FQ33" i="2"/>
  <c r="FR33" i="2" s="1"/>
  <c r="AC42" i="8" s="1"/>
  <c r="FQ23" i="2"/>
  <c r="FR23" i="2" s="1"/>
  <c r="AC32" i="8" s="1"/>
  <c r="AB14" i="8" s="1"/>
  <c r="FQ11" i="2"/>
  <c r="FR11" i="2" s="1"/>
  <c r="AC20" i="8" s="1"/>
  <c r="AB8" i="8" s="1"/>
  <c r="FK40" i="2"/>
  <c r="FL40" i="2" s="1"/>
  <c r="AB49" i="8" s="1"/>
  <c r="FK52" i="2"/>
  <c r="FL52" i="2" s="1"/>
  <c r="AB61" i="8" s="1"/>
  <c r="FK34" i="2"/>
  <c r="FL34" i="2" s="1"/>
  <c r="AB43" i="8" s="1"/>
  <c r="FK46" i="2"/>
  <c r="FL46" i="2" s="1"/>
  <c r="AB55" i="8" s="1"/>
  <c r="FK48" i="2"/>
  <c r="FL48" i="2" s="1"/>
  <c r="AB57" i="8" s="1"/>
  <c r="FK44" i="2"/>
  <c r="FL44" i="2" s="1"/>
  <c r="AB53" i="8" s="1"/>
  <c r="FK25" i="2"/>
  <c r="FL25" i="2" s="1"/>
  <c r="AB34" i="8" s="1"/>
  <c r="FK14" i="2"/>
  <c r="FL14" i="2" s="1"/>
  <c r="AB23" i="8" s="1"/>
  <c r="FK29" i="2"/>
  <c r="FL29" i="2" s="1"/>
  <c r="AB38" i="8" s="1"/>
  <c r="FK31" i="2"/>
  <c r="FL31" i="2" s="1"/>
  <c r="AB40" i="8" s="1"/>
  <c r="FK37" i="2"/>
  <c r="FL37" i="2" s="1"/>
  <c r="AB46" i="8" s="1"/>
  <c r="FK32" i="2"/>
  <c r="FL32" i="2" s="1"/>
  <c r="AB41" i="8" s="1"/>
  <c r="FQ53" i="2"/>
  <c r="FR53" i="2" s="1"/>
  <c r="AC62" i="8" s="1"/>
  <c r="FQ57" i="2"/>
  <c r="FR57" i="2" s="1"/>
  <c r="AC66" i="8" s="1"/>
  <c r="FQ58" i="2"/>
  <c r="FR58" i="2" s="1"/>
  <c r="AC67" i="8" s="1"/>
  <c r="AB17" i="8" s="1"/>
  <c r="FQ29" i="2"/>
  <c r="FR29" i="2" s="1"/>
  <c r="AC38" i="8" s="1"/>
  <c r="FQ40" i="2"/>
  <c r="FR40" i="2" s="1"/>
  <c r="AC49" i="8" s="1"/>
  <c r="FQ47" i="2"/>
  <c r="FR47" i="2" s="1"/>
  <c r="AC56" i="8" s="1"/>
  <c r="FQ14" i="2"/>
  <c r="FR14" i="2" s="1"/>
  <c r="AC23" i="8" s="1"/>
  <c r="FQ36" i="2"/>
  <c r="FR36" i="2" s="1"/>
  <c r="AC45" i="8" s="1"/>
  <c r="FQ38" i="2"/>
  <c r="FR38" i="2" s="1"/>
  <c r="AC47" i="8" s="1"/>
  <c r="AB16" i="8" s="1"/>
  <c r="FQ13" i="2"/>
  <c r="FR13" i="2" s="1"/>
  <c r="AC22" i="8" s="1"/>
  <c r="FQ34" i="2"/>
  <c r="FR34" i="2" s="1"/>
  <c r="AC43" i="8" s="1"/>
  <c r="FQ46" i="2"/>
  <c r="FR46" i="2" s="1"/>
  <c r="AC55" i="8" s="1"/>
  <c r="AF12" i="30" l="1"/>
  <c r="AF11" i="30"/>
  <c r="AM11" i="30" s="1"/>
  <c r="AE6" i="30"/>
  <c r="AL6" i="30" s="1"/>
  <c r="AH6" i="30"/>
  <c r="AO6" i="30" s="1"/>
  <c r="AE3" i="30"/>
  <c r="AL3" i="30" s="1"/>
  <c r="AH3" i="30"/>
  <c r="AO3" i="30" s="1"/>
  <c r="AG11" i="30"/>
  <c r="AN11" i="30" s="1"/>
  <c r="AI11" i="30"/>
  <c r="AP11" i="30" s="1"/>
  <c r="AJ11" i="30"/>
  <c r="AK11" i="30" s="1"/>
  <c r="AH5" i="30"/>
  <c r="AO5" i="30" s="1"/>
  <c r="AE5" i="30"/>
  <c r="AL5" i="30" s="1"/>
  <c r="AG12" i="30"/>
  <c r="AN12" i="30" s="1"/>
  <c r="AM12" i="30"/>
  <c r="AJ12" i="30"/>
  <c r="AQ12" i="30" s="1"/>
  <c r="AI12" i="30"/>
  <c r="AP12" i="30" s="1"/>
  <c r="AE4" i="30"/>
  <c r="AL4" i="30" s="1"/>
  <c r="AH4" i="30"/>
  <c r="AO4" i="30" s="1"/>
  <c r="GJ22" i="2"/>
  <c r="GK22" i="2" s="1"/>
  <c r="AC8" i="30" s="1"/>
  <c r="AH8" i="30" s="1"/>
  <c r="AO8" i="30" s="1"/>
  <c r="GJ21" i="2"/>
  <c r="GK21" i="2" s="1"/>
  <c r="AC7" i="30" s="1"/>
  <c r="AE7" i="30" s="1"/>
  <c r="AL7" i="30" s="1"/>
  <c r="GJ23" i="2"/>
  <c r="GK23" i="2" s="1"/>
  <c r="AC9" i="30" s="1"/>
  <c r="AE9" i="30" s="1"/>
  <c r="AL9" i="30" s="1"/>
  <c r="GJ25" i="2"/>
  <c r="GK25" i="2" s="1"/>
  <c r="FL21" i="2"/>
  <c r="AB30" i="8" s="1"/>
  <c r="AA12" i="8" s="1"/>
  <c r="AD12" i="8" s="1"/>
  <c r="Z15" i="8"/>
  <c r="AE8" i="8"/>
  <c r="AC8" i="8"/>
  <c r="AD8" i="8"/>
  <c r="AC10" i="8"/>
  <c r="AE10" i="8"/>
  <c r="AD10" i="8"/>
  <c r="AD13" i="8"/>
  <c r="AE13" i="8"/>
  <c r="AC13" i="8"/>
  <c r="AC12" i="8"/>
  <c r="AD11" i="8"/>
  <c r="AE11" i="8"/>
  <c r="AC11" i="8"/>
  <c r="AD9" i="8"/>
  <c r="AE9" i="8"/>
  <c r="AH9" i="8" s="1"/>
  <c r="AC9" i="8"/>
  <c r="AC14" i="8"/>
  <c r="AE14" i="8"/>
  <c r="AD14" i="8"/>
  <c r="J1800" i="14"/>
  <c r="A1771" i="14"/>
  <c r="AC17" i="8"/>
  <c r="AF17" i="8" s="1"/>
  <c r="AD17" i="8"/>
  <c r="AG17" i="8" s="1"/>
  <c r="AC16" i="8"/>
  <c r="AF16" i="8" s="1"/>
  <c r="AD16" i="8"/>
  <c r="AG16" i="8" s="1"/>
  <c r="AH9" i="30" l="1"/>
  <c r="AE12" i="8"/>
  <c r="AQ11" i="30"/>
  <c r="AK12" i="30"/>
  <c r="AH7" i="30"/>
  <c r="AO7" i="30" s="1"/>
  <c r="AE8" i="30"/>
  <c r="AL8" i="30" s="1"/>
  <c r="AO9" i="30"/>
  <c r="GJ24" i="2"/>
  <c r="GK24" i="2" s="1"/>
  <c r="AC10" i="30" s="1"/>
  <c r="AE10" i="30" s="1"/>
  <c r="AC15" i="8"/>
  <c r="AE15" i="8"/>
  <c r="AL15" i="8" s="1"/>
  <c r="AN15" i="8" s="1"/>
  <c r="AD15" i="8"/>
  <c r="AH10" i="8"/>
  <c r="AH12" i="8"/>
  <c r="AH8" i="8"/>
  <c r="AH11" i="8"/>
  <c r="AJ17" i="8"/>
  <c r="AI17" i="8"/>
  <c r="AI16" i="8"/>
  <c r="AJ16" i="8"/>
  <c r="J1829" i="14"/>
  <c r="A1800" i="14"/>
  <c r="AL14" i="8"/>
  <c r="AN14" i="8" s="1"/>
  <c r="AH14" i="8"/>
  <c r="AL13" i="8"/>
  <c r="AN13" i="8" s="1"/>
  <c r="AH13" i="8"/>
  <c r="AH15" i="8"/>
  <c r="AL9" i="8"/>
  <c r="AN9" i="8" s="1"/>
  <c r="AL16" i="8"/>
  <c r="AL12" i="8"/>
  <c r="AN12" i="8" s="1"/>
  <c r="AL8" i="8"/>
  <c r="AN8" i="8" s="1"/>
  <c r="AL17" i="8"/>
  <c r="AL10" i="8"/>
  <c r="AN10" i="8" s="1"/>
  <c r="AL11" i="8"/>
  <c r="AN11" i="8" s="1"/>
  <c r="AL10" i="30" l="1"/>
  <c r="AH10" i="30"/>
  <c r="AO10" i="30" s="1"/>
  <c r="A1829" i="14"/>
  <c r="J1858" i="14"/>
  <c r="AO17" i="8"/>
  <c r="AP17" i="8"/>
  <c r="AO16" i="8"/>
  <c r="AP16" i="8"/>
  <c r="J1887" i="14" l="1"/>
  <c r="A1858" i="14"/>
  <c r="J1916" i="14" l="1"/>
  <c r="A1887" i="14"/>
  <c r="A1916" i="14" l="1"/>
  <c r="J1945" i="14"/>
  <c r="J1974" i="14" l="1"/>
  <c r="A1945" i="14"/>
  <c r="J2003" i="14" l="1"/>
  <c r="A1974" i="14"/>
  <c r="J2032" i="14" l="1"/>
  <c r="A2003" i="14"/>
  <c r="J2061" i="14" l="1"/>
  <c r="A2032" i="14"/>
  <c r="A2061" i="14" l="1"/>
  <c r="J2090" i="14"/>
  <c r="J2119" i="14" l="1"/>
  <c r="A2090" i="14"/>
  <c r="J2148" i="14" l="1"/>
  <c r="A2119" i="14"/>
  <c r="J2177" i="14" l="1"/>
  <c r="A2148" i="14"/>
  <c r="A2177" i="14" l="1"/>
  <c r="J2206" i="14"/>
  <c r="A2206" i="14" l="1"/>
  <c r="J2235" i="14"/>
  <c r="J2264" i="14" l="1"/>
  <c r="A2235" i="14"/>
  <c r="J2293" i="14" l="1"/>
  <c r="A2264" i="14"/>
  <c r="A2293" i="14" l="1"/>
  <c r="J2322" i="14"/>
  <c r="J2351" i="14" l="1"/>
  <c r="A2322" i="14"/>
  <c r="J2380" i="14" l="1"/>
  <c r="A2351" i="14"/>
  <c r="A2380" i="14" l="1"/>
  <c r="J2409" i="14"/>
  <c r="J2438" i="14" l="1"/>
  <c r="A2409" i="14"/>
  <c r="J2467" i="14" l="1"/>
  <c r="A2438" i="14"/>
  <c r="J2496" i="14" l="1"/>
  <c r="A2467" i="14"/>
  <c r="J2525" i="14" l="1"/>
  <c r="A2496" i="14"/>
  <c r="A2525" i="14" l="1"/>
  <c r="J2554" i="14"/>
  <c r="J2583" i="14" l="1"/>
  <c r="A2554" i="14"/>
  <c r="J2612" i="14" l="1"/>
  <c r="A2583" i="14"/>
  <c r="J2641" i="14" l="1"/>
  <c r="A2612" i="14"/>
  <c r="A2641" i="14" l="1"/>
  <c r="J2670" i="14"/>
  <c r="A2670" i="14" l="1"/>
  <c r="J2699" i="14"/>
  <c r="J2728" i="14" l="1"/>
  <c r="A2699" i="14"/>
  <c r="J2757" i="14" l="1"/>
  <c r="A2728" i="14"/>
  <c r="A2757" i="14" l="1"/>
  <c r="J2786" i="14"/>
  <c r="J2815" i="14" l="1"/>
  <c r="A2786" i="14"/>
  <c r="J2844" i="14" l="1"/>
  <c r="A2815" i="14"/>
  <c r="A2844" i="14" l="1"/>
  <c r="J2873" i="14"/>
  <c r="J2902" i="14" l="1"/>
  <c r="A2873" i="14"/>
  <c r="J2931" i="14" l="1"/>
  <c r="A2902" i="14"/>
  <c r="J2960" i="14" l="1"/>
  <c r="A2931" i="14"/>
  <c r="J2989" i="14" l="1"/>
  <c r="A2960" i="14"/>
  <c r="A2989" i="14" l="1"/>
  <c r="J3018" i="14"/>
  <c r="J3047" i="14" l="1"/>
  <c r="A3018" i="14"/>
  <c r="J3076" i="14" l="1"/>
  <c r="A3047" i="14"/>
  <c r="J3105" i="14" l="1"/>
  <c r="A3076" i="14"/>
  <c r="A3105" i="14" l="1"/>
  <c r="J3134" i="14"/>
  <c r="A3134" i="14" l="1"/>
  <c r="J3163" i="14"/>
  <c r="J3192" i="14" l="1"/>
  <c r="A3163" i="14"/>
  <c r="J3221" i="14" l="1"/>
  <c r="A3192" i="14"/>
  <c r="A3221" i="14" l="1"/>
  <c r="J3250" i="14"/>
  <c r="J3279" i="14" l="1"/>
  <c r="A3250" i="14"/>
  <c r="J3308" i="14" l="1"/>
  <c r="A3279" i="14"/>
  <c r="A3308" i="14" l="1"/>
  <c r="J3337" i="14"/>
  <c r="J3366" i="14" l="1"/>
  <c r="A3337" i="14"/>
  <c r="J3395" i="14" l="1"/>
  <c r="A3366" i="14"/>
  <c r="J3424" i="14" l="1"/>
  <c r="A3424" i="14" s="1"/>
  <c r="A3395" i="14"/>
</calcChain>
</file>

<file path=xl/comments1.xml><?xml version="1.0" encoding="utf-8"?>
<comments xmlns="http://schemas.openxmlformats.org/spreadsheetml/2006/main">
  <authors>
    <author>Usuário do Windows</author>
  </authors>
  <commentList>
    <comment ref="CO4" authorId="0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TCC Larissa</t>
        </r>
      </text>
    </comment>
    <comment ref="CR4" authorId="0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Item 7 do EIA</t>
        </r>
      </text>
    </comment>
    <comment ref="CT4" authorId="0">
      <text>
        <r>
          <rPr>
            <b/>
            <sz val="9"/>
            <color rgb="FF000000"/>
            <rFont val="Segoe UI"/>
            <family val="2"/>
          </rPr>
          <t>Usuário do Windows:</t>
        </r>
        <r>
          <rPr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https://www.dci.com.br/dci-sp/aterro-sanitario-de-s-o-carlos-e-inaugurado-1.410894</t>
        </r>
      </text>
    </comment>
    <comment ref="CT7" authorId="0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TCC Larissa</t>
        </r>
      </text>
    </comment>
  </commentList>
</comments>
</file>

<file path=xl/sharedStrings.xml><?xml version="1.0" encoding="utf-8"?>
<sst xmlns="http://schemas.openxmlformats.org/spreadsheetml/2006/main" count="6499" uniqueCount="639">
  <si>
    <t>Consumo médio percapita de água (l/hab./dia)</t>
  </si>
  <si>
    <t>Ano</t>
  </si>
  <si>
    <t>Segundo Plano Diretor</t>
  </si>
  <si>
    <t>População</t>
  </si>
  <si>
    <t>Demanda rural de água (m³/s)</t>
  </si>
  <si>
    <t>Demanda industrial de água (m³/s)</t>
  </si>
  <si>
    <t>Demanda rural de água (m³/ano)</t>
  </si>
  <si>
    <t>Demanda industrial de água (m³/ano)</t>
  </si>
  <si>
    <t>PEGA HÍDRICA AZUL</t>
  </si>
  <si>
    <t>PROJEÇÃO DE CRESCIMENTO ref2011</t>
  </si>
  <si>
    <t>PEGA HÍDRICA CINZA</t>
  </si>
  <si>
    <t>ES005 - Volume de esgotos coletado (1.000 m³/ano)</t>
  </si>
  <si>
    <t>ES005 - Volume de esgotos coletado (m³/ano)</t>
  </si>
  <si>
    <t>kg DBO/ANO   Remanescente</t>
  </si>
  <si>
    <t>kg DBO/dia  Remanescente</t>
  </si>
  <si>
    <t>CONCENTRAÇÃO kg/m³</t>
  </si>
  <si>
    <t>FN024 - Investimento realizado em esgotamento sanitário pelo prestador de serviços (R$/ano)</t>
  </si>
  <si>
    <t>FN053 - Investimento realizado em esgotamento sanitário pelo estado (R$/ano)</t>
  </si>
  <si>
    <t>INVESTIMENTO TOTAL (R$)</t>
  </si>
  <si>
    <t>IN006_AE - Tarifa média de esgoto (R$/m³)</t>
  </si>
  <si>
    <t>ES007 - Volume de esgotos faturado (1.000 m³/ano)</t>
  </si>
  <si>
    <t>ARRECADAÇÃO COM ESGOTO FATURADO (R$)</t>
  </si>
  <si>
    <t>RENDIMENTOS COM ESGOTO (R$)</t>
  </si>
  <si>
    <t>PRODUÇÃO ESGOTO PER CAPITA (m³/ano)</t>
  </si>
  <si>
    <t>PIB (1000xR$)</t>
  </si>
  <si>
    <t>INVESTIMENTO SOBRE PIB</t>
  </si>
  <si>
    <t>SEADE</t>
  </si>
  <si>
    <t>SNIS</t>
  </si>
  <si>
    <t>IBGE</t>
  </si>
  <si>
    <t>RS</t>
  </si>
  <si>
    <t>Localização</t>
  </si>
  <si>
    <t>Fazenda Guaporé</t>
  </si>
  <si>
    <t>Aterro Guaporé</t>
  </si>
  <si>
    <t>Chorume - DBO (mg/L)</t>
  </si>
  <si>
    <t>Rodovia Washington Luís - SP-310, km243</t>
  </si>
  <si>
    <t>Central de Valorização Sustentável</t>
  </si>
  <si>
    <t>Rodovia Luiz Augusto de Oliveira (SP-215), km162+500</t>
  </si>
  <si>
    <t>IPCA</t>
  </si>
  <si>
    <t>VPL ARRECADAÇÃO COM ESGOTO FATURADO (R$)</t>
  </si>
  <si>
    <t>PIB (R$)</t>
  </si>
  <si>
    <t>VPL INVESTIMENTO TOTAL (R$)</t>
  </si>
  <si>
    <t>media</t>
  </si>
  <si>
    <t>n</t>
  </si>
  <si>
    <t>desv. Pad.</t>
  </si>
  <si>
    <t>grau de lib.</t>
  </si>
  <si>
    <t>grau de conf</t>
  </si>
  <si>
    <t>t</t>
  </si>
  <si>
    <t>Superior</t>
  </si>
  <si>
    <t>Inferior</t>
  </si>
  <si>
    <t>Sup</t>
  </si>
  <si>
    <t>Inf</t>
  </si>
  <si>
    <t>Von Sperling</t>
  </si>
  <si>
    <t>VOLUME DE ESGOTO GERADO POR ANO (m3/ano)</t>
  </si>
  <si>
    <t>RIO CLASSE</t>
  </si>
  <si>
    <t>REGRESSÃO LINEAR</t>
  </si>
  <si>
    <t>Coeficientes</t>
  </si>
  <si>
    <t>X</t>
  </si>
  <si>
    <t>Y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</si>
  <si>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</si>
  <si>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</si>
  <si>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</si>
  <si>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</si>
  <si>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</si>
  <si>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</si>
  <si>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</si>
  <si>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</si>
  <si>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gl</t>
  </si>
  <si>
    <t>SQ</t>
  </si>
  <si>
    <t>MQ</t>
  </si>
  <si>
    <t>F</t>
  </si>
  <si>
    <t>F de significação</t>
  </si>
  <si>
    <t>Regressão</t>
  </si>
  <si>
    <t>Resíduo</t>
  </si>
  <si>
    <t>Total</t>
  </si>
  <si>
    <t>Stat t</t>
  </si>
  <si>
    <t>valor-P</t>
  </si>
  <si>
    <t>95% inferiores</t>
  </si>
  <si>
    <t>95% superiores</t>
  </si>
  <si>
    <t>Inferior 95,0%</t>
  </si>
  <si>
    <t>Superior 95,0%</t>
  </si>
  <si>
    <t>Interseção</t>
  </si>
  <si>
    <t>Variável X 1</t>
  </si>
  <si>
    <t>RESULTADOS DE RESÍDUOS</t>
  </si>
  <si>
    <t>RESULTADOS DE PROBABILIDADE</t>
  </si>
  <si>
    <t>Observação</t>
  </si>
  <si>
    <t>Y previsto</t>
  </si>
  <si>
    <t>Resíduos</t>
  </si>
  <si>
    <t>Resíduos padrão</t>
  </si>
  <si>
    <t>Percentil</t>
  </si>
  <si>
    <t>Etp (mm)</t>
  </si>
  <si>
    <t>Precipitaçāo (mm)</t>
  </si>
  <si>
    <t>EMBRAPA</t>
  </si>
  <si>
    <t xml:space="preserve">População total do município </t>
  </si>
  <si>
    <t>Produção per capita (kg/dia)</t>
  </si>
  <si>
    <t>CETESB</t>
  </si>
  <si>
    <t>Produção diária de lixo (t/dia)</t>
  </si>
  <si>
    <t>Área (ha)</t>
  </si>
  <si>
    <t>Área (m²)</t>
  </si>
  <si>
    <t>Capacidade (t)</t>
  </si>
  <si>
    <t>Produção  Anual (t)</t>
  </si>
  <si>
    <t>Capacidade do Aterro (%)</t>
  </si>
  <si>
    <t>Acumulado (t)</t>
  </si>
  <si>
    <t>Proporção em Relação à Capacidade Total (%)</t>
  </si>
  <si>
    <t>4.5 - P (mm)</t>
  </si>
  <si>
    <t>4.5 - ETp (mm)</t>
  </si>
  <si>
    <t>8.5 - P (mm)</t>
  </si>
  <si>
    <t>8.5 - ETp (mm)</t>
  </si>
  <si>
    <t>HADGEM-2S (Sudeste-Br)</t>
  </si>
  <si>
    <t>Year</t>
  </si>
  <si>
    <t>DBO media annual (mg/L)</t>
  </si>
  <si>
    <t>Volume (m3)</t>
  </si>
  <si>
    <t>volume de lixiviado para 100%</t>
  </si>
  <si>
    <t>DBO (mg/m3)</t>
  </si>
  <si>
    <t>Grey WF (m3)</t>
  </si>
  <si>
    <t>Model: HadGEM- 2S               Scenario 4.5 - Inferior</t>
  </si>
  <si>
    <t>dbo para  classe 2 (mg/L)</t>
  </si>
  <si>
    <t>dbo água para diluição</t>
  </si>
  <si>
    <t>Model: HadGEM- 2S               Scenario 4.5 - Superior</t>
  </si>
  <si>
    <t>Model: HadGEM- 2S               Scenario 8.5 - Inferior</t>
  </si>
  <si>
    <t>Model: HadGEM- 2S               Scenario 8.5 - Superior</t>
  </si>
  <si>
    <t>4.5</t>
  </si>
  <si>
    <t>8.5</t>
  </si>
  <si>
    <t>EPE</t>
  </si>
  <si>
    <t>Rural</t>
  </si>
  <si>
    <t>Indústria</t>
  </si>
  <si>
    <t>IN049_AE - Índice de perdas na distribuição (%)</t>
  </si>
  <si>
    <t>Blue WF (m³)</t>
  </si>
  <si>
    <t>Vazão perdas anual (m³)</t>
  </si>
  <si>
    <t>Demanda Doméstica Anual (m³)</t>
  </si>
  <si>
    <t>Volunteers - Blue WF (m³)</t>
  </si>
  <si>
    <t>Voluntários</t>
  </si>
  <si>
    <t>Cenário 4.5</t>
  </si>
  <si>
    <t>Cenário 8.5</t>
  </si>
  <si>
    <t>Projeção PIB (%)</t>
  </si>
  <si>
    <t>PwD</t>
  </si>
  <si>
    <t>b</t>
  </si>
  <si>
    <t>a</t>
  </si>
  <si>
    <t>GREY WF (m³)</t>
  </si>
  <si>
    <t>REGRESSÃO NÃO LINEAR</t>
  </si>
  <si>
    <t>y=ax+b</t>
  </si>
  <si>
    <t>x</t>
  </si>
  <si>
    <t>y</t>
  </si>
  <si>
    <t>y=a*e^bx</t>
  </si>
  <si>
    <t>ln(Y)</t>
  </si>
  <si>
    <t>REGRESSÃO LINEAR SEM O ANO 2013</t>
  </si>
  <si>
    <t>REGRESSÃO NÃO LINEAR SEM O ANO 2013</t>
  </si>
  <si>
    <t>B</t>
  </si>
  <si>
    <t>A</t>
  </si>
  <si>
    <t>Volunt</t>
  </si>
  <si>
    <t>Diferença</t>
  </si>
  <si>
    <t>VOLUME PARA DILUIÇÃO (m³)</t>
  </si>
  <si>
    <t>VOLUNTÁRIOS</t>
  </si>
  <si>
    <t>MÉDIA</t>
  </si>
  <si>
    <t>VOLUME DE ESGOTO GERADO POR ANO (10^6m3/ano)</t>
  </si>
  <si>
    <t>CARGA POLUIDORA ANUAL  (kg)</t>
  </si>
  <si>
    <t>VOLUME PARA DILUIÇÃO (10^6m³)</t>
  </si>
  <si>
    <t>MÉDIA DOS INVESTIMENTOS</t>
  </si>
  <si>
    <t>VPL INVESTIMENTO TOTAL (10^6R$)</t>
  </si>
  <si>
    <t>Volunteer</t>
  </si>
  <si>
    <t>DOMÉSTICO</t>
  </si>
  <si>
    <t>ECONOMIA</t>
  </si>
  <si>
    <t>AGR</t>
  </si>
  <si>
    <t>IND</t>
  </si>
  <si>
    <t>MIN</t>
  </si>
  <si>
    <t>MAX</t>
  </si>
  <si>
    <t>BLUE WF (10^6m³)</t>
  </si>
  <si>
    <t>VOLUNTÁRIO</t>
  </si>
  <si>
    <t>Grey WF (10^6m3)</t>
  </si>
  <si>
    <t>TODOS DADOS DA SÉRIE</t>
  </si>
  <si>
    <t>INF</t>
  </si>
  <si>
    <t>SUP</t>
  </si>
  <si>
    <t>SÉRIES HISTÓRICAS</t>
  </si>
  <si>
    <t>Variação (%)</t>
  </si>
  <si>
    <t>Model: HadGEM- 2S               Scenario 4.5</t>
  </si>
  <si>
    <t>Model: HadGEM- 2S               Scenario 8.5</t>
  </si>
  <si>
    <t>Med</t>
  </si>
  <si>
    <t>Max</t>
  </si>
  <si>
    <t>GRÁFICO 10A</t>
  </si>
  <si>
    <t>GRÁFICO 10B</t>
  </si>
  <si>
    <t>Hist</t>
  </si>
  <si>
    <t>GRÁFICO 20A</t>
  </si>
  <si>
    <t>GRÁFICO 20B</t>
  </si>
  <si>
    <t>GRÁFICO 20C</t>
  </si>
  <si>
    <t>HIST</t>
  </si>
  <si>
    <t>GRÁFICO 30A</t>
  </si>
  <si>
    <t>Histórico</t>
  </si>
  <si>
    <t>Min</t>
  </si>
  <si>
    <t>Blue</t>
  </si>
  <si>
    <t>Grey</t>
  </si>
  <si>
    <t>Média para os cenários</t>
  </si>
  <si>
    <t>Favoravel</t>
  </si>
  <si>
    <t>Desfavorável</t>
  </si>
  <si>
    <t>taxa média anual</t>
  </si>
  <si>
    <t>média</t>
  </si>
  <si>
    <t>variação em relação à 2018</t>
  </si>
  <si>
    <t>Water bill per person ten years ago (R$/person)</t>
  </si>
  <si>
    <t xml:space="preserve">Water bill per person today (R$/person)  </t>
  </si>
  <si>
    <t>Water bill per person in 2030 (R$/person)</t>
  </si>
  <si>
    <t>Water bill per person in 2050 (R$/person)</t>
  </si>
  <si>
    <t>Plastic bags of waste per person ten years ago (unit/person)</t>
  </si>
  <si>
    <t xml:space="preserve">Plastic bags of waste per person today (unit/person)  </t>
  </si>
  <si>
    <t xml:space="preserve">Plastic bags of waste per person in 2030 (unit/person)  </t>
  </si>
  <si>
    <t xml:space="preserve">Plastic bags of waste per person in 2050 (unit/person)   </t>
  </si>
  <si>
    <t xml:space="preserve">Fraction of investments on sanitation from total resources available ten years ago (%) </t>
  </si>
  <si>
    <t xml:space="preserve">Fraction of investments on sanitation from total resources available today (%) </t>
  </si>
  <si>
    <t xml:space="preserve">Fraction of investments on sanitation from total resources available in 2030 (%) </t>
  </si>
  <si>
    <t xml:space="preserve">Fraction of investments on sanitation from total resources available in 2050 (%)  </t>
  </si>
  <si>
    <t>Correct / Yes</t>
  </si>
  <si>
    <t>Wrong / No</t>
  </si>
  <si>
    <t>Wrong</t>
  </si>
  <si>
    <t>Right</t>
  </si>
  <si>
    <t xml:space="preserve">Number of people who answered correctly the origin of tap water </t>
  </si>
  <si>
    <t>Number of people who answered correctly the agency responsible to bring water to their house</t>
  </si>
  <si>
    <t>Number of people who answered correctly the destination of waste water</t>
  </si>
  <si>
    <t xml:space="preserve">Quem consome mais água em sua cidade: a população, as indústrias ou as fazendas? </t>
  </si>
  <si>
    <t>Number of people who affirmed they are concerned about water availability in 2100</t>
  </si>
  <si>
    <t>Number of people who affirmed they can help on water management decisions</t>
  </si>
  <si>
    <t>live in São Carlos &lt; 20 years</t>
  </si>
  <si>
    <t>No correct / yes answers</t>
  </si>
  <si>
    <t>One correct / yes answer</t>
  </si>
  <si>
    <t>Two correct / yes answers</t>
  </si>
  <si>
    <t>Three correct / yes answers</t>
  </si>
  <si>
    <t>Four correct / yes answers</t>
  </si>
  <si>
    <t>Five correct / yes answers</t>
  </si>
  <si>
    <t>live in São Carlos from 20 to 30 years</t>
  </si>
  <si>
    <t>live in São Carlos &gt; 30 years</t>
  </si>
  <si>
    <t>5.media</t>
  </si>
  <si>
    <t>5.variacao</t>
  </si>
  <si>
    <t>6.media</t>
  </si>
  <si>
    <t>7.media</t>
  </si>
  <si>
    <t>7.variacao</t>
  </si>
  <si>
    <t>8.media</t>
  </si>
  <si>
    <t>8.variacao</t>
  </si>
  <si>
    <t>9.media</t>
  </si>
  <si>
    <t>9.variacao</t>
  </si>
  <si>
    <t>10.media</t>
  </si>
  <si>
    <t>11.media</t>
  </si>
  <si>
    <t>11variacao</t>
  </si>
  <si>
    <t>12.media</t>
  </si>
  <si>
    <t>12.variacao</t>
  </si>
  <si>
    <t>13.media</t>
  </si>
  <si>
    <t>13.variacao</t>
  </si>
  <si>
    <t>14.media</t>
  </si>
  <si>
    <t>15.media</t>
  </si>
  <si>
    <t>15.variacao</t>
  </si>
  <si>
    <t>16.media</t>
  </si>
  <si>
    <t>16variacao</t>
  </si>
  <si>
    <t>&lt;20</t>
  </si>
  <si>
    <t>20-30</t>
  </si>
  <si>
    <t>&gt;30</t>
  </si>
  <si>
    <t>20.acert</t>
  </si>
  <si>
    <t>20-30.acert</t>
  </si>
  <si>
    <t>30.acert</t>
  </si>
  <si>
    <t>20.0</t>
  </si>
  <si>
    <t>20.1</t>
  </si>
  <si>
    <t>20.2</t>
  </si>
  <si>
    <t>20.3</t>
  </si>
  <si>
    <t>20.4</t>
  </si>
  <si>
    <t>20.5</t>
  </si>
  <si>
    <t>20-30.0</t>
  </si>
  <si>
    <t>20-30.1</t>
  </si>
  <si>
    <t>20-30.2</t>
  </si>
  <si>
    <t>20-30.3</t>
  </si>
  <si>
    <t>20-30.4</t>
  </si>
  <si>
    <t>20-30.5</t>
  </si>
  <si>
    <t>30.0</t>
  </si>
  <si>
    <t>30.1</t>
  </si>
  <si>
    <t>30.2</t>
  </si>
  <si>
    <t>30.3</t>
  </si>
  <si>
    <t>30.4</t>
  </si>
  <si>
    <t>30.5</t>
  </si>
  <si>
    <t>Email:</t>
  </si>
  <si>
    <t>Há quanto tempo reside em São Carlos:</t>
  </si>
  <si>
    <t>Em qual bairro você reside atualmente:</t>
  </si>
  <si>
    <t>Jockey Club</t>
  </si>
  <si>
    <t xml:space="preserve">1) Quantas pessoas moravam em sua casa 10 anos atrás?  </t>
  </si>
  <si>
    <t>2) Quantas pessoas moram na sua casa hoje?</t>
  </si>
  <si>
    <t>3) Quantas pessoas você acha que irão morar na sua casa em 2030?</t>
  </si>
  <si>
    <t xml:space="preserve">4) Quantas pessoas você acha que irão morar na sua casa em 2050?  </t>
  </si>
  <si>
    <t>5) Quanto a sua casa pagava de conta de água mensalmente há 10 anos atrás (aproximadamente)?</t>
  </si>
  <si>
    <t>R$ por pessoa</t>
  </si>
  <si>
    <t>Variação 2008</t>
  </si>
  <si>
    <t xml:space="preserve">6) Quanto a sua casa paga de conta de água hoje?  </t>
  </si>
  <si>
    <t>7) Quanto você acha que sua casa pagará de conta de água em 2030?</t>
  </si>
  <si>
    <t>Variação 2030</t>
  </si>
  <si>
    <t xml:space="preserve">8) Quanto você acha que sua casa pagará de conta de água em 2050?  </t>
  </si>
  <si>
    <t>Variação 2050</t>
  </si>
  <si>
    <t>9) Há dez anos atrás, sua casa produzia quantas sacolinhas de lixo por semana (aproximadamente)?</t>
  </si>
  <si>
    <t>Und/pessoa</t>
  </si>
  <si>
    <t xml:space="preserve">10) Sua casa produz quantas sacolinhas de lixo por semana hoje em dia?   </t>
  </si>
  <si>
    <t xml:space="preserve">11) Quantas sacolinhas de lixo você acha que sua casa produzirá por semana em 2030?  </t>
  </si>
  <si>
    <t xml:space="preserve">12) Quantas sacolinhas de lixo você acha que sua casa produzirá por semana em 2050?  </t>
  </si>
  <si>
    <t xml:space="preserve">13) Qual porcentagem dos recursos financeiros de São Carlos era investida em abastecimento de água e estruturas de saneamento dez anos atrás? </t>
  </si>
  <si>
    <t xml:space="preserve">14) Qual porcentagem dos recursos financeiros de São Carlos é investida em abastecimento de água e estruturas de saneamento hoje? </t>
  </si>
  <si>
    <t xml:space="preserve">15) Qual porcentagem dos recursos financeiros de São Carlos será investida em abastecimento de água e estruturas de saneamento em 2030? </t>
  </si>
  <si>
    <t xml:space="preserve">16) Qual porcentagem dos recursos financeiros de São Carlos será investida em abastecimento de água e estruturas de saneamento em 2050?   </t>
  </si>
  <si>
    <t>CERTO (1) ERRADO (0)</t>
  </si>
  <si>
    <t xml:space="preserve">17) De onde vem a água que você bebe?  </t>
  </si>
  <si>
    <t>Não sei</t>
  </si>
  <si>
    <t xml:space="preserve">18) Quem é responsável por trazer água para sua casa?  </t>
  </si>
  <si>
    <t>SAAE</t>
  </si>
  <si>
    <t xml:space="preserve">19) O que acontece com o esgoto que sai da sua casa?  </t>
  </si>
  <si>
    <t xml:space="preserve">20) Quem consome mais água em sua cidade: a população, as indústrias ou as fazendas? </t>
  </si>
  <si>
    <t xml:space="preserve">21) Você se preocupa se a cidade em que você mora terá água para beber em 2100?  </t>
  </si>
  <si>
    <t>Sim</t>
  </si>
  <si>
    <t xml:space="preserve">22) Você acredita que pode ajudar no processo de decisão sobre gerenciamento dos recursos hídricos?  Se sim, como? </t>
  </si>
  <si>
    <t>Cidade Aracy 2</t>
  </si>
  <si>
    <t>Rio Feijão</t>
  </si>
  <si>
    <t>ETE</t>
  </si>
  <si>
    <t>barbara_sanka92@hotmail.com</t>
  </si>
  <si>
    <t>Romeu Tortorelli</t>
  </si>
  <si>
    <t>Indústrias</t>
  </si>
  <si>
    <t>gislainesilvabj@outlook.com</t>
  </si>
  <si>
    <t>Zavaglia</t>
  </si>
  <si>
    <t>Jardim dos Coqueiros</t>
  </si>
  <si>
    <t>As indústrias</t>
  </si>
  <si>
    <t>diogobrunheira@bol.com.br</t>
  </si>
  <si>
    <t>Boa Vista</t>
  </si>
  <si>
    <t>ETE e depois rio monjolinho</t>
  </si>
  <si>
    <t>As Fazendas</t>
  </si>
  <si>
    <t>Vila Carmem</t>
  </si>
  <si>
    <t>ETE e depois não sei</t>
  </si>
  <si>
    <t>Água vermelha</t>
  </si>
  <si>
    <t>Poço semi artesiano</t>
  </si>
  <si>
    <t>Foça</t>
  </si>
  <si>
    <t>São Carlos 8</t>
  </si>
  <si>
    <t>Rio Monjolinho</t>
  </si>
  <si>
    <t>Lago</t>
  </si>
  <si>
    <t>derlivery1957@gmail.com</t>
  </si>
  <si>
    <t>Jardim Botafogo</t>
  </si>
  <si>
    <t>Rio Feijão, Rio Espraiado e Poços</t>
  </si>
  <si>
    <t>ETE e depois rios</t>
  </si>
  <si>
    <t>Jardim Monique</t>
  </si>
  <si>
    <t>Rio Tietê</t>
  </si>
  <si>
    <t>ETE e volta para a gente</t>
  </si>
  <si>
    <t>Me preocupo</t>
  </si>
  <si>
    <t>Parque Novo Mundo</t>
  </si>
  <si>
    <t>Rio Gregório</t>
  </si>
  <si>
    <t>Vai para a ETE e depois devolve para o rio</t>
  </si>
  <si>
    <t>alinefrancieli64@gmail.com</t>
  </si>
  <si>
    <t>Água Vermelha</t>
  </si>
  <si>
    <t>Prefeitura</t>
  </si>
  <si>
    <t>thais.santos23@gmail.com</t>
  </si>
  <si>
    <t>Cidade Aracy</t>
  </si>
  <si>
    <t>Não Sei</t>
  </si>
  <si>
    <t>dominguesxjunior@gmail.com</t>
  </si>
  <si>
    <t>Vila Prado</t>
  </si>
  <si>
    <t>Aquifero Guarani</t>
  </si>
  <si>
    <t>Tratamento e despeja em rio</t>
  </si>
  <si>
    <t>Lógico</t>
  </si>
  <si>
    <t>stabelini@yahoo.com</t>
  </si>
  <si>
    <t>Jardim Betânia</t>
  </si>
  <si>
    <t>Poço artesiano</t>
  </si>
  <si>
    <t>ETE e despejado no manancial</t>
  </si>
  <si>
    <t>Fazendas</t>
  </si>
  <si>
    <t>Não</t>
  </si>
  <si>
    <t>toni_marchetti@icloud.com</t>
  </si>
  <si>
    <t>Tratado e despejado no rio</t>
  </si>
  <si>
    <t>Douradinho</t>
  </si>
  <si>
    <t>Bombeamento</t>
  </si>
  <si>
    <t>Tratado e volta pra nossa casa</t>
  </si>
  <si>
    <t>ponce_costa@hotmail.com</t>
  </si>
  <si>
    <t>Fazenda Cachoeira Santa Clara (Estrada João Ponce da Costa)</t>
  </si>
  <si>
    <t>Poço</t>
  </si>
  <si>
    <t>Nós mesmos</t>
  </si>
  <si>
    <t>Me preocupa</t>
  </si>
  <si>
    <t>tatianasanchietta@hotmail.com</t>
  </si>
  <si>
    <t>Jardim Medeiros</t>
  </si>
  <si>
    <t>Poço ou rio monjolinho</t>
  </si>
  <si>
    <t>Tratamento, volta para o rio</t>
  </si>
  <si>
    <t>Tratamento, volta para residência</t>
  </si>
  <si>
    <t>Sim, me preocupo</t>
  </si>
  <si>
    <t>eloisegabriela0123@gmail.com</t>
  </si>
  <si>
    <t>Presidente Collor</t>
  </si>
  <si>
    <t>Acho que tratamento, represa, rio</t>
  </si>
  <si>
    <t>marcos.zornetta122@gmail.com</t>
  </si>
  <si>
    <t>Cruzeiro do Sul</t>
  </si>
  <si>
    <t>Não sei dizer, joga no rio, desconfio que não é tratado</t>
  </si>
  <si>
    <t>Nunca parei para pensar</t>
  </si>
  <si>
    <t>jennifer.ruana1@gmail.com</t>
  </si>
  <si>
    <t>Coqueiros</t>
  </si>
  <si>
    <t>Cai na av. São Carlos</t>
  </si>
  <si>
    <t>mariana.barbosa92@outlook.com</t>
  </si>
  <si>
    <t>Tratamento e depois encaminha para as casas</t>
  </si>
  <si>
    <t>Tenho</t>
  </si>
  <si>
    <t>dimasco@ig.com.br</t>
  </si>
  <si>
    <t>Jockey Club A</t>
  </si>
  <si>
    <t>Subterrâneo</t>
  </si>
  <si>
    <t>Tratamento e depois o resíduo vai para um lixão</t>
  </si>
  <si>
    <t>luu_avila97@outlook.com</t>
  </si>
  <si>
    <t>Arnon de Melo</t>
  </si>
  <si>
    <t>Vai direto para o rio</t>
  </si>
  <si>
    <t>Claro</t>
  </si>
  <si>
    <t>paulla.vanessa.lopes@gmail.com</t>
  </si>
  <si>
    <t>Nunca pensei</t>
  </si>
  <si>
    <t>elizabethdasilva979@gmail.com</t>
  </si>
  <si>
    <t>Não penso nisso</t>
  </si>
  <si>
    <t>Aquifero Guarani e Ribeirão Feijão</t>
  </si>
  <si>
    <t>ETE e volta pro rio monjolinho</t>
  </si>
  <si>
    <t>andre_oliveira75@hotmail.com</t>
  </si>
  <si>
    <t>Vila São José</t>
  </si>
  <si>
    <t>ETE e depois vai pro rio</t>
  </si>
  <si>
    <t>Tenho essa preocupação</t>
  </si>
  <si>
    <t>nilton.lftelecom@gmail.com</t>
  </si>
  <si>
    <t>Centro</t>
  </si>
  <si>
    <t>Represa</t>
  </si>
  <si>
    <t>Tratado e volta para usar</t>
  </si>
  <si>
    <t>santeraco@hotmail.com</t>
  </si>
  <si>
    <t>Monjolinho e Feijão</t>
  </si>
  <si>
    <t>Não sei para onde vai</t>
  </si>
  <si>
    <t>adriana.manzanoimoveis@hotmail.com</t>
  </si>
  <si>
    <t>Rio Monjolinho e Rio Feijão</t>
  </si>
  <si>
    <t>Vai para ETE e joga no rio</t>
  </si>
  <si>
    <t>leozepon@gmail.com</t>
  </si>
  <si>
    <t>Rendenção</t>
  </si>
  <si>
    <t>Córrego Feijão</t>
  </si>
  <si>
    <t>Vai para o tratamento e depois os resíduos são descartados</t>
  </si>
  <si>
    <t>guivoltaire@hotmail.com</t>
  </si>
  <si>
    <t>Jardim Tangará</t>
  </si>
  <si>
    <t>Tratamento de esgoto</t>
  </si>
  <si>
    <t>pro.cresacer@hotmail.com</t>
  </si>
  <si>
    <t>Jardim Paraíso</t>
  </si>
  <si>
    <t>Rio Feijão e tem vários poços</t>
  </si>
  <si>
    <t>Córrego que passa pela marginal</t>
  </si>
  <si>
    <t>Me preocupo muito</t>
  </si>
  <si>
    <t>gugasanca@gmail.com</t>
  </si>
  <si>
    <t>Jardim São Carlos</t>
  </si>
  <si>
    <t>Ribeirão Feijão</t>
  </si>
  <si>
    <t>Cai no rio monjolinho</t>
  </si>
  <si>
    <t>-</t>
  </si>
  <si>
    <t>Antenor Garcia</t>
  </si>
  <si>
    <t>willian.rizzo@hotmail.com</t>
  </si>
  <si>
    <t>Conjunto Habitacional Planalto Verde</t>
  </si>
  <si>
    <t>Tratameno e retorna pra minha casa</t>
  </si>
  <si>
    <t>Não me preocupo</t>
  </si>
  <si>
    <t>wandi-2013@hotmail.com</t>
  </si>
  <si>
    <t>Jardim Embaré</t>
  </si>
  <si>
    <t>Rio Feijão e Aquifero</t>
  </si>
  <si>
    <t>Tratamento e depois não sei</t>
  </si>
  <si>
    <t>não quero</t>
  </si>
  <si>
    <t>Madre Cabrini</t>
  </si>
  <si>
    <t>Da rua</t>
  </si>
  <si>
    <t>jéssica.dinucci@hotmail.com</t>
  </si>
  <si>
    <t>Jardim Paulista</t>
  </si>
  <si>
    <t>alessandra.firmino@gmail.com</t>
  </si>
  <si>
    <t>Ipanema</t>
  </si>
  <si>
    <t>Tratamento</t>
  </si>
  <si>
    <t>Muita</t>
  </si>
  <si>
    <t>karinacpires@hotmail.com</t>
  </si>
  <si>
    <t>Vila Isabel</t>
  </si>
  <si>
    <t>POPULAÇÃO</t>
  </si>
  <si>
    <t>SIM</t>
  </si>
  <si>
    <t>andre.drshape@gmail.com</t>
  </si>
  <si>
    <t>Samambaia</t>
  </si>
  <si>
    <t>Fazenda</t>
  </si>
  <si>
    <t>tina@iplano.com.br</t>
  </si>
  <si>
    <t>Jockei Club</t>
  </si>
  <si>
    <t>Estação de tratamento</t>
  </si>
  <si>
    <t>Popualação</t>
  </si>
  <si>
    <t>Jardim Bandeirante</t>
  </si>
  <si>
    <t>Acho que vem do rio da cidade</t>
  </si>
  <si>
    <t>Município, porque não é terceirizado o serviço</t>
  </si>
  <si>
    <t>Vai para o reservatório para ser tratado</t>
  </si>
  <si>
    <t>As fazendas</t>
  </si>
  <si>
    <t>Com certeza</t>
  </si>
  <si>
    <t>Santa Paula</t>
  </si>
  <si>
    <t>Do reservatório</t>
  </si>
  <si>
    <t>Não sei, acho que vai para os rios urbanos</t>
  </si>
  <si>
    <t>A população</t>
  </si>
  <si>
    <t>Vai para a estação de tratamento depois não sei</t>
  </si>
  <si>
    <t>GRÁFICO 10C</t>
  </si>
  <si>
    <t>GRÁFICO 40A</t>
  </si>
  <si>
    <t>DBO (kg/m³) =</t>
  </si>
  <si>
    <t>Qualidade da agua entrada (kg/m³)</t>
  </si>
  <si>
    <t>BW - Industry</t>
  </si>
  <si>
    <t>GW - Sewage - Time series</t>
  </si>
  <si>
    <t>GW - Sewage - 160 l/person*daily - Average of investments in previous years</t>
  </si>
  <si>
    <t>GW - Sewage - 160 l/person*daily - Perception of Volunteers of Investments</t>
  </si>
  <si>
    <t>BW - Favorable Scenario</t>
  </si>
  <si>
    <t>BW - UNFavorable Scenario</t>
  </si>
  <si>
    <t>GW - Favorable Scenario</t>
  </si>
  <si>
    <t>GW - UnFavorable Scenario</t>
  </si>
  <si>
    <t>Standard Deviation</t>
  </si>
  <si>
    <t>7.Desvio</t>
  </si>
  <si>
    <t>8.Desvio</t>
  </si>
  <si>
    <t>9. Desvio</t>
  </si>
  <si>
    <t>6.Desvio</t>
  </si>
  <si>
    <t>5.Desvio</t>
  </si>
  <si>
    <t>10.Desvio</t>
  </si>
  <si>
    <t>11.Desvio</t>
  </si>
  <si>
    <t>12.Desvio</t>
  </si>
  <si>
    <t>13.desvio</t>
  </si>
  <si>
    <t>14.Desvio</t>
  </si>
  <si>
    <t>15.Desvio</t>
  </si>
  <si>
    <t>16.desvio</t>
  </si>
  <si>
    <t>Variable</t>
  </si>
  <si>
    <t>Unit</t>
  </si>
  <si>
    <t>R$/person</t>
  </si>
  <si>
    <t>Fraction of investments on sanitation from total resources available ten years ago</t>
  </si>
  <si>
    <t>unit/person</t>
  </si>
  <si>
    <t>Fraction of investments on sanitation from total resources available today</t>
  </si>
  <si>
    <t>Fraction of investments on sanitation from total resources available in 2030</t>
  </si>
  <si>
    <t>Fraction of investments on sanitation from total resources available in 2050</t>
  </si>
  <si>
    <t>%</t>
  </si>
  <si>
    <t>Average</t>
  </si>
  <si>
    <t>Upper Limit</t>
  </si>
  <si>
    <t>Lower Limit</t>
  </si>
  <si>
    <t>Max variation</t>
  </si>
  <si>
    <t>[1]</t>
  </si>
  <si>
    <t>[2]</t>
  </si>
  <si>
    <t>[3]</t>
  </si>
  <si>
    <t>[4]</t>
  </si>
  <si>
    <t>[5]</t>
  </si>
  <si>
    <t>[6]</t>
  </si>
  <si>
    <t>[7]</t>
  </si>
  <si>
    <t>[8]</t>
  </si>
  <si>
    <t>[10]</t>
  </si>
  <si>
    <t>Water bill per person ten years ago</t>
  </si>
  <si>
    <t>Water bill per person today</t>
  </si>
  <si>
    <t>Water bill per person in 2030</t>
  </si>
  <si>
    <t>Water bill per person in 2050</t>
  </si>
  <si>
    <t xml:space="preserve">Plastic bags of waste per person ten years ago </t>
  </si>
  <si>
    <t>Plastic bags of waste per person today</t>
  </si>
  <si>
    <t>Plastic bags of waste per person in 2030</t>
  </si>
  <si>
    <t>Plastic bags of waste per person in 2050</t>
  </si>
  <si>
    <t>Conf Interval</t>
  </si>
  <si>
    <t>Upper</t>
  </si>
  <si>
    <t>Lower</t>
  </si>
  <si>
    <t>V up</t>
  </si>
  <si>
    <t>V down</t>
  </si>
  <si>
    <t>Volunt up</t>
  </si>
  <si>
    <t>Volunt down</t>
  </si>
  <si>
    <t>Volunteer inf</t>
  </si>
  <si>
    <t>Volunteer sup</t>
  </si>
  <si>
    <t>Coeficiente Variacao</t>
  </si>
  <si>
    <t>Vazão consumo anual (m³/ano)</t>
  </si>
  <si>
    <t>200l/pessoa</t>
  </si>
  <si>
    <t>media+devpad*t/SQRT(n)</t>
  </si>
  <si>
    <t>[11]</t>
  </si>
  <si>
    <t>[12]</t>
  </si>
  <si>
    <t>T student 95%</t>
  </si>
  <si>
    <t>Number of responses</t>
  </si>
  <si>
    <t>Degrees of freendom</t>
  </si>
  <si>
    <t>media-devpad*t/SQRT(n)</t>
  </si>
  <si>
    <t>Upper Limit (t-Student 95%)</t>
  </si>
  <si>
    <t>variação em relação à média [upper]</t>
  </si>
  <si>
    <t>variação em relação à média [lower]</t>
  </si>
  <si>
    <t>Média da série histórica</t>
  </si>
  <si>
    <t>200l/pess</t>
  </si>
  <si>
    <t>Intervalo de confiança das respostas</t>
  </si>
  <si>
    <t>Limite Superior</t>
  </si>
  <si>
    <t>Limite Inferior</t>
  </si>
  <si>
    <t>Inferior Voluntario</t>
  </si>
  <si>
    <t>Superior Voluntario</t>
  </si>
  <si>
    <t>Variação de investimento em esgoto em relação ao ano 2018 [média]</t>
  </si>
  <si>
    <t>LIMITE SUP</t>
  </si>
  <si>
    <t>LIMITE INF</t>
  </si>
  <si>
    <t>Voluntário Inferior</t>
  </si>
  <si>
    <t>Voluntário Superior</t>
  </si>
  <si>
    <t>Voluntário Médio</t>
  </si>
  <si>
    <t>BW - Domestic Activities - 200l/person*day</t>
  </si>
  <si>
    <t>BW - Domestic Activities - Historical data</t>
  </si>
  <si>
    <t>BW - Domestic Activities - Lower Limit based on Time Series</t>
  </si>
  <si>
    <t>BW - Domestic Activities - Upper Limit based on Time Series</t>
  </si>
  <si>
    <t>BW - Domestic Activities - Lower limit based on volunteer information</t>
  </si>
  <si>
    <t>BW - Domestic Activities - Upper limit based on volunteer information</t>
  </si>
  <si>
    <t>BW - Economic Activity - Agriculture</t>
  </si>
  <si>
    <t>GW - Sewage - Lower Limit based on time series of sewage production- Average of investments in previous years</t>
  </si>
  <si>
    <t>GW - Sewage - Upper Limit based on time series of sewage production - Average of investments in previous years</t>
  </si>
  <si>
    <t>GW - Sewage - Lower Limit of time series - Average of Volunteers' Perception on Investments</t>
  </si>
  <si>
    <t>GW - Sewage - Upper Limit of time series - Average of Volunteers' Perception on Investments</t>
  </si>
  <si>
    <t>GW - Sewage - Lower Limit of time series - Lower limit of Volunteers' Perception on Investments</t>
  </si>
  <si>
    <t>GW - Sewage - Upper Limit of time series - Upper limit of Volunteers' Perception on Investments</t>
  </si>
  <si>
    <t>GW - Leachate - Lower Limit of time series - RCP 4.5</t>
  </si>
  <si>
    <t>GW - Leachate - Lower Limit of time series - RCP 8.5</t>
  </si>
  <si>
    <t>GW - Leachate - Upper Limit of time series - RCP 4.5</t>
  </si>
  <si>
    <t>GW - Leachate - Upper Limit of time series - RCP 8.5</t>
  </si>
  <si>
    <t>GW - Leachate - Lower Limit of  volunteers' responses - RCP 4.5</t>
  </si>
  <si>
    <t>GW - Leachate - Lower Limit of  volunteers' responses - RCP 8.5</t>
  </si>
  <si>
    <t>GW - Leachate - Upper Limit of  volunteers' responses - RCP 4.5</t>
  </si>
  <si>
    <t>GW - Leachate - Upper Limit of  volunteers' responses - RCP 8.5</t>
  </si>
  <si>
    <t>WF - Total</t>
  </si>
  <si>
    <t>WF - Favorable Scenario</t>
  </si>
  <si>
    <t>WF - UnFavorable Scenario</t>
  </si>
  <si>
    <t>GW - Historical data</t>
  </si>
  <si>
    <t>BW - Historical data</t>
  </si>
  <si>
    <t>Diff Unfav-Fav</t>
  </si>
  <si>
    <t>GWF/BWF historical</t>
  </si>
  <si>
    <t>GWF/BWF favorable</t>
  </si>
  <si>
    <t>GWF/BWF unfavorable</t>
  </si>
  <si>
    <t>WF/Person - favorable</t>
  </si>
  <si>
    <t>WF/Person - unfavorable</t>
  </si>
  <si>
    <t>Population</t>
  </si>
  <si>
    <t>WF/Person - historical (m³/dia)</t>
  </si>
  <si>
    <t>Lower Limit (t-Student 95%)</t>
  </si>
  <si>
    <t>[9]</t>
  </si>
  <si>
    <t>[13]</t>
  </si>
  <si>
    <t>[14]</t>
  </si>
  <si>
    <t>[15]</t>
  </si>
  <si>
    <t>[16]</t>
  </si>
  <si>
    <t>[17]</t>
  </si>
  <si>
    <t>[18]</t>
  </si>
  <si>
    <t>[19]</t>
  </si>
  <si>
    <t>[21]</t>
  </si>
  <si>
    <t>[20]</t>
  </si>
  <si>
    <t>[22]</t>
  </si>
  <si>
    <t>[23]</t>
  </si>
  <si>
    <t>[24]</t>
  </si>
  <si>
    <t>[25]</t>
  </si>
  <si>
    <t>[26]</t>
  </si>
  <si>
    <t>[27]</t>
  </si>
  <si>
    <t>[28]</t>
  </si>
  <si>
    <t>[29]</t>
  </si>
  <si>
    <t>[30]</t>
  </si>
  <si>
    <t>[31]</t>
  </si>
  <si>
    <t>[32]</t>
  </si>
  <si>
    <t>[33]</t>
  </si>
  <si>
    <t>[34]</t>
  </si>
  <si>
    <t>[35]</t>
  </si>
  <si>
    <t>[36]</t>
  </si>
  <si>
    <t>[37]</t>
  </si>
  <si>
    <t>[38]</t>
  </si>
  <si>
    <t>[39]</t>
  </si>
  <si>
    <t>[40]</t>
  </si>
  <si>
    <t>[41]</t>
  </si>
  <si>
    <t>[42]</t>
  </si>
  <si>
    <t>[43]</t>
  </si>
  <si>
    <t>[44]</t>
  </si>
  <si>
    <t>GWF/Person (m3/year)</t>
  </si>
  <si>
    <t>BWF/Person (m3/year)</t>
  </si>
  <si>
    <t>BWF/Person Fav (m3/year)</t>
  </si>
  <si>
    <t>BWF/Person Unf (m3/year)</t>
  </si>
  <si>
    <t>GWF/Person Fav (m3/year)</t>
  </si>
  <si>
    <t>GWF/Person Unf (m3/year)</t>
  </si>
  <si>
    <t>[45]</t>
  </si>
  <si>
    <t>[46]</t>
  </si>
  <si>
    <t>[47]</t>
  </si>
  <si>
    <t>[48]</t>
  </si>
  <si>
    <t>[49]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</si>
</sst>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00"/>
    <numFmt numFmtId="165" formatCode="#,##0.0"/>
    <numFmt numFmtId="166" formatCode="0.0"/>
    <numFmt numFmtId="167" formatCode="0.000"/>
    <numFmt numFmtId="168" formatCode="#,##0;#,##0"/>
    <numFmt numFmtId="169" formatCode="0.0000000"/>
    <numFmt numFmtId="170" formatCode="0.0%"/>
    <numFmt numFmtId="171" formatCode="0.000%"/>
    <numFmt numFmtId="172" formatCode="0.0000%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2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theme="1"/>
      <name val="Comic Sans MS"/>
      <family val="4"/>
    </font>
    <font>
      <sz val="16"/>
      <color theme="1"/>
      <name val="Comic Sans MS"/>
      <family val="4"/>
    </font>
    <font>
      <sz val="12"/>
      <color theme="1"/>
      <name val="Comic Sans MS"/>
      <family val="4"/>
    </font>
    <font>
      <b/>
      <sz val="28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13">
    <xf numFmtId="0" fontId="0" fillId="0" borderId="0"/>
    <xf numFmtId="9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92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14" xfId="0" applyBorder="1"/>
    <xf numFmtId="3" fontId="2" fillId="0" borderId="1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1" fillId="4" borderId="13" xfId="0" applyFont="1" applyFill="1" applyBorder="1" applyAlignment="1">
      <alignment horizontal="center" vertical="center" wrapText="1"/>
    </xf>
    <xf numFmtId="0" fontId="0" fillId="6" borderId="21" xfId="0" applyFill="1" applyBorder="1"/>
    <xf numFmtId="0" fontId="0" fillId="6" borderId="22" xfId="0" applyFill="1" applyBorder="1"/>
    <xf numFmtId="0" fontId="0" fillId="6" borderId="23" xfId="0" applyFill="1" applyBorder="1"/>
    <xf numFmtId="0" fontId="0" fillId="0" borderId="10" xfId="0" applyBorder="1"/>
    <xf numFmtId="0" fontId="0" fillId="0" borderId="24" xfId="0" applyBorder="1"/>
    <xf numFmtId="0" fontId="5" fillId="7" borderId="0" xfId="0" applyFont="1" applyFill="1" applyAlignment="1">
      <alignment vertical="center" wrapText="1"/>
    </xf>
    <xf numFmtId="0" fontId="0" fillId="7" borderId="0" xfId="0" applyFill="1"/>
    <xf numFmtId="0" fontId="7" fillId="0" borderId="31" xfId="0" applyFont="1" applyFill="1" applyBorder="1" applyAlignment="1">
      <alignment horizontal="centerContinuous"/>
    </xf>
    <xf numFmtId="0" fontId="0" fillId="0" borderId="0" xfId="0" applyFill="1" applyBorder="1" applyAlignment="1"/>
    <xf numFmtId="0" fontId="0" fillId="0" borderId="26" xfId="0" applyFill="1" applyBorder="1" applyAlignment="1"/>
    <xf numFmtId="0" fontId="7" fillId="0" borderId="31" xfId="0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wrapText="1"/>
    </xf>
    <xf numFmtId="3" fontId="2" fillId="0" borderId="2" xfId="0" applyNumberFormat="1" applyFont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3" fontId="0" fillId="7" borderId="0" xfId="0" applyNumberFormat="1" applyFill="1"/>
    <xf numFmtId="0" fontId="0" fillId="7" borderId="10" xfId="0" applyFill="1" applyBorder="1"/>
    <xf numFmtId="0" fontId="0" fillId="7" borderId="24" xfId="0" applyFill="1" applyBorder="1" applyAlignment="1">
      <alignment horizontal="center"/>
    </xf>
    <xf numFmtId="0" fontId="0" fillId="7" borderId="17" xfId="0" applyFill="1" applyBorder="1"/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1" fillId="7" borderId="0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3" fontId="0" fillId="0" borderId="1" xfId="0" applyNumberFormat="1" applyBorder="1"/>
    <xf numFmtId="3" fontId="0" fillId="0" borderId="1" xfId="0" applyNumberFormat="1" applyBorder="1" applyAlignment="1"/>
    <xf numFmtId="3" fontId="0" fillId="0" borderId="8" xfId="0" applyNumberFormat="1" applyBorder="1"/>
    <xf numFmtId="3" fontId="0" fillId="0" borderId="30" xfId="0" applyNumberFormat="1" applyBorder="1"/>
    <xf numFmtId="3" fontId="0" fillId="0" borderId="9" xfId="0" applyNumberFormat="1" applyBorder="1"/>
    <xf numFmtId="0" fontId="1" fillId="7" borderId="5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9" fontId="2" fillId="7" borderId="1" xfId="1" applyFont="1" applyFill="1" applyBorder="1" applyAlignment="1">
      <alignment horizontal="center" vertical="center" wrapText="1"/>
    </xf>
    <xf numFmtId="0" fontId="0" fillId="7" borderId="1" xfId="0" applyFill="1" applyBorder="1"/>
    <xf numFmtId="3" fontId="0" fillId="0" borderId="36" xfId="0" applyNumberFormat="1" applyBorder="1"/>
    <xf numFmtId="3" fontId="0" fillId="0" borderId="47" xfId="0" applyNumberFormat="1" applyBorder="1"/>
    <xf numFmtId="3" fontId="0" fillId="0" borderId="40" xfId="0" applyNumberFormat="1" applyBorder="1"/>
    <xf numFmtId="3" fontId="0" fillId="0" borderId="28" xfId="0" applyNumberFormat="1" applyBorder="1"/>
    <xf numFmtId="3" fontId="0" fillId="0" borderId="46" xfId="0" applyNumberFormat="1" applyBorder="1"/>
    <xf numFmtId="3" fontId="0" fillId="0" borderId="3" xfId="0" applyNumberFormat="1" applyBorder="1" applyAlignment="1"/>
    <xf numFmtId="3" fontId="0" fillId="0" borderId="50" xfId="0" applyNumberFormat="1" applyBorder="1" applyAlignment="1"/>
    <xf numFmtId="3" fontId="0" fillId="0" borderId="48" xfId="0" applyNumberFormat="1" applyBorder="1" applyAlignment="1"/>
    <xf numFmtId="3" fontId="0" fillId="0" borderId="0" xfId="0" applyNumberFormat="1" applyBorder="1" applyAlignment="1"/>
    <xf numFmtId="3" fontId="0" fillId="0" borderId="5" xfId="0" applyNumberFormat="1" applyBorder="1" applyAlignment="1"/>
    <xf numFmtId="3" fontId="0" fillId="0" borderId="51" xfId="0" applyNumberFormat="1" applyBorder="1" applyAlignment="1"/>
    <xf numFmtId="2" fontId="0" fillId="0" borderId="4" xfId="0" applyNumberFormat="1" applyBorder="1" applyAlignment="1">
      <alignment vertical="center" wrapText="1"/>
    </xf>
    <xf numFmtId="2" fontId="0" fillId="0" borderId="49" xfId="0" applyNumberFormat="1" applyBorder="1" applyAlignment="1">
      <alignment vertical="center" wrapText="1"/>
    </xf>
    <xf numFmtId="2" fontId="0" fillId="0" borderId="6" xfId="0" applyNumberFormat="1" applyBorder="1" applyAlignment="1">
      <alignment vertical="center" wrapText="1"/>
    </xf>
    <xf numFmtId="3" fontId="0" fillId="0" borderId="0" xfId="0" applyNumberFormat="1" applyBorder="1"/>
    <xf numFmtId="3" fontId="0" fillId="0" borderId="26" xfId="0" applyNumberFormat="1" applyBorder="1"/>
    <xf numFmtId="0" fontId="0" fillId="7" borderId="0" xfId="0" applyFill="1" applyBorder="1"/>
    <xf numFmtId="9" fontId="0" fillId="0" borderId="0" xfId="1" applyFont="1" applyBorder="1"/>
    <xf numFmtId="9" fontId="0" fillId="0" borderId="26" xfId="1" applyFont="1" applyBorder="1"/>
    <xf numFmtId="0" fontId="0" fillId="0" borderId="18" xfId="0" applyBorder="1"/>
    <xf numFmtId="0" fontId="1" fillId="7" borderId="0" xfId="0" applyFont="1" applyFill="1" applyBorder="1" applyAlignment="1">
      <alignment horizontal="center"/>
    </xf>
    <xf numFmtId="10" fontId="0" fillId="7" borderId="27" xfId="0" applyNumberForma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10" fontId="0" fillId="7" borderId="20" xfId="0" applyNumberForma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0" xfId="0" applyFill="1" applyAlignment="1">
      <alignment horizontal="center" vertical="center"/>
    </xf>
    <xf numFmtId="3" fontId="0" fillId="7" borderId="17" xfId="0" applyNumberFormat="1" applyFill="1" applyBorder="1" applyAlignment="1">
      <alignment horizontal="center" vertical="center"/>
    </xf>
    <xf numFmtId="3" fontId="0" fillId="7" borderId="26" xfId="0" applyNumberFormat="1" applyFill="1" applyBorder="1" applyAlignment="1">
      <alignment horizontal="center" vertical="center"/>
    </xf>
    <xf numFmtId="3" fontId="0" fillId="7" borderId="18" xfId="0" applyNumberFormat="1" applyFill="1" applyBorder="1" applyAlignment="1">
      <alignment horizontal="center" vertical="center"/>
    </xf>
    <xf numFmtId="0" fontId="0" fillId="0" borderId="15" xfId="0" applyBorder="1"/>
    <xf numFmtId="0" fontId="0" fillId="0" borderId="25" xfId="0" applyBorder="1"/>
    <xf numFmtId="0" fontId="0" fillId="0" borderId="16" xfId="0" applyBorder="1"/>
    <xf numFmtId="0" fontId="0" fillId="0" borderId="0" xfId="0" applyBorder="1"/>
    <xf numFmtId="4" fontId="0" fillId="0" borderId="0" xfId="0" applyNumberFormat="1" applyBorder="1"/>
    <xf numFmtId="2" fontId="0" fillId="0" borderId="0" xfId="0" applyNumberFormat="1" applyBorder="1"/>
    <xf numFmtId="4" fontId="0" fillId="0" borderId="24" xfId="0" applyNumberFormat="1" applyBorder="1"/>
    <xf numFmtId="0" fontId="0" fillId="0" borderId="17" xfId="0" applyBorder="1"/>
    <xf numFmtId="0" fontId="0" fillId="0" borderId="26" xfId="0" applyBorder="1"/>
    <xf numFmtId="2" fontId="0" fillId="0" borderId="26" xfId="0" applyNumberFormat="1" applyBorder="1"/>
    <xf numFmtId="4" fontId="0" fillId="0" borderId="26" xfId="0" applyNumberFormat="1" applyBorder="1"/>
    <xf numFmtId="0" fontId="7" fillId="0" borderId="56" xfId="0" applyFont="1" applyFill="1" applyBorder="1" applyAlignment="1">
      <alignment horizontal="centerContinuous"/>
    </xf>
    <xf numFmtId="0" fontId="0" fillId="0" borderId="10" xfId="0" applyFill="1" applyBorder="1" applyAlignment="1"/>
    <xf numFmtId="0" fontId="0" fillId="0" borderId="17" xfId="0" applyFill="1" applyBorder="1" applyAlignment="1"/>
    <xf numFmtId="0" fontId="7" fillId="0" borderId="56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4" fontId="0" fillId="7" borderId="10" xfId="0" applyNumberForma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0" borderId="0" xfId="0" applyAlignment="1">
      <alignment horizontal="center"/>
    </xf>
    <xf numFmtId="0" fontId="5" fillId="5" borderId="0" xfId="0" applyFont="1" applyFill="1" applyAlignment="1">
      <alignment horizontal="center" vertical="center" wrapText="1"/>
    </xf>
    <xf numFmtId="4" fontId="0" fillId="7" borderId="0" xfId="0" applyNumberFormat="1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165" fontId="1" fillId="4" borderId="16" xfId="0" applyNumberFormat="1" applyFont="1" applyFill="1" applyBorder="1" applyAlignment="1">
      <alignment horizontal="center"/>
    </xf>
    <xf numFmtId="3" fontId="0" fillId="0" borderId="36" xfId="0" applyNumberFormat="1" applyBorder="1" applyAlignment="1"/>
    <xf numFmtId="3" fontId="0" fillId="0" borderId="47" xfId="0" applyNumberFormat="1" applyBorder="1" applyAlignment="1"/>
    <xf numFmtId="3" fontId="0" fillId="0" borderId="40" xfId="0" applyNumberFormat="1" applyBorder="1" applyAlignment="1"/>
    <xf numFmtId="9" fontId="0" fillId="0" borderId="24" xfId="1" applyFont="1" applyBorder="1"/>
    <xf numFmtId="165" fontId="1" fillId="4" borderId="16" xfId="0" applyNumberFormat="1" applyFont="1" applyFill="1" applyBorder="1" applyAlignment="1">
      <alignment horizontal="center"/>
    </xf>
    <xf numFmtId="164" fontId="0" fillId="6" borderId="21" xfId="0" applyNumberFormat="1" applyFill="1" applyBorder="1" applyAlignment="1">
      <alignment horizontal="center"/>
    </xf>
    <xf numFmtId="164" fontId="0" fillId="6" borderId="21" xfId="0" applyNumberForma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10" fontId="0" fillId="7" borderId="10" xfId="0" applyNumberFormat="1" applyFill="1" applyBorder="1" applyAlignment="1">
      <alignment horizontal="center"/>
    </xf>
    <xf numFmtId="10" fontId="0" fillId="7" borderId="17" xfId="0" applyNumberFormat="1" applyFill="1" applyBorder="1" applyAlignment="1">
      <alignment horizontal="center"/>
    </xf>
    <xf numFmtId="10" fontId="0" fillId="7" borderId="0" xfId="0" applyNumberFormat="1" applyFill="1" applyBorder="1" applyAlignment="1">
      <alignment horizontal="center"/>
    </xf>
    <xf numFmtId="0" fontId="1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54" xfId="0" applyFill="1" applyBorder="1" applyAlignment="1">
      <alignment horizontal="center"/>
    </xf>
    <xf numFmtId="0" fontId="0" fillId="7" borderId="59" xfId="0" applyFill="1" applyBorder="1" applyAlignment="1">
      <alignment horizontal="center"/>
    </xf>
    <xf numFmtId="4" fontId="0" fillId="7" borderId="0" xfId="0" applyNumberFormat="1" applyFill="1" applyBorder="1" applyAlignment="1"/>
    <xf numFmtId="3" fontId="2" fillId="7" borderId="45" xfId="0" applyNumberFormat="1" applyFont="1" applyFill="1" applyBorder="1" applyAlignment="1">
      <alignment horizontal="center" vertical="center" wrapText="1"/>
    </xf>
    <xf numFmtId="3" fontId="0" fillId="7" borderId="19" xfId="0" applyNumberForma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/>
    </xf>
    <xf numFmtId="3" fontId="2" fillId="7" borderId="34" xfId="0" applyNumberFormat="1" applyFont="1" applyFill="1" applyBorder="1" applyAlignment="1">
      <alignment horizontal="center" vertical="center" wrapText="1"/>
    </xf>
    <xf numFmtId="3" fontId="0" fillId="7" borderId="27" xfId="0" applyNumberFormat="1" applyFill="1" applyBorder="1" applyAlignment="1">
      <alignment horizontal="center" vertical="center"/>
    </xf>
    <xf numFmtId="4" fontId="0" fillId="7" borderId="27" xfId="0" applyNumberFormat="1" applyFill="1" applyBorder="1" applyAlignment="1">
      <alignment horizontal="center" vertical="center"/>
    </xf>
    <xf numFmtId="0" fontId="2" fillId="7" borderId="34" xfId="0" applyFont="1" applyFill="1" applyBorder="1" applyAlignment="1">
      <alignment horizontal="center" vertical="center" wrapText="1"/>
    </xf>
    <xf numFmtId="3" fontId="2" fillId="7" borderId="44" xfId="0" applyNumberFormat="1" applyFont="1" applyFill="1" applyBorder="1" applyAlignment="1">
      <alignment horizontal="center" vertical="center" wrapText="1"/>
    </xf>
    <xf numFmtId="3" fontId="0" fillId="7" borderId="20" xfId="0" applyNumberForma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7" borderId="15" xfId="0" applyNumberFormat="1" applyFill="1" applyBorder="1" applyAlignment="1"/>
    <xf numFmtId="4" fontId="0" fillId="7" borderId="10" xfId="0" applyNumberFormat="1" applyFill="1" applyBorder="1" applyAlignment="1"/>
    <xf numFmtId="4" fontId="0" fillId="7" borderId="17" xfId="0" applyNumberFormat="1" applyFill="1" applyBorder="1" applyAlignment="1"/>
    <xf numFmtId="4" fontId="0" fillId="7" borderId="24" xfId="0" applyNumberFormat="1" applyFill="1" applyBorder="1" applyAlignment="1"/>
    <xf numFmtId="0" fontId="0" fillId="6" borderId="13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7" borderId="41" xfId="0" applyFill="1" applyBorder="1" applyAlignment="1">
      <alignment horizontal="center"/>
    </xf>
    <xf numFmtId="3" fontId="0" fillId="7" borderId="19" xfId="0" applyNumberFormat="1" applyFill="1" applyBorder="1" applyAlignment="1">
      <alignment horizontal="center"/>
    </xf>
    <xf numFmtId="4" fontId="0" fillId="7" borderId="19" xfId="0" applyNumberFormat="1" applyFill="1" applyBorder="1" applyAlignment="1">
      <alignment horizontal="center"/>
    </xf>
    <xf numFmtId="4" fontId="0" fillId="7" borderId="15" xfId="0" applyNumberFormat="1" applyFill="1" applyBorder="1" applyAlignment="1">
      <alignment horizontal="center"/>
    </xf>
    <xf numFmtId="3" fontId="0" fillId="7" borderId="27" xfId="0" applyNumberFormat="1" applyFill="1" applyBorder="1" applyAlignment="1">
      <alignment horizontal="center"/>
    </xf>
    <xf numFmtId="4" fontId="0" fillId="7" borderId="27" xfId="0" applyNumberFormat="1" applyFill="1" applyBorder="1" applyAlignment="1">
      <alignment horizontal="center"/>
    </xf>
    <xf numFmtId="4" fontId="0" fillId="7" borderId="10" xfId="0" applyNumberFormat="1" applyFill="1" applyBorder="1" applyAlignment="1">
      <alignment horizontal="center"/>
    </xf>
    <xf numFmtId="3" fontId="0" fillId="7" borderId="20" xfId="0" applyNumberFormat="1" applyFill="1" applyBorder="1" applyAlignment="1">
      <alignment horizontal="center"/>
    </xf>
    <xf numFmtId="4" fontId="0" fillId="7" borderId="20" xfId="0" applyNumberFormat="1" applyFill="1" applyBorder="1" applyAlignment="1">
      <alignment horizontal="center"/>
    </xf>
    <xf numFmtId="4" fontId="0" fillId="7" borderId="17" xfId="0" applyNumberFormat="1" applyFill="1" applyBorder="1" applyAlignment="1">
      <alignment horizontal="center"/>
    </xf>
    <xf numFmtId="4" fontId="0" fillId="7" borderId="0" xfId="0" applyNumberFormat="1" applyFill="1" applyAlignment="1">
      <alignment horizontal="center"/>
    </xf>
    <xf numFmtId="4" fontId="0" fillId="7" borderId="16" xfId="0" applyNumberFormat="1" applyFill="1" applyBorder="1" applyAlignment="1">
      <alignment horizontal="center"/>
    </xf>
    <xf numFmtId="11" fontId="0" fillId="7" borderId="0" xfId="0" applyNumberFormat="1" applyFill="1" applyBorder="1" applyAlignment="1">
      <alignment horizontal="center"/>
    </xf>
    <xf numFmtId="4" fontId="0" fillId="7" borderId="1" xfId="0" applyNumberFormat="1" applyFill="1" applyBorder="1" applyAlignment="1">
      <alignment horizontal="center"/>
    </xf>
    <xf numFmtId="4" fontId="0" fillId="7" borderId="36" xfId="0" applyNumberFormat="1" applyFill="1" applyBorder="1" applyAlignment="1">
      <alignment horizontal="center"/>
    </xf>
    <xf numFmtId="4" fontId="0" fillId="7" borderId="47" xfId="0" applyNumberFormat="1" applyFill="1" applyBorder="1" applyAlignment="1">
      <alignment horizontal="center"/>
    </xf>
    <xf numFmtId="4" fontId="0" fillId="7" borderId="40" xfId="0" applyNumberForma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0" fontId="0" fillId="7" borderId="24" xfId="0" applyNumberFormat="1" applyFill="1" applyBorder="1" applyAlignment="1">
      <alignment horizontal="center"/>
    </xf>
    <xf numFmtId="0" fontId="18" fillId="7" borderId="0" xfId="0" applyFont="1" applyFill="1" applyBorder="1" applyAlignment="1">
      <alignment horizontal="center" vertical="center" textRotation="90" wrapText="1"/>
    </xf>
    <xf numFmtId="0" fontId="1" fillId="7" borderId="10" xfId="0" applyFont="1" applyFill="1" applyBorder="1" applyAlignment="1">
      <alignment horizontal="center"/>
    </xf>
    <xf numFmtId="0" fontId="18" fillId="7" borderId="27" xfId="0" applyFont="1" applyFill="1" applyBorder="1" applyAlignment="1">
      <alignment horizontal="center" vertical="center" textRotation="90" wrapText="1"/>
    </xf>
    <xf numFmtId="9" fontId="0" fillId="7" borderId="27" xfId="1" applyFont="1" applyFill="1" applyBorder="1" applyAlignment="1">
      <alignment horizontal="center"/>
    </xf>
    <xf numFmtId="9" fontId="0" fillId="7" borderId="20" xfId="1" applyFont="1" applyFill="1" applyBorder="1" applyAlignment="1">
      <alignment horizontal="center"/>
    </xf>
    <xf numFmtId="2" fontId="0" fillId="7" borderId="27" xfId="0" applyNumberFormat="1" applyFill="1" applyBorder="1" applyAlignment="1">
      <alignment horizontal="center"/>
    </xf>
    <xf numFmtId="2" fontId="0" fillId="7" borderId="20" xfId="0" applyNumberForma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10" fontId="0" fillId="7" borderId="19" xfId="0" applyNumberFormat="1" applyFill="1" applyBorder="1" applyAlignment="1">
      <alignment horizontal="center"/>
    </xf>
    <xf numFmtId="4" fontId="0" fillId="7" borderId="16" xfId="0" applyNumberFormat="1" applyFill="1" applyBorder="1" applyAlignment="1">
      <alignment horizontal="center" vertical="center"/>
    </xf>
    <xf numFmtId="4" fontId="0" fillId="7" borderId="24" xfId="0" applyNumberForma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10" fontId="0" fillId="0" borderId="13" xfId="0" applyNumberFormat="1" applyBorder="1" applyAlignment="1">
      <alignment horizontal="center"/>
    </xf>
    <xf numFmtId="0" fontId="1" fillId="6" borderId="21" xfId="0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/>
    </xf>
    <xf numFmtId="0" fontId="5" fillId="7" borderId="0" xfId="0" applyFont="1" applyFill="1" applyAlignment="1">
      <alignment horizontal="center" vertical="center" wrapText="1"/>
    </xf>
    <xf numFmtId="0" fontId="0" fillId="7" borderId="22" xfId="0" applyFill="1" applyBorder="1" applyAlignment="1">
      <alignment horizontal="center"/>
    </xf>
    <xf numFmtId="0" fontId="5" fillId="7" borderId="0" xfId="0" applyFont="1" applyFill="1" applyBorder="1" applyAlignment="1">
      <alignment horizontal="center" vertical="center" wrapText="1"/>
    </xf>
    <xf numFmtId="10" fontId="0" fillId="7" borderId="25" xfId="0" applyNumberFormat="1" applyFill="1" applyBorder="1" applyAlignment="1">
      <alignment horizontal="center"/>
    </xf>
    <xf numFmtId="2" fontId="1" fillId="7" borderId="27" xfId="0" applyNumberFormat="1" applyFont="1" applyFill="1" applyBorder="1" applyAlignment="1">
      <alignment horizontal="center"/>
    </xf>
    <xf numFmtId="2" fontId="0" fillId="7" borderId="27" xfId="1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 vertical="center" wrapText="1"/>
    </xf>
    <xf numFmtId="0" fontId="1" fillId="6" borderId="22" xfId="0" applyFont="1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/>
    </xf>
    <xf numFmtId="0" fontId="2" fillId="7" borderId="20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4" fontId="0" fillId="7" borderId="0" xfId="0" applyNumberFormat="1" applyFill="1" applyBorder="1" applyAlignment="1">
      <alignment horizontal="center" vertical="center"/>
    </xf>
    <xf numFmtId="3" fontId="12" fillId="7" borderId="24" xfId="2" applyNumberFormat="1" applyFill="1" applyBorder="1" applyAlignment="1">
      <alignment horizontal="center" vertical="center"/>
    </xf>
    <xf numFmtId="3" fontId="0" fillId="7" borderId="0" xfId="0" applyNumberFormat="1" applyFill="1" applyAlignment="1">
      <alignment horizontal="center"/>
    </xf>
    <xf numFmtId="17" fontId="0" fillId="7" borderId="10" xfId="0" applyNumberFormat="1" applyFill="1" applyBorder="1" applyAlignment="1">
      <alignment horizontal="center"/>
    </xf>
    <xf numFmtId="17" fontId="0" fillId="7" borderId="24" xfId="0" applyNumberFormat="1" applyFill="1" applyBorder="1" applyAlignment="1">
      <alignment horizontal="center"/>
    </xf>
    <xf numFmtId="17" fontId="0" fillId="7" borderId="10" xfId="0" applyNumberFormat="1" applyFill="1" applyBorder="1" applyAlignment="1">
      <alignment horizontal="center" vertical="center"/>
    </xf>
    <xf numFmtId="17" fontId="0" fillId="7" borderId="0" xfId="0" applyNumberFormat="1" applyFill="1" applyBorder="1" applyAlignment="1">
      <alignment horizontal="center" vertical="center"/>
    </xf>
    <xf numFmtId="17" fontId="0" fillId="7" borderId="24" xfId="0" applyNumberForma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164" fontId="0" fillId="7" borderId="0" xfId="0" applyNumberFormat="1" applyFill="1" applyAlignment="1">
      <alignment horizontal="center"/>
    </xf>
    <xf numFmtId="165" fontId="0" fillId="7" borderId="0" xfId="0" applyNumberFormat="1" applyFill="1" applyAlignment="1">
      <alignment horizontal="center"/>
    </xf>
    <xf numFmtId="165" fontId="0" fillId="7" borderId="0" xfId="0" applyNumberFormat="1" applyFill="1" applyAlignment="1">
      <alignment horizontal="center" wrapText="1"/>
    </xf>
    <xf numFmtId="164" fontId="0" fillId="7" borderId="0" xfId="0" applyNumberFormat="1" applyFill="1" applyAlignment="1">
      <alignment horizontal="center" wrapText="1"/>
    </xf>
    <xf numFmtId="164" fontId="0" fillId="7" borderId="16" xfId="0" applyNumberFormat="1" applyFill="1" applyBorder="1" applyAlignment="1">
      <alignment horizontal="center"/>
    </xf>
    <xf numFmtId="164" fontId="0" fillId="7" borderId="24" xfId="0" applyNumberFormat="1" applyFill="1" applyBorder="1" applyAlignment="1">
      <alignment horizontal="center"/>
    </xf>
    <xf numFmtId="9" fontId="0" fillId="7" borderId="15" xfId="1" applyFont="1" applyFill="1" applyBorder="1" applyAlignment="1">
      <alignment horizontal="center" vertical="center"/>
    </xf>
    <xf numFmtId="9" fontId="0" fillId="7" borderId="25" xfId="1" applyFont="1" applyFill="1" applyBorder="1" applyAlignment="1">
      <alignment horizontal="center" vertical="center"/>
    </xf>
    <xf numFmtId="9" fontId="0" fillId="7" borderId="16" xfId="1" applyFont="1" applyFill="1" applyBorder="1" applyAlignment="1">
      <alignment horizontal="center" vertical="center"/>
    </xf>
    <xf numFmtId="9" fontId="0" fillId="7" borderId="17" xfId="1" applyFont="1" applyFill="1" applyBorder="1" applyAlignment="1">
      <alignment horizontal="center" vertical="center"/>
    </xf>
    <xf numFmtId="9" fontId="0" fillId="7" borderId="26" xfId="1" applyFont="1" applyFill="1" applyBorder="1" applyAlignment="1">
      <alignment horizontal="center" vertical="center"/>
    </xf>
    <xf numFmtId="9" fontId="0" fillId="7" borderId="18" xfId="1" applyFont="1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4" fontId="0" fillId="7" borderId="24" xfId="0" applyNumberFormat="1" applyFill="1" applyBorder="1" applyAlignment="1">
      <alignment horizontal="center"/>
    </xf>
    <xf numFmtId="2" fontId="0" fillId="7" borderId="16" xfId="0" applyNumberFormat="1" applyFill="1" applyBorder="1" applyAlignment="1">
      <alignment horizontal="center" vertical="center"/>
    </xf>
    <xf numFmtId="2" fontId="0" fillId="7" borderId="18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164" fontId="0" fillId="7" borderId="0" xfId="0" applyNumberFormat="1" applyFill="1" applyBorder="1" applyAlignment="1">
      <alignment horizontal="center" vertical="center" wrapText="1"/>
    </xf>
    <xf numFmtId="164" fontId="0" fillId="7" borderId="0" xfId="0" applyNumberForma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10" xfId="0" applyNumberFormat="1" applyFill="1" applyBorder="1" applyAlignment="1">
      <alignment horizontal="center"/>
    </xf>
    <xf numFmtId="0" fontId="0" fillId="7" borderId="17" xfId="0" applyNumberFormat="1" applyFill="1" applyBorder="1" applyAlignment="1">
      <alignment horizontal="center"/>
    </xf>
    <xf numFmtId="164" fontId="0" fillId="7" borderId="26" xfId="0" applyNumberFormat="1" applyFill="1" applyBorder="1" applyAlignment="1">
      <alignment horizontal="center"/>
    </xf>
    <xf numFmtId="0" fontId="0" fillId="7" borderId="0" xfId="0" applyNumberFormat="1" applyFill="1" applyAlignment="1">
      <alignment horizontal="center"/>
    </xf>
    <xf numFmtId="165" fontId="0" fillId="7" borderId="2" xfId="0" applyNumberForma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165" fontId="0" fillId="7" borderId="1" xfId="0" applyNumberFormat="1" applyFill="1" applyBorder="1" applyAlignment="1">
      <alignment horizontal="center"/>
    </xf>
    <xf numFmtId="165" fontId="0" fillId="7" borderId="1" xfId="0" applyNumberFormat="1" applyFill="1" applyBorder="1" applyAlignment="1">
      <alignment horizontal="center" wrapText="1"/>
    </xf>
    <xf numFmtId="165" fontId="0" fillId="7" borderId="2" xfId="0" applyNumberFormat="1" applyFill="1" applyBorder="1" applyAlignment="1">
      <alignment horizontal="center" wrapText="1"/>
    </xf>
    <xf numFmtId="164" fontId="0" fillId="7" borderId="2" xfId="0" applyNumberFormat="1" applyFill="1" applyBorder="1" applyAlignment="1">
      <alignment horizontal="center" wrapText="1"/>
    </xf>
    <xf numFmtId="3" fontId="2" fillId="7" borderId="12" xfId="0" applyNumberFormat="1" applyFont="1" applyFill="1" applyBorder="1" applyAlignment="1">
      <alignment horizontal="center" vertical="center" wrapText="1"/>
    </xf>
    <xf numFmtId="165" fontId="0" fillId="7" borderId="12" xfId="0" applyNumberFormat="1" applyFill="1" applyBorder="1" applyAlignment="1">
      <alignment horizontal="center"/>
    </xf>
    <xf numFmtId="165" fontId="0" fillId="7" borderId="12" xfId="0" applyNumberFormat="1" applyFill="1" applyBorder="1" applyAlignment="1">
      <alignment horizontal="center" wrapText="1"/>
    </xf>
    <xf numFmtId="165" fontId="0" fillId="7" borderId="3" xfId="0" applyNumberFormat="1" applyFill="1" applyBorder="1" applyAlignment="1">
      <alignment horizontal="center" wrapText="1"/>
    </xf>
    <xf numFmtId="164" fontId="0" fillId="7" borderId="3" xfId="0" applyNumberFormat="1" applyFill="1" applyBorder="1" applyAlignment="1">
      <alignment horizontal="center" wrapText="1"/>
    </xf>
    <xf numFmtId="3" fontId="13" fillId="7" borderId="1" xfId="0" applyNumberFormat="1" applyFont="1" applyFill="1" applyBorder="1" applyAlignment="1">
      <alignment horizontal="center" vertical="center" wrapText="1"/>
    </xf>
    <xf numFmtId="165" fontId="11" fillId="7" borderId="1" xfId="0" applyNumberFormat="1" applyFont="1" applyFill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 wrapText="1"/>
    </xf>
    <xf numFmtId="165" fontId="11" fillId="7" borderId="2" xfId="0" applyNumberFormat="1" applyFont="1" applyFill="1" applyBorder="1" applyAlignment="1">
      <alignment horizontal="center" wrapText="1"/>
    </xf>
    <xf numFmtId="164" fontId="11" fillId="7" borderId="2" xfId="0" applyNumberFormat="1" applyFont="1" applyFill="1" applyBorder="1" applyAlignment="1">
      <alignment horizontal="center" wrapText="1"/>
    </xf>
    <xf numFmtId="3" fontId="2" fillId="7" borderId="14" xfId="0" applyNumberFormat="1" applyFont="1" applyFill="1" applyBorder="1" applyAlignment="1">
      <alignment horizontal="center" vertical="center" wrapText="1"/>
    </xf>
    <xf numFmtId="165" fontId="0" fillId="7" borderId="14" xfId="0" applyNumberFormat="1" applyFill="1" applyBorder="1" applyAlignment="1">
      <alignment horizontal="center"/>
    </xf>
    <xf numFmtId="165" fontId="0" fillId="7" borderId="14" xfId="0" applyNumberFormat="1" applyFill="1" applyBorder="1" applyAlignment="1">
      <alignment horizontal="center" wrapText="1"/>
    </xf>
    <xf numFmtId="165" fontId="0" fillId="7" borderId="5" xfId="0" applyNumberFormat="1" applyFill="1" applyBorder="1" applyAlignment="1">
      <alignment horizontal="center" wrapText="1"/>
    </xf>
    <xf numFmtId="164" fontId="0" fillId="7" borderId="5" xfId="0" applyNumberFormat="1" applyFill="1" applyBorder="1" applyAlignment="1">
      <alignment horizontal="center" wrapText="1"/>
    </xf>
    <xf numFmtId="165" fontId="0" fillId="7" borderId="8" xfId="0" applyNumberFormat="1" applyFill="1" applyBorder="1" applyAlignment="1">
      <alignment horizontal="center"/>
    </xf>
    <xf numFmtId="165" fontId="0" fillId="7" borderId="36" xfId="0" applyNumberFormat="1" applyFill="1" applyBorder="1" applyAlignment="1">
      <alignment horizontal="center"/>
    </xf>
    <xf numFmtId="3" fontId="2" fillId="7" borderId="2" xfId="0" applyNumberFormat="1" applyFont="1" applyFill="1" applyBorder="1" applyAlignment="1">
      <alignment horizontal="center" vertical="center" wrapText="1"/>
    </xf>
    <xf numFmtId="164" fontId="0" fillId="7" borderId="36" xfId="0" applyNumberFormat="1" applyFill="1" applyBorder="1" applyAlignment="1">
      <alignment horizontal="center" wrapText="1"/>
    </xf>
    <xf numFmtId="164" fontId="0" fillId="7" borderId="6" xfId="0" applyNumberFormat="1" applyFill="1" applyBorder="1" applyAlignment="1">
      <alignment horizontal="center" wrapText="1"/>
    </xf>
    <xf numFmtId="164" fontId="0" fillId="7" borderId="35" xfId="0" applyNumberFormat="1" applyFill="1" applyBorder="1" applyAlignment="1">
      <alignment horizontal="center" wrapText="1"/>
    </xf>
    <xf numFmtId="164" fontId="0" fillId="7" borderId="42" xfId="0" applyNumberFormat="1" applyFill="1" applyBorder="1" applyAlignment="1">
      <alignment horizontal="center" wrapText="1"/>
    </xf>
    <xf numFmtId="10" fontId="0" fillId="7" borderId="7" xfId="0" applyNumberFormat="1" applyFill="1" applyBorder="1" applyAlignment="1">
      <alignment horizontal="center" vertical="center"/>
    </xf>
    <xf numFmtId="10" fontId="0" fillId="7" borderId="39" xfId="0" applyNumberFormat="1" applyFill="1" applyBorder="1" applyAlignment="1">
      <alignment horizontal="center" vertical="center"/>
    </xf>
    <xf numFmtId="9" fontId="0" fillId="7" borderId="10" xfId="1" applyFont="1" applyFill="1" applyBorder="1" applyAlignment="1">
      <alignment horizontal="center"/>
    </xf>
    <xf numFmtId="9" fontId="0" fillId="7" borderId="24" xfId="1" applyFont="1" applyFill="1" applyBorder="1" applyAlignment="1">
      <alignment horizontal="center"/>
    </xf>
    <xf numFmtId="164" fontId="0" fillId="7" borderId="8" xfId="0" applyNumberFormat="1" applyFill="1" applyBorder="1" applyAlignment="1">
      <alignment horizontal="center" wrapText="1"/>
    </xf>
    <xf numFmtId="10" fontId="0" fillId="7" borderId="8" xfId="0" applyNumberFormat="1" applyFill="1" applyBorder="1" applyAlignment="1">
      <alignment horizontal="center" vertical="center"/>
    </xf>
    <xf numFmtId="10" fontId="0" fillId="7" borderId="36" xfId="0" applyNumberFormat="1" applyFill="1" applyBorder="1" applyAlignment="1">
      <alignment horizontal="center" vertical="center"/>
    </xf>
    <xf numFmtId="165" fontId="0" fillId="7" borderId="9" xfId="0" applyNumberFormat="1" applyFill="1" applyBorder="1" applyAlignment="1">
      <alignment horizontal="center"/>
    </xf>
    <xf numFmtId="165" fontId="0" fillId="7" borderId="47" xfId="0" applyNumberFormat="1" applyFill="1" applyBorder="1" applyAlignment="1">
      <alignment horizontal="center" wrapText="1"/>
    </xf>
    <xf numFmtId="164" fontId="0" fillId="7" borderId="40" xfId="0" applyNumberFormat="1" applyFill="1" applyBorder="1" applyAlignment="1">
      <alignment horizontal="center" wrapText="1"/>
    </xf>
    <xf numFmtId="164" fontId="0" fillId="7" borderId="9" xfId="0" applyNumberFormat="1" applyFill="1" applyBorder="1" applyAlignment="1">
      <alignment horizontal="center" wrapText="1"/>
    </xf>
    <xf numFmtId="10" fontId="0" fillId="7" borderId="9" xfId="0" applyNumberFormat="1" applyFill="1" applyBorder="1" applyAlignment="1">
      <alignment horizontal="center" vertical="center"/>
    </xf>
    <xf numFmtId="10" fontId="0" fillId="7" borderId="40" xfId="0" applyNumberFormat="1" applyFill="1" applyBorder="1" applyAlignment="1">
      <alignment horizontal="center" vertical="center"/>
    </xf>
    <xf numFmtId="9" fontId="0" fillId="7" borderId="17" xfId="1" applyFont="1" applyFill="1" applyBorder="1" applyAlignment="1">
      <alignment horizontal="center"/>
    </xf>
    <xf numFmtId="9" fontId="0" fillId="7" borderId="18" xfId="1" applyFont="1" applyFill="1" applyBorder="1" applyAlignment="1">
      <alignment horizontal="center"/>
    </xf>
    <xf numFmtId="164" fontId="0" fillId="7" borderId="37" xfId="0" applyNumberFormat="1" applyFill="1" applyBorder="1" applyAlignment="1">
      <alignment wrapText="1"/>
    </xf>
    <xf numFmtId="164" fontId="11" fillId="7" borderId="29" xfId="0" applyNumberFormat="1" applyFont="1" applyFill="1" applyBorder="1" applyAlignment="1">
      <alignment wrapText="1"/>
    </xf>
    <xf numFmtId="10" fontId="0" fillId="7" borderId="37" xfId="0" applyNumberFormat="1" applyFill="1" applyBorder="1" applyAlignment="1">
      <alignment wrapText="1"/>
    </xf>
    <xf numFmtId="10" fontId="0" fillId="7" borderId="30" xfId="0" applyNumberFormat="1" applyFill="1" applyBorder="1" applyAlignment="1"/>
    <xf numFmtId="9" fontId="11" fillId="7" borderId="18" xfId="1" applyFont="1" applyFill="1" applyBorder="1" applyAlignment="1"/>
    <xf numFmtId="165" fontId="0" fillId="7" borderId="2" xfId="0" applyNumberFormat="1" applyFill="1" applyBorder="1" applyAlignment="1">
      <alignment horizontal="center"/>
    </xf>
    <xf numFmtId="164" fontId="0" fillId="7" borderId="11" xfId="0" applyNumberFormat="1" applyFill="1" applyBorder="1" applyAlignment="1">
      <alignment horizontal="center" wrapText="1"/>
    </xf>
    <xf numFmtId="164" fontId="0" fillId="7" borderId="50" xfId="0" applyNumberFormat="1" applyFill="1" applyBorder="1" applyAlignment="1">
      <alignment wrapText="1"/>
    </xf>
    <xf numFmtId="164" fontId="0" fillId="7" borderId="0" xfId="0" applyNumberFormat="1" applyFill="1" applyBorder="1" applyAlignment="1">
      <alignment wrapText="1"/>
    </xf>
    <xf numFmtId="164" fontId="0" fillId="7" borderId="51" xfId="0" applyNumberFormat="1" applyFill="1" applyBorder="1" applyAlignment="1">
      <alignment wrapText="1"/>
    </xf>
    <xf numFmtId="164" fontId="11" fillId="7" borderId="30" xfId="0" applyNumberFormat="1" applyFont="1" applyFill="1" applyBorder="1" applyAlignment="1">
      <alignment wrapText="1"/>
    </xf>
    <xf numFmtId="164" fontId="0" fillId="7" borderId="28" xfId="0" applyNumberFormat="1" applyFill="1" applyBorder="1" applyAlignment="1">
      <alignment horizontal="center" wrapText="1"/>
    </xf>
    <xf numFmtId="164" fontId="0" fillId="7" borderId="46" xfId="0" applyNumberFormat="1" applyFill="1" applyBorder="1" applyAlignment="1">
      <alignment horizontal="center" wrapText="1"/>
    </xf>
    <xf numFmtId="164" fontId="0" fillId="7" borderId="55" xfId="0" applyNumberFormat="1" applyFill="1" applyBorder="1" applyAlignment="1">
      <alignment wrapText="1"/>
    </xf>
    <xf numFmtId="164" fontId="11" fillId="7" borderId="55" xfId="0" applyNumberFormat="1" applyFont="1" applyFill="1" applyBorder="1" applyAlignment="1">
      <alignment wrapText="1"/>
    </xf>
    <xf numFmtId="164" fontId="0" fillId="7" borderId="27" xfId="0" applyNumberFormat="1" applyFill="1" applyBorder="1" applyAlignment="1">
      <alignment horizontal="center" wrapText="1"/>
    </xf>
    <xf numFmtId="164" fontId="0" fillId="7" borderId="63" xfId="0" applyNumberFormat="1" applyFill="1" applyBorder="1" applyAlignment="1">
      <alignment horizontal="center" wrapText="1"/>
    </xf>
    <xf numFmtId="164" fontId="0" fillId="7" borderId="32" xfId="0" applyNumberFormat="1" applyFill="1" applyBorder="1" applyAlignment="1">
      <alignment horizontal="center" wrapText="1"/>
    </xf>
    <xf numFmtId="164" fontId="0" fillId="7" borderId="29" xfId="0" applyNumberFormat="1" applyFill="1" applyBorder="1" applyAlignment="1">
      <alignment horizontal="center" wrapText="1"/>
    </xf>
    <xf numFmtId="164" fontId="0" fillId="7" borderId="43" xfId="0" applyNumberFormat="1" applyFill="1" applyBorder="1" applyAlignment="1">
      <alignment horizontal="center" wrapText="1"/>
    </xf>
    <xf numFmtId="164" fontId="0" fillId="6" borderId="13" xfId="0" applyNumberFormat="1" applyFill="1" applyBorder="1" applyAlignment="1">
      <alignment horizontal="center"/>
    </xf>
    <xf numFmtId="164" fontId="0" fillId="7" borderId="27" xfId="0" applyNumberFormat="1" applyFill="1" applyBorder="1" applyAlignment="1">
      <alignment horizontal="center"/>
    </xf>
    <xf numFmtId="9" fontId="11" fillId="7" borderId="27" xfId="1" applyFont="1" applyFill="1" applyBorder="1" applyAlignment="1"/>
    <xf numFmtId="164" fontId="0" fillId="2" borderId="50" xfId="0" applyNumberFormat="1" applyFill="1" applyBorder="1" applyAlignment="1">
      <alignment horizontal="center" wrapText="1"/>
    </xf>
    <xf numFmtId="164" fontId="11" fillId="2" borderId="50" xfId="0" applyNumberFormat="1" applyFont="1" applyFill="1" applyBorder="1" applyAlignment="1">
      <alignment horizontal="center" wrapText="1"/>
    </xf>
    <xf numFmtId="164" fontId="0" fillId="2" borderId="0" xfId="0" applyNumberFormat="1" applyFill="1" applyBorder="1" applyAlignment="1">
      <alignment horizontal="center" wrapText="1"/>
    </xf>
    <xf numFmtId="9" fontId="0" fillId="7" borderId="63" xfId="1" applyFont="1" applyFill="1" applyBorder="1" applyAlignment="1">
      <alignment horizontal="center" wrapText="1"/>
    </xf>
    <xf numFmtId="9" fontId="0" fillId="7" borderId="20" xfId="1" applyFont="1" applyFill="1" applyBorder="1" applyAlignment="1">
      <alignment horizontal="center" wrapText="1"/>
    </xf>
    <xf numFmtId="164" fontId="0" fillId="7" borderId="1" xfId="0" applyNumberFormat="1" applyFill="1" applyBorder="1" applyAlignment="1">
      <alignment wrapText="1"/>
    </xf>
    <xf numFmtId="164" fontId="0" fillId="7" borderId="1" xfId="0" applyNumberFormat="1" applyFill="1" applyBorder="1" applyAlignment="1">
      <alignment horizontal="center" wrapText="1"/>
    </xf>
    <xf numFmtId="164" fontId="0" fillId="2" borderId="1" xfId="0" applyNumberFormat="1" applyFill="1" applyBorder="1" applyAlignment="1">
      <alignment horizontal="center" wrapText="1"/>
    </xf>
    <xf numFmtId="10" fontId="0" fillId="7" borderId="1" xfId="0" applyNumberFormat="1" applyFill="1" applyBorder="1" applyAlignment="1"/>
    <xf numFmtId="0" fontId="0" fillId="2" borderId="17" xfId="0" applyFill="1" applyBorder="1" applyAlignment="1">
      <alignment horizontal="center" vertical="center"/>
    </xf>
    <xf numFmtId="3" fontId="0" fillId="7" borderId="15" xfId="0" applyNumberFormat="1" applyFill="1" applyBorder="1" applyAlignment="1">
      <alignment horizontal="center" vertical="center"/>
    </xf>
    <xf numFmtId="3" fontId="0" fillId="7" borderId="25" xfId="0" applyNumberFormat="1" applyFill="1" applyBorder="1" applyAlignment="1">
      <alignment horizontal="center" vertical="center"/>
    </xf>
    <xf numFmtId="3" fontId="0" fillId="7" borderId="16" xfId="0" applyNumberFormat="1" applyFill="1" applyBorder="1" applyAlignment="1">
      <alignment horizontal="center" vertical="center"/>
    </xf>
    <xf numFmtId="3" fontId="0" fillId="7" borderId="10" xfId="0" applyNumberFormat="1" applyFill="1" applyBorder="1" applyAlignment="1">
      <alignment horizontal="center" vertical="center"/>
    </xf>
    <xf numFmtId="3" fontId="0" fillId="7" borderId="0" xfId="0" applyNumberFormat="1" applyFill="1" applyBorder="1" applyAlignment="1">
      <alignment horizontal="center" vertical="center"/>
    </xf>
    <xf numFmtId="3" fontId="0" fillId="7" borderId="24" xfId="0" applyNumberFormat="1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7" borderId="1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7" borderId="10" xfId="0" applyNumberFormat="1" applyFill="1" applyBorder="1" applyAlignment="1">
      <alignment horizontal="center" vertical="center" wrapText="1"/>
    </xf>
    <xf numFmtId="164" fontId="0" fillId="7" borderId="24" xfId="0" applyNumberFormat="1" applyFill="1" applyBorder="1" applyAlignment="1">
      <alignment horizontal="center" vertical="center" wrapText="1"/>
    </xf>
    <xf numFmtId="3" fontId="0" fillId="7" borderId="24" xfId="0" applyNumberFormat="1" applyFill="1" applyBorder="1" applyAlignment="1">
      <alignment horizontal="center"/>
    </xf>
    <xf numFmtId="3" fontId="0" fillId="7" borderId="0" xfId="0" applyNumberFormat="1" applyFill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 wrapText="1"/>
    </xf>
    <xf numFmtId="0" fontId="15" fillId="4" borderId="18" xfId="0" applyFont="1" applyFill="1" applyBorder="1" applyAlignment="1">
      <alignment horizontal="center" vertical="center" wrapText="1"/>
    </xf>
    <xf numFmtId="167" fontId="0" fillId="7" borderId="16" xfId="0" applyNumberFormat="1" applyFill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center"/>
    </xf>
    <xf numFmtId="167" fontId="0" fillId="0" borderId="0" xfId="0" applyNumberFormat="1" applyBorder="1"/>
    <xf numFmtId="0" fontId="0" fillId="7" borderId="24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20" fillId="7" borderId="0" xfId="0" applyFont="1" applyFill="1"/>
    <xf numFmtId="0" fontId="20" fillId="7" borderId="19" xfId="0" applyFont="1" applyFill="1" applyBorder="1" applyAlignment="1">
      <alignment horizontal="center" vertical="center" wrapText="1"/>
    </xf>
    <xf numFmtId="0" fontId="21" fillId="7" borderId="13" xfId="0" applyFont="1" applyFill="1" applyBorder="1"/>
    <xf numFmtId="2" fontId="22" fillId="7" borderId="13" xfId="0" applyNumberFormat="1" applyFont="1" applyFill="1" applyBorder="1" applyAlignment="1">
      <alignment horizontal="center"/>
    </xf>
    <xf numFmtId="9" fontId="22" fillId="7" borderId="13" xfId="1" applyFont="1" applyFill="1" applyBorder="1" applyAlignment="1">
      <alignment horizontal="center"/>
    </xf>
    <xf numFmtId="9" fontId="20" fillId="7" borderId="13" xfId="1" applyFont="1" applyFill="1" applyBorder="1"/>
    <xf numFmtId="168" fontId="20" fillId="7" borderId="0" xfId="0" applyNumberFormat="1" applyFont="1" applyFill="1"/>
    <xf numFmtId="0" fontId="20" fillId="7" borderId="0" xfId="0" applyNumberFormat="1" applyFont="1" applyFill="1"/>
    <xf numFmtId="0" fontId="20" fillId="7" borderId="0" xfId="0" applyFont="1" applyFill="1" applyAlignment="1">
      <alignment horizontal="center"/>
    </xf>
    <xf numFmtId="0" fontId="20" fillId="7" borderId="0" xfId="0" applyNumberFormat="1" applyFont="1" applyFill="1" applyAlignment="1">
      <alignment horizontal="center"/>
    </xf>
    <xf numFmtId="1" fontId="20" fillId="7" borderId="0" xfId="0" applyNumberFormat="1" applyFont="1" applyFill="1"/>
    <xf numFmtId="1" fontId="20" fillId="7" borderId="0" xfId="1" applyNumberFormat="1" applyFont="1" applyFill="1" applyAlignment="1">
      <alignment horizontal="center"/>
    </xf>
    <xf numFmtId="0" fontId="20" fillId="7" borderId="0" xfId="1" applyNumberFormat="1" applyFont="1" applyFill="1" applyAlignment="1">
      <alignment horizontal="center"/>
    </xf>
    <xf numFmtId="0" fontId="20" fillId="7" borderId="69" xfId="0" applyFont="1" applyFill="1" applyBorder="1"/>
    <xf numFmtId="0" fontId="20" fillId="7" borderId="39" xfId="0" applyFont="1" applyFill="1" applyBorder="1"/>
    <xf numFmtId="9" fontId="20" fillId="7" borderId="0" xfId="1" applyFont="1" applyFill="1"/>
    <xf numFmtId="0" fontId="20" fillId="7" borderId="1" xfId="0" applyFont="1" applyFill="1" applyBorder="1"/>
    <xf numFmtId="0" fontId="20" fillId="7" borderId="36" xfId="0" applyFont="1" applyFill="1" applyBorder="1"/>
    <xf numFmtId="0" fontId="20" fillId="7" borderId="47" xfId="0" applyFont="1" applyFill="1" applyBorder="1"/>
    <xf numFmtId="0" fontId="20" fillId="7" borderId="40" xfId="0" applyFont="1" applyFill="1" applyBorder="1"/>
    <xf numFmtId="0" fontId="24" fillId="2" borderId="0" xfId="0" applyFont="1" applyFill="1"/>
    <xf numFmtId="0" fontId="24" fillId="7" borderId="0" xfId="0" applyFont="1" applyFill="1"/>
    <xf numFmtId="0" fontId="24" fillId="4" borderId="19" xfId="0" applyFont="1" applyFill="1" applyBorder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24" fillId="7" borderId="19" xfId="0" applyFont="1" applyFill="1" applyBorder="1" applyAlignment="1">
      <alignment horizontal="center" vertical="center"/>
    </xf>
    <xf numFmtId="0" fontId="24" fillId="7" borderId="1" xfId="0" applyFont="1" applyFill="1" applyBorder="1"/>
    <xf numFmtId="166" fontId="24" fillId="4" borderId="13" xfId="0" applyNumberFormat="1" applyFont="1" applyFill="1" applyBorder="1" applyAlignment="1">
      <alignment horizontal="center" vertical="center"/>
    </xf>
    <xf numFmtId="9" fontId="24" fillId="4" borderId="13" xfId="1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center" vertical="center"/>
    </xf>
    <xf numFmtId="166" fontId="24" fillId="4" borderId="27" xfId="0" applyNumberFormat="1" applyFont="1" applyFill="1" applyBorder="1" applyAlignment="1">
      <alignment horizontal="center" vertical="center"/>
    </xf>
    <xf numFmtId="166" fontId="24" fillId="7" borderId="0" xfId="0" applyNumberFormat="1" applyFont="1" applyFill="1" applyAlignment="1">
      <alignment horizontal="center" vertical="center"/>
    </xf>
    <xf numFmtId="0" fontId="24" fillId="4" borderId="27" xfId="0" applyFont="1" applyFill="1" applyBorder="1" applyAlignment="1">
      <alignment horizontal="center" vertical="center"/>
    </xf>
    <xf numFmtId="0" fontId="24" fillId="7" borderId="27" xfId="0" applyFont="1" applyFill="1" applyBorder="1" applyAlignment="1">
      <alignment horizontal="center" vertical="center"/>
    </xf>
    <xf numFmtId="0" fontId="24" fillId="7" borderId="2" xfId="0" applyFont="1" applyFill="1" applyBorder="1"/>
    <xf numFmtId="0" fontId="24" fillId="7" borderId="13" xfId="0" applyFont="1" applyFill="1" applyBorder="1"/>
    <xf numFmtId="0" fontId="24" fillId="2" borderId="49" xfId="0" applyFont="1" applyFill="1" applyBorder="1"/>
    <xf numFmtId="0" fontId="24" fillId="2" borderId="13" xfId="0" applyFont="1" applyFill="1" applyBorder="1"/>
    <xf numFmtId="0" fontId="24" fillId="2" borderId="0" xfId="0" applyFont="1" applyFill="1" applyBorder="1"/>
    <xf numFmtId="0" fontId="24" fillId="7" borderId="28" xfId="0" applyFont="1" applyFill="1" applyBorder="1"/>
    <xf numFmtId="0" fontId="24" fillId="7" borderId="30" xfId="0" applyFont="1" applyFill="1" applyBorder="1"/>
    <xf numFmtId="9" fontId="24" fillId="7" borderId="28" xfId="1" applyFont="1" applyFill="1" applyBorder="1"/>
    <xf numFmtId="0" fontId="24" fillId="2" borderId="2" xfId="0" applyFont="1" applyFill="1" applyBorder="1"/>
    <xf numFmtId="0" fontId="24" fillId="2" borderId="30" xfId="0" applyFont="1" applyFill="1" applyBorder="1"/>
    <xf numFmtId="9" fontId="24" fillId="2" borderId="28" xfId="1" applyFont="1" applyFill="1" applyBorder="1"/>
    <xf numFmtId="0" fontId="24" fillId="2" borderId="48" xfId="0" applyFont="1" applyFill="1" applyBorder="1"/>
    <xf numFmtId="0" fontId="24" fillId="2" borderId="24" xfId="0" applyFont="1" applyFill="1" applyBorder="1"/>
    <xf numFmtId="9" fontId="24" fillId="7" borderId="13" xfId="1" applyFont="1" applyFill="1" applyBorder="1"/>
    <xf numFmtId="0" fontId="24" fillId="2" borderId="10" xfId="0" applyFont="1" applyFill="1" applyBorder="1"/>
    <xf numFmtId="0" fontId="25" fillId="2" borderId="0" xfId="0" applyFont="1" applyFill="1" applyAlignment="1"/>
    <xf numFmtId="166" fontId="24" fillId="2" borderId="19" xfId="0" applyNumberFormat="1" applyFont="1" applyFill="1" applyBorder="1" applyAlignment="1">
      <alignment horizontal="center" vertical="center"/>
    </xf>
    <xf numFmtId="166" fontId="24" fillId="2" borderId="25" xfId="0" applyNumberFormat="1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166" fontId="24" fillId="2" borderId="27" xfId="0" applyNumberFormat="1" applyFont="1" applyFill="1" applyBorder="1" applyAlignment="1">
      <alignment horizontal="center" vertical="center"/>
    </xf>
    <xf numFmtId="166" fontId="24" fillId="2" borderId="0" xfId="0" applyNumberFormat="1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166" fontId="24" fillId="2" borderId="20" xfId="0" applyNumberFormat="1" applyFont="1" applyFill="1" applyBorder="1" applyAlignment="1">
      <alignment horizontal="center" vertical="center"/>
    </xf>
    <xf numFmtId="166" fontId="24" fillId="2" borderId="26" xfId="0" applyNumberFormat="1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4" fillId="2" borderId="26" xfId="0" applyFont="1" applyFill="1" applyBorder="1" applyAlignment="1">
      <alignment horizontal="center" vertical="center"/>
    </xf>
    <xf numFmtId="166" fontId="0" fillId="2" borderId="27" xfId="0" applyNumberForma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4" fillId="7" borderId="21" xfId="0" applyFont="1" applyFill="1" applyBorder="1" applyAlignment="1">
      <alignment horizontal="center"/>
    </xf>
    <xf numFmtId="0" fontId="24" fillId="7" borderId="23" xfId="0" applyFont="1" applyFill="1" applyBorder="1" applyAlignment="1">
      <alignment horizontal="center"/>
    </xf>
    <xf numFmtId="0" fontId="24" fillId="7" borderId="22" xfId="0" applyFont="1" applyFill="1" applyBorder="1" applyAlignment="1">
      <alignment horizontal="center"/>
    </xf>
    <xf numFmtId="166" fontId="0" fillId="4" borderId="27" xfId="0" applyNumberFormat="1" applyFill="1" applyBorder="1" applyAlignment="1">
      <alignment horizontal="center" vertical="center"/>
    </xf>
    <xf numFmtId="166" fontId="0" fillId="7" borderId="0" xfId="0" applyNumberFormat="1" applyFill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164" fontId="0" fillId="7" borderId="0" xfId="0" applyNumberFormat="1" applyFill="1" applyBorder="1" applyAlignment="1">
      <alignment horizontal="center"/>
    </xf>
    <xf numFmtId="169" fontId="0" fillId="7" borderId="0" xfId="0" applyNumberFormat="1" applyFill="1" applyAlignment="1">
      <alignment horizontal="center"/>
    </xf>
    <xf numFmtId="0" fontId="15" fillId="4" borderId="17" xfId="0" applyFont="1" applyFill="1" applyBorder="1" applyAlignment="1">
      <alignment horizontal="center" vertical="center" wrapText="1"/>
    </xf>
    <xf numFmtId="0" fontId="0" fillId="7" borderId="24" xfId="0" applyFill="1" applyBorder="1" applyAlignment="1">
      <alignment horizontal="center" vertical="center"/>
    </xf>
    <xf numFmtId="2" fontId="2" fillId="0" borderId="28" xfId="0" applyNumberFormat="1" applyFont="1" applyBorder="1" applyAlignment="1">
      <alignment horizontal="center" vertical="center" wrapText="1"/>
    </xf>
    <xf numFmtId="2" fontId="0" fillId="0" borderId="50" xfId="0" applyNumberFormat="1" applyBorder="1" applyAlignment="1">
      <alignment vertical="center" wrapText="1"/>
    </xf>
    <xf numFmtId="2" fontId="0" fillId="0" borderId="0" xfId="0" applyNumberFormat="1" applyBorder="1" applyAlignment="1">
      <alignment vertical="center" wrapText="1"/>
    </xf>
    <xf numFmtId="2" fontId="0" fillId="0" borderId="51" xfId="0" applyNumberFormat="1" applyBorder="1" applyAlignment="1">
      <alignment vertical="center" wrapText="1"/>
    </xf>
    <xf numFmtId="2" fontId="2" fillId="0" borderId="28" xfId="0" applyNumberFormat="1" applyFont="1" applyFill="1" applyBorder="1" applyAlignment="1">
      <alignment horizontal="center" vertical="center" wrapText="1"/>
    </xf>
    <xf numFmtId="3" fontId="0" fillId="0" borderId="14" xfId="0" applyNumberFormat="1" applyBorder="1"/>
    <xf numFmtId="3" fontId="0" fillId="0" borderId="71" xfId="0" applyNumberFormat="1" applyBorder="1"/>
    <xf numFmtId="0" fontId="1" fillId="0" borderId="2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0" fillId="7" borderId="26" xfId="0" applyFont="1" applyFill="1" applyBorder="1" applyAlignment="1">
      <alignment horizontal="center"/>
    </xf>
    <xf numFmtId="0" fontId="24" fillId="6" borderId="19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9" fontId="24" fillId="6" borderId="13" xfId="1" applyFont="1" applyFill="1" applyBorder="1" applyAlignment="1">
      <alignment horizontal="center" vertical="center"/>
    </xf>
    <xf numFmtId="166" fontId="24" fillId="6" borderId="27" xfId="0" applyNumberFormat="1" applyFont="1" applyFill="1" applyBorder="1" applyAlignment="1">
      <alignment horizontal="center" vertical="center"/>
    </xf>
    <xf numFmtId="166" fontId="24" fillId="6" borderId="0" xfId="0" applyNumberFormat="1" applyFont="1" applyFill="1" applyAlignment="1">
      <alignment horizontal="center" vertical="center"/>
    </xf>
    <xf numFmtId="166" fontId="24" fillId="6" borderId="19" xfId="0" applyNumberFormat="1" applyFont="1" applyFill="1" applyBorder="1" applyAlignment="1">
      <alignment horizontal="center" vertical="center"/>
    </xf>
    <xf numFmtId="166" fontId="24" fillId="6" borderId="25" xfId="0" applyNumberFormat="1" applyFont="1" applyFill="1" applyBorder="1" applyAlignment="1">
      <alignment horizontal="center" vertical="center"/>
    </xf>
    <xf numFmtId="166" fontId="24" fillId="6" borderId="0" xfId="0" applyNumberFormat="1" applyFont="1" applyFill="1" applyBorder="1" applyAlignment="1">
      <alignment horizontal="center" vertical="center"/>
    </xf>
    <xf numFmtId="166" fontId="24" fillId="6" borderId="20" xfId="0" applyNumberFormat="1" applyFont="1" applyFill="1" applyBorder="1" applyAlignment="1">
      <alignment horizontal="center" vertical="center"/>
    </xf>
    <xf numFmtId="166" fontId="24" fillId="6" borderId="26" xfId="0" applyNumberFormat="1" applyFont="1" applyFill="1" applyBorder="1" applyAlignment="1">
      <alignment horizontal="center" vertical="center"/>
    </xf>
    <xf numFmtId="166" fontId="0" fillId="6" borderId="27" xfId="0" applyNumberFormat="1" applyFill="1" applyBorder="1" applyAlignment="1">
      <alignment horizontal="center" vertical="center"/>
    </xf>
    <xf numFmtId="166" fontId="0" fillId="6" borderId="0" xfId="0" applyNumberFormat="1" applyFill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166" fontId="0" fillId="2" borderId="0" xfId="0" applyNumberFormat="1" applyFill="1" applyBorder="1" applyAlignment="1">
      <alignment horizontal="center" vertical="center"/>
    </xf>
    <xf numFmtId="166" fontId="24" fillId="7" borderId="27" xfId="0" applyNumberFormat="1" applyFont="1" applyFill="1" applyBorder="1" applyAlignment="1">
      <alignment horizontal="center" vertical="center"/>
    </xf>
    <xf numFmtId="166" fontId="0" fillId="7" borderId="27" xfId="0" applyNumberFormat="1" applyFill="1" applyBorder="1" applyAlignment="1">
      <alignment horizontal="center" vertical="center"/>
    </xf>
    <xf numFmtId="166" fontId="24" fillId="7" borderId="13" xfId="1" applyNumberFormat="1" applyFont="1" applyFill="1" applyBorder="1" applyAlignment="1">
      <alignment horizontal="center" vertical="center"/>
    </xf>
    <xf numFmtId="2" fontId="24" fillId="7" borderId="13" xfId="1" applyNumberFormat="1" applyFont="1" applyFill="1" applyBorder="1" applyAlignment="1">
      <alignment horizontal="center" vertical="center"/>
    </xf>
    <xf numFmtId="2" fontId="24" fillId="6" borderId="13" xfId="0" applyNumberFormat="1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166" fontId="24" fillId="2" borderId="0" xfId="0" applyNumberFormat="1" applyFont="1" applyFill="1" applyAlignment="1">
      <alignment horizontal="center" vertical="center"/>
    </xf>
    <xf numFmtId="2" fontId="24" fillId="4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19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166" fontId="24" fillId="7" borderId="0" xfId="0" applyNumberFormat="1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9" fontId="27" fillId="4" borderId="21" xfId="1" applyFont="1" applyFill="1" applyBorder="1" applyAlignment="1">
      <alignment horizontal="center" vertical="center"/>
    </xf>
    <xf numFmtId="9" fontId="27" fillId="4" borderId="22" xfId="1" applyFont="1" applyFill="1" applyBorder="1" applyAlignment="1">
      <alignment horizontal="center" vertical="center"/>
    </xf>
    <xf numFmtId="9" fontId="27" fillId="4" borderId="23" xfId="1" applyFont="1" applyFill="1" applyBorder="1"/>
    <xf numFmtId="9" fontId="27" fillId="4" borderId="22" xfId="1" applyFont="1" applyFill="1" applyBorder="1"/>
    <xf numFmtId="9" fontId="26" fillId="4" borderId="21" xfId="1" applyFont="1" applyFill="1" applyBorder="1" applyAlignment="1">
      <alignment horizontal="center"/>
    </xf>
    <xf numFmtId="9" fontId="27" fillId="4" borderId="13" xfId="1" applyFont="1" applyFill="1" applyBorder="1"/>
    <xf numFmtId="9" fontId="27" fillId="4" borderId="0" xfId="1" applyFont="1" applyFill="1"/>
    <xf numFmtId="0" fontId="1" fillId="8" borderId="21" xfId="0" applyFont="1" applyFill="1" applyBorder="1" applyAlignment="1">
      <alignment horizontal="center"/>
    </xf>
    <xf numFmtId="0" fontId="0" fillId="8" borderId="13" xfId="0" applyFill="1" applyBorder="1"/>
    <xf numFmtId="0" fontId="0" fillId="8" borderId="22" xfId="0" applyFill="1" applyBorder="1"/>
    <xf numFmtId="2" fontId="0" fillId="8" borderId="21" xfId="0" applyNumberFormat="1" applyFill="1" applyBorder="1" applyAlignment="1">
      <alignment horizontal="center" vertical="center"/>
    </xf>
    <xf numFmtId="2" fontId="0" fillId="8" borderId="22" xfId="0" applyNumberFormat="1" applyFill="1" applyBorder="1" applyAlignment="1">
      <alignment horizontal="center" vertical="center"/>
    </xf>
    <xf numFmtId="2" fontId="0" fillId="8" borderId="23" xfId="0" applyNumberFormat="1" applyFill="1" applyBorder="1"/>
    <xf numFmtId="2" fontId="0" fillId="8" borderId="22" xfId="0" applyNumberFormat="1" applyFill="1" applyBorder="1"/>
    <xf numFmtId="0" fontId="0" fillId="8" borderId="0" xfId="0" applyFill="1"/>
    <xf numFmtId="0" fontId="1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 vertical="center" wrapText="1"/>
    </xf>
    <xf numFmtId="2" fontId="0" fillId="8" borderId="23" xfId="0" applyNumberFormat="1" applyFill="1" applyBorder="1" applyAlignment="1">
      <alignment horizontal="center" vertical="center"/>
    </xf>
    <xf numFmtId="9" fontId="27" fillId="4" borderId="23" xfId="1" applyFont="1" applyFill="1" applyBorder="1" applyAlignment="1">
      <alignment horizontal="center" vertical="center"/>
    </xf>
    <xf numFmtId="9" fontId="0" fillId="8" borderId="23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9" borderId="21" xfId="0" applyFont="1" applyFill="1" applyBorder="1" applyAlignment="1">
      <alignment horizontal="center"/>
    </xf>
    <xf numFmtId="0" fontId="0" fillId="9" borderId="13" xfId="0" applyFill="1" applyBorder="1"/>
    <xf numFmtId="0" fontId="0" fillId="9" borderId="22" xfId="0" applyFill="1" applyBorder="1"/>
    <xf numFmtId="2" fontId="0" fillId="9" borderId="21" xfId="0" applyNumberFormat="1" applyFill="1" applyBorder="1" applyAlignment="1">
      <alignment horizontal="center" vertical="center"/>
    </xf>
    <xf numFmtId="2" fontId="0" fillId="9" borderId="22" xfId="0" applyNumberFormat="1" applyFill="1" applyBorder="1" applyAlignment="1">
      <alignment horizontal="center" vertical="center"/>
    </xf>
    <xf numFmtId="2" fontId="0" fillId="9" borderId="23" xfId="0" applyNumberFormat="1" applyFill="1" applyBorder="1" applyAlignment="1">
      <alignment horizontal="center" vertical="center"/>
    </xf>
    <xf numFmtId="170" fontId="0" fillId="9" borderId="23" xfId="0" applyNumberFormat="1" applyFill="1" applyBorder="1"/>
    <xf numFmtId="170" fontId="0" fillId="9" borderId="22" xfId="0" applyNumberFormat="1" applyFill="1" applyBorder="1"/>
    <xf numFmtId="0" fontId="0" fillId="9" borderId="0" xfId="0" applyFill="1"/>
    <xf numFmtId="0" fontId="1" fillId="10" borderId="21" xfId="0" applyFont="1" applyFill="1" applyBorder="1" applyAlignment="1">
      <alignment horizontal="center"/>
    </xf>
    <xf numFmtId="0" fontId="0" fillId="10" borderId="13" xfId="0" applyFill="1" applyBorder="1"/>
    <xf numFmtId="0" fontId="0" fillId="10" borderId="22" xfId="0" applyFill="1" applyBorder="1"/>
    <xf numFmtId="2" fontId="0" fillId="10" borderId="21" xfId="0" applyNumberFormat="1" applyFill="1" applyBorder="1" applyAlignment="1">
      <alignment horizontal="center" vertical="center"/>
    </xf>
    <xf numFmtId="2" fontId="0" fillId="10" borderId="22" xfId="0" applyNumberFormat="1" applyFill="1" applyBorder="1" applyAlignment="1">
      <alignment horizontal="center" vertical="center"/>
    </xf>
    <xf numFmtId="2" fontId="0" fillId="10" borderId="23" xfId="0" applyNumberFormat="1" applyFill="1" applyBorder="1" applyAlignment="1">
      <alignment horizontal="center" vertical="center"/>
    </xf>
    <xf numFmtId="2" fontId="0" fillId="10" borderId="23" xfId="0" applyNumberFormat="1" applyFill="1" applyBorder="1"/>
    <xf numFmtId="2" fontId="0" fillId="10" borderId="22" xfId="0" applyNumberFormat="1" applyFill="1" applyBorder="1"/>
    <xf numFmtId="0" fontId="0" fillId="10" borderId="0" xfId="0" applyFill="1"/>
    <xf numFmtId="9" fontId="0" fillId="0" borderId="10" xfId="0" applyNumberFormat="1" applyBorder="1"/>
    <xf numFmtId="9" fontId="0" fillId="0" borderId="17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0" fillId="7" borderId="0" xfId="0" applyFont="1" applyFill="1" applyAlignment="1">
      <alignment horizontal="center"/>
    </xf>
    <xf numFmtId="0" fontId="20" fillId="7" borderId="26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7" borderId="19" xfId="0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164" fontId="0" fillId="7" borderId="1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0" fontId="18" fillId="7" borderId="15" xfId="0" applyFont="1" applyFill="1" applyBorder="1" applyAlignment="1">
      <alignment horizontal="center" vertical="center" textRotation="90" wrapText="1"/>
    </xf>
    <xf numFmtId="0" fontId="18" fillId="7" borderId="10" xfId="0" applyFont="1" applyFill="1" applyBorder="1" applyAlignment="1">
      <alignment horizontal="center" vertical="center" textRotation="90" wrapText="1"/>
    </xf>
    <xf numFmtId="0" fontId="0" fillId="7" borderId="0" xfId="0" applyFill="1" applyBorder="1" applyAlignment="1">
      <alignment horizontal="center"/>
    </xf>
    <xf numFmtId="4" fontId="0" fillId="7" borderId="0" xfId="0" applyNumberForma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164" fontId="0" fillId="7" borderId="10" xfId="0" applyNumberFormat="1" applyFill="1" applyBorder="1" applyAlignment="1">
      <alignment horizontal="center" vertical="center" wrapText="1"/>
    </xf>
    <xf numFmtId="164" fontId="0" fillId="7" borderId="24" xfId="0" applyNumberFormat="1" applyFill="1" applyBorder="1" applyAlignment="1">
      <alignment horizontal="center" vertical="center" wrapText="1"/>
    </xf>
    <xf numFmtId="1" fontId="0" fillId="8" borderId="23" xfId="0" applyNumberFormat="1" applyFill="1" applyBorder="1" applyAlignment="1">
      <alignment horizontal="center" vertical="center"/>
    </xf>
    <xf numFmtId="167" fontId="0" fillId="8" borderId="23" xfId="0" applyNumberFormat="1" applyFill="1" applyBorder="1" applyAlignment="1">
      <alignment horizontal="center" vertical="center"/>
    </xf>
    <xf numFmtId="167" fontId="0" fillId="9" borderId="23" xfId="0" applyNumberFormat="1" applyFill="1" applyBorder="1" applyAlignment="1">
      <alignment horizontal="center" vertical="center"/>
    </xf>
    <xf numFmtId="2" fontId="0" fillId="8" borderId="23" xfId="1" applyNumberFormat="1" applyFont="1" applyFill="1" applyBorder="1" applyAlignment="1">
      <alignment horizontal="center" vertical="center"/>
    </xf>
    <xf numFmtId="2" fontId="0" fillId="10" borderId="23" xfId="1" applyNumberFormat="1" applyFont="1" applyFill="1" applyBorder="1" applyAlignment="1">
      <alignment horizontal="center" vertical="center"/>
    </xf>
    <xf numFmtId="2" fontId="0" fillId="9" borderId="23" xfId="1" applyNumberFormat="1" applyFont="1" applyFill="1" applyBorder="1" applyAlignment="1">
      <alignment horizontal="center" vertical="center"/>
    </xf>
    <xf numFmtId="167" fontId="0" fillId="8" borderId="23" xfId="1" applyNumberFormat="1" applyFont="1" applyFill="1" applyBorder="1" applyAlignment="1">
      <alignment horizontal="center" vertical="center"/>
    </xf>
    <xf numFmtId="167" fontId="0" fillId="10" borderId="23" xfId="1" applyNumberFormat="1" applyFont="1" applyFill="1" applyBorder="1" applyAlignment="1">
      <alignment horizontal="center" vertical="center"/>
    </xf>
    <xf numFmtId="167" fontId="0" fillId="9" borderId="23" xfId="1" applyNumberFormat="1" applyFont="1" applyFill="1" applyBorder="1" applyAlignment="1">
      <alignment horizontal="center" vertical="center"/>
    </xf>
    <xf numFmtId="1" fontId="0" fillId="8" borderId="23" xfId="1" applyNumberFormat="1" applyFont="1" applyFill="1" applyBorder="1" applyAlignment="1">
      <alignment horizontal="center" vertical="center"/>
    </xf>
    <xf numFmtId="1" fontId="0" fillId="10" borderId="23" xfId="1" applyNumberFormat="1" applyFont="1" applyFill="1" applyBorder="1" applyAlignment="1">
      <alignment horizontal="center" vertical="center"/>
    </xf>
    <xf numFmtId="1" fontId="0" fillId="9" borderId="23" xfId="1" applyNumberFormat="1" applyFont="1" applyFill="1" applyBorder="1" applyAlignment="1">
      <alignment horizontal="center" vertical="center"/>
    </xf>
    <xf numFmtId="1" fontId="0" fillId="9" borderId="23" xfId="0" applyNumberFormat="1" applyFill="1" applyBorder="1" applyAlignment="1">
      <alignment horizontal="center" vertical="center"/>
    </xf>
    <xf numFmtId="2" fontId="22" fillId="7" borderId="21" xfId="0" applyNumberFormat="1" applyFont="1" applyFill="1" applyBorder="1" applyAlignment="1">
      <alignment horizontal="center"/>
    </xf>
    <xf numFmtId="9" fontId="22" fillId="7" borderId="23" xfId="1" applyFont="1" applyFill="1" applyBorder="1" applyAlignment="1">
      <alignment horizontal="center"/>
    </xf>
    <xf numFmtId="9" fontId="22" fillId="7" borderId="22" xfId="1" applyFont="1" applyFill="1" applyBorder="1" applyAlignment="1">
      <alignment horizontal="center"/>
    </xf>
    <xf numFmtId="0" fontId="20" fillId="7" borderId="0" xfId="0" applyFont="1" applyFill="1" applyBorder="1"/>
    <xf numFmtId="9" fontId="0" fillId="0" borderId="24" xfId="0" applyNumberFormat="1" applyBorder="1"/>
    <xf numFmtId="9" fontId="0" fillId="0" borderId="18" xfId="0" applyNumberFormat="1" applyBorder="1"/>
    <xf numFmtId="3" fontId="0" fillId="0" borderId="28" xfId="0" applyNumberFormat="1" applyBorder="1" applyAlignment="1"/>
    <xf numFmtId="3" fontId="0" fillId="0" borderId="46" xfId="0" applyNumberFormat="1" applyBorder="1" applyAlignment="1"/>
    <xf numFmtId="9" fontId="2" fillId="0" borderId="34" xfId="1" applyFont="1" applyFill="1" applyBorder="1" applyAlignment="1">
      <alignment horizontal="center" vertical="center" wrapText="1"/>
    </xf>
    <xf numFmtId="9" fontId="2" fillId="0" borderId="44" xfId="1" applyFont="1" applyFill="1" applyBorder="1" applyAlignment="1">
      <alignment horizontal="center" vertical="center" wrapText="1"/>
    </xf>
    <xf numFmtId="9" fontId="0" fillId="0" borderId="29" xfId="1" applyFont="1" applyBorder="1" applyAlignment="1">
      <alignment horizontal="center"/>
    </xf>
    <xf numFmtId="9" fontId="0" fillId="0" borderId="43" xfId="1" applyFont="1" applyBorder="1" applyAlignment="1">
      <alignment horizontal="center"/>
    </xf>
    <xf numFmtId="0" fontId="0" fillId="7" borderId="13" xfId="0" applyFill="1" applyBorder="1" applyAlignment="1">
      <alignment horizontal="center" vertical="center" wrapText="1"/>
    </xf>
    <xf numFmtId="0" fontId="18" fillId="7" borderId="25" xfId="0" applyFont="1" applyFill="1" applyBorder="1" applyAlignment="1">
      <alignment horizontal="center" vertical="center" textRotation="90" wrapText="1"/>
    </xf>
    <xf numFmtId="0" fontId="18" fillId="7" borderId="16" xfId="0" applyFont="1" applyFill="1" applyBorder="1" applyAlignment="1">
      <alignment horizontal="center" vertical="center" textRotation="90" wrapText="1"/>
    </xf>
    <xf numFmtId="0" fontId="18" fillId="7" borderId="24" xfId="0" applyFont="1" applyFill="1" applyBorder="1" applyAlignment="1">
      <alignment horizontal="center" vertical="center" textRotation="90" wrapText="1"/>
    </xf>
    <xf numFmtId="172" fontId="0" fillId="7" borderId="10" xfId="0" applyNumberFormat="1" applyFill="1" applyBorder="1" applyAlignment="1">
      <alignment horizontal="center"/>
    </xf>
    <xf numFmtId="172" fontId="0" fillId="7" borderId="0" xfId="0" applyNumberFormat="1" applyFill="1" applyBorder="1" applyAlignment="1">
      <alignment horizontal="center"/>
    </xf>
    <xf numFmtId="172" fontId="0" fillId="7" borderId="24" xfId="0" applyNumberFormat="1" applyFill="1" applyBorder="1" applyAlignment="1">
      <alignment horizontal="center"/>
    </xf>
    <xf numFmtId="171" fontId="0" fillId="7" borderId="17" xfId="0" applyNumberFormat="1" applyFill="1" applyBorder="1" applyAlignment="1">
      <alignment horizontal="center"/>
    </xf>
    <xf numFmtId="172" fontId="0" fillId="7" borderId="26" xfId="0" applyNumberFormat="1" applyFill="1" applyBorder="1" applyAlignment="1">
      <alignment horizontal="center"/>
    </xf>
    <xf numFmtId="172" fontId="0" fillId="7" borderId="18" xfId="0" applyNumberFormat="1" applyFill="1" applyBorder="1" applyAlignment="1">
      <alignment horizontal="center"/>
    </xf>
    <xf numFmtId="4" fontId="0" fillId="7" borderId="18" xfId="0" applyNumberFormat="1" applyFill="1" applyBorder="1" applyAlignment="1">
      <alignment horizontal="center"/>
    </xf>
    <xf numFmtId="4" fontId="0" fillId="7" borderId="26" xfId="0" applyNumberFormat="1" applyFill="1" applyBorder="1" applyAlignment="1">
      <alignment horizontal="center"/>
    </xf>
    <xf numFmtId="10" fontId="0" fillId="7" borderId="15" xfId="0" applyNumberFormat="1" applyFill="1" applyBorder="1" applyAlignment="1">
      <alignment horizontal="center"/>
    </xf>
    <xf numFmtId="2" fontId="0" fillId="7" borderId="10" xfId="0" applyNumberFormat="1" applyFill="1" applyBorder="1" applyAlignment="1">
      <alignment horizontal="center"/>
    </xf>
    <xf numFmtId="2" fontId="0" fillId="7" borderId="17" xfId="0" applyNumberFormat="1" applyFill="1" applyBorder="1" applyAlignment="1">
      <alignment horizontal="center"/>
    </xf>
    <xf numFmtId="164" fontId="1" fillId="4" borderId="21" xfId="0" applyNumberFormat="1" applyFont="1" applyFill="1" applyBorder="1" applyAlignment="1">
      <alignment horizontal="center" vertical="center" wrapText="1"/>
    </xf>
    <xf numFmtId="164" fontId="2" fillId="7" borderId="16" xfId="0" applyNumberFormat="1" applyFont="1" applyFill="1" applyBorder="1" applyAlignment="1">
      <alignment horizontal="center" vertical="center" wrapText="1"/>
    </xf>
    <xf numFmtId="164" fontId="2" fillId="7" borderId="24" xfId="0" applyNumberFormat="1" applyFont="1" applyFill="1" applyBorder="1" applyAlignment="1">
      <alignment horizontal="center" vertical="center" wrapText="1"/>
    </xf>
    <xf numFmtId="9" fontId="0" fillId="7" borderId="27" xfId="1" applyFont="1" applyFill="1" applyBorder="1" applyAlignment="1">
      <alignment horizontal="center" wrapText="1"/>
    </xf>
    <xf numFmtId="164" fontId="0" fillId="7" borderId="0" xfId="0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24" xfId="0" applyNumberFormat="1" applyFill="1" applyBorder="1" applyAlignment="1">
      <alignment horizontal="center"/>
    </xf>
    <xf numFmtId="165" fontId="0" fillId="0" borderId="1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3" fontId="0" fillId="0" borderId="10" xfId="0" applyNumberFormat="1" applyBorder="1" applyAlignment="1">
      <alignment horizontal="center"/>
    </xf>
    <xf numFmtId="10" fontId="0" fillId="7" borderId="0" xfId="0" applyNumberFormat="1" applyFill="1" applyAlignment="1">
      <alignment horizontal="center"/>
    </xf>
    <xf numFmtId="0" fontId="1" fillId="6" borderId="21" xfId="0" applyFont="1" applyFill="1" applyBorder="1" applyAlignment="1">
      <alignment horizontal="center" vertical="center" wrapText="1"/>
    </xf>
    <xf numFmtId="0" fontId="1" fillId="6" borderId="22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9" fontId="2" fillId="0" borderId="29" xfId="1" applyFont="1" applyBorder="1" applyAlignment="1">
      <alignment horizontal="center" vertical="center" wrapText="1"/>
    </xf>
    <xf numFmtId="9" fontId="2" fillId="0" borderId="34" xfId="1" applyFont="1" applyBorder="1" applyAlignment="1">
      <alignment horizontal="center" vertical="center" wrapText="1"/>
    </xf>
    <xf numFmtId="3" fontId="1" fillId="0" borderId="37" xfId="0" applyNumberFormat="1" applyFont="1" applyBorder="1" applyAlignment="1">
      <alignment horizontal="center" vertical="center" wrapText="1"/>
    </xf>
    <xf numFmtId="3" fontId="1" fillId="0" borderId="32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14" xfId="0" applyNumberFormat="1" applyFon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34" xfId="0" applyNumberForma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4" fontId="0" fillId="0" borderId="30" xfId="0" applyNumberFormat="1" applyBorder="1" applyAlignment="1">
      <alignment horizontal="center" vertical="center"/>
    </xf>
    <xf numFmtId="4" fontId="0" fillId="0" borderId="34" xfId="0" applyNumberFormat="1" applyBorder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16" xfId="0" applyFont="1" applyFill="1" applyBorder="1" applyAlignment="1">
      <alignment horizontal="center" wrapText="1"/>
    </xf>
    <xf numFmtId="3" fontId="1" fillId="0" borderId="52" xfId="0" applyNumberFormat="1" applyFont="1" applyBorder="1" applyAlignment="1">
      <alignment horizontal="center" vertical="center" wrapText="1"/>
    </xf>
    <xf numFmtId="3" fontId="1" fillId="0" borderId="42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7" borderId="48" xfId="0" applyFont="1" applyFill="1" applyBorder="1" applyAlignment="1">
      <alignment horizontal="center" vertical="center" wrapText="1"/>
    </xf>
    <xf numFmtId="0" fontId="1" fillId="7" borderId="49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3" fontId="1" fillId="0" borderId="61" xfId="0" applyNumberFormat="1" applyFont="1" applyBorder="1" applyAlignment="1">
      <alignment horizontal="center" vertical="center" wrapText="1"/>
    </xf>
    <xf numFmtId="3" fontId="1" fillId="0" borderId="35" xfId="0" applyNumberFormat="1" applyFont="1" applyBorder="1" applyAlignment="1">
      <alignment horizontal="center" vertical="center" wrapText="1"/>
    </xf>
    <xf numFmtId="0" fontId="0" fillId="6" borderId="21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/>
    </xf>
    <xf numFmtId="0" fontId="14" fillId="7" borderId="23" xfId="0" applyFont="1" applyFill="1" applyBorder="1" applyAlignment="1">
      <alignment horizontal="center" vertical="center"/>
    </xf>
    <xf numFmtId="0" fontId="14" fillId="7" borderId="22" xfId="0" applyFont="1" applyFill="1" applyBorder="1" applyAlignment="1">
      <alignment horizontal="center" vertical="center"/>
    </xf>
    <xf numFmtId="164" fontId="0" fillId="7" borderId="15" xfId="0" applyNumberFormat="1" applyFill="1" applyBorder="1" applyAlignment="1">
      <alignment horizontal="center"/>
    </xf>
    <xf numFmtId="164" fontId="0" fillId="7" borderId="25" xfId="0" applyNumberFormat="1" applyFill="1" applyBorder="1" applyAlignment="1">
      <alignment horizontal="center"/>
    </xf>
    <xf numFmtId="164" fontId="0" fillId="7" borderId="1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14" fillId="7" borderId="10" xfId="0" applyNumberFormat="1" applyFont="1" applyFill="1" applyBorder="1" applyAlignment="1">
      <alignment horizontal="center" vertical="center" wrapText="1"/>
    </xf>
    <xf numFmtId="164" fontId="14" fillId="7" borderId="0" xfId="0" applyNumberFormat="1" applyFont="1" applyFill="1" applyBorder="1" applyAlignment="1">
      <alignment horizontal="center" vertical="center" wrapText="1"/>
    </xf>
    <xf numFmtId="164" fontId="14" fillId="7" borderId="24" xfId="0" applyNumberFormat="1" applyFont="1" applyFill="1" applyBorder="1" applyAlignment="1">
      <alignment horizontal="center" vertical="center" wrapText="1"/>
    </xf>
    <xf numFmtId="164" fontId="28" fillId="7" borderId="15" xfId="0" applyNumberFormat="1" applyFont="1" applyFill="1" applyBorder="1" applyAlignment="1">
      <alignment horizontal="center" vertical="center"/>
    </xf>
    <xf numFmtId="164" fontId="28" fillId="7" borderId="25" xfId="0" applyNumberFormat="1" applyFont="1" applyFill="1" applyBorder="1" applyAlignment="1">
      <alignment horizontal="center" vertical="center"/>
    </xf>
    <xf numFmtId="164" fontId="28" fillId="7" borderId="16" xfId="0" applyNumberFormat="1" applyFont="1" applyFill="1" applyBorder="1" applyAlignment="1">
      <alignment horizontal="center" vertical="center"/>
    </xf>
    <xf numFmtId="164" fontId="28" fillId="7" borderId="10" xfId="0" applyNumberFormat="1" applyFont="1" applyFill="1" applyBorder="1" applyAlignment="1">
      <alignment horizontal="center" vertical="center"/>
    </xf>
    <xf numFmtId="164" fontId="28" fillId="7" borderId="0" xfId="0" applyNumberFormat="1" applyFont="1" applyFill="1" applyBorder="1" applyAlignment="1">
      <alignment horizontal="center" vertical="center"/>
    </xf>
    <xf numFmtId="164" fontId="28" fillId="7" borderId="24" xfId="0" applyNumberFormat="1" applyFont="1" applyFill="1" applyBorder="1" applyAlignment="1">
      <alignment horizontal="center" vertical="center"/>
    </xf>
    <xf numFmtId="164" fontId="28" fillId="7" borderId="17" xfId="0" applyNumberFormat="1" applyFont="1" applyFill="1" applyBorder="1" applyAlignment="1">
      <alignment horizontal="center" vertical="center"/>
    </xf>
    <xf numFmtId="164" fontId="28" fillId="7" borderId="26" xfId="0" applyNumberFormat="1" applyFont="1" applyFill="1" applyBorder="1" applyAlignment="1">
      <alignment horizontal="center" vertical="center"/>
    </xf>
    <xf numFmtId="164" fontId="28" fillId="7" borderId="18" xfId="0" applyNumberFormat="1" applyFont="1" applyFill="1" applyBorder="1" applyAlignment="1">
      <alignment horizontal="center" vertical="center"/>
    </xf>
    <xf numFmtId="165" fontId="0" fillId="7" borderId="19" xfId="0" applyNumberFormat="1" applyFill="1" applyBorder="1" applyAlignment="1">
      <alignment horizontal="center" vertical="center" wrapText="1"/>
    </xf>
    <xf numFmtId="165" fontId="0" fillId="7" borderId="20" xfId="0" applyNumberFormat="1" applyFill="1" applyBorder="1" applyAlignment="1">
      <alignment horizontal="center" vertical="center" wrapText="1"/>
    </xf>
    <xf numFmtId="164" fontId="0" fillId="7" borderId="37" xfId="0" applyNumberFormat="1" applyFill="1" applyBorder="1" applyAlignment="1">
      <alignment horizontal="center" wrapText="1"/>
    </xf>
    <xf numFmtId="164" fontId="0" fillId="7" borderId="38" xfId="0" applyNumberFormat="1" applyFill="1" applyBorder="1" applyAlignment="1">
      <alignment horizontal="center" wrapText="1"/>
    </xf>
    <xf numFmtId="10" fontId="0" fillId="7" borderId="30" xfId="0" applyNumberFormat="1" applyFill="1" applyBorder="1" applyAlignment="1">
      <alignment horizontal="center"/>
    </xf>
    <xf numFmtId="10" fontId="0" fillId="7" borderId="34" xfId="0" applyNumberFormat="1" applyFill="1" applyBorder="1" applyAlignment="1">
      <alignment horizontal="center"/>
    </xf>
    <xf numFmtId="164" fontId="0" fillId="7" borderId="43" xfId="0" applyNumberFormat="1" applyFill="1" applyBorder="1" applyAlignment="1">
      <alignment horizontal="center" wrapText="1"/>
    </xf>
    <xf numFmtId="164" fontId="0" fillId="7" borderId="44" xfId="0" applyNumberFormat="1" applyFill="1" applyBorder="1" applyAlignment="1">
      <alignment horizontal="center" wrapText="1"/>
    </xf>
    <xf numFmtId="9" fontId="11" fillId="7" borderId="17" xfId="1" applyFont="1" applyFill="1" applyBorder="1" applyAlignment="1">
      <alignment horizontal="center"/>
    </xf>
    <xf numFmtId="9" fontId="11" fillId="7" borderId="18" xfId="1" applyFont="1" applyFill="1" applyBorder="1" applyAlignment="1">
      <alignment horizontal="center"/>
    </xf>
    <xf numFmtId="164" fontId="0" fillId="7" borderId="19" xfId="0" applyNumberFormat="1" applyFill="1" applyBorder="1" applyAlignment="1">
      <alignment horizontal="center" vertical="center" wrapText="1"/>
    </xf>
    <xf numFmtId="164" fontId="0" fillId="7" borderId="20" xfId="0" applyNumberFormat="1" applyFill="1" applyBorder="1" applyAlignment="1">
      <alignment horizontal="center" vertical="center" wrapText="1"/>
    </xf>
    <xf numFmtId="9" fontId="11" fillId="7" borderId="10" xfId="1" applyFont="1" applyFill="1" applyBorder="1" applyAlignment="1">
      <alignment horizontal="center"/>
    </xf>
    <xf numFmtId="9" fontId="11" fillId="7" borderId="24" xfId="1" applyFont="1" applyFill="1" applyBorder="1" applyAlignment="1">
      <alignment horizontal="center"/>
    </xf>
    <xf numFmtId="10" fontId="0" fillId="7" borderId="37" xfId="0" applyNumberFormat="1" applyFill="1" applyBorder="1" applyAlignment="1">
      <alignment horizontal="center" wrapText="1"/>
    </xf>
    <xf numFmtId="10" fontId="0" fillId="7" borderId="38" xfId="0" applyNumberFormat="1" applyFill="1" applyBorder="1" applyAlignment="1">
      <alignment horizontal="center" wrapText="1"/>
    </xf>
    <xf numFmtId="164" fontId="11" fillId="7" borderId="29" xfId="0" applyNumberFormat="1" applyFont="1" applyFill="1" applyBorder="1" applyAlignment="1">
      <alignment horizontal="center" wrapText="1"/>
    </xf>
    <xf numFmtId="164" fontId="11" fillId="7" borderId="34" xfId="0" applyNumberFormat="1" applyFont="1" applyFill="1" applyBorder="1" applyAlignment="1">
      <alignment horizontal="center" wrapText="1"/>
    </xf>
    <xf numFmtId="164" fontId="0" fillId="7" borderId="15" xfId="0" applyNumberFormat="1" applyFill="1" applyBorder="1" applyAlignment="1">
      <alignment horizontal="center" vertical="center" wrapText="1"/>
    </xf>
    <xf numFmtId="164" fontId="0" fillId="7" borderId="16" xfId="0" applyNumberFormat="1" applyFill="1" applyBorder="1" applyAlignment="1">
      <alignment horizontal="center" vertical="center" wrapText="1"/>
    </xf>
    <xf numFmtId="164" fontId="0" fillId="7" borderId="32" xfId="0" applyNumberFormat="1" applyFill="1" applyBorder="1" applyAlignment="1">
      <alignment horizontal="center" vertical="center" wrapText="1"/>
    </xf>
    <xf numFmtId="164" fontId="0" fillId="7" borderId="33" xfId="0" applyNumberFormat="1" applyFill="1" applyBorder="1" applyAlignment="1">
      <alignment horizontal="center" vertical="center" wrapText="1"/>
    </xf>
    <xf numFmtId="164" fontId="0" fillId="7" borderId="10" xfId="0" applyNumberFormat="1" applyFill="1" applyBorder="1" applyAlignment="1">
      <alignment horizontal="center" vertical="center" wrapText="1"/>
    </xf>
    <xf numFmtId="164" fontId="0" fillId="7" borderId="24" xfId="0" applyNumberFormat="1" applyFill="1" applyBorder="1" applyAlignment="1">
      <alignment horizontal="center" vertical="center" wrapText="1"/>
    </xf>
    <xf numFmtId="164" fontId="0" fillId="6" borderId="21" xfId="0" applyNumberFormat="1" applyFill="1" applyBorder="1" applyAlignment="1">
      <alignment horizontal="center"/>
    </xf>
    <xf numFmtId="164" fontId="0" fillId="6" borderId="22" xfId="0" applyNumberFormat="1" applyFill="1" applyBorder="1" applyAlignment="1">
      <alignment horizontal="center"/>
    </xf>
    <xf numFmtId="165" fontId="0" fillId="7" borderId="1" xfId="0" applyNumberForma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0" fillId="7" borderId="16" xfId="0" applyFill="1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0" fontId="0" fillId="7" borderId="27" xfId="0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0" fillId="7" borderId="25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 wrapText="1"/>
    </xf>
    <xf numFmtId="0" fontId="0" fillId="7" borderId="18" xfId="0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164" fontId="2" fillId="7" borderId="2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textRotation="90" wrapText="1"/>
    </xf>
    <xf numFmtId="0" fontId="18" fillId="7" borderId="10" xfId="0" applyFont="1" applyFill="1" applyBorder="1" applyAlignment="1">
      <alignment horizontal="center" vertical="center" textRotation="90" wrapText="1"/>
    </xf>
    <xf numFmtId="0" fontId="18" fillId="7" borderId="17" xfId="0" applyFont="1" applyFill="1" applyBorder="1" applyAlignment="1">
      <alignment horizontal="center" vertical="center" textRotation="90" wrapText="1"/>
    </xf>
    <xf numFmtId="0" fontId="2" fillId="0" borderId="20" xfId="0" applyFont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0" fillId="7" borderId="10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3" fillId="7" borderId="15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3" fillId="7" borderId="41" xfId="0" applyFont="1" applyFill="1" applyBorder="1" applyAlignment="1">
      <alignment horizontal="center" vertical="center" wrapText="1"/>
    </xf>
    <xf numFmtId="0" fontId="3" fillId="7" borderId="55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1" fillId="7" borderId="19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24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wrapText="1"/>
    </xf>
    <xf numFmtId="0" fontId="0" fillId="7" borderId="24" xfId="0" applyFill="1" applyBorder="1" applyAlignment="1">
      <alignment horizontal="center" wrapText="1"/>
    </xf>
    <xf numFmtId="0" fontId="0" fillId="7" borderId="15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6" fillId="7" borderId="0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/>
    </xf>
    <xf numFmtId="0" fontId="0" fillId="7" borderId="1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/>
    </xf>
    <xf numFmtId="4" fontId="0" fillId="0" borderId="19" xfId="0" applyNumberFormat="1" applyBorder="1" applyAlignment="1">
      <alignment horizontal="center" vertical="center" wrapText="1"/>
    </xf>
    <xf numFmtId="4" fontId="0" fillId="0" borderId="27" xfId="0" applyNumberForma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4" fontId="0" fillId="7" borderId="0" xfId="0" applyNumberForma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0" fillId="7" borderId="0" xfId="0" applyFill="1" applyBorder="1" applyAlignment="1">
      <alignment horizontal="center" vertical="center" textRotation="90" wrapText="1"/>
    </xf>
    <xf numFmtId="164" fontId="0" fillId="7" borderId="10" xfId="0" applyNumberFormat="1" applyFill="1" applyBorder="1" applyAlignment="1">
      <alignment horizontal="center" wrapText="1"/>
    </xf>
    <xf numFmtId="164" fontId="0" fillId="7" borderId="24" xfId="0" applyNumberFormat="1" applyFill="1" applyBorder="1" applyAlignment="1">
      <alignment horizontal="center" wrapText="1"/>
    </xf>
    <xf numFmtId="0" fontId="18" fillId="7" borderId="19" xfId="0" applyFont="1" applyFill="1" applyBorder="1" applyAlignment="1">
      <alignment horizontal="center" vertical="center" textRotation="90" wrapText="1"/>
    </xf>
    <xf numFmtId="0" fontId="18" fillId="7" borderId="27" xfId="0" applyFont="1" applyFill="1" applyBorder="1" applyAlignment="1">
      <alignment horizontal="center" vertical="center" textRotation="90" wrapText="1"/>
    </xf>
    <xf numFmtId="0" fontId="18" fillId="7" borderId="20" xfId="0" applyFont="1" applyFill="1" applyBorder="1" applyAlignment="1">
      <alignment horizontal="center" vertical="center" textRotation="90" wrapText="1"/>
    </xf>
    <xf numFmtId="164" fontId="0" fillId="6" borderId="21" xfId="0" applyNumberFormat="1" applyFill="1" applyBorder="1" applyAlignment="1">
      <alignment horizontal="center" wrapText="1"/>
    </xf>
    <xf numFmtId="164" fontId="0" fillId="6" borderId="22" xfId="0" applyNumberFormat="1" applyFill="1" applyBorder="1" applyAlignment="1">
      <alignment horizontal="center" wrapText="1"/>
    </xf>
    <xf numFmtId="0" fontId="0" fillId="7" borderId="10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164" fontId="11" fillId="7" borderId="37" xfId="0" applyNumberFormat="1" applyFont="1" applyFill="1" applyBorder="1" applyAlignment="1">
      <alignment horizontal="center" wrapText="1"/>
    </xf>
    <xf numFmtId="164" fontId="11" fillId="7" borderId="38" xfId="0" applyNumberFormat="1" applyFont="1" applyFill="1" applyBorder="1" applyAlignment="1">
      <alignment horizontal="center" wrapText="1"/>
    </xf>
    <xf numFmtId="165" fontId="1" fillId="4" borderId="15" xfId="0" applyNumberFormat="1" applyFont="1" applyFill="1" applyBorder="1" applyAlignment="1">
      <alignment horizontal="center"/>
    </xf>
    <xf numFmtId="165" fontId="1" fillId="4" borderId="16" xfId="0" applyNumberFormat="1" applyFont="1" applyFill="1" applyBorder="1" applyAlignment="1">
      <alignment horizontal="center"/>
    </xf>
    <xf numFmtId="164" fontId="0" fillId="7" borderId="32" xfId="0" applyNumberFormat="1" applyFill="1" applyBorder="1" applyAlignment="1">
      <alignment horizontal="center" wrapText="1"/>
    </xf>
    <xf numFmtId="164" fontId="0" fillId="7" borderId="33" xfId="0" applyNumberFormat="1" applyFill="1" applyBorder="1" applyAlignment="1">
      <alignment horizontal="center" wrapText="1"/>
    </xf>
    <xf numFmtId="0" fontId="1" fillId="7" borderId="21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164" fontId="0" fillId="7" borderId="6" xfId="0" applyNumberFormat="1" applyFill="1" applyBorder="1" applyAlignment="1">
      <alignment horizontal="center" vertical="center" wrapText="1"/>
    </xf>
    <xf numFmtId="164" fontId="0" fillId="7" borderId="5" xfId="0" applyNumberFormat="1" applyFill="1" applyBorder="1" applyAlignment="1">
      <alignment horizontal="center" vertical="center" wrapText="1"/>
    </xf>
    <xf numFmtId="164" fontId="0" fillId="7" borderId="28" xfId="0" applyNumberFormat="1" applyFill="1" applyBorder="1" applyAlignment="1">
      <alignment horizontal="center" vertical="center" wrapText="1"/>
    </xf>
    <xf numFmtId="164" fontId="0" fillId="7" borderId="2" xfId="0" applyNumberFormat="1" applyFill="1" applyBorder="1" applyAlignment="1">
      <alignment horizontal="center" vertical="center" wrapText="1"/>
    </xf>
    <xf numFmtId="165" fontId="0" fillId="7" borderId="56" xfId="0" applyNumberFormat="1" applyFill="1" applyBorder="1" applyAlignment="1">
      <alignment horizontal="center"/>
    </xf>
    <xf numFmtId="165" fontId="0" fillId="7" borderId="31" xfId="0" applyNumberFormat="1" applyFill="1" applyBorder="1" applyAlignment="1">
      <alignment horizontal="center"/>
    </xf>
    <xf numFmtId="165" fontId="0" fillId="7" borderId="45" xfId="0" applyNumberFormat="1" applyFill="1" applyBorder="1" applyAlignment="1">
      <alignment horizontal="center"/>
    </xf>
    <xf numFmtId="164" fontId="0" fillId="7" borderId="18" xfId="0" applyNumberFormat="1" applyFill="1" applyBorder="1" applyAlignment="1">
      <alignment horizontal="center" vertical="center" wrapText="1"/>
    </xf>
    <xf numFmtId="164" fontId="0" fillId="7" borderId="17" xfId="0" applyNumberFormat="1" applyFill="1" applyBorder="1" applyAlignment="1">
      <alignment horizontal="center" vertical="center" wrapText="1"/>
    </xf>
    <xf numFmtId="164" fontId="0" fillId="7" borderId="25" xfId="0" applyNumberFormat="1" applyFill="1" applyBorder="1" applyAlignment="1">
      <alignment horizontal="center" vertical="center" wrapText="1"/>
    </xf>
    <xf numFmtId="164" fontId="0" fillId="7" borderId="51" xfId="0" applyNumberFormat="1" applyFill="1" applyBorder="1" applyAlignment="1">
      <alignment horizontal="center" vertical="center" wrapText="1"/>
    </xf>
    <xf numFmtId="164" fontId="0" fillId="7" borderId="27" xfId="0" applyNumberFormat="1" applyFill="1" applyBorder="1" applyAlignment="1">
      <alignment horizontal="center" vertical="center" wrapText="1"/>
    </xf>
    <xf numFmtId="164" fontId="2" fillId="7" borderId="19" xfId="0" applyNumberFormat="1" applyFont="1" applyFill="1" applyBorder="1" applyAlignment="1">
      <alignment horizontal="center" vertical="center" wrapText="1"/>
    </xf>
    <xf numFmtId="164" fontId="2" fillId="7" borderId="20" xfId="0" applyNumberFormat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/>
    </xf>
    <xf numFmtId="0" fontId="24" fillId="7" borderId="30" xfId="0" applyFont="1" applyFill="1" applyBorder="1" applyAlignment="1">
      <alignment horizontal="center"/>
    </xf>
    <xf numFmtId="0" fontId="24" fillId="7" borderId="3" xfId="0" applyFont="1" applyFill="1" applyBorder="1" applyAlignment="1">
      <alignment horizontal="center"/>
    </xf>
    <xf numFmtId="0" fontId="24" fillId="7" borderId="50" xfId="0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horizontal="center"/>
    </xf>
    <xf numFmtId="0" fontId="24" fillId="7" borderId="21" xfId="0" applyFont="1" applyFill="1" applyBorder="1" applyAlignment="1">
      <alignment horizontal="center"/>
    </xf>
    <xf numFmtId="0" fontId="24" fillId="7" borderId="23" xfId="0" applyFont="1" applyFill="1" applyBorder="1" applyAlignment="1">
      <alignment horizontal="center"/>
    </xf>
    <xf numFmtId="0" fontId="24" fillId="7" borderId="22" xfId="0" applyFont="1" applyFill="1" applyBorder="1" applyAlignment="1">
      <alignment horizontal="center"/>
    </xf>
    <xf numFmtId="0" fontId="25" fillId="6" borderId="0" xfId="0" applyFont="1" applyFill="1" applyAlignment="1">
      <alignment horizontal="center" vertical="center" wrapText="1"/>
    </xf>
    <xf numFmtId="0" fontId="12" fillId="7" borderId="0" xfId="2" applyFill="1" applyAlignment="1">
      <alignment horizontal="center"/>
    </xf>
    <xf numFmtId="0" fontId="24" fillId="7" borderId="21" xfId="0" applyFont="1" applyFill="1" applyBorder="1" applyAlignment="1">
      <alignment horizontal="center" wrapText="1"/>
    </xf>
    <xf numFmtId="0" fontId="24" fillId="7" borderId="23" xfId="0" applyFont="1" applyFill="1" applyBorder="1" applyAlignment="1">
      <alignment horizontal="center" wrapText="1"/>
    </xf>
    <xf numFmtId="0" fontId="24" fillId="7" borderId="22" xfId="0" applyFont="1" applyFill="1" applyBorder="1" applyAlignment="1">
      <alignment horizontal="center" wrapText="1"/>
    </xf>
    <xf numFmtId="0" fontId="12" fillId="0" borderId="0" xfId="2" applyAlignment="1">
      <alignment horizontal="center"/>
    </xf>
    <xf numFmtId="0" fontId="0" fillId="0" borderId="0" xfId="0" applyAlignment="1">
      <alignment horizontal="center"/>
    </xf>
    <xf numFmtId="0" fontId="0" fillId="7" borderId="15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39" xfId="0" applyFont="1" applyFill="1" applyBorder="1" applyAlignment="1">
      <alignment horizontal="center" vertical="center" wrapText="1"/>
    </xf>
    <xf numFmtId="0" fontId="1" fillId="7" borderId="40" xfId="0" applyFont="1" applyFill="1" applyBorder="1" applyAlignment="1">
      <alignment horizontal="center" vertical="center" wrapText="1"/>
    </xf>
    <xf numFmtId="3" fontId="1" fillId="7" borderId="61" xfId="0" applyNumberFormat="1" applyFont="1" applyFill="1" applyBorder="1" applyAlignment="1">
      <alignment horizontal="center" vertical="center" wrapText="1"/>
    </xf>
    <xf numFmtId="3" fontId="1" fillId="7" borderId="70" xfId="0" applyNumberFormat="1" applyFont="1" applyFill="1" applyBorder="1" applyAlignment="1">
      <alignment horizontal="center" vertical="center" wrapText="1"/>
    </xf>
    <xf numFmtId="3" fontId="1" fillId="7" borderId="12" xfId="0" applyNumberFormat="1" applyFont="1" applyFill="1" applyBorder="1" applyAlignment="1">
      <alignment horizontal="center" vertical="center" wrapText="1"/>
    </xf>
    <xf numFmtId="3" fontId="1" fillId="7" borderId="58" xfId="0" applyNumberFormat="1" applyFont="1" applyFill="1" applyBorder="1" applyAlignment="1">
      <alignment horizontal="center" vertical="center" wrapText="1"/>
    </xf>
    <xf numFmtId="3" fontId="1" fillId="7" borderId="3" xfId="0" applyNumberFormat="1" applyFont="1" applyFill="1" applyBorder="1" applyAlignment="1">
      <alignment horizontal="center" vertical="center" wrapText="1"/>
    </xf>
    <xf numFmtId="3" fontId="1" fillId="7" borderId="48" xfId="0" applyNumberFormat="1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5" fillId="4" borderId="20" xfId="0" applyFont="1" applyFill="1" applyBorder="1" applyAlignment="1">
      <alignment horizontal="center" vertical="center" wrapText="1"/>
    </xf>
    <xf numFmtId="3" fontId="1" fillId="7" borderId="52" xfId="0" applyNumberFormat="1" applyFont="1" applyFill="1" applyBorder="1" applyAlignment="1">
      <alignment horizontal="center" vertical="center" wrapText="1"/>
    </xf>
    <xf numFmtId="3" fontId="1" fillId="7" borderId="53" xfId="0" applyNumberFormat="1" applyFont="1" applyFill="1" applyBorder="1" applyAlignment="1">
      <alignment horizontal="center" vertical="center" wrapText="1"/>
    </xf>
    <xf numFmtId="0" fontId="0" fillId="7" borderId="27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/>
    </xf>
    <xf numFmtId="0" fontId="15" fillId="7" borderId="25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15" fillId="7" borderId="24" xfId="0" applyFont="1" applyFill="1" applyBorder="1" applyAlignment="1">
      <alignment horizontal="center" vertical="center"/>
    </xf>
    <xf numFmtId="0" fontId="15" fillId="7" borderId="17" xfId="0" applyFont="1" applyFill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/>
    </xf>
    <xf numFmtId="0" fontId="15" fillId="7" borderId="18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3" fontId="1" fillId="7" borderId="67" xfId="0" applyNumberFormat="1" applyFont="1" applyFill="1" applyBorder="1" applyAlignment="1">
      <alignment horizontal="center" vertical="center" wrapText="1"/>
    </xf>
    <xf numFmtId="3" fontId="1" fillId="7" borderId="57" xfId="0" applyNumberFormat="1" applyFont="1" applyFill="1" applyBorder="1" applyAlignment="1">
      <alignment horizontal="center" vertical="center" wrapText="1"/>
    </xf>
    <xf numFmtId="0" fontId="1" fillId="7" borderId="60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0" fillId="7" borderId="24" xfId="0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3" fontId="1" fillId="7" borderId="64" xfId="0" applyNumberFormat="1" applyFont="1" applyFill="1" applyBorder="1" applyAlignment="1">
      <alignment horizontal="center" vertical="center" wrapText="1"/>
    </xf>
    <xf numFmtId="3" fontId="1" fillId="7" borderId="65" xfId="0" applyNumberFormat="1" applyFont="1" applyFill="1" applyBorder="1" applyAlignment="1">
      <alignment horizontal="center" vertical="center" wrapText="1"/>
    </xf>
    <xf numFmtId="3" fontId="1" fillId="7" borderId="68" xfId="0" applyNumberFormat="1" applyFont="1" applyFill="1" applyBorder="1" applyAlignment="1">
      <alignment horizontal="center" vertical="center" wrapText="1"/>
    </xf>
    <xf numFmtId="3" fontId="1" fillId="7" borderId="66" xfId="0" applyNumberFormat="1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textRotation="90" wrapText="1"/>
    </xf>
    <xf numFmtId="0" fontId="19" fillId="7" borderId="25" xfId="0" applyFont="1" applyFill="1" applyBorder="1" applyAlignment="1">
      <alignment horizontal="center" vertical="center" textRotation="90" wrapText="1"/>
    </xf>
    <xf numFmtId="0" fontId="19" fillId="7" borderId="10" xfId="0" applyFont="1" applyFill="1" applyBorder="1" applyAlignment="1">
      <alignment horizontal="center" vertical="center" textRotation="90" wrapText="1"/>
    </xf>
    <xf numFmtId="0" fontId="19" fillId="7" borderId="0" xfId="0" applyFont="1" applyFill="1" applyBorder="1" applyAlignment="1">
      <alignment horizontal="center" vertical="center" textRotation="90" wrapText="1"/>
    </xf>
    <xf numFmtId="0" fontId="19" fillId="7" borderId="17" xfId="0" applyFont="1" applyFill="1" applyBorder="1" applyAlignment="1">
      <alignment horizontal="center" vertical="center" textRotation="90" wrapText="1"/>
    </xf>
    <xf numFmtId="0" fontId="19" fillId="7" borderId="26" xfId="0" applyFont="1" applyFill="1" applyBorder="1" applyAlignment="1">
      <alignment horizontal="center" vertical="center" textRotation="90" wrapText="1"/>
    </xf>
    <xf numFmtId="1" fontId="22" fillId="7" borderId="21" xfId="0" applyNumberFormat="1" applyFont="1" applyFill="1" applyBorder="1" applyAlignment="1">
      <alignment horizontal="center"/>
    </xf>
    <xf numFmtId="1" fontId="22" fillId="7" borderId="23" xfId="0" applyNumberFormat="1" applyFont="1" applyFill="1" applyBorder="1" applyAlignment="1">
      <alignment horizontal="center"/>
    </xf>
    <xf numFmtId="1" fontId="22" fillId="7" borderId="22" xfId="0" applyNumberFormat="1" applyFont="1" applyFill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0" fillId="7" borderId="26" xfId="0" applyFont="1" applyFill="1" applyBorder="1" applyAlignment="1">
      <alignment horizontal="center"/>
    </xf>
    <xf numFmtId="0" fontId="20" fillId="7" borderId="0" xfId="0" applyFont="1" applyFill="1" applyAlignment="1">
      <alignment horizontal="center" vertical="center" wrapText="1"/>
    </xf>
    <xf numFmtId="9" fontId="20" fillId="7" borderId="0" xfId="0" applyNumberFormat="1" applyFont="1" applyFill="1" applyAlignment="1">
      <alignment horizontal="center" vertical="center" wrapText="1"/>
    </xf>
    <xf numFmtId="0" fontId="22" fillId="7" borderId="64" xfId="0" applyFont="1" applyFill="1" applyBorder="1" applyAlignment="1">
      <alignment horizontal="center" vertical="center" textRotation="90" wrapText="1"/>
    </xf>
    <xf numFmtId="0" fontId="22" fillId="7" borderId="70" xfId="0" applyFont="1" applyFill="1" applyBorder="1" applyAlignment="1">
      <alignment horizontal="center" vertical="center" textRotation="90" wrapText="1"/>
    </xf>
    <xf numFmtId="0" fontId="22" fillId="7" borderId="67" xfId="0" applyFont="1" applyFill="1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7" fillId="0" borderId="15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</cellXfs>
  <cellStyles count="13">
    <cellStyle name="Hiperlink" xfId="2" builtinId="8"/>
    <cellStyle name="Hiperlink Visitado" xfId="3" builtinId="9" hidden="1"/>
    <cellStyle name="Hiperlink Visitado" xfId="4" builtinId="9" hidden="1"/>
    <cellStyle name="Hiperlink Visitado" xfId="5" builtinId="9" hidden="1"/>
    <cellStyle name="Hiperlink Visitado" xfId="6" builtinId="9" hidden="1"/>
    <cellStyle name="Hiperlink Visitado" xfId="7" builtinId="9" hidden="1"/>
    <cellStyle name="Hiperlink Visitado" xfId="8" builtinId="9" hidden="1"/>
    <cellStyle name="Hiperlink Visitado" xfId="9" builtinId="9" hidden="1"/>
    <cellStyle name="Hiperlink Visitado" xfId="10" builtinId="9" hidden="1"/>
    <cellStyle name="Hiperlink Visitado" xfId="11" builtinId="9" hidden="1"/>
    <cellStyle name="Hiperlink Visitado" xfId="12" builtinId="9" hidden="1"/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E961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GREEN WATER FOOTPRINT (m3/year)</a:t>
            </a:r>
            <a:endParaRPr lang="pt-BR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Historical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Resumo!#REF!</c:f>
            </c:numRef>
          </c:xVal>
          <c:yVal>
            <c:numRef>
              <c:f>Resumo!#REF!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8C2-9F44-A55C-ACD4158E959E}"/>
            </c:ext>
          </c:extLst>
        </c:ser>
        <c:ser>
          <c:idx val="4"/>
          <c:order val="1"/>
          <c:tx>
            <c:v>4.5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Resumo!#REF!</c:f>
            </c:numRef>
          </c:xVal>
          <c:yVal>
            <c:numRef>
              <c:f>Resumo!#REF!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8C2-9F44-A55C-ACD4158E959E}"/>
            </c:ext>
          </c:extLst>
        </c:ser>
        <c:ser>
          <c:idx val="2"/>
          <c:order val="2"/>
          <c:tx>
            <c:v>8.5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Resumo!#REF!</c:f>
            </c:numRef>
          </c:xVal>
          <c:yVal>
            <c:numRef>
              <c:f>Resumo!#REF!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8C2-9F44-A55C-ACD4158E9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90176"/>
        <c:axId val="98692096"/>
      </c:scatterChart>
      <c:valAx>
        <c:axId val="98690176"/>
        <c:scaling>
          <c:orientation val="minMax"/>
          <c:max val="2055"/>
          <c:min val="2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4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83845079138745504"/>
              <c:y val="0.79754398805744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headEnd type="none"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8692096"/>
        <c:crosses val="autoZero"/>
        <c:crossBetween val="midCat"/>
        <c:majorUnit val="10"/>
      </c:valAx>
      <c:valAx>
        <c:axId val="98692096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0" spcFirstLastPara="1" vertOverflow="ellipsis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m³</a:t>
                </a:r>
              </a:p>
            </c:rich>
          </c:tx>
          <c:layout>
            <c:manualLayout>
              <c:xMode val="edge"/>
              <c:yMode val="edge"/>
              <c:x val="6.8339409290734801E-2"/>
              <c:y val="2.8046219730859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rnd" cmpd="sng" algn="ctr">
            <a:solidFill>
              <a:schemeClr val="tx1"/>
            </a:solidFill>
            <a:round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8690176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12991441258401"/>
          <c:y val="0.21442551882849301"/>
          <c:w val="0.119051648593823"/>
          <c:h val="0.18497458655933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ajuste de linha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'Análise -Qualidade Esgoto'!$U$6:$U$13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Esgoto'!$T$6:$T$13</c:f>
              <c:numCache>
                <c:formatCode>0.00</c:formatCode>
                <c:ptCount val="8"/>
                <c:pt idx="0">
                  <c:v>0.17830380701093101</c:v>
                </c:pt>
                <c:pt idx="1">
                  <c:v>0.17488367020503126</c:v>
                </c:pt>
                <c:pt idx="2">
                  <c:v>0.19474047651325155</c:v>
                </c:pt>
                <c:pt idx="3">
                  <c:v>0.22085617798967025</c:v>
                </c:pt>
                <c:pt idx="4">
                  <c:v>0.13712313785764957</c:v>
                </c:pt>
                <c:pt idx="5">
                  <c:v>0.22467675251487859</c:v>
                </c:pt>
                <c:pt idx="6">
                  <c:v>0.24605209413804466</c:v>
                </c:pt>
                <c:pt idx="7">
                  <c:v>0.2359118774493757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1F-0A40-8693-73B1D09F1164}"/>
            </c:ext>
          </c:extLst>
        </c:ser>
        <c:ser>
          <c:idx val="1"/>
          <c:order val="1"/>
          <c:tx>
            <c:v>Y previsto</c:v>
          </c:tx>
          <c:spPr>
            <a:ln w="19050">
              <a:noFill/>
            </a:ln>
          </c:spPr>
          <c:xVal>
            <c:numRef>
              <c:f>'Análise -Qualidade Esgoto'!$U$6:$U$13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Esgoto'!$B$26:$B$33</c:f>
              <c:numCache>
                <c:formatCode>General</c:formatCode>
                <c:ptCount val="8"/>
                <c:pt idx="0">
                  <c:v>0.18546999349682142</c:v>
                </c:pt>
                <c:pt idx="1">
                  <c:v>0.18333914936272411</c:v>
                </c:pt>
                <c:pt idx="2">
                  <c:v>0.18792977848833786</c:v>
                </c:pt>
                <c:pt idx="3">
                  <c:v>0.18806112593200991</c:v>
                </c:pt>
                <c:pt idx="4">
                  <c:v>0.20859389423147837</c:v>
                </c:pt>
                <c:pt idx="5">
                  <c:v>0.20764093617427209</c:v>
                </c:pt>
                <c:pt idx="6">
                  <c:v>0.22179633415078187</c:v>
                </c:pt>
                <c:pt idx="7">
                  <c:v>0.22971678184240721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1F-0A40-8693-73B1D09F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51264"/>
        <c:axId val="100992128"/>
      </c:scatterChart>
      <c:valAx>
        <c:axId val="998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100992128"/>
        <c:crosses val="autoZero"/>
        <c:crossBetween val="midCat"/>
      </c:valAx>
      <c:valAx>
        <c:axId val="100992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998512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Esgoto'!$F$26:$F$33</c:f>
              <c:numCache>
                <c:formatCode>General</c:formatCode>
                <c:ptCount val="8"/>
                <c:pt idx="0">
                  <c:v>6.25</c:v>
                </c:pt>
                <c:pt idx="1">
                  <c:v>18.75</c:v>
                </c:pt>
                <c:pt idx="2">
                  <c:v>31.25</c:v>
                </c:pt>
                <c:pt idx="3">
                  <c:v>43.75</c:v>
                </c:pt>
                <c:pt idx="4">
                  <c:v>56.25</c:v>
                </c:pt>
                <c:pt idx="5">
                  <c:v>68.75</c:v>
                </c:pt>
                <c:pt idx="6">
                  <c:v>81.25</c:v>
                </c:pt>
                <c:pt idx="7">
                  <c:v>93.75</c:v>
                </c:pt>
              </c:numCache>
            </c:numRef>
          </c:xVal>
          <c:yVal>
            <c:numRef>
              <c:f>'Análise -Qualidade Esgoto'!$G$26:$G$33</c:f>
              <c:numCache>
                <c:formatCode>General</c:formatCode>
                <c:ptCount val="8"/>
                <c:pt idx="0">
                  <c:v>0.13712313785764957</c:v>
                </c:pt>
                <c:pt idx="1">
                  <c:v>0.17488367020503126</c:v>
                </c:pt>
                <c:pt idx="2">
                  <c:v>0.17830380701093101</c:v>
                </c:pt>
                <c:pt idx="3">
                  <c:v>0.19474047651325155</c:v>
                </c:pt>
                <c:pt idx="4">
                  <c:v>0.22085617798967025</c:v>
                </c:pt>
                <c:pt idx="5">
                  <c:v>0.22467675251487859</c:v>
                </c:pt>
                <c:pt idx="6">
                  <c:v>0.2359118774493757</c:v>
                </c:pt>
                <c:pt idx="7">
                  <c:v>0.24605209413804466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A7-7F43-B29E-34E180E0D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17472"/>
        <c:axId val="101023744"/>
      </c:scatterChart>
      <c:valAx>
        <c:axId val="1010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023744"/>
        <c:crosses val="autoZero"/>
        <c:crossBetween val="midCat"/>
      </c:valAx>
      <c:valAx>
        <c:axId val="101023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017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Esgoto'!$AA$6:$AA$13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Esgoto'!$AG$26:$AG$33</c:f>
              <c:numCache>
                <c:formatCode>General</c:formatCode>
                <c:ptCount val="8"/>
                <c:pt idx="0">
                  <c:v>-3.3525046770445543E-2</c:v>
                </c:pt>
                <c:pt idx="1">
                  <c:v>-4.3210210881912126E-2</c:v>
                </c:pt>
                <c:pt idx="2">
                  <c:v>4.3476428607837514E-2</c:v>
                </c:pt>
                <c:pt idx="3">
                  <c:v>0.16872350574175354</c:v>
                </c:pt>
                <c:pt idx="4">
                  <c:v>-0.40121116625609199</c:v>
                </c:pt>
                <c:pt idx="5">
                  <c:v>9.6902515259808197E-2</c:v>
                </c:pt>
                <c:pt idx="6">
                  <c:v>0.1234599861731227</c:v>
                </c:pt>
                <c:pt idx="7">
                  <c:v>4.538398812592459E-2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39-0D40-995E-1DF5C078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69184"/>
        <c:axId val="101071104"/>
      </c:scatterChart>
      <c:valAx>
        <c:axId val="1010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1071104"/>
        <c:crosses val="autoZero"/>
        <c:crossBetween val="midCat"/>
      </c:valAx>
      <c:valAx>
        <c:axId val="101071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069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ajuste de linha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'Análise -Qualidade Esgoto'!$AA$6:$AA$13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Esgoto'!$Z$6:$Z$13</c:f>
              <c:numCache>
                <c:formatCode>#,##0.00</c:formatCode>
                <c:ptCount val="8"/>
                <c:pt idx="0">
                  <c:v>-1.7242664026251653</c:v>
                </c:pt>
                <c:pt idx="1">
                  <c:v>-1.743634267782874</c:v>
                </c:pt>
                <c:pt idx="2">
                  <c:v>-1.63608749651426</c:v>
                </c:pt>
                <c:pt idx="3">
                  <c:v>-1.5102435676397996</c:v>
                </c:pt>
                <c:pt idx="4">
                  <c:v>-1.9868759403684704</c:v>
                </c:pt>
                <c:pt idx="5">
                  <c:v>-1.4930925652461182</c:v>
                </c:pt>
                <c:pt idx="6">
                  <c:v>-1.4022120006799728</c:v>
                </c:pt>
                <c:pt idx="7">
                  <c:v>-1.4442969443261429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53-154F-9223-88D6BC31B234}"/>
            </c:ext>
          </c:extLst>
        </c:ser>
        <c:ser>
          <c:idx val="1"/>
          <c:order val="1"/>
          <c:tx>
            <c:v>Y previsto</c:v>
          </c:tx>
          <c:spPr>
            <a:ln w="19050">
              <a:noFill/>
            </a:ln>
          </c:spPr>
          <c:xVal>
            <c:numRef>
              <c:f>'Análise -Qualidade Esgoto'!$AA$6:$AA$13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Esgoto'!$AF$26:$AF$33</c:f>
              <c:numCache>
                <c:formatCode>General</c:formatCode>
                <c:ptCount val="8"/>
                <c:pt idx="0">
                  <c:v>-1.6907413558547197</c:v>
                </c:pt>
                <c:pt idx="1">
                  <c:v>-1.7004240569009619</c:v>
                </c:pt>
                <c:pt idx="2">
                  <c:v>-1.6795639251220975</c:v>
                </c:pt>
                <c:pt idx="3">
                  <c:v>-1.6789670733815532</c:v>
                </c:pt>
                <c:pt idx="4">
                  <c:v>-1.5856647741123784</c:v>
                </c:pt>
                <c:pt idx="5">
                  <c:v>-1.5899950805059264</c:v>
                </c:pt>
                <c:pt idx="6">
                  <c:v>-1.5256719868530955</c:v>
                </c:pt>
                <c:pt idx="7">
                  <c:v>-1.4896809324520675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53-154F-9223-88D6BC31B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05664"/>
        <c:axId val="101107584"/>
      </c:scatterChart>
      <c:valAx>
        <c:axId val="1011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1107584"/>
        <c:crosses val="autoZero"/>
        <c:crossBetween val="midCat"/>
      </c:valAx>
      <c:valAx>
        <c:axId val="101107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1105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Esgoto'!$AJ$26:$AJ$33</c:f>
              <c:numCache>
                <c:formatCode>General</c:formatCode>
                <c:ptCount val="8"/>
                <c:pt idx="0">
                  <c:v>6.25</c:v>
                </c:pt>
                <c:pt idx="1">
                  <c:v>18.75</c:v>
                </c:pt>
                <c:pt idx="2">
                  <c:v>31.25</c:v>
                </c:pt>
                <c:pt idx="3">
                  <c:v>43.75</c:v>
                </c:pt>
                <c:pt idx="4">
                  <c:v>56.25</c:v>
                </c:pt>
                <c:pt idx="5">
                  <c:v>68.75</c:v>
                </c:pt>
                <c:pt idx="6">
                  <c:v>81.25</c:v>
                </c:pt>
                <c:pt idx="7">
                  <c:v>93.75</c:v>
                </c:pt>
              </c:numCache>
            </c:numRef>
          </c:xVal>
          <c:yVal>
            <c:numRef>
              <c:f>'Análise -Qualidade Esgoto'!$AK$26:$AK$33</c:f>
              <c:numCache>
                <c:formatCode>General</c:formatCode>
                <c:ptCount val="8"/>
                <c:pt idx="0">
                  <c:v>-1.9868759403684704</c:v>
                </c:pt>
                <c:pt idx="1">
                  <c:v>-1.743634267782874</c:v>
                </c:pt>
                <c:pt idx="2">
                  <c:v>-1.7242664026251653</c:v>
                </c:pt>
                <c:pt idx="3">
                  <c:v>-1.63608749651426</c:v>
                </c:pt>
                <c:pt idx="4">
                  <c:v>-1.5102435676397996</c:v>
                </c:pt>
                <c:pt idx="5">
                  <c:v>-1.4930925652461182</c:v>
                </c:pt>
                <c:pt idx="6">
                  <c:v>-1.4442969443261429</c:v>
                </c:pt>
                <c:pt idx="7">
                  <c:v>-1.4022120006799728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C9-874B-B334-0EA4907C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28832"/>
        <c:axId val="101143296"/>
      </c:scatterChart>
      <c:valAx>
        <c:axId val="101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43296"/>
        <c:crosses val="autoZero"/>
        <c:crossBetween val="midCat"/>
      </c:valAx>
      <c:valAx>
        <c:axId val="10114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28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Esgoto'!$BQ$6:$BQ$12</c:f>
              <c:numCache>
                <c:formatCode>#,##0.00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Esgoto'!$AY$26:$AY$32</c:f>
              <c:numCache>
                <c:formatCode>General</c:formatCode>
                <c:ptCount val="7"/>
                <c:pt idx="0">
                  <c:v>-1.3423276305119441E-2</c:v>
                </c:pt>
                <c:pt idx="1">
                  <c:v>-1.4154547521007366E-2</c:v>
                </c:pt>
                <c:pt idx="2">
                  <c:v>-9.0555663571884049E-5</c:v>
                </c:pt>
                <c:pt idx="3">
                  <c:v>2.5859401347555183E-2</c:v>
                </c:pt>
                <c:pt idx="4">
                  <c:v>4.9726417337121187E-3</c:v>
                </c:pt>
                <c:pt idx="5">
                  <c:v>8.4855963700024573E-3</c:v>
                </c:pt>
                <c:pt idx="6">
                  <c:v>-1.1649259961571234E-2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9B-EF43-BD0B-42B54485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84640"/>
        <c:axId val="101186560"/>
      </c:scatterChart>
      <c:valAx>
        <c:axId val="10118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1186560"/>
        <c:crosses val="autoZero"/>
        <c:crossBetween val="midCat"/>
      </c:valAx>
      <c:valAx>
        <c:axId val="101186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84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ajuste de linha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'Análise -Qualidade Esgoto'!$BQ$6:$BQ$12</c:f>
              <c:numCache>
                <c:formatCode>#,##0.00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Esgoto'!$BP$6:$BP$12</c:f>
              <c:numCache>
                <c:formatCode>0.00</c:formatCode>
                <c:ptCount val="7"/>
                <c:pt idx="0">
                  <c:v>0.17830380701093101</c:v>
                </c:pt>
                <c:pt idx="1">
                  <c:v>0.17488367020503126</c:v>
                </c:pt>
                <c:pt idx="2">
                  <c:v>0.19474047651325155</c:v>
                </c:pt>
                <c:pt idx="3">
                  <c:v>0.22085617798967025</c:v>
                </c:pt>
                <c:pt idx="4">
                  <c:v>0.22467675251487859</c:v>
                </c:pt>
                <c:pt idx="5">
                  <c:v>0.24605209413804466</c:v>
                </c:pt>
                <c:pt idx="6">
                  <c:v>0.2359118774493757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8B-8948-9CF1-99D3AC1DFFC6}"/>
            </c:ext>
          </c:extLst>
        </c:ser>
        <c:ser>
          <c:idx val="1"/>
          <c:order val="1"/>
          <c:tx>
            <c:v>Y previsto</c:v>
          </c:tx>
          <c:spPr>
            <a:ln w="19050">
              <a:noFill/>
            </a:ln>
          </c:spPr>
          <c:xVal>
            <c:numRef>
              <c:f>'Análise -Qualidade Esgoto'!$BQ$6:$BQ$12</c:f>
              <c:numCache>
                <c:formatCode>#,##0.00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Esgoto'!$AX$26:$AX$32</c:f>
              <c:numCache>
                <c:formatCode>General</c:formatCode>
                <c:ptCount val="7"/>
                <c:pt idx="0">
                  <c:v>0.19172708331605046</c:v>
                </c:pt>
                <c:pt idx="1">
                  <c:v>0.18903821772603863</c:v>
                </c:pt>
                <c:pt idx="2">
                  <c:v>0.19483103217682343</c:v>
                </c:pt>
                <c:pt idx="3">
                  <c:v>0.19499677664211507</c:v>
                </c:pt>
                <c:pt idx="4">
                  <c:v>0.21970411078116647</c:v>
                </c:pt>
                <c:pt idx="5">
                  <c:v>0.2375664977680422</c:v>
                </c:pt>
                <c:pt idx="6">
                  <c:v>0.24756113741094693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8B-8948-9CF1-99D3AC1D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40416"/>
        <c:axId val="106142336"/>
      </c:scatterChart>
      <c:valAx>
        <c:axId val="1061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6142336"/>
        <c:crosses val="autoZero"/>
        <c:crossBetween val="midCat"/>
      </c:valAx>
      <c:valAx>
        <c:axId val="106142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6140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Esgoto'!$BB$26:$BB$32</c:f>
              <c:numCache>
                <c:formatCode>General</c:formatCode>
                <c:ptCount val="7"/>
                <c:pt idx="0">
                  <c:v>7.1428571428571432</c:v>
                </c:pt>
                <c:pt idx="1">
                  <c:v>21.428571428571431</c:v>
                </c:pt>
                <c:pt idx="2">
                  <c:v>35.714285714285715</c:v>
                </c:pt>
                <c:pt idx="3">
                  <c:v>50.000000000000007</c:v>
                </c:pt>
                <c:pt idx="4">
                  <c:v>64.285714285714292</c:v>
                </c:pt>
                <c:pt idx="5">
                  <c:v>78.571428571428569</c:v>
                </c:pt>
                <c:pt idx="6">
                  <c:v>92.857142857142861</c:v>
                </c:pt>
              </c:numCache>
            </c:numRef>
          </c:xVal>
          <c:yVal>
            <c:numRef>
              <c:f>'Análise -Qualidade Esgoto'!$BC$26:$BC$32</c:f>
              <c:numCache>
                <c:formatCode>General</c:formatCode>
                <c:ptCount val="7"/>
                <c:pt idx="0">
                  <c:v>0.17488367020503126</c:v>
                </c:pt>
                <c:pt idx="1">
                  <c:v>0.17830380701093101</c:v>
                </c:pt>
                <c:pt idx="2">
                  <c:v>0.19474047651325155</c:v>
                </c:pt>
                <c:pt idx="3">
                  <c:v>0.22085617798967025</c:v>
                </c:pt>
                <c:pt idx="4">
                  <c:v>0.22467675251487859</c:v>
                </c:pt>
                <c:pt idx="5">
                  <c:v>0.2359118774493757</c:v>
                </c:pt>
                <c:pt idx="6">
                  <c:v>0.24605209413804466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15-DA4D-86EC-3E3659FC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55392"/>
        <c:axId val="106161664"/>
      </c:scatterChart>
      <c:valAx>
        <c:axId val="10615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161664"/>
        <c:crosses val="autoZero"/>
        <c:crossBetween val="midCat"/>
      </c:valAx>
      <c:valAx>
        <c:axId val="106161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155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resíduos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Esgoto'!$BW$6:$BW$12</c:f>
              <c:numCache>
                <c:formatCode>General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Esgoto'!$CD$26:$CD$32</c:f>
              <c:numCache>
                <c:formatCode>General</c:formatCode>
                <c:ptCount val="7"/>
                <c:pt idx="0">
                  <c:v>-6.8650102543064584E-2</c:v>
                </c:pt>
                <c:pt idx="1">
                  <c:v>-7.5202734546540695E-2</c:v>
                </c:pt>
                <c:pt idx="2">
                  <c:v>4.7352681462928814E-3</c:v>
                </c:pt>
                <c:pt idx="3">
                  <c:v>0.12978925275034192</c:v>
                </c:pt>
                <c:pt idx="4">
                  <c:v>2.918418403818368E-2</c:v>
                </c:pt>
                <c:pt idx="5">
                  <c:v>3.4931949561391784E-2</c:v>
                </c:pt>
                <c:pt idx="6">
                  <c:v>-5.4787817406608319E-2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F6-3A40-8EFC-F324AC79A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96064"/>
        <c:axId val="108298240"/>
      </c:scatterChart>
      <c:valAx>
        <c:axId val="10829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298240"/>
        <c:crosses val="autoZero"/>
        <c:crossBetween val="midCat"/>
      </c:valAx>
      <c:valAx>
        <c:axId val="108298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Resíduos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296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ajuste de linha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xVal>
            <c:numRef>
              <c:f>'Análise -Qualidade Esgoto'!$BW$6:$BW$12</c:f>
              <c:numCache>
                <c:formatCode>General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Esgoto'!$BV$6:$BV$12</c:f>
              <c:numCache>
                <c:formatCode>#,##0.00</c:formatCode>
                <c:ptCount val="7"/>
                <c:pt idx="0">
                  <c:v>-1.7242664026251653</c:v>
                </c:pt>
                <c:pt idx="1">
                  <c:v>-1.743634267782874</c:v>
                </c:pt>
                <c:pt idx="2">
                  <c:v>-1.63608749651426</c:v>
                </c:pt>
                <c:pt idx="3">
                  <c:v>-1.5102435676397996</c:v>
                </c:pt>
                <c:pt idx="4">
                  <c:v>-1.4930925652461182</c:v>
                </c:pt>
                <c:pt idx="5">
                  <c:v>-1.4022120006799728</c:v>
                </c:pt>
                <c:pt idx="6">
                  <c:v>-1.4442969443261429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BE-FF49-B391-5097E87AEED7}"/>
            </c:ext>
          </c:extLst>
        </c:ser>
        <c:ser>
          <c:idx val="1"/>
          <c:order val="1"/>
          <c:tx>
            <c:v>Y previsto</c:v>
          </c:tx>
          <c:spPr>
            <a:ln w="19050">
              <a:noFill/>
            </a:ln>
          </c:spPr>
          <c:xVal>
            <c:numRef>
              <c:f>'Análise -Qualidade Esgoto'!$BW$6:$BW$12</c:f>
              <c:numCache>
                <c:formatCode>General</c:formatCode>
                <c:ptCount val="7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3516557.6323511624</c:v>
                </c:pt>
                <c:pt idx="5">
                  <c:v>1350208.9020902354</c:v>
                </c:pt>
                <c:pt idx="6">
                  <c:v>138059.881036623</c:v>
                </c:pt>
              </c:numCache>
            </c:numRef>
          </c:xVal>
          <c:yVal>
            <c:numRef>
              <c:f>'Análise -Qualidade Esgoto'!$CC$26:$CC$32</c:f>
              <c:numCache>
                <c:formatCode>General</c:formatCode>
                <c:ptCount val="7"/>
                <c:pt idx="0">
                  <c:v>-1.6556163000821007</c:v>
                </c:pt>
                <c:pt idx="1">
                  <c:v>-1.6684315332363333</c:v>
                </c:pt>
                <c:pt idx="2">
                  <c:v>-1.6408227646605529</c:v>
                </c:pt>
                <c:pt idx="3">
                  <c:v>-1.6400328203901415</c:v>
                </c:pt>
                <c:pt idx="4">
                  <c:v>-1.5222767492843019</c:v>
                </c:pt>
                <c:pt idx="5">
                  <c:v>-1.4371439502413645</c:v>
                </c:pt>
                <c:pt idx="6">
                  <c:v>-1.3895091269195345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BE-FF49-B391-5097E87A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48928"/>
        <c:axId val="108350848"/>
      </c:scatterChart>
      <c:valAx>
        <c:axId val="1083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350848"/>
        <c:crosses val="autoZero"/>
        <c:crossBetween val="midCat"/>
      </c:valAx>
      <c:valAx>
        <c:axId val="108350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108348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WATER FOOTPRINT IN SÃO CARLOS CITY (m³/year)</a:t>
            </a:r>
            <a:endParaRPr lang="pt-BR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Time series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Resumo!$A$8:$A$17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Resumo!$AH$8:$AH$17</c:f>
              <c:numCache>
                <c:formatCode>#,##0</c:formatCode>
                <c:ptCount val="10"/>
                <c:pt idx="0">
                  <c:v>571.062294474076</c:v>
                </c:pt>
                <c:pt idx="1">
                  <c:v>591.35275842923136</c:v>
                </c:pt>
                <c:pt idx="2">
                  <c:v>681.06844134177129</c:v>
                </c:pt>
                <c:pt idx="3">
                  <c:v>948.32132999848272</c:v>
                </c:pt>
                <c:pt idx="4">
                  <c:v>734.75651458149332</c:v>
                </c:pt>
                <c:pt idx="5">
                  <c:v>999.62214208170542</c:v>
                </c:pt>
                <c:pt idx="6">
                  <c:v>1089.7393359944476</c:v>
                </c:pt>
                <c:pt idx="7">
                  <c:v>1149.2693155833751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44-E640-88B9-7044AB5CD452}"/>
            </c:ext>
          </c:extLst>
        </c:ser>
        <c:ser>
          <c:idx val="1"/>
          <c:order val="1"/>
          <c:tx>
            <c:v>Favorable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Resumo!$A$8:$A$17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Resumo!$AI$8:$AI$17</c:f>
              <c:numCache>
                <c:formatCode>General</c:formatCode>
                <c:ptCount val="10"/>
                <c:pt idx="8" formatCode="#,##0">
                  <c:v>866.85031268826117</c:v>
                </c:pt>
                <c:pt idx="9" formatCode="#,##0">
                  <c:v>888.45416022917789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44-E640-88B9-7044AB5CD452}"/>
            </c:ext>
          </c:extLst>
        </c:ser>
        <c:ser>
          <c:idx val="2"/>
          <c:order val="2"/>
          <c:tx>
            <c:v>Unfavorable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Resumo!$A$8:$A$17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Resumo!$AJ$8:$AJ$17</c:f>
              <c:numCache>
                <c:formatCode>General</c:formatCode>
                <c:ptCount val="10"/>
                <c:pt idx="8" formatCode="#,##0">
                  <c:v>1349.6513101182727</c:v>
                </c:pt>
                <c:pt idx="9" formatCode="#,##0">
                  <c:v>1222.0721936102314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44-E640-88B9-7044AB5C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37088"/>
        <c:axId val="98943360"/>
      </c:barChart>
      <c:catAx>
        <c:axId val="98937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4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85805228493199204"/>
              <c:y val="0.794345268754129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headEnd type="none"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8943360"/>
        <c:crosses val="autoZero"/>
        <c:auto val="0"/>
        <c:lblAlgn val="ctr"/>
        <c:lblOffset val="100"/>
        <c:noMultiLvlLbl val="0"/>
      </c:catAx>
      <c:valAx>
        <c:axId val="98943360"/>
        <c:scaling>
          <c:orientation val="minMax"/>
          <c:max val="3000"/>
        </c:scaling>
        <c:delete val="0"/>
        <c:axPos val="l"/>
        <c:title>
          <c:tx>
            <c:rich>
              <a:bodyPr rot="0" spcFirstLastPara="1" vertOverflow="ellipsis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m³</a:t>
                </a:r>
              </a:p>
            </c:rich>
          </c:tx>
          <c:layout>
            <c:manualLayout>
              <c:xMode val="edge"/>
              <c:yMode val="edge"/>
              <c:x val="6.8339409290734801E-2"/>
              <c:y val="2.8046219730859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25400" cap="rnd" cmpd="sng" algn="ctr">
            <a:solidFill>
              <a:schemeClr val="tx1"/>
            </a:solidFill>
            <a:round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893708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12991441258401"/>
          <c:y val="0.21442551882849301"/>
          <c:w val="0.116856113027811"/>
          <c:h val="0.20416694896833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Esgoto'!$CG$26:$CG$32</c:f>
              <c:numCache>
                <c:formatCode>General</c:formatCode>
                <c:ptCount val="7"/>
                <c:pt idx="0">
                  <c:v>7.1428571428571432</c:v>
                </c:pt>
                <c:pt idx="1">
                  <c:v>21.428571428571431</c:v>
                </c:pt>
                <c:pt idx="2">
                  <c:v>35.714285714285715</c:v>
                </c:pt>
                <c:pt idx="3">
                  <c:v>50.000000000000007</c:v>
                </c:pt>
                <c:pt idx="4">
                  <c:v>64.285714285714292</c:v>
                </c:pt>
                <c:pt idx="5">
                  <c:v>78.571428571428569</c:v>
                </c:pt>
                <c:pt idx="6">
                  <c:v>92.857142857142861</c:v>
                </c:pt>
              </c:numCache>
            </c:numRef>
          </c:xVal>
          <c:yVal>
            <c:numRef>
              <c:f>'Análise -Qualidade Esgoto'!$CH$26:$CH$32</c:f>
              <c:numCache>
                <c:formatCode>General</c:formatCode>
                <c:ptCount val="7"/>
                <c:pt idx="0">
                  <c:v>-1.743634267782874</c:v>
                </c:pt>
                <c:pt idx="1">
                  <c:v>-1.7242664026251653</c:v>
                </c:pt>
                <c:pt idx="2">
                  <c:v>-1.63608749651426</c:v>
                </c:pt>
                <c:pt idx="3">
                  <c:v>-1.5102435676397996</c:v>
                </c:pt>
                <c:pt idx="4">
                  <c:v>-1.4930925652461182</c:v>
                </c:pt>
                <c:pt idx="5">
                  <c:v>-1.4442969443261429</c:v>
                </c:pt>
                <c:pt idx="6">
                  <c:v>-1.4022120006799728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BB-A14C-9F27-52CD4464B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80544"/>
        <c:axId val="108382464"/>
      </c:scatterChart>
      <c:valAx>
        <c:axId val="1083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382464"/>
        <c:crosses val="autoZero"/>
        <c:crossBetween val="midCat"/>
      </c:valAx>
      <c:valAx>
        <c:axId val="108382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380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VOLUNTEER'S PERCEPTION ON INVESTMENTS (m³/year)</a:t>
            </a:r>
            <a:endParaRPr lang="pt-BR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Historical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Resumo!$A$8:$A$15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xVal>
          <c:yVal>
            <c:numRef>
              <c:f>Resumo!#REF!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C37-FB44-9C4A-B9D49840A3C0}"/>
            </c:ext>
          </c:extLst>
        </c:ser>
        <c:ser>
          <c:idx val="2"/>
          <c:order val="1"/>
          <c:tx>
            <c:v>V. Sperling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Resumo!$A$15:$A$17</c:f>
              <c:numCache>
                <c:formatCode>General</c:formatCode>
                <c:ptCount val="3"/>
                <c:pt idx="0">
                  <c:v>2016</c:v>
                </c:pt>
                <c:pt idx="1">
                  <c:v>2030</c:v>
                </c:pt>
                <c:pt idx="2">
                  <c:v>2050</c:v>
                </c:pt>
              </c:numCache>
            </c:numRef>
          </c:xVal>
          <c:yVal>
            <c:numRef>
              <c:f>Resumo!$T$15:$T$17</c:f>
              <c:numCache>
                <c:formatCode>#,##0</c:formatCode>
                <c:ptCount val="3"/>
                <c:pt idx="0">
                  <c:v>929.33313750000002</c:v>
                </c:pt>
                <c:pt idx="1">
                  <c:v>921.943027709219</c:v>
                </c:pt>
                <c:pt idx="2">
                  <c:v>909.46822340590688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C37-FB44-9C4A-B9D49840A3C0}"/>
            </c:ext>
          </c:extLst>
        </c:ser>
        <c:ser>
          <c:idx val="4"/>
          <c:order val="2"/>
          <c:tx>
            <c:v>Sup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Resumo!$A$15:$A$17</c:f>
              <c:numCache>
                <c:formatCode>General</c:formatCode>
                <c:ptCount val="3"/>
                <c:pt idx="0">
                  <c:v>2016</c:v>
                </c:pt>
                <c:pt idx="1">
                  <c:v>2030</c:v>
                </c:pt>
                <c:pt idx="2">
                  <c:v>2050</c:v>
                </c:pt>
              </c:numCache>
            </c:numRef>
          </c:xVal>
          <c:yVal>
            <c:numRef>
              <c:f>Resumo!$V$15:$V$17</c:f>
              <c:numCache>
                <c:formatCode>#,##0</c:formatCode>
                <c:ptCount val="3"/>
                <c:pt idx="0">
                  <c:v>929.33313750000002</c:v>
                </c:pt>
                <c:pt idx="1">
                  <c:v>1109.8047063006525</c:v>
                </c:pt>
                <c:pt idx="2">
                  <c:v>1094.6760263019949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C37-FB44-9C4A-B9D49840A3C0}"/>
            </c:ext>
          </c:extLst>
        </c:ser>
        <c:ser>
          <c:idx val="5"/>
          <c:order val="3"/>
          <c:tx>
            <c:v>Inf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Resumo!$A$15:$A$17</c:f>
              <c:numCache>
                <c:formatCode>General</c:formatCode>
                <c:ptCount val="3"/>
                <c:pt idx="0">
                  <c:v>2016</c:v>
                </c:pt>
                <c:pt idx="1">
                  <c:v>2030</c:v>
                </c:pt>
                <c:pt idx="2">
                  <c:v>2050</c:v>
                </c:pt>
              </c:numCache>
            </c:numRef>
          </c:xVal>
          <c:yVal>
            <c:numRef>
              <c:f>Resumo!$U$15:$U$17</c:f>
              <c:numCache>
                <c:formatCode>#,##0</c:formatCode>
                <c:ptCount val="3"/>
                <c:pt idx="0">
                  <c:v>929.33313750000002</c:v>
                </c:pt>
                <c:pt idx="1">
                  <c:v>870.7941337061734</c:v>
                </c:pt>
                <c:pt idx="2">
                  <c:v>858.95041539875047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37-FB44-9C4A-B9D49840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09280"/>
        <c:axId val="99011200"/>
      </c:scatterChart>
      <c:valAx>
        <c:axId val="99009280"/>
        <c:scaling>
          <c:orientation val="minMax"/>
          <c:max val="2055"/>
          <c:min val="2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4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83845079138745504"/>
              <c:y val="0.797543988057442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headEnd type="none"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9011200"/>
        <c:crosses val="autoZero"/>
        <c:crossBetween val="midCat"/>
        <c:majorUnit val="10"/>
      </c:valAx>
      <c:valAx>
        <c:axId val="99011200"/>
        <c:scaling>
          <c:orientation val="minMax"/>
          <c:max val="1200"/>
          <c:min val="0"/>
        </c:scaling>
        <c:delete val="0"/>
        <c:axPos val="l"/>
        <c:title>
          <c:tx>
            <c:rich>
              <a:bodyPr rot="0" spcFirstLastPara="1" vertOverflow="ellipsis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m³</a:t>
                </a:r>
              </a:p>
            </c:rich>
          </c:tx>
          <c:layout>
            <c:manualLayout>
              <c:xMode val="edge"/>
              <c:yMode val="edge"/>
              <c:x val="6.8339409290734801E-2"/>
              <c:y val="2.8046219730859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rnd" cmpd="sng" algn="ctr">
            <a:solidFill>
              <a:schemeClr val="tx1"/>
            </a:solidFill>
            <a:round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9009280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12991441258401"/>
          <c:y val="0.21442551882849301"/>
          <c:w val="0.13159239532950201"/>
          <c:h val="0.40833389793667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WATER FOOTPRINT IN SÃO CARLOS CITY (m³/year)</a:t>
            </a:r>
            <a:endParaRPr lang="pt-BR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Grey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Resumo!$AL$8:$AL$17</c:f>
              <c:numCache>
                <c:formatCode>#,##0</c:formatCode>
                <c:ptCount val="10"/>
                <c:pt idx="0">
                  <c:v>477.4787329127941</c:v>
                </c:pt>
                <c:pt idx="1">
                  <c:v>498.63248156893007</c:v>
                </c:pt>
                <c:pt idx="2">
                  <c:v>591.8052927703427</c:v>
                </c:pt>
                <c:pt idx="3">
                  <c:v>847.54408266919654</c:v>
                </c:pt>
                <c:pt idx="4">
                  <c:v>638.78951210339778</c:v>
                </c:pt>
                <c:pt idx="5">
                  <c:v>915.94313268411508</c:v>
                </c:pt>
                <c:pt idx="6">
                  <c:v>999.63110574032009</c:v>
                </c:pt>
                <c:pt idx="7">
                  <c:v>1043.800828024835</c:v>
                </c:pt>
                <c:pt idx="8">
                  <c:v>1036.7340627370058</c:v>
                </c:pt>
                <c:pt idx="9">
                  <c:v>1044.2910084938439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B-ED42-AB64-0A15CFD599D4}"/>
            </c:ext>
          </c:extLst>
        </c:ser>
        <c:ser>
          <c:idx val="3"/>
          <c:order val="1"/>
          <c:tx>
            <c:v>Blue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val>
            <c:numRef>
              <c:f>Resumo!$AK$8:$AK$17</c:f>
              <c:numCache>
                <c:formatCode>#,##0</c:formatCode>
                <c:ptCount val="10"/>
                <c:pt idx="0">
                  <c:v>93.583561561281897</c:v>
                </c:pt>
                <c:pt idx="1">
                  <c:v>92.720276860301311</c:v>
                </c:pt>
                <c:pt idx="2">
                  <c:v>89.263148571428587</c:v>
                </c:pt>
                <c:pt idx="3">
                  <c:v>100.77724732928615</c:v>
                </c:pt>
                <c:pt idx="4">
                  <c:v>95.96700247809558</c:v>
                </c:pt>
                <c:pt idx="5">
                  <c:v>83.679009397590377</c:v>
                </c:pt>
                <c:pt idx="6">
                  <c:v>90.108230254127562</c:v>
                </c:pt>
                <c:pt idx="7">
                  <c:v>105.46848755854002</c:v>
                </c:pt>
                <c:pt idx="8" formatCode="General">
                  <c:v>38.763176162059821</c:v>
                </c:pt>
                <c:pt idx="9" formatCode="General">
                  <c:v>32.324214849021828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5B-ED42-AB64-0A15CFD599D4}"/>
            </c:ext>
          </c:extLst>
        </c:ser>
        <c:ser>
          <c:idx val="0"/>
          <c:order val="2"/>
          <c:tx>
            <c:v>Green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Resumo!$A$8:$A$17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Resumo!#REF!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5B-ED42-AB64-0A15CFD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310976"/>
        <c:axId val="99317248"/>
      </c:barChart>
      <c:catAx>
        <c:axId val="9931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4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92056731909806799"/>
              <c:y val="0.800742707360757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headEnd type="none"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9317248"/>
        <c:crosses val="autoZero"/>
        <c:auto val="0"/>
        <c:lblAlgn val="ctr"/>
        <c:lblOffset val="100"/>
        <c:noMultiLvlLbl val="0"/>
      </c:catAx>
      <c:valAx>
        <c:axId val="99317248"/>
        <c:scaling>
          <c:orientation val="minMax"/>
          <c:max val="2001"/>
          <c:min val="0"/>
        </c:scaling>
        <c:delete val="0"/>
        <c:axPos val="l"/>
        <c:title>
          <c:tx>
            <c:rich>
              <a:bodyPr rot="0" spcFirstLastPara="1" vertOverflow="ellipsis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m³</a:t>
                </a:r>
              </a:p>
            </c:rich>
          </c:tx>
          <c:layout>
            <c:manualLayout>
              <c:xMode val="edge"/>
              <c:yMode val="edge"/>
              <c:x val="9.08148932562515E-2"/>
              <c:y val="2.1648781124231499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25400" cap="rnd" cmpd="sng" algn="ctr">
            <a:solidFill>
              <a:schemeClr val="tx1"/>
            </a:solidFill>
            <a:round/>
            <a:tailEnd type="triangle" w="lg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931097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86647711983304"/>
          <c:y val="6.4085711572739804E-2"/>
          <c:w val="7.8806983829449895E-2"/>
          <c:h val="0.308291055247423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charset="0"/>
                <a:ea typeface="Arial" charset="0"/>
                <a:cs typeface="Arial" charset="0"/>
              </a:rPr>
              <a:t>ANSWERS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Resultado!$I$18</c:f>
              <c:strCache>
                <c:ptCount val="1"/>
                <c:pt idx="0">
                  <c:v>Correct / Yes</c:v>
                </c:pt>
              </c:strCache>
            </c:strRef>
          </c:tx>
          <c:spPr>
            <a:pattFill prst="dotDmnd">
              <a:fgClr>
                <a:schemeClr val="tx1"/>
              </a:fgClr>
              <a:bgClr>
                <a:schemeClr val="bg1"/>
              </a:bgClr>
            </a:pattFill>
            <a:ln w="9525">
              <a:solidFill>
                <a:schemeClr val="tx1"/>
              </a:solidFill>
            </a:ln>
            <a:effectLst/>
          </c:spPr>
          <c:invertIfNegative val="0"/>
          <c:cat>
            <c:numRef>
              <c:f>Resultado!$O$19:$O$23</c:f>
              <c:numCache>
                <c:formatCode>General</c:formatCode>
                <c:ptCount val="5"/>
              </c:numCache>
            </c:numRef>
          </c:cat>
          <c:val>
            <c:numRef>
              <c:f>Resultado!$I$19:$I$23</c:f>
              <c:numCache>
                <c:formatCode>#,##0;#,##0</c:formatCode>
                <c:ptCount val="5"/>
                <c:pt idx="0">
                  <c:v>-44</c:v>
                </c:pt>
                <c:pt idx="1">
                  <c:v>-28</c:v>
                </c:pt>
                <c:pt idx="2">
                  <c:v>-20</c:v>
                </c:pt>
                <c:pt idx="3">
                  <c:v>-46</c:v>
                </c:pt>
                <c:pt idx="4">
                  <c:v>-18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85-1741-99CB-3A42ABDC26D6}"/>
            </c:ext>
          </c:extLst>
        </c:ser>
        <c:ser>
          <c:idx val="1"/>
          <c:order val="1"/>
          <c:tx>
            <c:strRef>
              <c:f>Resultado!$J$18</c:f>
              <c:strCache>
                <c:ptCount val="1"/>
                <c:pt idx="0">
                  <c:v>Wrong / No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Resultado!$O$19:$O$23</c:f>
              <c:numCache>
                <c:formatCode>General</c:formatCode>
                <c:ptCount val="5"/>
              </c:numCache>
            </c:numRef>
          </c:cat>
          <c:val>
            <c:numRef>
              <c:f>Resultado!$J$19:$J$23</c:f>
              <c:numCache>
                <c:formatCode>0</c:formatCode>
                <c:ptCount val="5"/>
                <c:pt idx="0">
                  <c:v>6</c:v>
                </c:pt>
                <c:pt idx="1">
                  <c:v>22</c:v>
                </c:pt>
                <c:pt idx="2">
                  <c:v>30</c:v>
                </c:pt>
                <c:pt idx="3">
                  <c:v>4</c:v>
                </c:pt>
                <c:pt idx="4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85-1741-99CB-3A42ABDC2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645440"/>
        <c:axId val="89646976"/>
      </c:barChart>
      <c:catAx>
        <c:axId val="89645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tx1"/>
          </a:solidFill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9646976"/>
        <c:crosses val="autoZero"/>
        <c:auto val="1"/>
        <c:lblAlgn val="ctr"/>
        <c:lblOffset val="100"/>
        <c:noMultiLvlLbl val="0"/>
      </c:catAx>
      <c:valAx>
        <c:axId val="89646976"/>
        <c:scaling>
          <c:orientation val="minMax"/>
          <c:max val="50"/>
          <c:min val="-50"/>
        </c:scaling>
        <c:delete val="0"/>
        <c:axPos val="b"/>
        <c:numFmt formatCode="#;#" sourceLinked="0"/>
        <c:majorTickMark val="none"/>
        <c:minorTickMark val="none"/>
        <c:tickLblPos val="nextTo"/>
        <c:spPr>
          <a:noFill/>
          <a:ln w="25400" cap="sq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96454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698065091328605E-4"/>
          <c:y val="0.90483269624653695"/>
          <c:w val="0.99669676171384003"/>
          <c:h val="6.91616715887957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Live in São Carlos for less than 20 years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51-FF4F-A29A-3B3620C80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51-FF4F-A29A-3B3620C80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51-FF4F-A29A-3B3620C80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51-FF4F-A29A-3B3620C80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51-FF4F-A29A-3B3620C80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51-FF4F-A29A-3B3620C803A8}"/>
              </c:ext>
            </c:extLst>
          </c:dPt>
          <c:cat>
            <c:strRef>
              <c:f>Resultado!$I$28:$I$33</c:f>
              <c:strCache>
                <c:ptCount val="6"/>
                <c:pt idx="0">
                  <c:v>No correct / yes answers</c:v>
                </c:pt>
                <c:pt idx="1">
                  <c:v>One correct / yes answer</c:v>
                </c:pt>
                <c:pt idx="2">
                  <c:v>Two correct / yes answers</c:v>
                </c:pt>
                <c:pt idx="3">
                  <c:v>Three correct / yes answers</c:v>
                </c:pt>
                <c:pt idx="4">
                  <c:v>Four correct / yes answers</c:v>
                </c:pt>
                <c:pt idx="5">
                  <c:v>Five correct / yes answers</c:v>
                </c:pt>
              </c:strCache>
            </c:strRef>
          </c:cat>
          <c:val>
            <c:numRef>
              <c:f>Resultado!$J$28:$J$33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651-FF4F-A29A-3B3620C80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Live in São Carlos for 20 to 30 years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67-524C-875A-7C622ED2B3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67-524C-875A-7C622ED2B3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67-524C-875A-7C622ED2B3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67-524C-875A-7C622ED2B3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667-524C-875A-7C622ED2B3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667-524C-875A-7C622ED2B39B}"/>
              </c:ext>
            </c:extLst>
          </c:dPt>
          <c:cat>
            <c:strRef>
              <c:f>Resultado!$I$28:$I$33</c:f>
              <c:strCache>
                <c:ptCount val="6"/>
                <c:pt idx="0">
                  <c:v>No correct / yes answers</c:v>
                </c:pt>
                <c:pt idx="1">
                  <c:v>One correct / yes answer</c:v>
                </c:pt>
                <c:pt idx="2">
                  <c:v>Two correct / yes answers</c:v>
                </c:pt>
                <c:pt idx="3">
                  <c:v>Three correct / yes answers</c:v>
                </c:pt>
                <c:pt idx="4">
                  <c:v>Four correct / yes answers</c:v>
                </c:pt>
                <c:pt idx="5">
                  <c:v>Five correct / yes answers</c:v>
                </c:pt>
              </c:strCache>
            </c:strRef>
          </c:cat>
          <c:val>
            <c:numRef>
              <c:f>Resultado!$J$35:$J$40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667-524C-875A-7C622ED2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Live in São Carlos for more than 30 years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7C-054E-A6E2-202648C97E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7C-054E-A6E2-202648C97E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7C-054E-A6E2-202648C97E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7C-054E-A6E2-202648C97E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67C-054E-A6E2-202648C97E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67C-054E-A6E2-202648C97E5E}"/>
              </c:ext>
            </c:extLst>
          </c:dPt>
          <c:cat>
            <c:strRef>
              <c:f>Resultado!$I$28:$I$33</c:f>
              <c:strCache>
                <c:ptCount val="6"/>
                <c:pt idx="0">
                  <c:v>No correct / yes answers</c:v>
                </c:pt>
                <c:pt idx="1">
                  <c:v>One correct / yes answer</c:v>
                </c:pt>
                <c:pt idx="2">
                  <c:v>Two correct / yes answers</c:v>
                </c:pt>
                <c:pt idx="3">
                  <c:v>Three correct / yes answers</c:v>
                </c:pt>
                <c:pt idx="4">
                  <c:v>Four correct / yes answers</c:v>
                </c:pt>
                <c:pt idx="5">
                  <c:v>Five correct / yes answers</c:v>
                </c:pt>
              </c:strCache>
            </c:strRef>
          </c:cat>
          <c:val>
            <c:numRef>
              <c:f>Resultado!$J$42:$J$47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67C-054E-A6E2-202648C9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Variável X 1 Plotagem de resíduos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'Análise -Qualidade Esgoto'!$U$6:$U$13</c:f>
              <c:numCache>
                <c:formatCode>#,##0.00</c:formatCode>
                <c:ptCount val="8"/>
                <c:pt idx="0">
                  <c:v>6909609.0744714439</c:v>
                </c:pt>
                <c:pt idx="1">
                  <c:v>7235714.4578697709</c:v>
                </c:pt>
                <c:pt idx="2">
                  <c:v>6533162.4283277355</c:v>
                </c:pt>
                <c:pt idx="3">
                  <c:v>6513060.9540848946</c:v>
                </c:pt>
                <c:pt idx="4">
                  <c:v>3370716.4853451541</c:v>
                </c:pt>
                <c:pt idx="5">
                  <c:v>3516557.6323511624</c:v>
                </c:pt>
                <c:pt idx="6">
                  <c:v>1350208.9020902354</c:v>
                </c:pt>
                <c:pt idx="7">
                  <c:v>138059.881036623</c:v>
                </c:pt>
              </c:numCache>
            </c:numRef>
          </c:xVal>
          <c:yVal>
            <c:numRef>
              <c:f>'Análise -Qualidade Esgoto'!$C$26:$C$33</c:f>
              <c:numCache>
                <c:formatCode>General</c:formatCode>
                <c:ptCount val="8"/>
                <c:pt idx="0">
                  <c:v>-7.1661864858904023E-3</c:v>
                </c:pt>
                <c:pt idx="1">
                  <c:v>-8.4554791576928467E-3</c:v>
                </c:pt>
                <c:pt idx="2">
                  <c:v>6.8106980249136861E-3</c:v>
                </c:pt>
                <c:pt idx="3">
                  <c:v>3.279505205766034E-2</c:v>
                </c:pt>
                <c:pt idx="4">
                  <c:v>-7.1470756373828798E-2</c:v>
                </c:pt>
                <c:pt idx="5">
                  <c:v>1.7035816340606497E-2</c:v>
                </c:pt>
                <c:pt idx="6">
                  <c:v>2.4255759987262787E-2</c:v>
                </c:pt>
                <c:pt idx="7">
                  <c:v>6.195095606968487E-3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1B-F34C-991B-C63147FF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31168"/>
        <c:axId val="99841536"/>
      </c:scatterChart>
      <c:valAx>
        <c:axId val="998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Variável X 1</a:t>
                </a:r>
              </a:p>
            </c:rich>
          </c:tx>
          <c:layout/>
          <c:overlay val="0"/>
        </c:title>
        <c:numFmt formatCode="#,##0.00" sourceLinked="1"/>
        <c:majorTickMark val="out"/>
        <c:minorTickMark val="none"/>
        <c:tickLblPos val="nextTo"/>
        <c:crossAx val="99841536"/>
        <c:crosses val="autoZero"/>
        <c:crossBetween val="midCat"/>
      </c:valAx>
      <c:valAx>
        <c:axId val="9984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Resíduos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831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165</xdr:row>
      <xdr:rowOff>0</xdr:rowOff>
    </xdr:from>
    <xdr:to>
      <xdr:col>20</xdr:col>
      <xdr:colOff>104770</xdr:colOff>
      <xdr:row>185</xdr:row>
      <xdr:rowOff>160340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189</xdr:row>
      <xdr:rowOff>0</xdr:rowOff>
    </xdr:from>
    <xdr:to>
      <xdr:col>20</xdr:col>
      <xdr:colOff>104770</xdr:colOff>
      <xdr:row>209</xdr:row>
      <xdr:rowOff>160339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0</xdr:colOff>
      <xdr:row>93</xdr:row>
      <xdr:rowOff>0</xdr:rowOff>
    </xdr:from>
    <xdr:to>
      <xdr:col>69</xdr:col>
      <xdr:colOff>861</xdr:colOff>
      <xdr:row>113</xdr:row>
      <xdr:rowOff>164958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71437</xdr:colOff>
      <xdr:row>189</xdr:row>
      <xdr:rowOff>23813</xdr:rowOff>
    </xdr:from>
    <xdr:to>
      <xdr:col>36</xdr:col>
      <xdr:colOff>111263</xdr:colOff>
      <xdr:row>209</xdr:row>
      <xdr:rowOff>184152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358759</xdr:colOff>
      <xdr:row>9</xdr:row>
      <xdr:rowOff>159020</xdr:rowOff>
    </xdr:from>
    <xdr:to>
      <xdr:col>27</xdr:col>
      <xdr:colOff>38882</xdr:colOff>
      <xdr:row>22</xdr:row>
      <xdr:rowOff>221229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342033</xdr:colOff>
      <xdr:row>25</xdr:row>
      <xdr:rowOff>18184</xdr:rowOff>
    </xdr:from>
    <xdr:to>
      <xdr:col>22</xdr:col>
      <xdr:colOff>203488</xdr:colOff>
      <xdr:row>38</xdr:row>
      <xdr:rowOff>42429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346364</xdr:colOff>
      <xdr:row>40</xdr:row>
      <xdr:rowOff>8659</xdr:rowOff>
    </xdr:from>
    <xdr:to>
      <xdr:col>22</xdr:col>
      <xdr:colOff>207819</xdr:colOff>
      <xdr:row>53</xdr:row>
      <xdr:rowOff>32904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346363</xdr:colOff>
      <xdr:row>54</xdr:row>
      <xdr:rowOff>190500</xdr:rowOff>
    </xdr:from>
    <xdr:to>
      <xdr:col>22</xdr:col>
      <xdr:colOff>207818</xdr:colOff>
      <xdr:row>68</xdr:row>
      <xdr:rowOff>24245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552450</xdr:colOff>
      <xdr:row>1</xdr:row>
      <xdr:rowOff>133350</xdr:rowOff>
    </xdr:from>
    <xdr:to>
      <xdr:col>15</xdr:col>
      <xdr:colOff>552450</xdr:colOff>
      <xdr:row>11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561975</xdr:colOff>
      <xdr:row>13</xdr:row>
      <xdr:rowOff>0</xdr:rowOff>
    </xdr:from>
    <xdr:to>
      <xdr:col>15</xdr:col>
      <xdr:colOff>561975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561975</xdr:colOff>
      <xdr:row>24</xdr:row>
      <xdr:rowOff>28575</xdr:rowOff>
    </xdr:from>
    <xdr:to>
      <xdr:col>15</xdr:col>
      <xdr:colOff>561975</xdr:colOff>
      <xdr:row>34</xdr:row>
      <xdr:rowOff>47625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2</xdr:row>
      <xdr:rowOff>0</xdr:rowOff>
    </xdr:from>
    <xdr:to>
      <xdr:col>46</xdr:col>
      <xdr:colOff>0</xdr:colOff>
      <xdr:row>11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19050</xdr:colOff>
      <xdr:row>13</xdr:row>
      <xdr:rowOff>142875</xdr:rowOff>
    </xdr:from>
    <xdr:to>
      <xdr:col>46</xdr:col>
      <xdr:colOff>19050</xdr:colOff>
      <xdr:row>23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19050</xdr:colOff>
      <xdr:row>24</xdr:row>
      <xdr:rowOff>123825</xdr:rowOff>
    </xdr:from>
    <xdr:to>
      <xdr:col>46</xdr:col>
      <xdr:colOff>19050</xdr:colOff>
      <xdr:row>34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76200</xdr:colOff>
      <xdr:row>2</xdr:row>
      <xdr:rowOff>180975</xdr:rowOff>
    </xdr:from>
    <xdr:to>
      <xdr:col>64</xdr:col>
      <xdr:colOff>76200</xdr:colOff>
      <xdr:row>12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58</xdr:col>
      <xdr:colOff>76200</xdr:colOff>
      <xdr:row>13</xdr:row>
      <xdr:rowOff>66675</xdr:rowOff>
    </xdr:from>
    <xdr:to>
      <xdr:col>64</xdr:col>
      <xdr:colOff>76200</xdr:colOff>
      <xdr:row>23</xdr:row>
      <xdr:rowOff>38100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58</xdr:col>
      <xdr:colOff>66675</xdr:colOff>
      <xdr:row>23</xdr:row>
      <xdr:rowOff>171450</xdr:rowOff>
    </xdr:from>
    <xdr:to>
      <xdr:col>64</xdr:col>
      <xdr:colOff>66675</xdr:colOff>
      <xdr:row>33</xdr:row>
      <xdr:rowOff>123825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89</xdr:col>
      <xdr:colOff>9525</xdr:colOff>
      <xdr:row>2</xdr:row>
      <xdr:rowOff>0</xdr:rowOff>
    </xdr:from>
    <xdr:to>
      <xdr:col>95</xdr:col>
      <xdr:colOff>9525</xdr:colOff>
      <xdr:row>11</xdr:row>
      <xdr:rowOff>171450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89</xdr:col>
      <xdr:colOff>0</xdr:colOff>
      <xdr:row>12</xdr:row>
      <xdr:rowOff>104775</xdr:rowOff>
    </xdr:from>
    <xdr:to>
      <xdr:col>95</xdr:col>
      <xdr:colOff>0</xdr:colOff>
      <xdr:row>22</xdr:row>
      <xdr:rowOff>57150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89</xdr:col>
      <xdr:colOff>0</xdr:colOff>
      <xdr:row>23</xdr:row>
      <xdr:rowOff>19050</xdr:rowOff>
    </xdr:from>
    <xdr:to>
      <xdr:col>95</xdr:col>
      <xdr:colOff>0</xdr:colOff>
      <xdr:row>32</xdr:row>
      <xdr:rowOff>190500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www.dci.com.br/dci-sp/aterro-sanitario-de-s-o-carlos-e-inaugurado-1.410894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stabelini@yahoo.com" TargetMode="External"/><Relationship Id="rId13" Type="http://schemas.openxmlformats.org/officeDocument/2006/relationships/hyperlink" Target="mailto:marcos.zornetta122@gmail.com" TargetMode="External"/><Relationship Id="rId18" Type="http://schemas.openxmlformats.org/officeDocument/2006/relationships/hyperlink" Target="mailto:paulla.vanessa.lopes@gmail.com" TargetMode="External"/><Relationship Id="rId26" Type="http://schemas.openxmlformats.org/officeDocument/2006/relationships/hyperlink" Target="mailto:pro.cresacer@hotmail.com" TargetMode="External"/><Relationship Id="rId3" Type="http://schemas.openxmlformats.org/officeDocument/2006/relationships/hyperlink" Target="mailto:diogobrunheira@bol.com.br" TargetMode="External"/><Relationship Id="rId21" Type="http://schemas.openxmlformats.org/officeDocument/2006/relationships/hyperlink" Target="mailto:nilton.lftelecom@gmail.com" TargetMode="External"/><Relationship Id="rId7" Type="http://schemas.openxmlformats.org/officeDocument/2006/relationships/hyperlink" Target="mailto:dominguesxjunior@gmail.com" TargetMode="External"/><Relationship Id="rId12" Type="http://schemas.openxmlformats.org/officeDocument/2006/relationships/hyperlink" Target="mailto:eloisegabriela0123@gmail.com" TargetMode="External"/><Relationship Id="rId17" Type="http://schemas.openxmlformats.org/officeDocument/2006/relationships/hyperlink" Target="mailto:luu_avila97@outlook.com" TargetMode="External"/><Relationship Id="rId25" Type="http://schemas.openxmlformats.org/officeDocument/2006/relationships/hyperlink" Target="mailto:guivoltaire@hotmail.com" TargetMode="External"/><Relationship Id="rId2" Type="http://schemas.openxmlformats.org/officeDocument/2006/relationships/hyperlink" Target="mailto:gislainesilvabj@outlook.com" TargetMode="External"/><Relationship Id="rId16" Type="http://schemas.openxmlformats.org/officeDocument/2006/relationships/hyperlink" Target="mailto:dimasco@ig.com.br" TargetMode="External"/><Relationship Id="rId20" Type="http://schemas.openxmlformats.org/officeDocument/2006/relationships/hyperlink" Target="mailto:andre_oliveira75@hotmail.com" TargetMode="External"/><Relationship Id="rId29" Type="http://schemas.openxmlformats.org/officeDocument/2006/relationships/hyperlink" Target="mailto:wandi-2013@hotmail.com" TargetMode="External"/><Relationship Id="rId1" Type="http://schemas.openxmlformats.org/officeDocument/2006/relationships/hyperlink" Target="mailto:barbara_sanka92@hotmail.com" TargetMode="External"/><Relationship Id="rId6" Type="http://schemas.openxmlformats.org/officeDocument/2006/relationships/hyperlink" Target="mailto:thais.santos23@gmail.com" TargetMode="External"/><Relationship Id="rId11" Type="http://schemas.openxmlformats.org/officeDocument/2006/relationships/hyperlink" Target="mailto:tatianasanchietta@hotmail.com" TargetMode="External"/><Relationship Id="rId24" Type="http://schemas.openxmlformats.org/officeDocument/2006/relationships/hyperlink" Target="mailto:leozepon@gmail.com" TargetMode="External"/><Relationship Id="rId32" Type="http://schemas.openxmlformats.org/officeDocument/2006/relationships/hyperlink" Target="mailto:tina@iplano.com.br" TargetMode="External"/><Relationship Id="rId5" Type="http://schemas.openxmlformats.org/officeDocument/2006/relationships/hyperlink" Target="mailto:alinefrancieli64@gmail.com" TargetMode="External"/><Relationship Id="rId15" Type="http://schemas.openxmlformats.org/officeDocument/2006/relationships/hyperlink" Target="mailto:mariana.barbosa92@outlook.com" TargetMode="External"/><Relationship Id="rId23" Type="http://schemas.openxmlformats.org/officeDocument/2006/relationships/hyperlink" Target="mailto:adriana.manzanoimoveis@hotmail.com" TargetMode="External"/><Relationship Id="rId28" Type="http://schemas.openxmlformats.org/officeDocument/2006/relationships/hyperlink" Target="mailto:willian.rizzo@hotmail.com" TargetMode="External"/><Relationship Id="rId10" Type="http://schemas.openxmlformats.org/officeDocument/2006/relationships/hyperlink" Target="mailto:ponce_costa@hotmail.com" TargetMode="External"/><Relationship Id="rId19" Type="http://schemas.openxmlformats.org/officeDocument/2006/relationships/hyperlink" Target="mailto:elizabethdasilva979@gmail.com" TargetMode="External"/><Relationship Id="rId31" Type="http://schemas.openxmlformats.org/officeDocument/2006/relationships/hyperlink" Target="mailto:karinacpires@hotmail.com" TargetMode="External"/><Relationship Id="rId4" Type="http://schemas.openxmlformats.org/officeDocument/2006/relationships/hyperlink" Target="mailto:derlivery1957@gmail.com" TargetMode="External"/><Relationship Id="rId9" Type="http://schemas.openxmlformats.org/officeDocument/2006/relationships/hyperlink" Target="mailto:toni_marchetti@icloud.com" TargetMode="External"/><Relationship Id="rId14" Type="http://schemas.openxmlformats.org/officeDocument/2006/relationships/hyperlink" Target="mailto:jennifer.ruana1@gmail.com" TargetMode="External"/><Relationship Id="rId22" Type="http://schemas.openxmlformats.org/officeDocument/2006/relationships/hyperlink" Target="mailto:santeraco@hotmail.com" TargetMode="External"/><Relationship Id="rId27" Type="http://schemas.openxmlformats.org/officeDocument/2006/relationships/hyperlink" Target="mailto:gugasanca@gmail.com" TargetMode="External"/><Relationship Id="rId30" Type="http://schemas.openxmlformats.org/officeDocument/2006/relationships/hyperlink" Target="mailto:j&#233;ssica.dinucci@hot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3"/>
  <sheetViews>
    <sheetView zoomScale="125" workbookViewId="0">
      <pane xSplit="1" ySplit="2" topLeftCell="AR3" activePane="bottomRight" state="frozen"/>
      <selection pane="topRight" activeCell="B1" sqref="B1"/>
      <selection pane="bottomLeft" activeCell="A4" sqref="A4"/>
      <selection pane="bottomRight" activeCell="AW11" sqref="AW11:AW12"/>
    </sheetView>
  </sheetViews>
  <sheetFormatPr defaultColWidth="10.85546875" defaultRowHeight="15" x14ac:dyDescent="0.25"/>
  <cols>
    <col min="1" max="1" width="10.85546875" style="421"/>
    <col min="2" max="2" width="10.85546875" style="580"/>
    <col min="3" max="7" width="25.7109375" style="421" customWidth="1"/>
    <col min="8" max="8" width="25.7109375" style="460" customWidth="1"/>
    <col min="9" max="10" width="25.7109375" style="421" customWidth="1"/>
    <col min="11" max="11" width="25.7109375" style="573" customWidth="1"/>
    <col min="12" max="18" width="25.7109375" style="421" customWidth="1"/>
    <col min="19" max="19" width="25.7109375" style="570" customWidth="1"/>
    <col min="20" max="21" width="25.7109375" style="421" customWidth="1"/>
    <col min="22" max="30" width="25.7109375" style="570" customWidth="1"/>
    <col min="31" max="61" width="25.7109375" style="421" customWidth="1"/>
    <col min="62" max="16384" width="10.85546875" style="421"/>
  </cols>
  <sheetData>
    <row r="1" spans="1:49" ht="15.75" thickBot="1" x14ac:dyDescent="0.3">
      <c r="A1" s="421" t="s">
        <v>508</v>
      </c>
      <c r="B1" s="580" t="s">
        <v>509</v>
      </c>
      <c r="C1" s="421" t="s">
        <v>510</v>
      </c>
      <c r="D1" s="421" t="s">
        <v>511</v>
      </c>
      <c r="E1" s="421" t="s">
        <v>512</v>
      </c>
      <c r="F1" s="421" t="s">
        <v>513</v>
      </c>
      <c r="G1" s="421" t="s">
        <v>514</v>
      </c>
      <c r="H1" s="460" t="s">
        <v>515</v>
      </c>
      <c r="I1" s="421" t="s">
        <v>595</v>
      </c>
      <c r="J1" s="421" t="s">
        <v>516</v>
      </c>
      <c r="K1" s="573" t="s">
        <v>538</v>
      </c>
      <c r="L1" s="421" t="s">
        <v>539</v>
      </c>
      <c r="M1" s="421" t="s">
        <v>596</v>
      </c>
      <c r="N1" s="421" t="s">
        <v>597</v>
      </c>
      <c r="O1" s="421" t="s">
        <v>598</v>
      </c>
      <c r="P1" s="421" t="s">
        <v>599</v>
      </c>
      <c r="Q1" s="421" t="s">
        <v>600</v>
      </c>
      <c r="R1" s="421" t="s">
        <v>601</v>
      </c>
      <c r="S1" s="570" t="s">
        <v>602</v>
      </c>
      <c r="T1" s="421" t="s">
        <v>604</v>
      </c>
      <c r="U1" s="421" t="s">
        <v>603</v>
      </c>
      <c r="V1" s="570" t="s">
        <v>605</v>
      </c>
      <c r="W1" s="570" t="s">
        <v>606</v>
      </c>
      <c r="X1" s="570" t="s">
        <v>607</v>
      </c>
      <c r="Y1" s="570" t="s">
        <v>608</v>
      </c>
      <c r="Z1" s="570" t="s">
        <v>609</v>
      </c>
      <c r="AA1" s="570" t="s">
        <v>610</v>
      </c>
      <c r="AB1" s="570" t="s">
        <v>611</v>
      </c>
      <c r="AC1" s="570" t="s">
        <v>612</v>
      </c>
      <c r="AD1" s="570" t="s">
        <v>613</v>
      </c>
      <c r="AE1" s="421" t="s">
        <v>614</v>
      </c>
      <c r="AF1" s="421" t="s">
        <v>615</v>
      </c>
      <c r="AG1" s="421" t="s">
        <v>616</v>
      </c>
      <c r="AH1" s="421" t="s">
        <v>617</v>
      </c>
      <c r="AI1" s="421" t="s">
        <v>618</v>
      </c>
      <c r="AJ1" s="421" t="s">
        <v>619</v>
      </c>
      <c r="AK1" s="421" t="s">
        <v>620</v>
      </c>
      <c r="AL1" s="421" t="s">
        <v>621</v>
      </c>
      <c r="AM1" s="421" t="s">
        <v>622</v>
      </c>
      <c r="AN1" s="421" t="s">
        <v>623</v>
      </c>
      <c r="AO1" s="421" t="s">
        <v>624</v>
      </c>
      <c r="AP1" s="421" t="s">
        <v>625</v>
      </c>
      <c r="AQ1" s="421" t="s">
        <v>626</v>
      </c>
      <c r="AR1" s="421" t="s">
        <v>627</v>
      </c>
      <c r="AS1" s="421" t="s">
        <v>634</v>
      </c>
      <c r="AT1" s="421" t="s">
        <v>635</v>
      </c>
      <c r="AU1" s="421" t="s">
        <v>636</v>
      </c>
      <c r="AV1" s="421" t="s">
        <v>637</v>
      </c>
      <c r="AW1" s="421" t="s">
        <v>638</v>
      </c>
    </row>
    <row r="2" spans="1:49" s="577" customFormat="1" ht="75" x14ac:dyDescent="0.25">
      <c r="A2" s="575" t="s">
        <v>108</v>
      </c>
      <c r="B2" s="575" t="s">
        <v>592</v>
      </c>
      <c r="C2" s="575" t="s">
        <v>561</v>
      </c>
      <c r="D2" s="571" t="s">
        <v>560</v>
      </c>
      <c r="E2" s="571" t="s">
        <v>562</v>
      </c>
      <c r="F2" s="571" t="s">
        <v>563</v>
      </c>
      <c r="G2" s="571" t="s">
        <v>564</v>
      </c>
      <c r="H2" s="571" t="s">
        <v>565</v>
      </c>
      <c r="I2" s="571" t="s">
        <v>566</v>
      </c>
      <c r="J2" s="571" t="s">
        <v>474</v>
      </c>
      <c r="K2" s="574" t="s">
        <v>585</v>
      </c>
      <c r="L2" s="571" t="s">
        <v>478</v>
      </c>
      <c r="M2" s="576" t="s">
        <v>479</v>
      </c>
      <c r="N2" s="575" t="s">
        <v>475</v>
      </c>
      <c r="O2" s="571" t="s">
        <v>476</v>
      </c>
      <c r="P2" s="571" t="s">
        <v>567</v>
      </c>
      <c r="Q2" s="571" t="s">
        <v>568</v>
      </c>
      <c r="R2" s="571" t="s">
        <v>477</v>
      </c>
      <c r="S2" s="571" t="s">
        <v>571</v>
      </c>
      <c r="T2" s="571" t="s">
        <v>569</v>
      </c>
      <c r="U2" s="571" t="s">
        <v>570</v>
      </c>
      <c r="V2" s="576" t="s">
        <v>572</v>
      </c>
      <c r="W2" s="575" t="s">
        <v>573</v>
      </c>
      <c r="X2" s="571" t="s">
        <v>574</v>
      </c>
      <c r="Y2" s="571" t="s">
        <v>575</v>
      </c>
      <c r="Z2" s="571" t="s">
        <v>576</v>
      </c>
      <c r="AA2" s="571" t="s">
        <v>577</v>
      </c>
      <c r="AB2" s="571" t="s">
        <v>578</v>
      </c>
      <c r="AC2" s="571" t="s">
        <v>579</v>
      </c>
      <c r="AD2" s="576" t="s">
        <v>580</v>
      </c>
      <c r="AE2" s="575" t="s">
        <v>584</v>
      </c>
      <c r="AF2" s="571" t="s">
        <v>480</v>
      </c>
      <c r="AG2" s="576" t="s">
        <v>481</v>
      </c>
      <c r="AH2" s="575" t="s">
        <v>581</v>
      </c>
      <c r="AI2" s="571" t="s">
        <v>582</v>
      </c>
      <c r="AJ2" s="576" t="s">
        <v>583</v>
      </c>
      <c r="AK2" s="577" t="s">
        <v>586</v>
      </c>
      <c r="AL2" s="577" t="s">
        <v>587</v>
      </c>
      <c r="AM2" s="577" t="s">
        <v>588</v>
      </c>
      <c r="AN2" s="577" t="s">
        <v>589</v>
      </c>
      <c r="AO2" s="577" t="s">
        <v>593</v>
      </c>
      <c r="AP2" s="577" t="s">
        <v>590</v>
      </c>
      <c r="AQ2" s="577" t="s">
        <v>591</v>
      </c>
      <c r="AR2" s="577" t="s">
        <v>629</v>
      </c>
      <c r="AS2" s="577" t="s">
        <v>628</v>
      </c>
      <c r="AT2" s="577" t="s">
        <v>630</v>
      </c>
      <c r="AU2" s="577" t="s">
        <v>631</v>
      </c>
      <c r="AV2" s="577" t="s">
        <v>632</v>
      </c>
      <c r="AW2" s="577" t="s">
        <v>633</v>
      </c>
    </row>
    <row r="3" spans="1:49" x14ac:dyDescent="0.25">
      <c r="A3" s="569">
        <f>Resumo!A8</f>
        <v>2009</v>
      </c>
      <c r="B3" s="583">
        <f>Azul!B11</f>
        <v>209537</v>
      </c>
      <c r="C3" s="422">
        <f>Azul!X11/1000000</f>
        <v>29.078454920427301</v>
      </c>
      <c r="D3" s="423"/>
      <c r="E3" s="423"/>
      <c r="F3" s="423"/>
      <c r="G3" s="423"/>
      <c r="H3" s="423"/>
      <c r="I3" s="423">
        <f>Azul!AH11/1000000</f>
        <v>1.7754767999999999</v>
      </c>
      <c r="J3" s="423">
        <f>Azul!AI11/1000000</f>
        <v>4.5727200000000003</v>
      </c>
      <c r="K3" s="423">
        <f>C3+MIN(D3:H3)</f>
        <v>29.078454920427301</v>
      </c>
      <c r="M3" s="424"/>
      <c r="N3" s="422">
        <f>Cinza!L11/1000000</f>
        <v>459.77499999999992</v>
      </c>
      <c r="O3" s="423"/>
      <c r="P3" s="423"/>
      <c r="Q3" s="423"/>
      <c r="R3" s="423"/>
      <c r="S3" s="423"/>
      <c r="T3" s="423"/>
      <c r="U3" s="425"/>
      <c r="V3" s="578"/>
      <c r="W3" s="579">
        <f>Cinza!DP17</f>
        <v>40.918303770026746</v>
      </c>
      <c r="X3" s="425">
        <f>Cinza!DZ17</f>
        <v>37.048598027168836</v>
      </c>
      <c r="Y3" s="425">
        <f>Cinza!DU17</f>
        <v>40.694925491578609</v>
      </c>
      <c r="Z3" s="425">
        <f>Cinza!EE17</f>
        <v>37.048598027168836</v>
      </c>
      <c r="AA3" s="425">
        <f>Cinza!FX17</f>
        <v>26.407309446429402</v>
      </c>
      <c r="AB3" s="425">
        <f>Cinza!GD17</f>
        <v>16.666047915676604</v>
      </c>
      <c r="AC3" s="425">
        <f>Cinza!GK17</f>
        <v>8.4696976405037869</v>
      </c>
      <c r="AD3" s="578">
        <f>Cinza!GQ17</f>
        <v>5.3445812982825522</v>
      </c>
      <c r="AE3" s="422">
        <f>AVERAGE(W3:AD3)+N3</f>
        <v>486.34975770210434</v>
      </c>
      <c r="AF3" s="423"/>
      <c r="AG3" s="424"/>
      <c r="AH3" s="422">
        <f t="shared" ref="AH3:AH10" si="0">AVERAGE(W3:AD3)+N3+J3+I3+C3</f>
        <v>521.77640942253163</v>
      </c>
      <c r="AI3" s="423"/>
      <c r="AJ3" s="424"/>
      <c r="AL3" s="582">
        <f>AE3/K3</f>
        <v>16.725433281547875</v>
      </c>
      <c r="AM3" s="582"/>
      <c r="AN3" s="582"/>
      <c r="AO3" s="581">
        <f>(AH3/B3)*10^6/365</f>
        <v>6.8223006408261977</v>
      </c>
      <c r="AR3" s="581">
        <f>C3/B3*10^6</f>
        <v>138.77479834314369</v>
      </c>
      <c r="AS3" s="581">
        <f>AE3/B3*10^6</f>
        <v>2321.0686308485106</v>
      </c>
    </row>
    <row r="4" spans="1:49" x14ac:dyDescent="0.25">
      <c r="A4" s="569">
        <f>Resumo!A9</f>
        <v>2010</v>
      </c>
      <c r="B4" s="583">
        <f>Azul!B12</f>
        <v>213061</v>
      </c>
      <c r="C4" s="422">
        <f>Azul!X12/1000000</f>
        <v>28.772822953433771</v>
      </c>
      <c r="D4" s="423"/>
      <c r="E4" s="423"/>
      <c r="F4" s="423"/>
      <c r="G4" s="423"/>
      <c r="H4" s="423"/>
      <c r="I4" s="423">
        <f>Azul!AH12/1000000</f>
        <v>1.5768</v>
      </c>
      <c r="J4" s="423">
        <f>Azul!AI12/1000000</f>
        <v>4.8250080000000004</v>
      </c>
      <c r="K4" s="423">
        <f t="shared" ref="K4:K10" si="1">C4+MIN(D4:H4)</f>
        <v>28.772822953433771</v>
      </c>
      <c r="M4" s="424"/>
      <c r="N4" s="422">
        <f>Cinza!L12/1000000</f>
        <v>467.31599999999992</v>
      </c>
      <c r="O4" s="423"/>
      <c r="P4" s="423"/>
      <c r="Q4" s="423"/>
      <c r="R4" s="423"/>
      <c r="S4" s="423"/>
      <c r="T4" s="423"/>
      <c r="U4" s="425"/>
      <c r="V4" s="578"/>
      <c r="W4" s="579">
        <f>Cinza!DP18</f>
        <v>42.297329513808151</v>
      </c>
      <c r="X4" s="425">
        <f>Cinza!DZ18</f>
        <v>38.297225976844921</v>
      </c>
      <c r="Y4" s="425">
        <f>Cinza!DU18</f>
        <v>42.066424065085776</v>
      </c>
      <c r="Z4" s="425">
        <f>Cinza!EE18</f>
        <v>38.297225976844921</v>
      </c>
      <c r="AA4" s="425">
        <f>Cinza!FX18</f>
        <v>27.297350946627013</v>
      </c>
      <c r="AB4" s="425">
        <f>Cinza!GD18</f>
        <v>17.227819781471677</v>
      </c>
      <c r="AC4" s="425">
        <f>Cinza!GK18</f>
        <v>8.7552436580095883</v>
      </c>
      <c r="AD4" s="578">
        <f>Cinza!GQ18</f>
        <v>5.524797895737362</v>
      </c>
      <c r="AE4" s="422">
        <f t="shared" ref="AE4:AE9" si="2">AVERAGE(W4:AD4)+N4</f>
        <v>494.7864272268036</v>
      </c>
      <c r="AF4" s="423"/>
      <c r="AG4" s="424"/>
      <c r="AH4" s="422">
        <f t="shared" si="0"/>
        <v>529.96105818023739</v>
      </c>
      <c r="AI4" s="423"/>
      <c r="AJ4" s="424"/>
      <c r="AL4" s="582">
        <f t="shared" ref="AL4:AL10" si="3">AE4/K4</f>
        <v>17.19631153424087</v>
      </c>
      <c r="AM4" s="582"/>
      <c r="AN4" s="582"/>
      <c r="AO4" s="581">
        <f t="shared" ref="AO4:AO10" si="4">(AH4/B4)*10^6/365</f>
        <v>6.8147061386334897</v>
      </c>
      <c r="AR4" s="581">
        <f t="shared" ref="AR4:AR10" si="5">C4/B4*10^6</f>
        <v>135.04500097828213</v>
      </c>
      <c r="AS4" s="581">
        <f t="shared" ref="AS4:AS10" si="6">AE4/B4*10^6</f>
        <v>2322.2759079644029</v>
      </c>
    </row>
    <row r="5" spans="1:49" x14ac:dyDescent="0.25">
      <c r="A5" s="569">
        <f>Resumo!A10</f>
        <v>2011</v>
      </c>
      <c r="B5" s="583">
        <f>Azul!B13</f>
        <v>215195</v>
      </c>
      <c r="C5" s="422">
        <f>Azul!X13/1000000</f>
        <v>27.441742857142859</v>
      </c>
      <c r="D5" s="423"/>
      <c r="E5" s="423"/>
      <c r="F5" s="423"/>
      <c r="G5" s="423"/>
      <c r="H5" s="423"/>
      <c r="I5" s="423">
        <f>Azul!AH13/1000000</f>
        <v>1.8921599999999998</v>
      </c>
      <c r="J5" s="423">
        <f>Azul!AI13/1000000</f>
        <v>5.0457599999999996</v>
      </c>
      <c r="K5" s="423">
        <f t="shared" si="1"/>
        <v>27.441742857142859</v>
      </c>
      <c r="M5" s="424"/>
      <c r="N5" s="422">
        <f>Cinza!L13/1000000</f>
        <v>559.84825000000001</v>
      </c>
      <c r="O5" s="425"/>
      <c r="P5" s="425"/>
      <c r="Q5" s="425"/>
      <c r="R5" s="425"/>
      <c r="S5" s="425"/>
      <c r="T5" s="425"/>
      <c r="U5" s="425"/>
      <c r="V5" s="578"/>
      <c r="W5" s="579">
        <f>Cinza!DP19</f>
        <v>43.162465223420085</v>
      </c>
      <c r="X5" s="425">
        <f>Cinza!DZ19</f>
        <v>39.080556413763091</v>
      </c>
      <c r="Y5" s="425">
        <f>Cinza!DU19</f>
        <v>42.926837592137737</v>
      </c>
      <c r="Z5" s="425">
        <f>Cinza!EE19</f>
        <v>39.080556413763091</v>
      </c>
      <c r="AA5" s="425">
        <f>Cinza!FX19</f>
        <v>27.855721529377558</v>
      </c>
      <c r="AB5" s="425">
        <f>Cinza!GD19</f>
        <v>17.580249720681437</v>
      </c>
      <c r="AC5" s="425">
        <f>Cinza!GK19</f>
        <v>8.9343825850882723</v>
      </c>
      <c r="AD5" s="578">
        <f>Cinza!GQ19</f>
        <v>5.6378580556339299</v>
      </c>
      <c r="AE5" s="422">
        <f t="shared" si="2"/>
        <v>587.88057844173318</v>
      </c>
      <c r="AF5" s="423"/>
      <c r="AG5" s="424"/>
      <c r="AH5" s="422">
        <f t="shared" si="0"/>
        <v>622.26024129887605</v>
      </c>
      <c r="AI5" s="423"/>
      <c r="AJ5" s="424"/>
      <c r="AL5" s="582">
        <f t="shared" si="3"/>
        <v>21.422858653772156</v>
      </c>
      <c r="AM5" s="582"/>
      <c r="AN5" s="582"/>
      <c r="AO5" s="581">
        <f t="shared" si="4"/>
        <v>7.9222220725436472</v>
      </c>
      <c r="AR5" s="581">
        <f t="shared" si="5"/>
        <v>127.52035529237602</v>
      </c>
      <c r="AS5" s="581">
        <f t="shared" si="6"/>
        <v>2731.850546907378</v>
      </c>
    </row>
    <row r="6" spans="1:49" x14ac:dyDescent="0.25">
      <c r="A6" s="569">
        <f>Resumo!A11</f>
        <v>2012</v>
      </c>
      <c r="B6" s="583">
        <f>Azul!B14</f>
        <v>217258</v>
      </c>
      <c r="C6" s="422">
        <f>Azul!X14/1000000</f>
        <v>31.374383776428719</v>
      </c>
      <c r="D6" s="423"/>
      <c r="E6" s="423"/>
      <c r="F6" s="423"/>
      <c r="G6" s="423"/>
      <c r="H6" s="423"/>
      <c r="I6" s="423">
        <f>Azul!AH14/1000000</f>
        <v>1.671408</v>
      </c>
      <c r="J6" s="423">
        <f>Azul!AI14/1000000</f>
        <v>4.9826879999999996</v>
      </c>
      <c r="K6" s="423">
        <f t="shared" si="1"/>
        <v>31.374383776428719</v>
      </c>
      <c r="M6" s="424"/>
      <c r="N6" s="422">
        <f>Cinza!L14/1000000</f>
        <v>814.96500000000003</v>
      </c>
      <c r="O6" s="425"/>
      <c r="P6" s="425"/>
      <c r="Q6" s="425"/>
      <c r="R6" s="425"/>
      <c r="S6" s="425"/>
      <c r="T6" s="425"/>
      <c r="U6" s="425"/>
      <c r="V6" s="578"/>
      <c r="W6" s="579">
        <f>Cinza!DP20</f>
        <v>44.002585934334419</v>
      </c>
      <c r="X6" s="425">
        <f>Cinza!DZ20</f>
        <v>39.841237322526823</v>
      </c>
      <c r="Y6" s="425">
        <f>Cinza!DU20</f>
        <v>43.762372666655303</v>
      </c>
      <c r="Z6" s="425">
        <f>Cinza!EE20</f>
        <v>39.841237322526823</v>
      </c>
      <c r="AA6" s="425">
        <f>Cinza!FX20</f>
        <v>28.397947458368204</v>
      </c>
      <c r="AB6" s="425">
        <f>Cinza!GD20</f>
        <v>17.922489856874488</v>
      </c>
      <c r="AC6" s="425">
        <f>Cinza!GK20</f>
        <v>9.1083423790195859</v>
      </c>
      <c r="AD6" s="578">
        <f>Cinza!GQ20</f>
        <v>5.7476496788488749</v>
      </c>
      <c r="AE6" s="422">
        <f t="shared" si="2"/>
        <v>843.54298282739433</v>
      </c>
      <c r="AF6" s="423"/>
      <c r="AG6" s="424"/>
      <c r="AH6" s="422">
        <f t="shared" si="0"/>
        <v>881.57146260382319</v>
      </c>
      <c r="AI6" s="423"/>
      <c r="AJ6" s="424"/>
      <c r="AL6" s="582">
        <f t="shared" si="3"/>
        <v>26.886360186017114</v>
      </c>
      <c r="AM6" s="582"/>
      <c r="AN6" s="582"/>
      <c r="AO6" s="581">
        <f t="shared" si="4"/>
        <v>11.117032657514867</v>
      </c>
      <c r="AR6" s="581">
        <f t="shared" si="5"/>
        <v>144.41071802386432</v>
      </c>
      <c r="AS6" s="581">
        <f t="shared" si="6"/>
        <v>3882.6785795109699</v>
      </c>
    </row>
    <row r="7" spans="1:49" x14ac:dyDescent="0.25">
      <c r="A7" s="569">
        <f>Resumo!A12</f>
        <v>2013</v>
      </c>
      <c r="B7" s="583">
        <f>Azul!B15</f>
        <v>226987</v>
      </c>
      <c r="C7" s="422">
        <f>Azul!X15/1000000</f>
        <v>30.191448826031859</v>
      </c>
      <c r="D7" s="423"/>
      <c r="E7" s="423"/>
      <c r="F7" s="423"/>
      <c r="G7" s="423"/>
      <c r="H7" s="423"/>
      <c r="I7" s="423">
        <f>Azul!AH15/1000000</f>
        <v>1.7029439999999998</v>
      </c>
      <c r="J7" s="423">
        <f>Azul!AI15/1000000</f>
        <v>3.6897120000000005</v>
      </c>
      <c r="K7" s="423">
        <f t="shared" si="1"/>
        <v>30.191448826031859</v>
      </c>
      <c r="M7" s="424"/>
      <c r="N7" s="422">
        <f>Cinza!L15/1000000</f>
        <v>558.74874999999997</v>
      </c>
      <c r="O7" s="425"/>
      <c r="P7" s="425"/>
      <c r="Q7" s="425"/>
      <c r="R7" s="425"/>
      <c r="S7" s="425"/>
      <c r="T7" s="425"/>
      <c r="U7" s="425"/>
      <c r="V7" s="578"/>
      <c r="W7" s="579">
        <f>Cinza!DP21</f>
        <v>108.10331147511576</v>
      </c>
      <c r="X7" s="425">
        <f>Cinza!DZ21</f>
        <v>97.880939931861903</v>
      </c>
      <c r="Y7" s="425">
        <f>Cinza!DU21</f>
        <v>107.51322791754627</v>
      </c>
      <c r="Z7" s="425">
        <f>Cinza!EE21</f>
        <v>97.880939931861903</v>
      </c>
      <c r="AA7" s="425">
        <f>Cinza!FX21</f>
        <v>69.770117621438473</v>
      </c>
      <c r="AB7" s="425">
        <f>Cinza!GD21</f>
        <v>44.036157037219532</v>
      </c>
      <c r="AC7" s="425">
        <f>Cinza!GK21</f>
        <v>22.382386382236142</v>
      </c>
      <c r="AD7" s="578">
        <f>Cinza!GQ21</f>
        <v>14.125629317674537</v>
      </c>
      <c r="AE7" s="422">
        <f t="shared" si="2"/>
        <v>628.96033870186932</v>
      </c>
      <c r="AF7" s="423"/>
      <c r="AG7" s="424"/>
      <c r="AH7" s="422">
        <f t="shared" si="0"/>
        <v>664.54444352790119</v>
      </c>
      <c r="AI7" s="423"/>
      <c r="AJ7" s="424"/>
      <c r="AL7" s="582">
        <f t="shared" si="3"/>
        <v>20.83240000591039</v>
      </c>
      <c r="AM7" s="582"/>
      <c r="AN7" s="582"/>
      <c r="AO7" s="581">
        <f t="shared" si="4"/>
        <v>8.0210307563676313</v>
      </c>
      <c r="AR7" s="581">
        <f t="shared" si="5"/>
        <v>133.00959449674147</v>
      </c>
      <c r="AS7" s="581">
        <f t="shared" si="6"/>
        <v>2770.9090771800561</v>
      </c>
    </row>
    <row r="8" spans="1:49" x14ac:dyDescent="0.25">
      <c r="A8" s="569">
        <f>Resumo!A13</f>
        <v>2014</v>
      </c>
      <c r="B8" s="583">
        <f>Azul!B16</f>
        <v>229388</v>
      </c>
      <c r="C8" s="422">
        <f>Azul!X16/1000000</f>
        <v>26.158523132530124</v>
      </c>
      <c r="D8" s="423"/>
      <c r="E8" s="423"/>
      <c r="F8" s="423"/>
      <c r="G8" s="423"/>
      <c r="H8" s="423"/>
      <c r="I8" s="423">
        <f>Azul!AH16/1000000</f>
        <v>1.1983680000000001</v>
      </c>
      <c r="J8" s="423">
        <f>Azul!AI16/1000000</f>
        <v>4.0050719999999993</v>
      </c>
      <c r="K8" s="423">
        <f t="shared" si="1"/>
        <v>26.158523132530124</v>
      </c>
      <c r="M8" s="424"/>
      <c r="N8" s="422">
        <f>Cinza!L16/1000000</f>
        <v>834.20050000000003</v>
      </c>
      <c r="O8" s="425"/>
      <c r="P8" s="425"/>
      <c r="Q8" s="425"/>
      <c r="R8" s="425"/>
      <c r="S8" s="425"/>
      <c r="T8" s="425"/>
      <c r="U8" s="425"/>
      <c r="V8" s="578"/>
      <c r="W8" s="579">
        <f>Cinza!DP22</f>
        <v>110.40180915468301</v>
      </c>
      <c r="X8" s="425">
        <f>Cinza!DZ22</f>
        <v>99.962108235016643</v>
      </c>
      <c r="Y8" s="425">
        <f>Cinza!DU22</f>
        <v>109.79918034584168</v>
      </c>
      <c r="Z8" s="425">
        <f>Cinza!EE22</f>
        <v>99.962108235016643</v>
      </c>
      <c r="AA8" s="425">
        <f>Cinza!FX22</f>
        <v>71.253638805442662</v>
      </c>
      <c r="AB8" s="425">
        <f>Cinza!GD22</f>
        <v>44.972551865003659</v>
      </c>
      <c r="AC8" s="425">
        <f>Cinza!GK22</f>
        <v>22.858384838515754</v>
      </c>
      <c r="AD8" s="578">
        <f>Cinza!GQ22</f>
        <v>14.426065090725169</v>
      </c>
      <c r="AE8" s="422">
        <f t="shared" si="2"/>
        <v>905.90498082128067</v>
      </c>
      <c r="AF8" s="423"/>
      <c r="AG8" s="424"/>
      <c r="AH8" s="422">
        <f t="shared" si="0"/>
        <v>937.26694395381082</v>
      </c>
      <c r="AI8" s="423"/>
      <c r="AJ8" s="424"/>
      <c r="AL8" s="582">
        <f t="shared" si="3"/>
        <v>34.631350410402895</v>
      </c>
      <c r="AM8" s="582"/>
      <c r="AN8" s="582"/>
      <c r="AO8" s="581">
        <f t="shared" si="4"/>
        <v>11.194372159700354</v>
      </c>
      <c r="AR8" s="581">
        <f t="shared" si="5"/>
        <v>114.03614457831327</v>
      </c>
      <c r="AS8" s="581">
        <f t="shared" si="6"/>
        <v>3949.2256823429329</v>
      </c>
    </row>
    <row r="9" spans="1:49" x14ac:dyDescent="0.25">
      <c r="A9" s="569">
        <f>Resumo!A14</f>
        <v>2015</v>
      </c>
      <c r="B9" s="583">
        <f>Azul!B17</f>
        <v>231721</v>
      </c>
      <c r="C9" s="422">
        <f>Azul!X17/1000000</f>
        <v>28.722076751375852</v>
      </c>
      <c r="D9" s="423"/>
      <c r="E9" s="423"/>
      <c r="F9" s="423"/>
      <c r="G9" s="423"/>
      <c r="H9" s="423"/>
      <c r="I9" s="423">
        <f>Azul!AH17/1000000</f>
        <v>1.0722240000000003</v>
      </c>
      <c r="J9" s="423">
        <f>Azul!AI17/1000000</f>
        <v>2.8697759999999999</v>
      </c>
      <c r="K9" s="423">
        <f t="shared" si="1"/>
        <v>28.722076751375852</v>
      </c>
      <c r="M9" s="424"/>
      <c r="N9" s="422">
        <f>Cinza!L17/1000000</f>
        <v>916.21671249999997</v>
      </c>
      <c r="O9" s="425"/>
      <c r="P9" s="425"/>
      <c r="Q9" s="425"/>
      <c r="R9" s="425"/>
      <c r="S9" s="425"/>
      <c r="T9" s="425"/>
      <c r="U9" s="425"/>
      <c r="V9" s="578"/>
      <c r="W9" s="579">
        <f>Cinza!DP23</f>
        <v>112.65964055637744</v>
      </c>
      <c r="X9" s="425">
        <f>Cinza!DZ23</f>
        <v>102.00645556168287</v>
      </c>
      <c r="Y9" s="425">
        <f>Cinza!DU23</f>
        <v>112.04468846501319</v>
      </c>
      <c r="Z9" s="425">
        <f>Cinza!EE23</f>
        <v>102.00645556168287</v>
      </c>
      <c r="AA9" s="425">
        <f>Cinza!FX23</f>
        <v>72.710913376535927</v>
      </c>
      <c r="AB9" s="425">
        <f>Cinza!GD23</f>
        <v>45.892380441050101</v>
      </c>
      <c r="AC9" s="425">
        <f>Cinza!GK23</f>
        <v>23.32596269841779</v>
      </c>
      <c r="AD9" s="578">
        <f>Cinza!GQ23</f>
        <v>14.721186347293873</v>
      </c>
      <c r="AE9" s="422">
        <f t="shared" si="2"/>
        <v>989.38767287600672</v>
      </c>
      <c r="AF9" s="423"/>
      <c r="AG9" s="424"/>
      <c r="AH9" s="422">
        <f>AVERAGE(W9:AD9)+N9+J9+I9+C9</f>
        <v>1022.0517496273826</v>
      </c>
      <c r="AI9" s="423"/>
      <c r="AJ9" s="424"/>
      <c r="AL9" s="582">
        <f t="shared" si="3"/>
        <v>34.44694063874099</v>
      </c>
      <c r="AM9" s="582"/>
      <c r="AN9" s="582"/>
      <c r="AO9" s="581">
        <f t="shared" si="4"/>
        <v>12.084108819662646</v>
      </c>
      <c r="AR9" s="581">
        <f t="shared" si="5"/>
        <v>123.95111686629978</v>
      </c>
      <c r="AS9" s="581">
        <f t="shared" si="6"/>
        <v>4269.7367647990759</v>
      </c>
    </row>
    <row r="10" spans="1:49" x14ac:dyDescent="0.25">
      <c r="A10" s="569">
        <f>Resumo!A15</f>
        <v>2016</v>
      </c>
      <c r="B10" s="583">
        <f>Azul!B18</f>
        <v>234002</v>
      </c>
      <c r="C10" s="422">
        <f>Azul!X18/1000000</f>
        <v>33.813143863193339</v>
      </c>
      <c r="D10" s="423"/>
      <c r="E10" s="423"/>
      <c r="F10" s="423"/>
      <c r="G10" s="423"/>
      <c r="H10" s="423"/>
      <c r="I10" s="423">
        <f>(I11-I9)/(A11-A9)*(A11-A10)+I9</f>
        <v>1.53166483584</v>
      </c>
      <c r="J10" s="423">
        <f>(J11-J9)/(A11-A9)*(A11-A10)+J9</f>
        <v>3.6291187296</v>
      </c>
      <c r="K10" s="423">
        <f t="shared" si="1"/>
        <v>33.813143863193339</v>
      </c>
      <c r="M10" s="424"/>
      <c r="N10" s="422">
        <f>Cinza!L18/1000000</f>
        <v>929.33313750000002</v>
      </c>
      <c r="O10" s="425">
        <f>N10</f>
        <v>929.33313750000002</v>
      </c>
      <c r="P10" s="425">
        <f>N10</f>
        <v>929.33313750000002</v>
      </c>
      <c r="Q10" s="425">
        <f>N10</f>
        <v>929.33313750000002</v>
      </c>
      <c r="R10" s="425">
        <f>Q10</f>
        <v>929.33313750000002</v>
      </c>
      <c r="S10" s="425">
        <f>R10</f>
        <v>929.33313750000002</v>
      </c>
      <c r="T10" s="425">
        <f>S10</f>
        <v>929.33313750000002</v>
      </c>
      <c r="U10" s="425">
        <f>T10</f>
        <v>929.33313750000002</v>
      </c>
      <c r="V10" s="578">
        <f>U10</f>
        <v>929.33313750000002</v>
      </c>
      <c r="W10" s="579">
        <f>Cinza!DP24</f>
        <v>114.88575870601821</v>
      </c>
      <c r="X10" s="425">
        <f>Cinza!DZ24</f>
        <v>104.0220883901533</v>
      </c>
      <c r="Y10" s="425">
        <f>Cinza!DU24</f>
        <v>114.25865643424338</v>
      </c>
      <c r="Z10" s="425">
        <f>Cinza!EE24</f>
        <v>104.0220883901533</v>
      </c>
      <c r="AA10" s="425">
        <f>Cinza!FX24</f>
        <v>74.147719845577157</v>
      </c>
      <c r="AB10" s="425">
        <f>Cinza!GD24</f>
        <v>46.799290107206751</v>
      </c>
      <c r="AC10" s="425">
        <f>Cinza!GK24</f>
        <v>23.786973979167456</v>
      </c>
      <c r="AD10" s="578">
        <f>Cinza!GQ24</f>
        <v>15.012163264309619</v>
      </c>
      <c r="AE10" s="422">
        <f>AVERAGE(W10:AD10)+N10</f>
        <v>1003.9499798896037</v>
      </c>
      <c r="AF10" s="423"/>
      <c r="AG10" s="424"/>
      <c r="AH10" s="422">
        <f t="shared" si="0"/>
        <v>1042.9239073182371</v>
      </c>
      <c r="AI10" s="423"/>
      <c r="AJ10" s="424"/>
      <c r="AL10" s="582">
        <f t="shared" si="3"/>
        <v>29.691116092355866</v>
      </c>
      <c r="AM10" s="582"/>
      <c r="AN10" s="582"/>
      <c r="AO10" s="581">
        <f t="shared" si="4"/>
        <v>12.210689538869849</v>
      </c>
      <c r="AR10" s="581">
        <f t="shared" si="5"/>
        <v>144.49937976253767</v>
      </c>
      <c r="AS10" s="581">
        <f t="shared" si="6"/>
        <v>4290.3478598029233</v>
      </c>
    </row>
    <row r="11" spans="1:49" x14ac:dyDescent="0.25">
      <c r="A11" s="569">
        <f>Resumo!A16</f>
        <v>2030</v>
      </c>
      <c r="B11" s="583">
        <f>Azul!B21</f>
        <v>253937</v>
      </c>
      <c r="C11" s="422"/>
      <c r="D11" s="423">
        <f>Azul!X21/1000000</f>
        <v>34.26269158792136</v>
      </c>
      <c r="E11" s="423">
        <f>Azul!AC21/1000000</f>
        <v>31.330724605591247</v>
      </c>
      <c r="F11" s="423">
        <f>Azul!AB21/1000000</f>
        <v>35.699948649728398</v>
      </c>
      <c r="G11" s="423">
        <f>Azul!AA21/1000000</f>
        <v>22.949519339702007</v>
      </c>
      <c r="H11" s="423">
        <f>Azul!Z21/1000000</f>
        <v>44.521876432385227</v>
      </c>
      <c r="I11" s="423">
        <f>Azul!AH21/1000000</f>
        <v>1.5644820384</v>
      </c>
      <c r="J11" s="423">
        <f>Azul!AI21/1000000</f>
        <v>3.6833574960000002</v>
      </c>
      <c r="K11" s="423"/>
      <c r="L11" s="423">
        <f>C11+MIN(D11:H11)</f>
        <v>22.949519339702007</v>
      </c>
      <c r="M11" s="424">
        <f>C11+MAX(D11:H11)</f>
        <v>44.521876432385227</v>
      </c>
      <c r="N11" s="422"/>
      <c r="O11" s="423">
        <f>Cinza!CG21</f>
        <v>842.24194027727344</v>
      </c>
      <c r="P11" s="423">
        <f>Cinza!CH21</f>
        <v>795.51481893312337</v>
      </c>
      <c r="Q11" s="423">
        <f>Cinza!CI21</f>
        <v>1013.8631575598001</v>
      </c>
      <c r="R11" s="423">
        <f>Cinza!BP21</f>
        <v>921.943027709219</v>
      </c>
      <c r="S11" s="423">
        <f>Cinza!BQ21</f>
        <v>862.99146122908837</v>
      </c>
      <c r="T11" s="423">
        <f>Cinza!BR21</f>
        <v>870.7941337061734</v>
      </c>
      <c r="U11" s="423">
        <f>Cinza!BS21</f>
        <v>1109.8047063006525</v>
      </c>
      <c r="V11" s="424">
        <f>Cinza!BT21</f>
        <v>1119.7490115062196</v>
      </c>
      <c r="W11" s="422">
        <f>Cinza!DP38</f>
        <v>133.3916706250894</v>
      </c>
      <c r="X11" s="423">
        <f>Cinza!DZ38</f>
        <v>119.98036373434373</v>
      </c>
      <c r="Y11" s="423">
        <f>Cinza!DU38</f>
        <v>132.61257962691212</v>
      </c>
      <c r="Z11" s="423">
        <f>Cinza!EE38</f>
        <v>120.73180764951546</v>
      </c>
      <c r="AA11" s="423">
        <f>Cinza!FX38</f>
        <v>46.148946829930573</v>
      </c>
      <c r="AB11" s="423">
        <f>Cinza!GD38</f>
        <v>29.126627095775461</v>
      </c>
      <c r="AC11" s="423">
        <f>Cinza!GK38</f>
        <v>49.265539458134576</v>
      </c>
      <c r="AD11" s="424">
        <f>Cinza!GQ38</f>
        <v>31.093788031587124</v>
      </c>
      <c r="AE11" s="422"/>
      <c r="AF11" s="423">
        <f>MIN(W11:AD11)+MIN(O11:V11)</f>
        <v>824.64144602889883</v>
      </c>
      <c r="AG11" s="424">
        <f>MAX(W11:AD11)+MAX(O11:V11)</f>
        <v>1253.1406821313089</v>
      </c>
      <c r="AH11" s="422"/>
      <c r="AI11" s="423">
        <f>MIN(W11:AD11)+MIN(O11:V11)+L11</f>
        <v>847.59096536860079</v>
      </c>
      <c r="AJ11" s="424">
        <f>MAX(W11:AD11)+MAX(O11:V11)+M11</f>
        <v>1297.6625585636941</v>
      </c>
      <c r="AK11" s="24">
        <f>AJ11-AI11</f>
        <v>450.07159319509333</v>
      </c>
      <c r="AL11" s="582"/>
      <c r="AM11" s="582">
        <f>AF11/L11</f>
        <v>35.932841721974235</v>
      </c>
      <c r="AN11" s="582">
        <f>AG11/M11</f>
        <v>28.146627737814168</v>
      </c>
      <c r="AP11" s="581">
        <f>(AI11/B11)*10^6/365</f>
        <v>9.1446580388329597</v>
      </c>
      <c r="AQ11" s="581">
        <f>(AJ11/B11)*10^6/365</f>
        <v>14.000479987067164</v>
      </c>
      <c r="AT11" s="581">
        <f>L11/B11*10^6</f>
        <v>90.374854155566169</v>
      </c>
      <c r="AU11" s="581">
        <f>M11/B11*10^6</f>
        <v>175.32646456556245</v>
      </c>
      <c r="AV11" s="581">
        <f>AF11/B11*10^6</f>
        <v>3247.4253300184641</v>
      </c>
      <c r="AW11" s="581">
        <f>AG11/B11*10^6</f>
        <v>4934.8487307139521</v>
      </c>
    </row>
    <row r="12" spans="1:49" ht="15.75" thickBot="1" x14ac:dyDescent="0.3">
      <c r="A12" s="572">
        <f>Resumo!A17</f>
        <v>2050</v>
      </c>
      <c r="B12" s="583">
        <f>Azul!B22</f>
        <v>247139</v>
      </c>
      <c r="C12" s="426"/>
      <c r="D12" s="427">
        <f>Azul!X22/1000000</f>
        <v>32.635938856729382</v>
      </c>
      <c r="E12" s="427">
        <f>Azul!AC22/1000000</f>
        <v>29.84317825531161</v>
      </c>
      <c r="F12" s="427">
        <f>Azul!AB22/1000000</f>
        <v>34.004956625522333</v>
      </c>
      <c r="G12" s="427">
        <f>Azul!AA22/1000000</f>
        <v>9.7940188213434958</v>
      </c>
      <c r="H12" s="427">
        <f>Azul!Z22/1000000</f>
        <v>16.696382440499132</v>
      </c>
      <c r="I12" s="427">
        <f>Azul!AH22/1000000</f>
        <v>2.7948590784000005</v>
      </c>
      <c r="J12" s="427">
        <f>Azul!AI22/1000000</f>
        <v>5.9042771423999989</v>
      </c>
      <c r="K12" s="427"/>
      <c r="L12" s="427">
        <f>C12+MIN(D12:H12)</f>
        <v>9.7940188213434958</v>
      </c>
      <c r="M12" s="428">
        <f>C12+MAX(D12:H12)</f>
        <v>34.004956625522333</v>
      </c>
      <c r="N12" s="426"/>
      <c r="O12" s="427">
        <f>Cinza!CG22</f>
        <v>875.4449433927922</v>
      </c>
      <c r="P12" s="427">
        <f>Cinza!CH22</f>
        <v>826.81701068115672</v>
      </c>
      <c r="Q12" s="427">
        <f>Cinza!CI22</f>
        <v>1053.7241073585951</v>
      </c>
      <c r="R12" s="427">
        <f>Cinza!BP22</f>
        <v>909.46822340590688</v>
      </c>
      <c r="S12" s="427">
        <f>Cinza!BQ22</f>
        <v>854.74546297433562</v>
      </c>
      <c r="T12" s="427">
        <f>Cinza!BR22</f>
        <v>858.95041539875047</v>
      </c>
      <c r="U12" s="427">
        <f>Cinza!BS22</f>
        <v>1094.6760263019949</v>
      </c>
      <c r="V12" s="428">
        <f>Cinza!BT22</f>
        <v>1100.0349626599339</v>
      </c>
      <c r="W12" s="426">
        <f>Cinza!DP58</f>
        <v>126.34423879611305</v>
      </c>
      <c r="X12" s="427">
        <f>Cinza!DZ58</f>
        <v>115.26080986708342</v>
      </c>
      <c r="Y12" s="427">
        <f>Cinza!DU58</f>
        <v>127.3961673082364</v>
      </c>
      <c r="Z12" s="427">
        <f>Cinza!EE58</f>
        <v>115.98269744760972</v>
      </c>
      <c r="AA12" s="427">
        <f>Cinza!FX58</f>
        <v>48.397450325034207</v>
      </c>
      <c r="AB12" s="427">
        <f>Cinza!GD58</f>
        <v>30.545858727109881</v>
      </c>
      <c r="AC12" s="427">
        <f>Cinza!GK58</f>
        <v>57.969886888045679</v>
      </c>
      <c r="AD12" s="428">
        <f>Cinza!GQ58</f>
        <v>36.587903411916344</v>
      </c>
      <c r="AE12" s="426"/>
      <c r="AF12" s="427">
        <f>MIN(W12:AD12)+MIN(O12:V12)</f>
        <v>857.36286940826665</v>
      </c>
      <c r="AG12" s="428">
        <f>MAX(W12:AD12)+MAX(O12:V12)</f>
        <v>1227.4311299681704</v>
      </c>
      <c r="AH12" s="426"/>
      <c r="AI12" s="427">
        <f>MIN(W12:AD12)+MIN(O12:V12)+L12</f>
        <v>867.1568882296101</v>
      </c>
      <c r="AJ12" s="428">
        <f>MAX(W12:AD12)+MAX(O12:V12)+M12</f>
        <v>1261.4360865936926</v>
      </c>
      <c r="AK12" s="24">
        <f>AJ12-AI12</f>
        <v>394.2791983640825</v>
      </c>
      <c r="AL12" s="582"/>
      <c r="AM12" s="582">
        <f>AF12/L12</f>
        <v>87.539434531192555</v>
      </c>
      <c r="AN12" s="582">
        <f>AG12/M12</f>
        <v>36.095653450912657</v>
      </c>
      <c r="AP12" s="581">
        <f>(AI12/B12)*10^6/365</f>
        <v>9.6131015198713268</v>
      </c>
      <c r="AQ12" s="581">
        <f>(AJ12/B12)*10^6/365</f>
        <v>13.983989893699027</v>
      </c>
      <c r="AT12" s="581">
        <f>L12/B12*10^6</f>
        <v>39.629596386420175</v>
      </c>
      <c r="AU12" s="581">
        <f>M12/B12*10^6</f>
        <v>137.5944574734151</v>
      </c>
      <c r="AV12" s="581">
        <f>AF12/B12*10^6</f>
        <v>3469.1524583666142</v>
      </c>
      <c r="AW12" s="581">
        <f>AG12/B12*10^6</f>
        <v>4966.5618537267301</v>
      </c>
    </row>
    <row r="13" spans="1:49" x14ac:dyDescent="0.25">
      <c r="I13" s="423"/>
      <c r="J13" s="423"/>
      <c r="K13" s="4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1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H11" sqref="AH11"/>
    </sheetView>
  </sheetViews>
  <sheetFormatPr defaultColWidth="8.85546875" defaultRowHeight="15" x14ac:dyDescent="0.25"/>
  <cols>
    <col min="1" max="1" width="8.85546875" style="16"/>
    <col min="2" max="2" width="11.28515625" style="16" bestFit="1" customWidth="1"/>
    <col min="3" max="6" width="7.140625" style="16" customWidth="1"/>
    <col min="7" max="7" width="8.42578125" style="16" bestFit="1" customWidth="1"/>
    <col min="8" max="8" width="7.7109375" style="16" bestFit="1" customWidth="1"/>
    <col min="9" max="9" width="11.85546875" style="16" bestFit="1" customWidth="1"/>
    <col min="10" max="10" width="10.140625" style="16" customWidth="1"/>
    <col min="11" max="11" width="10.85546875" style="16" bestFit="1" customWidth="1"/>
    <col min="12" max="12" width="10.140625" style="16" customWidth="1"/>
    <col min="13" max="14" width="10.85546875" style="16" bestFit="1" customWidth="1"/>
    <col min="15" max="15" width="10.140625" style="16" customWidth="1"/>
    <col min="16" max="16" width="24.28515625" style="16" customWidth="1"/>
    <col min="17" max="20" width="11.28515625" style="16" customWidth="1"/>
    <col min="21" max="21" width="11.140625" style="16" customWidth="1"/>
    <col min="22" max="22" width="10.140625" style="16" bestFit="1" customWidth="1"/>
    <col min="23" max="23" width="4" style="16" customWidth="1"/>
    <col min="24" max="27" width="10.140625" style="16" customWidth="1"/>
    <col min="28" max="29" width="10.140625" style="16" bestFit="1" customWidth="1"/>
    <col min="30" max="30" width="15.42578125" style="16" customWidth="1"/>
    <col min="31" max="31" width="18.42578125" style="16" customWidth="1"/>
    <col min="32" max="32" width="7.42578125" style="16" bestFit="1" customWidth="1"/>
    <col min="33" max="33" width="8.85546875" style="16" bestFit="1" customWidth="1"/>
    <col min="34" max="34" width="16.42578125" style="16" customWidth="1"/>
    <col min="35" max="35" width="18.42578125" style="16" customWidth="1"/>
    <col min="36" max="39" width="10.140625" style="16" customWidth="1"/>
    <col min="40" max="40" width="10.28515625" style="16" bestFit="1" customWidth="1"/>
    <col min="41" max="41" width="10.140625" style="16" bestFit="1" customWidth="1"/>
    <col min="42" max="44" width="8.85546875" style="16"/>
    <col min="45" max="45" width="10.140625" style="16" bestFit="1" customWidth="1"/>
    <col min="46" max="46" width="12" style="16" bestFit="1" customWidth="1"/>
    <col min="47" max="16384" width="8.85546875" style="16"/>
  </cols>
  <sheetData>
    <row r="1" spans="1:74" customFormat="1" ht="15" customHeight="1" x14ac:dyDescent="0.25">
      <c r="A1" s="608" t="s">
        <v>8</v>
      </c>
      <c r="B1" s="608"/>
      <c r="C1" s="27"/>
      <c r="D1" s="96"/>
      <c r="E1" s="463"/>
      <c r="F1" s="463"/>
      <c r="G1" s="15"/>
      <c r="H1" s="15"/>
      <c r="I1" s="15"/>
      <c r="J1" s="15"/>
      <c r="K1" s="15"/>
      <c r="L1" s="15"/>
      <c r="M1" s="15"/>
      <c r="N1" s="15"/>
      <c r="O1" s="15"/>
      <c r="P1" s="15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</row>
    <row r="2" spans="1:74" customFormat="1" ht="15" customHeight="1" x14ac:dyDescent="0.25">
      <c r="A2" s="608"/>
      <c r="B2" s="608"/>
      <c r="C2" s="27"/>
      <c r="D2" s="96"/>
      <c r="E2" s="463"/>
      <c r="F2" s="463"/>
      <c r="G2" s="15"/>
      <c r="H2" s="15"/>
      <c r="I2" s="15"/>
      <c r="J2" s="15"/>
      <c r="K2" s="15"/>
      <c r="L2" s="15"/>
      <c r="M2" s="15"/>
      <c r="N2" s="15"/>
      <c r="O2" s="15"/>
      <c r="P2" s="15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</row>
    <row r="3" spans="1:74" customFormat="1" ht="15" customHeight="1" x14ac:dyDescent="0.25">
      <c r="A3" s="608"/>
      <c r="B3" s="608"/>
      <c r="C3" s="27"/>
      <c r="D3" s="96"/>
      <c r="E3" s="463"/>
      <c r="F3" s="463"/>
      <c r="G3" s="15"/>
      <c r="H3" s="15"/>
      <c r="I3" s="15"/>
      <c r="J3" s="15"/>
      <c r="K3" s="15"/>
      <c r="L3" s="15"/>
      <c r="M3" s="15"/>
      <c r="N3" s="15"/>
      <c r="O3" s="15"/>
      <c r="P3" s="15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</row>
    <row r="4" spans="1:74" customFormat="1" ht="15" customHeight="1" x14ac:dyDescent="0.25">
      <c r="A4" s="608"/>
      <c r="B4" s="608"/>
      <c r="C4" s="27"/>
      <c r="D4" s="96"/>
      <c r="E4" s="463"/>
      <c r="F4" s="463"/>
      <c r="G4" s="15"/>
      <c r="H4" s="15"/>
      <c r="I4" s="15"/>
      <c r="J4" s="15"/>
      <c r="K4" s="15"/>
      <c r="L4" s="15"/>
      <c r="M4" s="15"/>
      <c r="N4" s="15"/>
      <c r="O4" s="15"/>
      <c r="P4" s="15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</row>
    <row r="5" spans="1:74" customFormat="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</row>
    <row r="6" spans="1:74" customFormat="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</row>
    <row r="7" spans="1:74" customFormat="1" ht="15.75" thickBot="1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</row>
    <row r="8" spans="1:74" customFormat="1" ht="15.75" customHeight="1" thickBot="1" x14ac:dyDescent="0.3">
      <c r="B8" s="9" t="s">
        <v>28</v>
      </c>
      <c r="C8" s="628"/>
      <c r="D8" s="628"/>
      <c r="E8" s="628"/>
      <c r="F8" s="628"/>
      <c r="G8" s="628"/>
      <c r="H8" s="628"/>
      <c r="I8" s="650"/>
      <c r="J8" s="651"/>
      <c r="K8" s="651"/>
      <c r="L8" s="651"/>
      <c r="M8" s="651"/>
      <c r="N8" s="652"/>
      <c r="O8" s="585" t="s">
        <v>27</v>
      </c>
      <c r="P8" s="586"/>
      <c r="Q8" s="12"/>
      <c r="R8" s="12"/>
      <c r="S8" s="12"/>
      <c r="T8" s="12"/>
      <c r="U8" s="12"/>
      <c r="V8" s="11"/>
      <c r="W8" s="16"/>
      <c r="X8" s="10"/>
      <c r="Y8" s="12"/>
      <c r="Z8" s="12"/>
      <c r="AA8" s="12"/>
      <c r="AB8" s="12"/>
      <c r="AC8" s="11"/>
      <c r="AD8" s="616" t="s">
        <v>29</v>
      </c>
      <c r="AE8" s="617"/>
      <c r="AF8" s="36"/>
      <c r="AG8" s="36"/>
      <c r="AH8" s="10"/>
      <c r="AI8" s="12"/>
      <c r="AJ8" s="629" t="s">
        <v>126</v>
      </c>
      <c r="AK8" s="630"/>
      <c r="AL8" s="630"/>
      <c r="AM8" s="630"/>
      <c r="AN8" s="630"/>
      <c r="AO8" s="631"/>
      <c r="AR8" s="629" t="s">
        <v>129</v>
      </c>
      <c r="AS8" s="630"/>
      <c r="AT8" s="630"/>
      <c r="AU8" s="631"/>
      <c r="AV8" s="81"/>
      <c r="AW8" s="83"/>
    </row>
    <row r="9" spans="1:74" customFormat="1" ht="15.75" customHeight="1" x14ac:dyDescent="0.25">
      <c r="A9" s="615" t="s">
        <v>1</v>
      </c>
      <c r="B9" s="615" t="s">
        <v>3</v>
      </c>
      <c r="C9" s="661" t="s">
        <v>0</v>
      </c>
      <c r="D9" s="662"/>
      <c r="E9" s="662"/>
      <c r="F9" s="662"/>
      <c r="G9" s="662"/>
      <c r="H9" s="588"/>
      <c r="I9" s="622" t="s">
        <v>535</v>
      </c>
      <c r="J9" s="623"/>
      <c r="K9" s="623"/>
      <c r="L9" s="623"/>
      <c r="M9" s="623"/>
      <c r="N9" s="624"/>
      <c r="O9" s="587" t="s">
        <v>125</v>
      </c>
      <c r="P9" s="588"/>
      <c r="Q9" s="623" t="s">
        <v>127</v>
      </c>
      <c r="R9" s="623"/>
      <c r="S9" s="623"/>
      <c r="T9" s="623"/>
      <c r="U9" s="623"/>
      <c r="V9" s="624"/>
      <c r="W9" s="16"/>
      <c r="X9" s="655" t="s">
        <v>128</v>
      </c>
      <c r="Y9" s="656"/>
      <c r="Z9" s="656"/>
      <c r="AA9" s="656"/>
      <c r="AB9" s="656"/>
      <c r="AC9" s="657"/>
      <c r="AD9" s="613" t="s">
        <v>4</v>
      </c>
      <c r="AE9" s="653" t="s">
        <v>5</v>
      </c>
      <c r="AF9" s="37"/>
      <c r="AG9" s="37"/>
      <c r="AH9" s="643" t="s">
        <v>6</v>
      </c>
      <c r="AI9" s="641" t="s">
        <v>7</v>
      </c>
      <c r="AJ9" s="632"/>
      <c r="AK9" s="633"/>
      <c r="AL9" s="633"/>
      <c r="AM9" s="633"/>
      <c r="AN9" s="633"/>
      <c r="AO9" s="634"/>
      <c r="AR9" s="632"/>
      <c r="AS9" s="633"/>
      <c r="AT9" s="633"/>
      <c r="AU9" s="634"/>
      <c r="AV9" s="13"/>
      <c r="AW9" s="14"/>
    </row>
    <row r="10" spans="1:74" customFormat="1" ht="29.25" customHeight="1" x14ac:dyDescent="0.25">
      <c r="A10" s="615"/>
      <c r="B10" s="615"/>
      <c r="C10" s="663"/>
      <c r="D10" s="664"/>
      <c r="E10" s="664"/>
      <c r="F10" s="664"/>
      <c r="G10" s="664"/>
      <c r="H10" s="590"/>
      <c r="I10" s="625"/>
      <c r="J10" s="626"/>
      <c r="K10" s="626"/>
      <c r="L10" s="626"/>
      <c r="M10" s="626"/>
      <c r="N10" s="627"/>
      <c r="O10" s="589"/>
      <c r="P10" s="590"/>
      <c r="Q10" s="626"/>
      <c r="R10" s="626"/>
      <c r="S10" s="626"/>
      <c r="T10" s="626"/>
      <c r="U10" s="626"/>
      <c r="V10" s="627"/>
      <c r="W10" s="16"/>
      <c r="X10" s="658"/>
      <c r="Y10" s="659"/>
      <c r="Z10" s="659"/>
      <c r="AA10" s="659"/>
      <c r="AB10" s="659"/>
      <c r="AC10" s="660"/>
      <c r="AD10" s="614"/>
      <c r="AE10" s="644"/>
      <c r="AF10" s="37"/>
      <c r="AG10" s="37"/>
      <c r="AH10" s="644"/>
      <c r="AI10" s="642"/>
      <c r="AJ10" s="645"/>
      <c r="AK10" s="646"/>
      <c r="AL10" s="646"/>
      <c r="AM10" s="646"/>
      <c r="AN10" s="646"/>
      <c r="AO10" s="647"/>
      <c r="AR10" s="632"/>
      <c r="AS10" s="633"/>
      <c r="AT10" s="633"/>
      <c r="AU10" s="634"/>
      <c r="AV10" s="595" t="s">
        <v>525</v>
      </c>
      <c r="AW10" s="596"/>
    </row>
    <row r="11" spans="1:74" customFormat="1" ht="15" customHeight="1" x14ac:dyDescent="0.25">
      <c r="A11" s="1">
        <v>2009</v>
      </c>
      <c r="B11" s="43">
        <v>209537</v>
      </c>
      <c r="C11" s="605">
        <v>174.4</v>
      </c>
      <c r="D11" s="606"/>
      <c r="E11" s="606"/>
      <c r="F11" s="606"/>
      <c r="G11" s="606"/>
      <c r="H11" s="607"/>
      <c r="I11" s="599">
        <f t="shared" ref="I11:I18" si="0">C11*B11*0.365</f>
        <v>13338287.272000002</v>
      </c>
      <c r="J11" s="600"/>
      <c r="K11" s="600"/>
      <c r="L11" s="600"/>
      <c r="M11" s="600"/>
      <c r="N11" s="601"/>
      <c r="O11" s="591">
        <v>0.5413</v>
      </c>
      <c r="P11" s="592"/>
      <c r="Q11" s="600">
        <f t="shared" ref="Q11:Q18" si="1">I11/(1-O11)-I11</f>
        <v>15740167.648427298</v>
      </c>
      <c r="R11" s="600"/>
      <c r="S11" s="600"/>
      <c r="T11" s="600"/>
      <c r="U11" s="600"/>
      <c r="V11" s="601"/>
      <c r="W11" s="28"/>
      <c r="X11" s="599">
        <f t="shared" ref="X11:X18" si="2">I11+Q11</f>
        <v>29078454.9204273</v>
      </c>
      <c r="Y11" s="600"/>
      <c r="Z11" s="600"/>
      <c r="AA11" s="600"/>
      <c r="AB11" s="600"/>
      <c r="AC11" s="601"/>
      <c r="AD11" s="410">
        <v>5.6300000000000003E-2</v>
      </c>
      <c r="AE11" s="39">
        <v>0.14499999999999999</v>
      </c>
      <c r="AF11" s="38"/>
      <c r="AG11" s="38"/>
      <c r="AH11" s="7">
        <f>AD11*60*60*24*365</f>
        <v>1775476.7999999998</v>
      </c>
      <c r="AI11" s="26">
        <f>AE11*60*60*24*365</f>
        <v>4572720</v>
      </c>
      <c r="AJ11" s="599">
        <f t="shared" ref="AJ11:AJ18" si="3">AH11+AI11+X11</f>
        <v>35426651.720427297</v>
      </c>
      <c r="AK11" s="600"/>
      <c r="AL11" s="600"/>
      <c r="AM11" s="600"/>
      <c r="AN11" s="600"/>
      <c r="AO11" s="601"/>
      <c r="AR11" s="29"/>
      <c r="AS11" s="68"/>
      <c r="AT11" s="68"/>
      <c r="AU11" s="14" t="s">
        <v>149</v>
      </c>
      <c r="AV11" s="510" t="s">
        <v>526</v>
      </c>
      <c r="AW11" s="511" t="s">
        <v>527</v>
      </c>
    </row>
    <row r="12" spans="1:74" customFormat="1" ht="15.75" customHeight="1" x14ac:dyDescent="0.25">
      <c r="A12" s="1">
        <v>2010</v>
      </c>
      <c r="B12" s="43">
        <v>213061</v>
      </c>
      <c r="C12" s="605">
        <v>189.1</v>
      </c>
      <c r="D12" s="606"/>
      <c r="E12" s="606"/>
      <c r="F12" s="606"/>
      <c r="G12" s="606"/>
      <c r="H12" s="607"/>
      <c r="I12" s="599">
        <f t="shared" si="0"/>
        <v>14705789.8115</v>
      </c>
      <c r="J12" s="600"/>
      <c r="K12" s="600"/>
      <c r="L12" s="600"/>
      <c r="M12" s="600"/>
      <c r="N12" s="601"/>
      <c r="O12" s="591">
        <v>0.4889</v>
      </c>
      <c r="P12" s="592"/>
      <c r="Q12" s="600">
        <f t="shared" si="1"/>
        <v>14067033.141933771</v>
      </c>
      <c r="R12" s="600"/>
      <c r="S12" s="600"/>
      <c r="T12" s="600"/>
      <c r="U12" s="600"/>
      <c r="V12" s="601"/>
      <c r="W12" s="28"/>
      <c r="X12" s="599">
        <f t="shared" si="2"/>
        <v>28772822.953433771</v>
      </c>
      <c r="Y12" s="600"/>
      <c r="Z12" s="600"/>
      <c r="AA12" s="600"/>
      <c r="AB12" s="600"/>
      <c r="AC12" s="601"/>
      <c r="AD12" s="410">
        <v>0.05</v>
      </c>
      <c r="AE12" s="39">
        <v>0.153</v>
      </c>
      <c r="AF12" s="38"/>
      <c r="AG12" s="38"/>
      <c r="AH12" s="7">
        <f t="shared" ref="AH12:AH17" si="4">AD12*60*60*24*365</f>
        <v>1576800</v>
      </c>
      <c r="AI12" s="26">
        <f t="shared" ref="AI12:AI17" si="5">AE12*60*60*24*365</f>
        <v>4825008</v>
      </c>
      <c r="AJ12" s="599">
        <f t="shared" si="3"/>
        <v>35174630.953433767</v>
      </c>
      <c r="AK12" s="600"/>
      <c r="AL12" s="600"/>
      <c r="AM12" s="600"/>
      <c r="AN12" s="600">
        <f>AH12+AI12+X12</f>
        <v>35174630.953433767</v>
      </c>
      <c r="AO12" s="601"/>
      <c r="AR12" s="29">
        <v>2009</v>
      </c>
      <c r="AS12" s="69">
        <f>Resultado!L4</f>
        <v>-3.1939327960850271E-2</v>
      </c>
      <c r="AT12" s="66">
        <f>Y23+AH11+AI11</f>
        <v>42406940.515307397</v>
      </c>
      <c r="AU12" s="112">
        <f>(AT12-AJ11)/AJ11</f>
        <v>0.19703495690097092</v>
      </c>
      <c r="AV12" s="504">
        <f>Resultado!M4</f>
        <v>0.25217406074637022</v>
      </c>
      <c r="AW12" s="541">
        <f>Resultado!N4</f>
        <v>-0.25217406074637022</v>
      </c>
    </row>
    <row r="13" spans="1:74" customFormat="1" x14ac:dyDescent="0.25">
      <c r="A13" s="1">
        <v>2011</v>
      </c>
      <c r="B13" s="43">
        <v>215195</v>
      </c>
      <c r="C13" s="605">
        <v>188.8</v>
      </c>
      <c r="D13" s="606"/>
      <c r="E13" s="606"/>
      <c r="F13" s="606"/>
      <c r="G13" s="606"/>
      <c r="H13" s="607"/>
      <c r="I13" s="599">
        <f t="shared" si="0"/>
        <v>14829517.84</v>
      </c>
      <c r="J13" s="600"/>
      <c r="K13" s="600"/>
      <c r="L13" s="600"/>
      <c r="M13" s="600"/>
      <c r="N13" s="601"/>
      <c r="O13" s="591">
        <v>0.45960000000000001</v>
      </c>
      <c r="P13" s="592"/>
      <c r="Q13" s="600">
        <f t="shared" si="1"/>
        <v>12612225.017142858</v>
      </c>
      <c r="R13" s="600"/>
      <c r="S13" s="600"/>
      <c r="T13" s="600"/>
      <c r="U13" s="600"/>
      <c r="V13" s="601"/>
      <c r="W13" s="28"/>
      <c r="X13" s="599">
        <f t="shared" si="2"/>
        <v>27441742.857142858</v>
      </c>
      <c r="Y13" s="600"/>
      <c r="Z13" s="600"/>
      <c r="AA13" s="600"/>
      <c r="AB13" s="600"/>
      <c r="AC13" s="601"/>
      <c r="AD13" s="410">
        <v>0.06</v>
      </c>
      <c r="AE13" s="39">
        <v>0.16</v>
      </c>
      <c r="AF13" s="38"/>
      <c r="AG13" s="38"/>
      <c r="AH13" s="7">
        <f t="shared" si="4"/>
        <v>1892159.9999999998</v>
      </c>
      <c r="AI13" s="26">
        <f t="shared" si="5"/>
        <v>5045760</v>
      </c>
      <c r="AJ13" s="599">
        <f t="shared" si="3"/>
        <v>34379662.857142858</v>
      </c>
      <c r="AK13" s="600"/>
      <c r="AL13" s="600"/>
      <c r="AM13" s="600"/>
      <c r="AN13" s="600">
        <f>AH13+AI13+X13</f>
        <v>34379662.857142858</v>
      </c>
      <c r="AO13" s="601"/>
      <c r="AR13" s="29">
        <v>2016</v>
      </c>
      <c r="AS13" s="69"/>
      <c r="AT13" s="66">
        <f>X17+AH17+AI17</f>
        <v>32664076.75137585</v>
      </c>
      <c r="AU13" s="14"/>
      <c r="AV13" s="504">
        <f>Resultado!M5</f>
        <v>0.23048498747011223</v>
      </c>
      <c r="AW13" s="541">
        <f>Resultado!N5</f>
        <v>-0.23048498747011209</v>
      </c>
    </row>
    <row r="14" spans="1:74" customFormat="1" x14ac:dyDescent="0.25">
      <c r="A14" s="1">
        <v>2012</v>
      </c>
      <c r="B14" s="43">
        <v>217258</v>
      </c>
      <c r="C14" s="605">
        <v>189</v>
      </c>
      <c r="D14" s="606"/>
      <c r="E14" s="606"/>
      <c r="F14" s="606"/>
      <c r="G14" s="606"/>
      <c r="H14" s="607"/>
      <c r="I14" s="599">
        <f t="shared" si="0"/>
        <v>14987543.129999999</v>
      </c>
      <c r="J14" s="600"/>
      <c r="K14" s="600"/>
      <c r="L14" s="600"/>
      <c r="M14" s="600"/>
      <c r="N14" s="601"/>
      <c r="O14" s="591">
        <v>0.52229999999999999</v>
      </c>
      <c r="P14" s="592"/>
      <c r="Q14" s="600">
        <f t="shared" si="1"/>
        <v>16386840.646428719</v>
      </c>
      <c r="R14" s="600"/>
      <c r="S14" s="600"/>
      <c r="T14" s="600"/>
      <c r="U14" s="600"/>
      <c r="V14" s="601"/>
      <c r="W14" s="28"/>
      <c r="X14" s="599">
        <f t="shared" si="2"/>
        <v>31374383.776428718</v>
      </c>
      <c r="Y14" s="600"/>
      <c r="Z14" s="600"/>
      <c r="AA14" s="600"/>
      <c r="AB14" s="600"/>
      <c r="AC14" s="601"/>
      <c r="AD14" s="410">
        <v>5.2999999999999999E-2</v>
      </c>
      <c r="AE14" s="39">
        <v>0.158</v>
      </c>
      <c r="AF14" s="38"/>
      <c r="AG14" s="38"/>
      <c r="AH14" s="7">
        <f t="shared" si="4"/>
        <v>1671408</v>
      </c>
      <c r="AI14" s="26">
        <f t="shared" si="5"/>
        <v>4982688</v>
      </c>
      <c r="AJ14" s="599">
        <f t="shared" si="3"/>
        <v>38028479.776428714</v>
      </c>
      <c r="AK14" s="600"/>
      <c r="AL14" s="600"/>
      <c r="AM14" s="600"/>
      <c r="AN14" s="600"/>
      <c r="AO14" s="601"/>
      <c r="AR14" s="29">
        <v>2030</v>
      </c>
      <c r="AS14" s="69">
        <f>Resultado!L6</f>
        <v>-0.11851475191877323</v>
      </c>
      <c r="AT14" s="66">
        <f>AK21</f>
        <v>38983537.420443624</v>
      </c>
      <c r="AU14" s="14"/>
      <c r="AV14" s="504">
        <f>Resultado!M6</f>
        <v>0.31972596454878244</v>
      </c>
      <c r="AW14" s="541">
        <f>Resultado!N6</f>
        <v>-0.31972596454878233</v>
      </c>
    </row>
    <row r="15" spans="1:74" customFormat="1" ht="15.75" thickBot="1" x14ac:dyDescent="0.3">
      <c r="A15" s="1">
        <v>2013</v>
      </c>
      <c r="B15" s="43">
        <v>226987</v>
      </c>
      <c r="C15" s="605">
        <v>201.3</v>
      </c>
      <c r="D15" s="606"/>
      <c r="E15" s="606"/>
      <c r="F15" s="606"/>
      <c r="G15" s="606"/>
      <c r="H15" s="607"/>
      <c r="I15" s="599">
        <f t="shared" si="0"/>
        <v>16677756.331499999</v>
      </c>
      <c r="J15" s="600"/>
      <c r="K15" s="600"/>
      <c r="L15" s="600"/>
      <c r="M15" s="600"/>
      <c r="N15" s="601"/>
      <c r="O15" s="591">
        <v>0.4476</v>
      </c>
      <c r="P15" s="592"/>
      <c r="Q15" s="600">
        <f t="shared" si="1"/>
        <v>13513692.494531861</v>
      </c>
      <c r="R15" s="600"/>
      <c r="S15" s="600"/>
      <c r="T15" s="600"/>
      <c r="U15" s="600"/>
      <c r="V15" s="601"/>
      <c r="W15" s="28"/>
      <c r="X15" s="599">
        <f t="shared" si="2"/>
        <v>30191448.82603186</v>
      </c>
      <c r="Y15" s="600"/>
      <c r="Z15" s="600"/>
      <c r="AA15" s="600"/>
      <c r="AB15" s="600"/>
      <c r="AC15" s="601"/>
      <c r="AD15" s="410">
        <v>5.3999999999999999E-2</v>
      </c>
      <c r="AE15" s="39">
        <v>0.11700000000000001</v>
      </c>
      <c r="AF15" s="38"/>
      <c r="AG15" s="38"/>
      <c r="AH15" s="7">
        <f t="shared" si="4"/>
        <v>1702943.9999999998</v>
      </c>
      <c r="AI15" s="26">
        <f t="shared" si="5"/>
        <v>3689712.0000000005</v>
      </c>
      <c r="AJ15" s="599">
        <f t="shared" si="3"/>
        <v>35584104.826031864</v>
      </c>
      <c r="AK15" s="600"/>
      <c r="AL15" s="600"/>
      <c r="AM15" s="600"/>
      <c r="AN15" s="600"/>
      <c r="AO15" s="601"/>
      <c r="AR15" s="31">
        <v>2050</v>
      </c>
      <c r="AS15" s="70">
        <f>Resultado!L7</f>
        <v>-0.63666330852519515</v>
      </c>
      <c r="AT15" s="67">
        <f>AK22</f>
        <v>21944336.851721317</v>
      </c>
      <c r="AU15" s="71"/>
      <c r="AV15" s="505">
        <f>Resultado!M7</f>
        <v>0.26056093114368789</v>
      </c>
      <c r="AW15" s="542">
        <f>Resultado!N7</f>
        <v>-0.26056093114368789</v>
      </c>
    </row>
    <row r="16" spans="1:74" customFormat="1" ht="15.75" thickBot="1" x14ac:dyDescent="0.3">
      <c r="A16" s="1">
        <v>2014</v>
      </c>
      <c r="B16" s="43">
        <v>229388</v>
      </c>
      <c r="C16" s="605">
        <v>189.3</v>
      </c>
      <c r="D16" s="606"/>
      <c r="E16" s="606"/>
      <c r="F16" s="606"/>
      <c r="G16" s="606"/>
      <c r="H16" s="607"/>
      <c r="I16" s="599">
        <f t="shared" si="0"/>
        <v>15849449.166000001</v>
      </c>
      <c r="J16" s="600"/>
      <c r="K16" s="600"/>
      <c r="L16" s="600"/>
      <c r="M16" s="600"/>
      <c r="N16" s="601"/>
      <c r="O16" s="591">
        <v>0.39410000000000001</v>
      </c>
      <c r="P16" s="592"/>
      <c r="Q16" s="600">
        <f t="shared" si="1"/>
        <v>10309073.966530122</v>
      </c>
      <c r="R16" s="600"/>
      <c r="S16" s="600"/>
      <c r="T16" s="600"/>
      <c r="U16" s="600"/>
      <c r="V16" s="601"/>
      <c r="W16" s="28"/>
      <c r="X16" s="599">
        <f t="shared" si="2"/>
        <v>26158523.132530123</v>
      </c>
      <c r="Y16" s="600"/>
      <c r="Z16" s="600"/>
      <c r="AA16" s="600"/>
      <c r="AB16" s="600"/>
      <c r="AC16" s="601"/>
      <c r="AD16" s="410">
        <v>3.7999999999999999E-2</v>
      </c>
      <c r="AE16" s="39">
        <v>0.127</v>
      </c>
      <c r="AF16" s="38"/>
      <c r="AG16" s="38"/>
      <c r="AH16" s="7">
        <f t="shared" si="4"/>
        <v>1198368</v>
      </c>
      <c r="AI16" s="26">
        <f t="shared" si="5"/>
        <v>4005071.9999999995</v>
      </c>
      <c r="AJ16" s="599">
        <f t="shared" si="3"/>
        <v>31361963.132530123</v>
      </c>
      <c r="AK16" s="600"/>
      <c r="AL16" s="600"/>
      <c r="AM16" s="600"/>
      <c r="AN16" s="600"/>
      <c r="AO16" s="601"/>
    </row>
    <row r="17" spans="1:41" customFormat="1" ht="15.75" thickBot="1" x14ac:dyDescent="0.3">
      <c r="A17" s="1">
        <v>2015</v>
      </c>
      <c r="B17" s="43">
        <v>231721</v>
      </c>
      <c r="C17" s="605">
        <v>209.8</v>
      </c>
      <c r="D17" s="606"/>
      <c r="E17" s="606"/>
      <c r="F17" s="606"/>
      <c r="G17" s="606"/>
      <c r="H17" s="607"/>
      <c r="I17" s="599">
        <f t="shared" si="0"/>
        <v>17744499.017000001</v>
      </c>
      <c r="J17" s="600"/>
      <c r="K17" s="600"/>
      <c r="L17" s="600"/>
      <c r="M17" s="600"/>
      <c r="N17" s="601"/>
      <c r="O17" s="591">
        <v>0.38219999999999998</v>
      </c>
      <c r="P17" s="592"/>
      <c r="Q17" s="600">
        <f t="shared" si="1"/>
        <v>10977577.734375849</v>
      </c>
      <c r="R17" s="600"/>
      <c r="S17" s="600"/>
      <c r="T17" s="600"/>
      <c r="U17" s="600"/>
      <c r="V17" s="601"/>
      <c r="W17" s="28"/>
      <c r="X17" s="599">
        <f t="shared" si="2"/>
        <v>28722076.75137585</v>
      </c>
      <c r="Y17" s="600"/>
      <c r="Z17" s="600"/>
      <c r="AA17" s="600"/>
      <c r="AB17" s="600"/>
      <c r="AC17" s="601"/>
      <c r="AD17" s="410">
        <v>3.4000000000000002E-2</v>
      </c>
      <c r="AE17" s="40">
        <v>9.0999999999999998E-2</v>
      </c>
      <c r="AF17" s="639" t="s">
        <v>122</v>
      </c>
      <c r="AG17" s="640"/>
      <c r="AH17" s="42">
        <f t="shared" si="4"/>
        <v>1072224.0000000002</v>
      </c>
      <c r="AI17" s="26">
        <f t="shared" si="5"/>
        <v>2869776</v>
      </c>
      <c r="AJ17" s="599">
        <f t="shared" si="3"/>
        <v>32664076.75137585</v>
      </c>
      <c r="AK17" s="600"/>
      <c r="AL17" s="600"/>
      <c r="AM17" s="600"/>
      <c r="AN17" s="600"/>
      <c r="AO17" s="601"/>
    </row>
    <row r="18" spans="1:41" customFormat="1" ht="15" customHeight="1" x14ac:dyDescent="0.25">
      <c r="A18" s="1">
        <v>2016</v>
      </c>
      <c r="B18" s="43">
        <v>234002</v>
      </c>
      <c r="C18" s="605">
        <v>223.4</v>
      </c>
      <c r="D18" s="606"/>
      <c r="E18" s="606"/>
      <c r="F18" s="606"/>
      <c r="G18" s="606"/>
      <c r="H18" s="607"/>
      <c r="I18" s="599">
        <f t="shared" si="0"/>
        <v>19080757.082000002</v>
      </c>
      <c r="J18" s="600"/>
      <c r="K18" s="600"/>
      <c r="L18" s="600"/>
      <c r="M18" s="600"/>
      <c r="N18" s="601"/>
      <c r="O18" s="591">
        <v>0.43569999999999998</v>
      </c>
      <c r="P18" s="592"/>
      <c r="Q18" s="600">
        <f t="shared" si="1"/>
        <v>14732386.781193338</v>
      </c>
      <c r="R18" s="600"/>
      <c r="S18" s="600"/>
      <c r="T18" s="600"/>
      <c r="U18" s="600"/>
      <c r="V18" s="601"/>
      <c r="W18" s="28"/>
      <c r="X18" s="599">
        <f t="shared" si="2"/>
        <v>33813143.863193341</v>
      </c>
      <c r="Y18" s="600"/>
      <c r="Z18" s="600"/>
      <c r="AA18" s="600"/>
      <c r="AB18" s="600"/>
      <c r="AC18" s="601"/>
      <c r="AD18" s="411"/>
      <c r="AE18" s="63"/>
      <c r="AF18" s="635" t="s">
        <v>9</v>
      </c>
      <c r="AG18" s="636"/>
      <c r="AH18" s="57"/>
      <c r="AI18" s="58"/>
      <c r="AJ18" s="599">
        <f t="shared" si="3"/>
        <v>33813143.863193341</v>
      </c>
      <c r="AK18" s="600"/>
      <c r="AL18" s="600"/>
      <c r="AM18" s="600"/>
      <c r="AN18" s="600"/>
      <c r="AO18" s="601"/>
    </row>
    <row r="19" spans="1:41" customFormat="1" ht="15.75" customHeight="1" x14ac:dyDescent="0.25">
      <c r="A19" s="609" t="s">
        <v>1</v>
      </c>
      <c r="B19" s="610"/>
      <c r="C19" s="602" t="s">
        <v>0</v>
      </c>
      <c r="D19" s="603"/>
      <c r="E19" s="603"/>
      <c r="F19" s="603"/>
      <c r="G19" s="603"/>
      <c r="H19" s="604"/>
      <c r="I19" s="648" t="s">
        <v>536</v>
      </c>
      <c r="J19" s="597" t="s">
        <v>148</v>
      </c>
      <c r="K19" s="597" t="s">
        <v>530</v>
      </c>
      <c r="L19" s="597" t="s">
        <v>531</v>
      </c>
      <c r="M19" s="597" t="s">
        <v>49</v>
      </c>
      <c r="N19" s="618" t="s">
        <v>50</v>
      </c>
      <c r="O19" s="593" t="s">
        <v>547</v>
      </c>
      <c r="P19" s="654" t="s">
        <v>2</v>
      </c>
      <c r="Q19" s="620" t="s">
        <v>536</v>
      </c>
      <c r="R19" s="597" t="s">
        <v>148</v>
      </c>
      <c r="S19" s="597" t="s">
        <v>530</v>
      </c>
      <c r="T19" s="597" t="s">
        <v>531</v>
      </c>
      <c r="U19" s="597" t="s">
        <v>49</v>
      </c>
      <c r="V19" s="618" t="s">
        <v>50</v>
      </c>
      <c r="W19" s="28"/>
      <c r="X19" s="648" t="s">
        <v>536</v>
      </c>
      <c r="Y19" s="597" t="s">
        <v>148</v>
      </c>
      <c r="Z19" s="597" t="s">
        <v>530</v>
      </c>
      <c r="AA19" s="597" t="s">
        <v>531</v>
      </c>
      <c r="AB19" s="597" t="s">
        <v>49</v>
      </c>
      <c r="AC19" s="618" t="s">
        <v>50</v>
      </c>
      <c r="AD19" s="412"/>
      <c r="AE19" s="64"/>
      <c r="AF19" s="637"/>
      <c r="AG19" s="638"/>
      <c r="AH19" s="59"/>
      <c r="AI19" s="60"/>
      <c r="AJ19" s="648" t="s">
        <v>51</v>
      </c>
      <c r="AK19" s="597" t="s">
        <v>148</v>
      </c>
      <c r="AL19" s="597" t="s">
        <v>530</v>
      </c>
      <c r="AM19" s="597" t="s">
        <v>531</v>
      </c>
      <c r="AN19" s="597" t="s">
        <v>49</v>
      </c>
      <c r="AO19" s="618" t="s">
        <v>50</v>
      </c>
    </row>
    <row r="20" spans="1:41" customFormat="1" ht="15" customHeight="1" x14ac:dyDescent="0.25">
      <c r="A20" s="611"/>
      <c r="B20" s="612"/>
      <c r="C20" s="2" t="s">
        <v>548</v>
      </c>
      <c r="D20" s="2" t="s">
        <v>148</v>
      </c>
      <c r="E20" s="2" t="s">
        <v>528</v>
      </c>
      <c r="F20" s="2" t="s">
        <v>529</v>
      </c>
      <c r="G20" s="2" t="s">
        <v>47</v>
      </c>
      <c r="H20" s="417" t="s">
        <v>48</v>
      </c>
      <c r="I20" s="649"/>
      <c r="J20" s="598"/>
      <c r="K20" s="598"/>
      <c r="L20" s="598"/>
      <c r="M20" s="598"/>
      <c r="N20" s="619"/>
      <c r="O20" s="594"/>
      <c r="P20" s="654"/>
      <c r="Q20" s="621"/>
      <c r="R20" s="598"/>
      <c r="S20" s="598"/>
      <c r="T20" s="598"/>
      <c r="U20" s="598"/>
      <c r="V20" s="619"/>
      <c r="W20" s="28"/>
      <c r="X20" s="649"/>
      <c r="Y20" s="598"/>
      <c r="Z20" s="598"/>
      <c r="AA20" s="598"/>
      <c r="AB20" s="598"/>
      <c r="AC20" s="619"/>
      <c r="AD20" s="413"/>
      <c r="AE20" s="65"/>
      <c r="AF20" s="48" t="s">
        <v>123</v>
      </c>
      <c r="AG20" s="49" t="s">
        <v>124</v>
      </c>
      <c r="AH20" s="61"/>
      <c r="AI20" s="62"/>
      <c r="AJ20" s="649"/>
      <c r="AK20" s="598"/>
      <c r="AL20" s="598"/>
      <c r="AM20" s="598"/>
      <c r="AN20" s="598"/>
      <c r="AO20" s="619"/>
    </row>
    <row r="21" spans="1:41" customFormat="1" x14ac:dyDescent="0.25">
      <c r="A21" s="3">
        <v>2030</v>
      </c>
      <c r="B21" s="43">
        <v>253937</v>
      </c>
      <c r="C21" s="4">
        <v>200</v>
      </c>
      <c r="D21" s="4">
        <f>$C$18*(AS14+1)</f>
        <v>196.92380442134606</v>
      </c>
      <c r="E21" s="4">
        <f>D21*(1+AV14)</f>
        <v>259.8854577325767</v>
      </c>
      <c r="F21" s="4">
        <f>D21*(1-AV14)</f>
        <v>133.9621511101154</v>
      </c>
      <c r="G21" s="4">
        <f>B24+B29*B25/SQRT(B26)</f>
        <v>208.38963312685985</v>
      </c>
      <c r="H21" s="418">
        <f>B24-B29*B25/SQRT(B26)</f>
        <v>182.88536687314013</v>
      </c>
      <c r="I21" s="45">
        <f>B21*C21*0.365</f>
        <v>18537401</v>
      </c>
      <c r="J21" s="43">
        <f>B21*D21*0.365</f>
        <v>18252277.645020325</v>
      </c>
      <c r="K21" s="43">
        <f>B21*E21*0.365</f>
        <v>24088004.720286623</v>
      </c>
      <c r="L21" s="43">
        <f>B21*F21*0.365</f>
        <v>12416550.569754023</v>
      </c>
      <c r="M21" s="43">
        <f>B21*G21*0.365</f>
        <v>19315010.967577424</v>
      </c>
      <c r="N21" s="52">
        <f>B21*H21*0.365</f>
        <v>16951096.913797572</v>
      </c>
      <c r="O21" s="547">
        <f>AVERAGE(O11:P18)</f>
        <v>0.45896250000000005</v>
      </c>
      <c r="P21" s="545">
        <v>0.29499999999999998</v>
      </c>
      <c r="Q21" s="543">
        <f>I21/(1-O21)-I21</f>
        <v>15725290.587921359</v>
      </c>
      <c r="R21" s="44">
        <f>J21/(1-O21)-J21</f>
        <v>15483420.241023298</v>
      </c>
      <c r="S21" s="44">
        <f>K21/(1-O21)-K21</f>
        <v>20433871.712098606</v>
      </c>
      <c r="T21" s="44">
        <f>L21/(1-O21)-L21</f>
        <v>10532968.769947983</v>
      </c>
      <c r="U21" s="44">
        <f>M21/(1-O21)-M21</f>
        <v>16384937.682150971</v>
      </c>
      <c r="V21" s="109">
        <f>N21/(1-O21)-N21</f>
        <v>14379627.691793673</v>
      </c>
      <c r="W21" s="28"/>
      <c r="X21" s="45">
        <f t="shared" ref="X21:AC22" si="6">I21+Q21</f>
        <v>34262691.587921359</v>
      </c>
      <c r="Y21" s="46">
        <f t="shared" si="6"/>
        <v>33735697.886043623</v>
      </c>
      <c r="Z21" s="46">
        <f t="shared" si="6"/>
        <v>44521876.432385229</v>
      </c>
      <c r="AA21" s="46">
        <f t="shared" si="6"/>
        <v>22949519.339702006</v>
      </c>
      <c r="AB21" s="46">
        <f t="shared" si="6"/>
        <v>35699948.649728395</v>
      </c>
      <c r="AC21" s="52">
        <f t="shared" si="6"/>
        <v>31330724.605591245</v>
      </c>
      <c r="AD21" s="414">
        <f>$AD$17*(1+AF21)</f>
        <v>4.9609400000000005E-2</v>
      </c>
      <c r="AE21" s="41">
        <f>$AE$17*(1+AG21)</f>
        <v>0.1167985</v>
      </c>
      <c r="AF21" s="50">
        <v>0.45910000000000001</v>
      </c>
      <c r="AG21" s="50">
        <v>0.28349999999999997</v>
      </c>
      <c r="AH21" s="7">
        <f>AD21*60*60*24*365</f>
        <v>1564482.0384</v>
      </c>
      <c r="AI21" s="26">
        <f>AE21*60*60*24*365</f>
        <v>3683357.4960000003</v>
      </c>
      <c r="AJ21" s="45">
        <f>X21+AH21+AI21</f>
        <v>39510531.12232136</v>
      </c>
      <c r="AK21" s="55">
        <f>Y21+AH21+AI21</f>
        <v>38983537.420443624</v>
      </c>
      <c r="AL21" s="55">
        <f>Z21+AH21+AI21</f>
        <v>49769715.96678523</v>
      </c>
      <c r="AM21" s="55">
        <f>AA21+AH21+AI21</f>
        <v>28197358.874102004</v>
      </c>
      <c r="AN21" s="43">
        <f>AH21+AI21+AB21</f>
        <v>40947788.184128396</v>
      </c>
      <c r="AO21" s="52">
        <f>AC21+AH21+AI21</f>
        <v>36578564.139991246</v>
      </c>
    </row>
    <row r="22" spans="1:41" customFormat="1" ht="15.75" thickBot="1" x14ac:dyDescent="0.3">
      <c r="A22" s="3">
        <v>2050</v>
      </c>
      <c r="B22" s="43">
        <v>247139</v>
      </c>
      <c r="C22" s="4">
        <v>200</v>
      </c>
      <c r="D22" s="4">
        <f>$C$18*(AS15+1)</f>
        <v>81.169416875471413</v>
      </c>
      <c r="E22" s="4">
        <f>D22*(1+AV15)</f>
        <v>102.31899571693441</v>
      </c>
      <c r="F22" s="4">
        <f>D22*(1-AV15)</f>
        <v>60.019838034008416</v>
      </c>
      <c r="G22" s="4">
        <f>B24+B29*B25/SQRT(B26)</f>
        <v>208.38963312685985</v>
      </c>
      <c r="H22" s="418">
        <f>H21</f>
        <v>182.88536687314013</v>
      </c>
      <c r="I22" s="47">
        <f>B22*C22*0.365</f>
        <v>18041147</v>
      </c>
      <c r="J22" s="53">
        <f>B22*D22*0.365</f>
        <v>7321946.9087733021</v>
      </c>
      <c r="K22" s="53">
        <f>B22*E22*0.365</f>
        <v>9229760.2131079193</v>
      </c>
      <c r="L22" s="53">
        <f>B22*F22*0.365</f>
        <v>5414133.6044386839</v>
      </c>
      <c r="M22" s="53">
        <f>B22*G22*0.365</f>
        <v>18797940.022588741</v>
      </c>
      <c r="N22" s="54">
        <f>B22*H22*0.365</f>
        <v>16497308.939536257</v>
      </c>
      <c r="O22" s="548">
        <f>AVERAGE(O12:P19)</f>
        <v>0.44719999999999999</v>
      </c>
      <c r="P22" s="546">
        <v>0.25</v>
      </c>
      <c r="Q22" s="544">
        <f>I22/(1-O22)-I22</f>
        <v>14594791.856729381</v>
      </c>
      <c r="R22" s="110">
        <f>J22/(1-O22)-J22</f>
        <v>5923253.7221480133</v>
      </c>
      <c r="S22" s="110">
        <f>K22/(1-O22)-K22</f>
        <v>7466622.2273912132</v>
      </c>
      <c r="T22" s="110">
        <f>L22/(1-O22)-L22</f>
        <v>4379885.2169048125</v>
      </c>
      <c r="U22" s="110">
        <f>M22/(1-O22)-M22</f>
        <v>15207016.602933589</v>
      </c>
      <c r="V22" s="111">
        <f>N22/(1-O22)-N22</f>
        <v>13345869.315775352</v>
      </c>
      <c r="W22" s="28"/>
      <c r="X22" s="47">
        <f t="shared" si="6"/>
        <v>32635938.856729381</v>
      </c>
      <c r="Y22" s="416">
        <f t="shared" si="6"/>
        <v>13245200.630921315</v>
      </c>
      <c r="Z22" s="416">
        <f t="shared" si="6"/>
        <v>16696382.440499132</v>
      </c>
      <c r="AA22" s="416">
        <f t="shared" si="6"/>
        <v>9794018.8213434964</v>
      </c>
      <c r="AB22" s="416">
        <f t="shared" si="6"/>
        <v>34004956.62552233</v>
      </c>
      <c r="AC22" s="54">
        <f t="shared" si="6"/>
        <v>29843178.255311608</v>
      </c>
      <c r="AD22" s="414">
        <f>$AD$17*(1+AF22)</f>
        <v>8.862440000000002E-2</v>
      </c>
      <c r="AE22" s="41">
        <f>$AE$17*(1+AG22)</f>
        <v>0.18722339999999998</v>
      </c>
      <c r="AF22" s="50">
        <v>1.6066</v>
      </c>
      <c r="AG22" s="50">
        <v>1.0573999999999999</v>
      </c>
      <c r="AH22" s="7">
        <f>AD22*60*60*24*365</f>
        <v>2794859.0784000005</v>
      </c>
      <c r="AI22" s="26">
        <f>AE22*60*60*24*365</f>
        <v>5904277.1423999993</v>
      </c>
      <c r="AJ22" s="47">
        <f>X22+AH22+AI22</f>
        <v>41335075.077529378</v>
      </c>
      <c r="AK22" s="56">
        <f>Y22+AH22+AI22</f>
        <v>21944336.851721317</v>
      </c>
      <c r="AL22" s="56">
        <f>Z22+AH22+AI22</f>
        <v>25395518.661299132</v>
      </c>
      <c r="AM22" s="56">
        <f>AA22+AH22+AI22</f>
        <v>18493155.042143498</v>
      </c>
      <c r="AN22" s="53">
        <f>AH22+AI22+AB22</f>
        <v>42704092.846322328</v>
      </c>
      <c r="AO22" s="54">
        <f>AC22+AH22+AI22</f>
        <v>38542314.476111606</v>
      </c>
    </row>
    <row r="23" spans="1:41" customFormat="1" x14ac:dyDescent="0.25">
      <c r="C23" s="5">
        <v>2009</v>
      </c>
      <c r="D23" s="5">
        <f>C18*(1+AS12)</f>
        <v>216.26475413354603</v>
      </c>
      <c r="E23" s="84"/>
      <c r="F23" s="84"/>
      <c r="I23" s="6">
        <v>2009</v>
      </c>
      <c r="J23" s="415">
        <f>D23*B11*0.365</f>
        <v>16540145.742211504</v>
      </c>
      <c r="K23" s="66"/>
      <c r="L23" s="66"/>
      <c r="Q23" s="5">
        <v>2009</v>
      </c>
      <c r="R23" s="44">
        <f>J23/(1-O11)-J23</f>
        <v>19518597.973095894</v>
      </c>
      <c r="S23" s="60"/>
      <c r="T23" s="60"/>
      <c r="W23" s="16"/>
      <c r="X23" s="6">
        <v>2009</v>
      </c>
      <c r="Y23" s="415">
        <f>R23+J23</f>
        <v>36058743.7153074</v>
      </c>
      <c r="Z23" s="66"/>
      <c r="AA23" s="66"/>
      <c r="AD23" s="5"/>
      <c r="AE23" s="5"/>
      <c r="AF23" s="51"/>
      <c r="AG23" s="51"/>
      <c r="AH23" s="5"/>
      <c r="AI23" s="5"/>
      <c r="AJ23" s="6"/>
      <c r="AK23" s="6"/>
      <c r="AL23" s="6"/>
      <c r="AM23" s="6"/>
      <c r="AN23" s="6"/>
    </row>
    <row r="24" spans="1:41" customFormat="1" x14ac:dyDescent="0.25">
      <c r="A24" t="s">
        <v>41</v>
      </c>
      <c r="B24" s="8">
        <f>AVERAGE(C11:H18)</f>
        <v>195.63749999999999</v>
      </c>
      <c r="W24" s="16"/>
      <c r="AF24" s="16"/>
      <c r="AG24" s="16"/>
    </row>
    <row r="25" spans="1:41" customFormat="1" x14ac:dyDescent="0.25">
      <c r="A25" t="s">
        <v>43</v>
      </c>
      <c r="B25">
        <f>STDEV(C11:H18)</f>
        <v>15.250942593820229</v>
      </c>
      <c r="W25" s="16"/>
      <c r="AF25" s="16"/>
      <c r="AG25" s="16"/>
    </row>
    <row r="26" spans="1:41" customFormat="1" x14ac:dyDescent="0.25">
      <c r="A26" t="s">
        <v>42</v>
      </c>
      <c r="B26">
        <f>COUNT(C11:H18)</f>
        <v>8</v>
      </c>
      <c r="W26" s="16"/>
      <c r="AF26" s="16"/>
      <c r="AG26" s="16"/>
    </row>
    <row r="27" spans="1:41" customFormat="1" x14ac:dyDescent="0.25">
      <c r="A27" t="s">
        <v>44</v>
      </c>
      <c r="B27">
        <f>B26-1</f>
        <v>7</v>
      </c>
      <c r="W27" s="16"/>
      <c r="AF27" s="16"/>
      <c r="AG27" s="16"/>
    </row>
    <row r="28" spans="1:41" customFormat="1" x14ac:dyDescent="0.25">
      <c r="A28" t="s">
        <v>45</v>
      </c>
      <c r="B28">
        <v>0.95</v>
      </c>
      <c r="W28" s="16"/>
      <c r="AF28" s="16"/>
      <c r="AG28" s="16"/>
    </row>
    <row r="29" spans="1:41" customFormat="1" x14ac:dyDescent="0.25">
      <c r="A29" t="s">
        <v>46</v>
      </c>
      <c r="B29">
        <v>2.3650000000000002</v>
      </c>
      <c r="W29" s="16"/>
      <c r="AF29" s="16"/>
      <c r="AG29" s="16"/>
    </row>
    <row r="30" spans="1:41" customFormat="1" x14ac:dyDescent="0.25">
      <c r="W30" s="16"/>
      <c r="AF30" s="16"/>
      <c r="AG30" s="16"/>
    </row>
    <row r="31" spans="1:41" customFormat="1" x14ac:dyDescent="0.25">
      <c r="W31" s="16"/>
      <c r="AF31" s="16"/>
      <c r="AG31" s="16"/>
    </row>
  </sheetData>
  <mergeCells count="97">
    <mergeCell ref="C14:H14"/>
    <mergeCell ref="C9:H10"/>
    <mergeCell ref="C11:H11"/>
    <mergeCell ref="C12:H12"/>
    <mergeCell ref="C13:H13"/>
    <mergeCell ref="I8:N8"/>
    <mergeCell ref="AN19:AN20"/>
    <mergeCell ref="AJ17:AO17"/>
    <mergeCell ref="AJ18:AO18"/>
    <mergeCell ref="AE9:AE10"/>
    <mergeCell ref="X19:X20"/>
    <mergeCell ref="P19:P20"/>
    <mergeCell ref="N19:N20"/>
    <mergeCell ref="I19:I20"/>
    <mergeCell ref="J19:J20"/>
    <mergeCell ref="Q9:V10"/>
    <mergeCell ref="Q11:V11"/>
    <mergeCell ref="Q12:V12"/>
    <mergeCell ref="Q13:V13"/>
    <mergeCell ref="Q14:V14"/>
    <mergeCell ref="X9:AC10"/>
    <mergeCell ref="AR8:AU10"/>
    <mergeCell ref="AF18:AG19"/>
    <mergeCell ref="AF17:AG17"/>
    <mergeCell ref="AO19:AO20"/>
    <mergeCell ref="AI9:AI10"/>
    <mergeCell ref="AH9:AH10"/>
    <mergeCell ref="AK19:AK20"/>
    <mergeCell ref="AJ11:AO11"/>
    <mergeCell ref="AJ12:AO12"/>
    <mergeCell ref="AJ13:AO13"/>
    <mergeCell ref="AJ14:AO14"/>
    <mergeCell ref="AJ15:AO15"/>
    <mergeCell ref="AJ16:AO16"/>
    <mergeCell ref="AJ8:AO10"/>
    <mergeCell ref="AJ19:AJ20"/>
    <mergeCell ref="A1:B4"/>
    <mergeCell ref="A19:B20"/>
    <mergeCell ref="AD9:AD10"/>
    <mergeCell ref="A9:A10"/>
    <mergeCell ref="B9:B10"/>
    <mergeCell ref="M19:M20"/>
    <mergeCell ref="U19:U20"/>
    <mergeCell ref="AB19:AB20"/>
    <mergeCell ref="AD8:AE8"/>
    <mergeCell ref="AC19:AC20"/>
    <mergeCell ref="V19:V20"/>
    <mergeCell ref="Q19:Q20"/>
    <mergeCell ref="R19:R20"/>
    <mergeCell ref="Y19:Y20"/>
    <mergeCell ref="I9:N10"/>
    <mergeCell ref="C8:H8"/>
    <mergeCell ref="X11:AC11"/>
    <mergeCell ref="X12:AC12"/>
    <mergeCell ref="X13:AC13"/>
    <mergeCell ref="X14:AC14"/>
    <mergeCell ref="X18:AC18"/>
    <mergeCell ref="Q15:V15"/>
    <mergeCell ref="Q16:V16"/>
    <mergeCell ref="Q17:V17"/>
    <mergeCell ref="Q18:V18"/>
    <mergeCell ref="C19:H19"/>
    <mergeCell ref="I18:N18"/>
    <mergeCell ref="C15:H15"/>
    <mergeCell ref="C16:H16"/>
    <mergeCell ref="C17:H17"/>
    <mergeCell ref="C18:H18"/>
    <mergeCell ref="I16:N16"/>
    <mergeCell ref="I17:N17"/>
    <mergeCell ref="I15:N15"/>
    <mergeCell ref="AV10:AW10"/>
    <mergeCell ref="K19:K20"/>
    <mergeCell ref="L19:L20"/>
    <mergeCell ref="S19:S20"/>
    <mergeCell ref="T19:T20"/>
    <mergeCell ref="Z19:Z20"/>
    <mergeCell ref="AA19:AA20"/>
    <mergeCell ref="AL19:AL20"/>
    <mergeCell ref="AM19:AM20"/>
    <mergeCell ref="I11:N11"/>
    <mergeCell ref="I12:N12"/>
    <mergeCell ref="I13:N13"/>
    <mergeCell ref="I14:N14"/>
    <mergeCell ref="X15:AC15"/>
    <mergeCell ref="X16:AC16"/>
    <mergeCell ref="X17:AC17"/>
    <mergeCell ref="O8:P8"/>
    <mergeCell ref="O9:P10"/>
    <mergeCell ref="O11:P11"/>
    <mergeCell ref="O19:O20"/>
    <mergeCell ref="O12:P12"/>
    <mergeCell ref="O13:P13"/>
    <mergeCell ref="O14:P14"/>
    <mergeCell ref="O15:P15"/>
    <mergeCell ref="O16:P16"/>
    <mergeCell ref="O17:P17"/>
    <mergeCell ref="O18:P18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Q161"/>
  <sheetViews>
    <sheetView topLeftCell="A2" zoomScale="85" zoomScaleNormal="85" workbookViewId="0">
      <pane xSplit="1" ySplit="9" topLeftCell="B14" activePane="bottomRight" state="frozen"/>
      <selection activeCell="A2" sqref="A2"/>
      <selection pane="topRight" activeCell="B2" sqref="B2"/>
      <selection pane="bottomLeft" activeCell="A11" sqref="A11"/>
      <selection pane="bottomRight" activeCell="H13" sqref="H13"/>
    </sheetView>
  </sheetViews>
  <sheetFormatPr defaultColWidth="8.85546875" defaultRowHeight="15" x14ac:dyDescent="0.25"/>
  <cols>
    <col min="1" max="1" width="8.85546875" style="101"/>
    <col min="2" max="2" width="11.28515625" style="101" customWidth="1"/>
    <col min="3" max="3" width="8.85546875" style="101"/>
    <col min="4" max="4" width="10.140625" style="101" bestFit="1" customWidth="1"/>
    <col min="5" max="5" width="12.85546875" style="101" customWidth="1"/>
    <col min="6" max="7" width="8.85546875" style="101"/>
    <col min="8" max="8" width="16" style="101" bestFit="1" customWidth="1"/>
    <col min="9" max="13" width="16" style="101" customWidth="1"/>
    <col min="14" max="14" width="17" style="101" customWidth="1"/>
    <col min="15" max="15" width="18.140625" style="101" hidden="1" customWidth="1"/>
    <col min="16" max="16" width="14.28515625" style="101" customWidth="1"/>
    <col min="17" max="17" width="14.42578125" style="101" customWidth="1"/>
    <col min="18" max="18" width="15.42578125" style="101" bestFit="1" customWidth="1"/>
    <col min="19" max="19" width="14.42578125" style="101" customWidth="1"/>
    <col min="20" max="21" width="13.7109375" style="101" hidden="1" customWidth="1"/>
    <col min="22" max="22" width="16.7109375" style="101" customWidth="1"/>
    <col min="23" max="23" width="13.7109375" style="101" customWidth="1"/>
    <col min="24" max="24" width="12" style="101" bestFit="1" customWidth="1"/>
    <col min="25" max="25" width="9.85546875" style="101" customWidth="1"/>
    <col min="26" max="26" width="15" style="101" customWidth="1"/>
    <col min="27" max="27" width="15" style="116" customWidth="1"/>
    <col min="28" max="28" width="11.85546875" style="116" bestFit="1" customWidth="1"/>
    <col min="29" max="29" width="12" style="116" bestFit="1" customWidth="1"/>
    <col min="30" max="30" width="12.28515625" style="116" bestFit="1" customWidth="1"/>
    <col min="31" max="32" width="5.42578125" style="116" bestFit="1" customWidth="1"/>
    <col min="33" max="34" width="15" style="116" customWidth="1"/>
    <col min="35" max="35" width="12.7109375" style="116" bestFit="1" customWidth="1"/>
    <col min="36" max="38" width="15" style="116" customWidth="1"/>
    <col min="39" max="39" width="15" style="101" customWidth="1"/>
    <col min="40" max="41" width="15" style="506" customWidth="1"/>
    <col min="42" max="42" width="15" style="116" customWidth="1"/>
    <col min="43" max="44" width="15" style="117" customWidth="1"/>
    <col min="45" max="45" width="15" style="116" customWidth="1"/>
    <col min="46" max="47" width="15" style="117" customWidth="1"/>
    <col min="48" max="49" width="15" style="116" customWidth="1"/>
    <col min="50" max="51" width="15" style="117" customWidth="1"/>
    <col min="52" max="52" width="15" style="116" customWidth="1"/>
    <col min="53" max="54" width="15" style="117" customWidth="1"/>
    <col min="55" max="55" width="17.42578125" style="116" bestFit="1" customWidth="1"/>
    <col min="56" max="57" width="15" style="117" customWidth="1"/>
    <col min="58" max="58" width="12.28515625" style="116" bestFit="1" customWidth="1"/>
    <col min="59" max="59" width="12.28515625" style="117" customWidth="1"/>
    <col min="60" max="60" width="11.7109375" style="116" bestFit="1" customWidth="1"/>
    <col min="61" max="61" width="11.7109375" style="117" customWidth="1"/>
    <col min="62" max="62" width="11.7109375" style="116" bestFit="1" customWidth="1"/>
    <col min="63" max="63" width="15" style="116" customWidth="1"/>
    <col min="64" max="64" width="15" style="117" customWidth="1"/>
    <col min="65" max="65" width="15" style="116" customWidth="1"/>
    <col min="66" max="66" width="15" style="117" customWidth="1"/>
    <col min="67" max="67" width="15.42578125" style="116" bestFit="1" customWidth="1"/>
    <col min="68" max="68" width="12.28515625" style="116" bestFit="1" customWidth="1"/>
    <col min="69" max="69" width="12.28515625" style="117" customWidth="1"/>
    <col min="70" max="70" width="4" style="116" bestFit="1" customWidth="1"/>
    <col min="71" max="71" width="5.7109375" style="117" bestFit="1" customWidth="1"/>
    <col min="72" max="72" width="5.7109375" style="116" bestFit="1" customWidth="1"/>
    <col min="73" max="75" width="15" style="116" customWidth="1"/>
    <col min="76" max="76" width="13.140625" style="116" bestFit="1" customWidth="1"/>
    <col min="77" max="77" width="13.140625" style="116" customWidth="1"/>
    <col min="78" max="79" width="15" style="116" customWidth="1"/>
    <col min="80" max="80" width="11.7109375" style="116" bestFit="1" customWidth="1"/>
    <col min="81" max="84" width="15" style="116" customWidth="1"/>
    <col min="85" max="85" width="12.28515625" style="116" bestFit="1" customWidth="1"/>
    <col min="86" max="86" width="10.28515625" style="116" bestFit="1" customWidth="1"/>
    <col min="87" max="87" width="5.42578125" style="116" bestFit="1" customWidth="1"/>
    <col min="88" max="88" width="15" style="116" customWidth="1"/>
    <col min="89" max="91" width="8.85546875" style="101"/>
    <col min="92" max="93" width="15.7109375" style="116" customWidth="1"/>
    <col min="94" max="94" width="8.85546875" style="116"/>
    <col min="95" max="95" width="8.85546875" style="98"/>
    <col min="96" max="96" width="10.140625" style="98" bestFit="1" customWidth="1"/>
    <col min="97" max="97" width="8.85546875" style="98"/>
    <col min="98" max="98" width="9.140625" style="98" bestFit="1" customWidth="1"/>
    <col min="99" max="99" width="8.85546875" style="117"/>
    <col min="100" max="100" width="5" style="117" bestFit="1" customWidth="1"/>
    <col min="101" max="101" width="9.7109375" style="209" bestFit="1" customWidth="1"/>
    <col min="102" max="102" width="10.140625" style="210" bestFit="1" customWidth="1"/>
    <col min="103" max="103" width="12" style="211" bestFit="1" customWidth="1"/>
    <col min="104" max="104" width="12.7109375" style="211" bestFit="1" customWidth="1"/>
    <col min="105" max="105" width="12" style="212" bestFit="1" customWidth="1"/>
    <col min="106" max="107" width="5.42578125" style="212" bestFit="1" customWidth="1"/>
    <col min="108" max="108" width="10.140625" style="212" bestFit="1" customWidth="1"/>
    <col min="109" max="109" width="10.140625" style="212" customWidth="1"/>
    <col min="110" max="111" width="8.85546875" style="209"/>
    <col min="112" max="113" width="12.7109375" style="212" bestFit="1" customWidth="1"/>
    <col min="114" max="114" width="5.42578125" style="209" bestFit="1" customWidth="1"/>
    <col min="115" max="115" width="5.85546875" style="209" customWidth="1"/>
    <col min="116" max="117" width="8.85546875" style="209"/>
    <col min="118" max="118" width="12.42578125" style="209" bestFit="1" customWidth="1"/>
    <col min="119" max="119" width="10.28515625" style="209" bestFit="1" customWidth="1"/>
    <col min="120" max="120" width="13.85546875" style="209" bestFit="1" customWidth="1"/>
    <col min="121" max="122" width="8.85546875" style="209"/>
    <col min="123" max="123" width="10.28515625" style="209" bestFit="1" customWidth="1"/>
    <col min="124" max="124" width="11.28515625" style="209" bestFit="1" customWidth="1"/>
    <col min="125" max="125" width="11.42578125" style="209" bestFit="1" customWidth="1"/>
    <col min="126" max="126" width="8.85546875" style="209"/>
    <col min="127" max="127" width="8.85546875" style="117"/>
    <col min="128" max="128" width="10.85546875" style="117" bestFit="1" customWidth="1"/>
    <col min="129" max="129" width="10.140625" style="117" bestFit="1" customWidth="1"/>
    <col min="130" max="130" width="12.28515625" style="117" bestFit="1" customWidth="1"/>
    <col min="131" max="132" width="8.85546875" style="117"/>
    <col min="133" max="133" width="10.85546875" style="117" bestFit="1" customWidth="1"/>
    <col min="134" max="134" width="10.140625" style="117" bestFit="1" customWidth="1"/>
    <col min="135" max="135" width="11.42578125" style="117" bestFit="1" customWidth="1"/>
    <col min="136" max="149" width="8.85546875" style="117"/>
    <col min="150" max="150" width="11.140625" style="117" bestFit="1" customWidth="1"/>
    <col min="151" max="151" width="8.85546875" style="117"/>
    <col min="152" max="152" width="12.7109375" style="117" bestFit="1" customWidth="1"/>
    <col min="153" max="153" width="8.85546875" style="117"/>
    <col min="154" max="154" width="6.7109375" style="212" bestFit="1" customWidth="1"/>
    <col min="155" max="155" width="8.140625" style="212" bestFit="1" customWidth="1"/>
    <col min="156" max="156" width="10.140625" style="212" bestFit="1" customWidth="1"/>
    <col min="157" max="157" width="11.140625" style="212" bestFit="1" customWidth="1"/>
    <col min="158" max="159" width="8.85546875" style="209"/>
    <col min="160" max="161" width="12.7109375" style="212" bestFit="1" customWidth="1"/>
    <col min="162" max="162" width="5.42578125" style="209" bestFit="1" customWidth="1"/>
    <col min="163" max="163" width="5.85546875" style="209" customWidth="1"/>
    <col min="164" max="165" width="8.85546875" style="117"/>
    <col min="166" max="167" width="10.140625" style="117" bestFit="1" customWidth="1"/>
    <col min="168" max="168" width="11.140625" style="117" bestFit="1" customWidth="1"/>
    <col min="169" max="171" width="8.85546875" style="117"/>
    <col min="172" max="172" width="10.140625" style="117" bestFit="1" customWidth="1"/>
    <col min="173" max="173" width="9.140625" style="117" bestFit="1" customWidth="1"/>
    <col min="174" max="177" width="8.85546875" style="117"/>
    <col min="178" max="178" width="10.140625" style="117" bestFit="1" customWidth="1"/>
    <col min="179" max="183" width="8.85546875" style="117"/>
    <col min="184" max="184" width="11.140625" style="117" bestFit="1" customWidth="1"/>
    <col min="185" max="190" width="8.85546875" style="117"/>
    <col min="191" max="192" width="10.140625" style="117" bestFit="1" customWidth="1"/>
    <col min="193" max="196" width="8.85546875" style="117"/>
    <col min="197" max="198" width="10.140625" style="117" bestFit="1" customWidth="1"/>
    <col min="199" max="16384" width="8.85546875" style="117"/>
  </cols>
  <sheetData>
    <row r="1" spans="1:199" ht="34.5" thickBot="1" x14ac:dyDescent="0.3">
      <c r="A1" s="758" t="s">
        <v>10</v>
      </c>
      <c r="B1" s="758"/>
      <c r="C1" s="758"/>
      <c r="D1" s="758"/>
      <c r="E1" s="758"/>
      <c r="F1" s="758"/>
      <c r="G1" s="758"/>
      <c r="H1" s="102"/>
      <c r="I1" s="102"/>
      <c r="J1" s="102"/>
      <c r="K1" s="102"/>
      <c r="L1" s="102"/>
      <c r="M1" s="102"/>
      <c r="CN1" s="748" t="s">
        <v>32</v>
      </c>
      <c r="CO1" s="750"/>
      <c r="CQ1" s="748" t="s">
        <v>35</v>
      </c>
      <c r="CR1" s="749"/>
      <c r="CS1" s="749"/>
      <c r="CT1" s="750"/>
      <c r="CU1" s="116"/>
      <c r="CV1" s="116"/>
      <c r="CW1" s="22"/>
      <c r="CX1" s="24"/>
      <c r="CY1" s="25"/>
      <c r="CZ1" s="25"/>
      <c r="DA1" s="23"/>
      <c r="DB1" s="23"/>
      <c r="DC1" s="23"/>
      <c r="DD1" s="23"/>
      <c r="DE1" s="23"/>
      <c r="DF1" s="22"/>
      <c r="DG1" s="22"/>
      <c r="DH1" s="23"/>
      <c r="DI1" s="23"/>
      <c r="DJ1" s="22"/>
      <c r="DK1" s="22"/>
      <c r="EX1" s="23"/>
      <c r="EY1" s="23"/>
      <c r="EZ1" s="23"/>
      <c r="FA1" s="23"/>
      <c r="FB1" s="22"/>
      <c r="FC1" s="22"/>
      <c r="FD1" s="23"/>
      <c r="FE1" s="23"/>
      <c r="FF1" s="22"/>
      <c r="FG1" s="22"/>
    </row>
    <row r="2" spans="1:199" ht="34.5" thickBot="1" x14ac:dyDescent="0.3">
      <c r="A2" s="758"/>
      <c r="B2" s="758"/>
      <c r="C2" s="758"/>
      <c r="D2" s="758"/>
      <c r="E2" s="758"/>
      <c r="F2" s="758"/>
      <c r="G2" s="758"/>
      <c r="H2" s="181"/>
      <c r="I2" s="766" t="s">
        <v>473</v>
      </c>
      <c r="J2" s="767"/>
      <c r="K2" s="767"/>
      <c r="L2" s="107">
        <f>1/1000</f>
        <v>1E-3</v>
      </c>
      <c r="M2" s="181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M2" s="116"/>
      <c r="AN2" s="117"/>
      <c r="AO2" s="117"/>
      <c r="CK2" s="116"/>
      <c r="CL2" s="116"/>
      <c r="CM2" s="116"/>
      <c r="CN2" s="76" t="s">
        <v>30</v>
      </c>
      <c r="CO2" s="30" t="s">
        <v>31</v>
      </c>
      <c r="CQ2" s="192"/>
      <c r="CT2" s="193"/>
      <c r="CU2" s="116"/>
      <c r="CV2" s="116"/>
    </row>
    <row r="3" spans="1:199" ht="34.5" thickBot="1" x14ac:dyDescent="0.3">
      <c r="A3" s="758"/>
      <c r="B3" s="758"/>
      <c r="C3" s="758"/>
      <c r="D3" s="758"/>
      <c r="E3" s="758"/>
      <c r="F3" s="758"/>
      <c r="G3" s="758"/>
      <c r="H3" s="181"/>
      <c r="I3" s="761" t="s">
        <v>53</v>
      </c>
      <c r="J3" s="762"/>
      <c r="K3" s="182">
        <v>2</v>
      </c>
      <c r="L3" s="106"/>
      <c r="M3" s="183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584"/>
      <c r="Z3" s="116"/>
      <c r="AM3" s="116"/>
      <c r="AN3" s="117"/>
      <c r="AO3" s="117"/>
      <c r="CK3" s="116"/>
      <c r="CL3" s="116"/>
      <c r="CM3" s="116"/>
      <c r="CN3" s="764" t="s">
        <v>34</v>
      </c>
      <c r="CO3" s="765"/>
      <c r="CQ3" s="746" t="s">
        <v>36</v>
      </c>
      <c r="CR3" s="743"/>
      <c r="CS3" s="743"/>
      <c r="CT3" s="763"/>
      <c r="CU3" s="116"/>
      <c r="CV3" s="116"/>
    </row>
    <row r="4" spans="1:199" ht="34.5" thickBot="1" x14ac:dyDescent="0.3">
      <c r="A4" s="758"/>
      <c r="B4" s="758"/>
      <c r="C4" s="758"/>
      <c r="D4" s="758"/>
      <c r="E4" s="758"/>
      <c r="F4" s="758"/>
      <c r="G4" s="758"/>
      <c r="H4" s="181"/>
      <c r="I4" s="761" t="s">
        <v>472</v>
      </c>
      <c r="J4" s="762"/>
      <c r="K4" s="182">
        <f>5/1000</f>
        <v>5.0000000000000001E-3</v>
      </c>
      <c r="L4" s="118"/>
      <c r="M4" s="181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M4" s="116"/>
      <c r="AN4" s="117"/>
      <c r="AO4" s="117"/>
      <c r="CK4" s="116"/>
      <c r="CL4" s="116"/>
      <c r="CM4" s="116"/>
      <c r="CN4" s="76" t="s">
        <v>96</v>
      </c>
      <c r="CO4" s="30">
        <v>10.63</v>
      </c>
      <c r="CQ4" s="192" t="s">
        <v>97</v>
      </c>
      <c r="CR4" s="194">
        <v>219234.48</v>
      </c>
      <c r="CS4" s="123" t="s">
        <v>98</v>
      </c>
      <c r="CT4" s="195">
        <v>2222288</v>
      </c>
      <c r="CU4" s="196"/>
      <c r="CV4" s="116"/>
      <c r="FI4" s="665" t="s">
        <v>559</v>
      </c>
      <c r="FJ4" s="666"/>
      <c r="FK4" s="666"/>
      <c r="FL4" s="666"/>
      <c r="FM4" s="666"/>
      <c r="FN4" s="666"/>
      <c r="FO4" s="666"/>
      <c r="FP4" s="666"/>
      <c r="FQ4" s="666"/>
      <c r="FR4" s="667"/>
      <c r="FU4" s="665" t="s">
        <v>557</v>
      </c>
      <c r="FV4" s="666"/>
      <c r="FW4" s="666"/>
      <c r="FX4" s="666"/>
      <c r="FY4" s="666"/>
      <c r="FZ4" s="666"/>
      <c r="GA4" s="666"/>
      <c r="GB4" s="666"/>
      <c r="GC4" s="666"/>
      <c r="GD4" s="667"/>
      <c r="GH4" s="665" t="s">
        <v>558</v>
      </c>
      <c r="GI4" s="666"/>
      <c r="GJ4" s="666"/>
      <c r="GK4" s="666"/>
      <c r="GL4" s="666"/>
      <c r="GM4" s="666"/>
      <c r="GN4" s="666"/>
      <c r="GO4" s="666"/>
      <c r="GP4" s="666"/>
      <c r="GQ4" s="667"/>
    </row>
    <row r="5" spans="1:199" ht="15" customHeight="1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M5" s="116"/>
      <c r="AN5" s="117"/>
      <c r="AO5" s="117"/>
      <c r="CK5" s="116"/>
      <c r="CL5" s="116"/>
      <c r="CM5" s="116"/>
      <c r="CN5" s="769" t="s">
        <v>33</v>
      </c>
      <c r="CO5" s="770"/>
      <c r="CQ5" s="751" t="s">
        <v>33</v>
      </c>
      <c r="CR5" s="752"/>
      <c r="CS5" s="752"/>
      <c r="CT5" s="753"/>
      <c r="CU5" s="116"/>
      <c r="CV5" s="116"/>
      <c r="DM5" s="668" t="s">
        <v>115</v>
      </c>
      <c r="DN5" s="669"/>
      <c r="DO5" s="669"/>
      <c r="DP5" s="213">
        <v>5</v>
      </c>
      <c r="DR5" s="668" t="s">
        <v>115</v>
      </c>
      <c r="DS5" s="669"/>
      <c r="DT5" s="669"/>
      <c r="DU5" s="213">
        <v>5</v>
      </c>
      <c r="DW5" s="668" t="s">
        <v>115</v>
      </c>
      <c r="DX5" s="669"/>
      <c r="DY5" s="669"/>
      <c r="DZ5" s="213">
        <v>5</v>
      </c>
      <c r="EB5" s="668" t="s">
        <v>115</v>
      </c>
      <c r="EC5" s="669"/>
      <c r="ED5" s="669"/>
      <c r="EE5" s="213">
        <v>5</v>
      </c>
      <c r="EK5" s="675" t="s">
        <v>151</v>
      </c>
      <c r="EL5" s="676"/>
      <c r="EM5" s="676"/>
      <c r="EN5" s="676"/>
      <c r="EO5" s="676"/>
      <c r="EP5" s="676"/>
      <c r="EQ5" s="676"/>
      <c r="ER5" s="676"/>
      <c r="ES5" s="676"/>
      <c r="ET5" s="676"/>
      <c r="EU5" s="676"/>
      <c r="EV5" s="676"/>
      <c r="EW5" s="676"/>
      <c r="EX5" s="676"/>
      <c r="EY5" s="676"/>
      <c r="EZ5" s="676"/>
      <c r="FA5" s="676"/>
      <c r="FB5" s="676"/>
      <c r="FC5" s="676"/>
      <c r="FD5" s="676"/>
      <c r="FE5" s="676"/>
      <c r="FF5" s="676"/>
      <c r="FG5" s="677"/>
      <c r="FH5" s="209"/>
      <c r="FI5" s="668" t="s">
        <v>115</v>
      </c>
      <c r="FJ5" s="669"/>
      <c r="FK5" s="669"/>
      <c r="FL5" s="213">
        <v>5</v>
      </c>
      <c r="FM5" s="209"/>
      <c r="FN5" s="209"/>
      <c r="FO5" s="668" t="s">
        <v>115</v>
      </c>
      <c r="FP5" s="669"/>
      <c r="FQ5" s="669"/>
      <c r="FR5" s="213">
        <v>5</v>
      </c>
      <c r="FU5" s="670" t="s">
        <v>115</v>
      </c>
      <c r="FV5" s="671"/>
      <c r="FW5" s="671"/>
      <c r="FX5" s="214">
        <v>5</v>
      </c>
      <c r="FY5" s="209"/>
      <c r="FZ5" s="209"/>
      <c r="GA5" s="670" t="s">
        <v>115</v>
      </c>
      <c r="GB5" s="671"/>
      <c r="GC5" s="671"/>
      <c r="GD5" s="214">
        <v>5</v>
      </c>
      <c r="GH5" s="668" t="s">
        <v>115</v>
      </c>
      <c r="GI5" s="669"/>
      <c r="GJ5" s="669"/>
      <c r="GK5" s="213">
        <v>5</v>
      </c>
      <c r="GL5" s="209"/>
      <c r="GM5" s="209"/>
      <c r="GN5" s="668" t="s">
        <v>115</v>
      </c>
      <c r="GO5" s="669"/>
      <c r="GP5" s="669"/>
      <c r="GQ5" s="213">
        <v>5</v>
      </c>
    </row>
    <row r="6" spans="1:199" ht="15" customHeight="1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M6" s="116"/>
      <c r="AN6" s="117"/>
      <c r="AO6" s="117"/>
      <c r="CK6" s="116"/>
      <c r="CL6" s="116"/>
      <c r="CM6" s="116"/>
      <c r="CN6" s="197">
        <v>42522</v>
      </c>
      <c r="CO6" s="198">
        <v>42614</v>
      </c>
      <c r="CQ6" s="199">
        <v>42370</v>
      </c>
      <c r="CR6" s="200">
        <v>42461</v>
      </c>
      <c r="CS6" s="200">
        <v>42552</v>
      </c>
      <c r="CT6" s="201">
        <v>42644</v>
      </c>
      <c r="CU6" s="116"/>
      <c r="CV6" s="116"/>
      <c r="DM6" s="670" t="s">
        <v>116</v>
      </c>
      <c r="DN6" s="671"/>
      <c r="DO6" s="671"/>
      <c r="DP6" s="214">
        <v>1</v>
      </c>
      <c r="DR6" s="670" t="s">
        <v>116</v>
      </c>
      <c r="DS6" s="671"/>
      <c r="DT6" s="671"/>
      <c r="DU6" s="214">
        <v>1</v>
      </c>
      <c r="DW6" s="670" t="s">
        <v>116</v>
      </c>
      <c r="DX6" s="671"/>
      <c r="DY6" s="671"/>
      <c r="DZ6" s="214">
        <v>1</v>
      </c>
      <c r="EB6" s="670" t="s">
        <v>116</v>
      </c>
      <c r="EC6" s="671"/>
      <c r="ED6" s="671"/>
      <c r="EE6" s="214">
        <v>1</v>
      </c>
      <c r="EK6" s="678"/>
      <c r="EL6" s="679"/>
      <c r="EM6" s="679"/>
      <c r="EN6" s="679"/>
      <c r="EO6" s="679"/>
      <c r="EP6" s="679"/>
      <c r="EQ6" s="679"/>
      <c r="ER6" s="679"/>
      <c r="ES6" s="679"/>
      <c r="ET6" s="679"/>
      <c r="EU6" s="679"/>
      <c r="EV6" s="679"/>
      <c r="EW6" s="679"/>
      <c r="EX6" s="679"/>
      <c r="EY6" s="679"/>
      <c r="EZ6" s="679"/>
      <c r="FA6" s="679"/>
      <c r="FB6" s="679"/>
      <c r="FC6" s="679"/>
      <c r="FD6" s="679"/>
      <c r="FE6" s="679"/>
      <c r="FF6" s="679"/>
      <c r="FG6" s="680"/>
      <c r="FH6" s="209"/>
      <c r="FI6" s="670" t="s">
        <v>116</v>
      </c>
      <c r="FJ6" s="671"/>
      <c r="FK6" s="671"/>
      <c r="FL6" s="214">
        <v>1</v>
      </c>
      <c r="FM6" s="209"/>
      <c r="FN6" s="209"/>
      <c r="FO6" s="670" t="s">
        <v>116</v>
      </c>
      <c r="FP6" s="671"/>
      <c r="FQ6" s="671"/>
      <c r="FR6" s="214">
        <v>1</v>
      </c>
      <c r="FU6" s="670" t="s">
        <v>116</v>
      </c>
      <c r="FV6" s="671"/>
      <c r="FW6" s="671"/>
      <c r="FX6" s="214">
        <v>1</v>
      </c>
      <c r="FY6" s="209"/>
      <c r="FZ6" s="209"/>
      <c r="GA6" s="670" t="s">
        <v>116</v>
      </c>
      <c r="GB6" s="671"/>
      <c r="GC6" s="671"/>
      <c r="GD6" s="214">
        <v>1</v>
      </c>
      <c r="GH6" s="670" t="s">
        <v>116</v>
      </c>
      <c r="GI6" s="671"/>
      <c r="GJ6" s="671"/>
      <c r="GK6" s="214">
        <v>1</v>
      </c>
      <c r="GL6" s="209"/>
      <c r="GM6" s="209"/>
      <c r="GN6" s="670" t="s">
        <v>116</v>
      </c>
      <c r="GO6" s="671"/>
      <c r="GP6" s="671"/>
      <c r="GQ6" s="214">
        <v>1</v>
      </c>
    </row>
    <row r="7" spans="1:199" ht="15.75" customHeight="1" thickBot="1" x14ac:dyDescent="0.3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M7" s="116"/>
      <c r="AN7" s="117"/>
      <c r="AO7" s="117"/>
      <c r="CK7" s="116"/>
      <c r="CL7" s="116"/>
      <c r="CM7" s="116"/>
      <c r="CN7" s="105">
        <v>604.09</v>
      </c>
      <c r="CO7" s="32">
        <v>257.7</v>
      </c>
      <c r="CQ7" s="202">
        <v>651.1</v>
      </c>
      <c r="CR7" s="203">
        <v>607.79999999999995</v>
      </c>
      <c r="CS7" s="203">
        <v>254.97</v>
      </c>
      <c r="CT7" s="204">
        <v>272.92</v>
      </c>
      <c r="CU7" s="116"/>
      <c r="CV7" s="116"/>
      <c r="DM7" s="670" t="s">
        <v>109</v>
      </c>
      <c r="DN7" s="671"/>
      <c r="DO7" s="671"/>
      <c r="DP7" s="214">
        <f>AVERAGE($CQ$7:$CT$7)</f>
        <v>446.69750000000005</v>
      </c>
      <c r="DR7" s="670" t="s">
        <v>109</v>
      </c>
      <c r="DS7" s="671"/>
      <c r="DT7" s="671"/>
      <c r="DU7" s="214">
        <f>AVERAGE($CQ$7:$CT$7)</f>
        <v>446.69750000000005</v>
      </c>
      <c r="DW7" s="670" t="s">
        <v>109</v>
      </c>
      <c r="DX7" s="671"/>
      <c r="DY7" s="671"/>
      <c r="DZ7" s="214">
        <f>AVERAGE($CQ$7:$CT$7)</f>
        <v>446.69750000000005</v>
      </c>
      <c r="EB7" s="670" t="s">
        <v>109</v>
      </c>
      <c r="EC7" s="671"/>
      <c r="ED7" s="671"/>
      <c r="EE7" s="214">
        <f>AVERAGE($CQ$7:$CT$7)</f>
        <v>446.69750000000005</v>
      </c>
      <c r="EK7" s="681"/>
      <c r="EL7" s="682"/>
      <c r="EM7" s="682"/>
      <c r="EN7" s="682"/>
      <c r="EO7" s="682"/>
      <c r="EP7" s="682"/>
      <c r="EQ7" s="682"/>
      <c r="ER7" s="682"/>
      <c r="ES7" s="682"/>
      <c r="ET7" s="682"/>
      <c r="EU7" s="682"/>
      <c r="EV7" s="682"/>
      <c r="EW7" s="682"/>
      <c r="EX7" s="682"/>
      <c r="EY7" s="682"/>
      <c r="EZ7" s="682"/>
      <c r="FA7" s="682"/>
      <c r="FB7" s="682"/>
      <c r="FC7" s="682"/>
      <c r="FD7" s="682"/>
      <c r="FE7" s="682"/>
      <c r="FF7" s="682"/>
      <c r="FG7" s="683"/>
      <c r="FH7" s="209"/>
      <c r="FI7" s="670" t="s">
        <v>109</v>
      </c>
      <c r="FJ7" s="671"/>
      <c r="FK7" s="671"/>
      <c r="FL7" s="214">
        <f>AVERAGE($CQ$7:$CT$7)</f>
        <v>446.69750000000005</v>
      </c>
      <c r="FM7" s="209"/>
      <c r="FN7" s="209"/>
      <c r="FO7" s="670" t="s">
        <v>109</v>
      </c>
      <c r="FP7" s="671"/>
      <c r="FQ7" s="671"/>
      <c r="FR7" s="214">
        <f>AVERAGE($CQ$7:$CT$7)</f>
        <v>446.69750000000005</v>
      </c>
      <c r="FU7" s="670" t="s">
        <v>109</v>
      </c>
      <c r="FV7" s="671"/>
      <c r="FW7" s="671"/>
      <c r="FX7" s="214">
        <f>AVERAGE($CQ$7:$CT$7)</f>
        <v>446.69750000000005</v>
      </c>
      <c r="FY7" s="209"/>
      <c r="FZ7" s="209"/>
      <c r="GA7" s="670" t="s">
        <v>109</v>
      </c>
      <c r="GB7" s="671"/>
      <c r="GC7" s="671"/>
      <c r="GD7" s="214">
        <f>AVERAGE($CQ$7:$CT$7)</f>
        <v>446.69750000000005</v>
      </c>
      <c r="GH7" s="670" t="s">
        <v>109</v>
      </c>
      <c r="GI7" s="671"/>
      <c r="GJ7" s="671"/>
      <c r="GK7" s="214">
        <f>AVERAGE($CQ$7:$CT$7)</f>
        <v>446.69750000000005</v>
      </c>
      <c r="GL7" s="209"/>
      <c r="GM7" s="209"/>
      <c r="GN7" s="670" t="s">
        <v>109</v>
      </c>
      <c r="GO7" s="671"/>
      <c r="GP7" s="671"/>
      <c r="GQ7" s="214">
        <f>AVERAGE($CQ$7:$CT$7)</f>
        <v>446.69750000000005</v>
      </c>
    </row>
    <row r="8" spans="1:199" ht="15.75" customHeight="1" thickBot="1" x14ac:dyDescent="0.3">
      <c r="B8" s="9" t="s">
        <v>28</v>
      </c>
      <c r="C8" s="9" t="s">
        <v>29</v>
      </c>
      <c r="D8" s="143"/>
      <c r="E8" s="711" t="s">
        <v>27</v>
      </c>
      <c r="F8" s="712"/>
      <c r="G8" s="99"/>
      <c r="H8" s="100"/>
      <c r="I8" s="100"/>
      <c r="J8" s="100"/>
      <c r="K8" s="100"/>
      <c r="L8" s="100"/>
      <c r="M8" s="180"/>
      <c r="N8" s="711" t="s">
        <v>27</v>
      </c>
      <c r="O8" s="628"/>
      <c r="P8" s="628"/>
      <c r="Q8" s="628"/>
      <c r="R8" s="99"/>
      <c r="S8" s="100"/>
      <c r="T8" s="100"/>
      <c r="U8" s="100"/>
      <c r="V8" s="180"/>
      <c r="W8" s="9" t="s">
        <v>28</v>
      </c>
      <c r="X8" s="744" t="s">
        <v>26</v>
      </c>
      <c r="Y8" s="745"/>
      <c r="Z8" s="143"/>
      <c r="AA8" s="122"/>
      <c r="AB8" s="122"/>
      <c r="AC8" s="122"/>
      <c r="AD8" s="179"/>
      <c r="AE8" s="179"/>
      <c r="AF8" s="179"/>
      <c r="AG8" s="179"/>
      <c r="AH8" s="179"/>
      <c r="AI8" s="180"/>
      <c r="AJ8" s="172" t="s">
        <v>134</v>
      </c>
      <c r="AK8" s="187"/>
      <c r="AL8" s="122"/>
      <c r="AM8" s="711" t="s">
        <v>130</v>
      </c>
      <c r="AN8" s="628"/>
      <c r="AO8" s="712"/>
      <c r="AP8" s="178"/>
      <c r="AQ8" s="179"/>
      <c r="AR8" s="179"/>
      <c r="AS8" s="188"/>
      <c r="AT8" s="179"/>
      <c r="AU8" s="179"/>
      <c r="AV8" s="9" t="s">
        <v>28</v>
      </c>
      <c r="AW8" s="178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00"/>
      <c r="BK8" s="179"/>
      <c r="BL8" s="179"/>
      <c r="BM8" s="179"/>
      <c r="BN8" s="179"/>
      <c r="BO8" s="100"/>
      <c r="BP8" s="179"/>
      <c r="BQ8" s="179"/>
      <c r="BR8" s="179"/>
      <c r="BS8" s="179"/>
      <c r="BT8" s="180"/>
      <c r="BU8" s="122"/>
      <c r="BV8" s="178"/>
      <c r="BW8" s="179"/>
      <c r="BX8" s="100"/>
      <c r="BY8" s="100"/>
      <c r="BZ8" s="179"/>
      <c r="CA8" s="179"/>
      <c r="CB8" s="100"/>
      <c r="CC8" s="179"/>
      <c r="CD8" s="179"/>
      <c r="CE8" s="179"/>
      <c r="CF8" s="179"/>
      <c r="CG8" s="100"/>
      <c r="CH8" s="179"/>
      <c r="CI8" s="180"/>
      <c r="CJ8" s="122"/>
      <c r="CK8" s="144"/>
      <c r="CL8" s="144"/>
      <c r="CM8" s="144"/>
      <c r="CU8" s="116"/>
      <c r="CV8" s="116"/>
      <c r="CW8" s="21" t="s">
        <v>26</v>
      </c>
      <c r="CX8" s="793" t="s">
        <v>91</v>
      </c>
      <c r="CY8" s="794"/>
      <c r="CZ8" s="108"/>
      <c r="DA8" s="21" t="s">
        <v>94</v>
      </c>
      <c r="DB8" s="708"/>
      <c r="DC8" s="709"/>
      <c r="DD8" s="786"/>
      <c r="DE8" s="787"/>
      <c r="DF8" s="708"/>
      <c r="DG8" s="709"/>
      <c r="DH8" s="786"/>
      <c r="DI8" s="787"/>
      <c r="DJ8" s="708"/>
      <c r="DK8" s="709"/>
      <c r="DM8" s="670" t="s">
        <v>111</v>
      </c>
      <c r="DN8" s="671"/>
      <c r="DO8" s="671"/>
      <c r="DP8" s="324">
        <f>(SUM(CX21:CX25)+SUM(CX29:CX61)-SUM(CY29:CY61)-SUM(CY21:CY25))/1000*CR4/DJ61</f>
        <v>927430.17674529692</v>
      </c>
      <c r="DR8" s="670" t="s">
        <v>111</v>
      </c>
      <c r="DS8" s="671"/>
      <c r="DT8" s="671"/>
      <c r="DU8" s="324">
        <f>(SUM(CX21:CX25)+SUM(CX29:CX61)-SUM(CY29:CY61)-SUM(CY21:CY25))/1000*CR4/DK61</f>
        <v>924895.97326875827</v>
      </c>
      <c r="DW8" s="670" t="s">
        <v>111</v>
      </c>
      <c r="DX8" s="671"/>
      <c r="DY8" s="671"/>
      <c r="DZ8" s="324">
        <f>(SUM(CX21:CX25)+SUM(CZ29:CZ61)-SUM(DA29:DA61)-SUM(CY21:CY25))/1000*CR4/DJ61</f>
        <v>882500.10894818162</v>
      </c>
      <c r="EB8" s="670" t="s">
        <v>111</v>
      </c>
      <c r="EC8" s="671"/>
      <c r="ED8" s="671"/>
      <c r="EE8" s="324">
        <f>(SUM(CX21:CX25)+SUM(CZ29:CZ61)-SUM(DA29:DA61)-SUM(CY21:CY25))/1000*CR4/DK61</f>
        <v>880088.67690702167</v>
      </c>
      <c r="EK8" s="21" t="s">
        <v>26</v>
      </c>
      <c r="EL8" s="793" t="s">
        <v>91</v>
      </c>
      <c r="EM8" s="794"/>
      <c r="EN8" s="113"/>
      <c r="EO8" s="21" t="s">
        <v>94</v>
      </c>
      <c r="EP8" s="21" t="s">
        <v>148</v>
      </c>
      <c r="EQ8" s="564"/>
      <c r="ER8" s="564"/>
      <c r="ES8" s="114"/>
      <c r="ET8" s="115"/>
      <c r="EU8" s="114"/>
      <c r="EV8" s="115"/>
      <c r="EW8" s="298"/>
      <c r="EX8" s="708"/>
      <c r="EY8" s="709"/>
      <c r="EZ8" s="786"/>
      <c r="FA8" s="787"/>
      <c r="FB8" s="708"/>
      <c r="FC8" s="709"/>
      <c r="FD8" s="786"/>
      <c r="FE8" s="787"/>
      <c r="FF8" s="708"/>
      <c r="FG8" s="709"/>
      <c r="FH8" s="209"/>
      <c r="FI8" s="670" t="s">
        <v>111</v>
      </c>
      <c r="FJ8" s="671"/>
      <c r="FK8" s="671"/>
      <c r="FL8" s="324">
        <f>(SUM($EL$21:$EL$25)+SUM($EL$29:$EL$61)-SUM($EM$29:$EM$61)-SUM($EM$21:$EM$25))/1000*$CR$4/EW61</f>
        <v>579650.11429843877</v>
      </c>
      <c r="FM8" s="209"/>
      <c r="FN8" s="209"/>
      <c r="FO8" s="670" t="s">
        <v>111</v>
      </c>
      <c r="FP8" s="671"/>
      <c r="FQ8" s="671"/>
      <c r="FR8" s="324">
        <f>(SUM($EL$21:$EL$25)+SUM($EN$29:$EN$61)-SUM($EO$29:$EO$61)-SUM($EM$21:$EM$25))/1000*$CR$4/EW61</f>
        <v>460533.32587426878</v>
      </c>
      <c r="FU8" s="670" t="s">
        <v>111</v>
      </c>
      <c r="FV8" s="671"/>
      <c r="FW8" s="671"/>
      <c r="FX8" s="324">
        <f>(SUM($EL$21:$EL$25)+SUM($EL$29:$EL$61)-SUM($EM$29:$EM$61)-SUM($EM$21:$EM$25))/1000*$CR$4/FF61</f>
        <v>745101.73095602007</v>
      </c>
      <c r="FY8" s="209"/>
      <c r="FZ8" s="209"/>
      <c r="GA8" s="670" t="s">
        <v>111</v>
      </c>
      <c r="GB8" s="671"/>
      <c r="GC8" s="671"/>
      <c r="GD8" s="324">
        <f>(SUM($EL$21:$EL$25)+SUM($EN$29:$EN$61)-SUM($EO$29:$EO$61)-SUM($EM$21:$EM$25))/1000*$CR$4/FF61</f>
        <v>591985.00924504129</v>
      </c>
      <c r="GH8" s="670" t="s">
        <v>111</v>
      </c>
      <c r="GI8" s="671"/>
      <c r="GJ8" s="671"/>
      <c r="GK8" s="324">
        <f>(SUM($EL$21:$EL$25)+SUM($EL$29:$EL$61)-SUM($EM$29:$EM$61)-SUM($EM$21:$EM$25))/1000*$CR$4/FG61</f>
        <v>422093.3238497178</v>
      </c>
      <c r="GL8" s="209"/>
      <c r="GM8" s="209"/>
      <c r="GN8" s="670" t="s">
        <v>111</v>
      </c>
      <c r="GO8" s="671"/>
      <c r="GP8" s="671"/>
      <c r="GQ8" s="324">
        <f>(SUM($EL$21:$EL$25)+SUM($EN$29:$EN$61)-SUM($EO$29:$EO$61)-SUM($EM$21:$EM$25))/1000*$CR$4/FG61</f>
        <v>335354.09976949071</v>
      </c>
    </row>
    <row r="9" spans="1:199" ht="50.1" customHeight="1" thickBot="1" x14ac:dyDescent="0.3">
      <c r="A9" s="754" t="s">
        <v>1</v>
      </c>
      <c r="B9" s="754" t="s">
        <v>3</v>
      </c>
      <c r="C9" s="759" t="s">
        <v>14</v>
      </c>
      <c r="D9" s="759" t="s">
        <v>13</v>
      </c>
      <c r="E9" s="756" t="s">
        <v>11</v>
      </c>
      <c r="F9" s="756" t="s">
        <v>12</v>
      </c>
      <c r="G9" s="756" t="s">
        <v>15</v>
      </c>
      <c r="H9" s="713" t="s">
        <v>23</v>
      </c>
      <c r="I9" s="715" t="s">
        <v>52</v>
      </c>
      <c r="J9" s="715" t="s">
        <v>153</v>
      </c>
      <c r="K9" s="715" t="s">
        <v>154</v>
      </c>
      <c r="L9" s="715" t="s">
        <v>150</v>
      </c>
      <c r="M9" s="715" t="s">
        <v>155</v>
      </c>
      <c r="N9" s="756" t="s">
        <v>19</v>
      </c>
      <c r="O9" s="756" t="s">
        <v>20</v>
      </c>
      <c r="P9" s="756" t="s">
        <v>16</v>
      </c>
      <c r="Q9" s="756" t="s">
        <v>17</v>
      </c>
      <c r="R9" s="717" t="s">
        <v>18</v>
      </c>
      <c r="S9" s="717" t="s">
        <v>40</v>
      </c>
      <c r="T9" s="717" t="s">
        <v>21</v>
      </c>
      <c r="U9" s="717" t="s">
        <v>22</v>
      </c>
      <c r="V9" s="746" t="s">
        <v>38</v>
      </c>
      <c r="W9" s="715" t="s">
        <v>37</v>
      </c>
      <c r="X9" s="715" t="s">
        <v>24</v>
      </c>
      <c r="Y9" s="743" t="s">
        <v>39</v>
      </c>
      <c r="Z9" s="715" t="s">
        <v>25</v>
      </c>
      <c r="AA9" s="123"/>
      <c r="AB9" s="776" t="s">
        <v>1</v>
      </c>
      <c r="AC9" s="776" t="s">
        <v>3</v>
      </c>
      <c r="AD9" s="655" t="s">
        <v>23</v>
      </c>
      <c r="AE9" s="656"/>
      <c r="AF9" s="657"/>
      <c r="AG9" s="732" t="s">
        <v>52</v>
      </c>
      <c r="AH9" s="733"/>
      <c r="AI9" s="734"/>
      <c r="AJ9" s="727" t="s">
        <v>133</v>
      </c>
      <c r="AK9" s="715" t="s">
        <v>39</v>
      </c>
      <c r="AL9" s="783" t="s">
        <v>151</v>
      </c>
      <c r="AM9" s="715" t="s">
        <v>554</v>
      </c>
      <c r="AN9" s="713" t="s">
        <v>549</v>
      </c>
      <c r="AO9" s="714"/>
      <c r="AP9" s="713" t="s">
        <v>25</v>
      </c>
      <c r="AQ9" s="713" t="s">
        <v>549</v>
      </c>
      <c r="AR9" s="714"/>
      <c r="AS9" s="715" t="s">
        <v>18</v>
      </c>
      <c r="AT9" s="713" t="s">
        <v>549</v>
      </c>
      <c r="AU9" s="714"/>
      <c r="AV9" s="715" t="s">
        <v>37</v>
      </c>
      <c r="AW9" s="715" t="s">
        <v>40</v>
      </c>
      <c r="AX9" s="713" t="s">
        <v>549</v>
      </c>
      <c r="AY9" s="714"/>
      <c r="AZ9" s="715" t="s">
        <v>157</v>
      </c>
      <c r="BA9" s="713" t="s">
        <v>549</v>
      </c>
      <c r="BB9" s="714"/>
      <c r="BC9" s="725" t="s">
        <v>15</v>
      </c>
      <c r="BD9" s="713" t="s">
        <v>549</v>
      </c>
      <c r="BE9" s="714"/>
      <c r="BF9" s="713" t="s">
        <v>154</v>
      </c>
      <c r="BG9" s="719"/>
      <c r="BH9" s="719"/>
      <c r="BI9" s="719"/>
      <c r="BJ9" s="714"/>
      <c r="BK9" s="713" t="s">
        <v>150</v>
      </c>
      <c r="BL9" s="719"/>
      <c r="BM9" s="719"/>
      <c r="BN9" s="719"/>
      <c r="BO9" s="714"/>
      <c r="BP9" s="713" t="s">
        <v>155</v>
      </c>
      <c r="BQ9" s="719"/>
      <c r="BR9" s="719"/>
      <c r="BS9" s="719"/>
      <c r="BT9" s="714"/>
      <c r="BU9" s="738" t="s">
        <v>156</v>
      </c>
      <c r="BV9" s="713" t="s">
        <v>25</v>
      </c>
      <c r="BW9" s="713" t="s">
        <v>18</v>
      </c>
      <c r="BX9" s="715" t="s">
        <v>40</v>
      </c>
      <c r="BY9" s="715" t="s">
        <v>157</v>
      </c>
      <c r="BZ9" s="725" t="s">
        <v>15</v>
      </c>
      <c r="CA9" s="713" t="s">
        <v>154</v>
      </c>
      <c r="CB9" s="719"/>
      <c r="CC9" s="714"/>
      <c r="CD9" s="713" t="s">
        <v>150</v>
      </c>
      <c r="CE9" s="719"/>
      <c r="CF9" s="714"/>
      <c r="CG9" s="713" t="s">
        <v>155</v>
      </c>
      <c r="CH9" s="719"/>
      <c r="CI9" s="714"/>
      <c r="CJ9" s="123"/>
      <c r="CK9" s="144"/>
      <c r="CL9" s="144"/>
      <c r="CM9" s="144"/>
      <c r="CV9" s="718" t="s">
        <v>1</v>
      </c>
      <c r="CW9" s="723" t="s">
        <v>92</v>
      </c>
      <c r="CX9" s="710" t="s">
        <v>90</v>
      </c>
      <c r="CY9" s="710" t="s">
        <v>89</v>
      </c>
      <c r="CZ9" s="235"/>
      <c r="DA9" s="724" t="s">
        <v>95</v>
      </c>
      <c r="DB9" s="702" t="s">
        <v>93</v>
      </c>
      <c r="DC9" s="703"/>
      <c r="DD9" s="702" t="s">
        <v>99</v>
      </c>
      <c r="DE9" s="703"/>
      <c r="DF9" s="800" t="s">
        <v>102</v>
      </c>
      <c r="DG9" s="801"/>
      <c r="DH9" s="702" t="s">
        <v>101</v>
      </c>
      <c r="DI9" s="703"/>
      <c r="DJ9" s="702" t="s">
        <v>100</v>
      </c>
      <c r="DK9" s="703"/>
      <c r="DM9" s="672" t="s">
        <v>114</v>
      </c>
      <c r="DN9" s="673"/>
      <c r="DO9" s="673"/>
      <c r="DP9" s="674"/>
      <c r="DQ9" s="227"/>
      <c r="DR9" s="672" t="s">
        <v>117</v>
      </c>
      <c r="DS9" s="673"/>
      <c r="DT9" s="673"/>
      <c r="DU9" s="674"/>
      <c r="DV9" s="227"/>
      <c r="DW9" s="672" t="s">
        <v>118</v>
      </c>
      <c r="DX9" s="673"/>
      <c r="DY9" s="673"/>
      <c r="DZ9" s="674"/>
      <c r="EA9" s="227"/>
      <c r="EB9" s="672" t="s">
        <v>119</v>
      </c>
      <c r="EC9" s="673"/>
      <c r="ED9" s="673"/>
      <c r="EE9" s="674"/>
      <c r="EJ9" s="718" t="s">
        <v>1</v>
      </c>
      <c r="EK9" s="723" t="s">
        <v>92</v>
      </c>
      <c r="EL9" s="710" t="s">
        <v>90</v>
      </c>
      <c r="EM9" s="710" t="s">
        <v>89</v>
      </c>
      <c r="EN9" s="235"/>
      <c r="EO9" s="724" t="s">
        <v>95</v>
      </c>
      <c r="EP9" s="812" t="s">
        <v>172</v>
      </c>
      <c r="EQ9" s="565"/>
      <c r="ER9" s="565"/>
      <c r="ES9" s="703" t="s">
        <v>93</v>
      </c>
      <c r="ET9" s="809" t="s">
        <v>99</v>
      </c>
      <c r="EU9" s="800" t="s">
        <v>102</v>
      </c>
      <c r="EV9" s="702" t="s">
        <v>101</v>
      </c>
      <c r="EW9" s="694" t="s">
        <v>100</v>
      </c>
      <c r="EX9" s="702" t="s">
        <v>93</v>
      </c>
      <c r="EY9" s="703"/>
      <c r="EZ9" s="702" t="s">
        <v>99</v>
      </c>
      <c r="FA9" s="703"/>
      <c r="FB9" s="800" t="s">
        <v>102</v>
      </c>
      <c r="FC9" s="801"/>
      <c r="FD9" s="702" t="s">
        <v>101</v>
      </c>
      <c r="FE9" s="703"/>
      <c r="FF9" s="702" t="s">
        <v>100</v>
      </c>
      <c r="FG9" s="703"/>
      <c r="FH9" s="209"/>
      <c r="FI9" s="672" t="s">
        <v>173</v>
      </c>
      <c r="FJ9" s="673"/>
      <c r="FK9" s="673"/>
      <c r="FL9" s="674"/>
      <c r="FM9" s="227"/>
      <c r="FN9" s="227"/>
      <c r="FO9" s="672" t="s">
        <v>174</v>
      </c>
      <c r="FP9" s="673"/>
      <c r="FQ9" s="673"/>
      <c r="FR9" s="674"/>
      <c r="FS9" s="227"/>
      <c r="FU9" s="672" t="s">
        <v>173</v>
      </c>
      <c r="FV9" s="673"/>
      <c r="FW9" s="673"/>
      <c r="FX9" s="674"/>
      <c r="FY9" s="227"/>
      <c r="FZ9" s="227"/>
      <c r="GA9" s="672" t="s">
        <v>174</v>
      </c>
      <c r="GB9" s="673"/>
      <c r="GC9" s="673"/>
      <c r="GD9" s="674"/>
      <c r="GH9" s="672" t="s">
        <v>173</v>
      </c>
      <c r="GI9" s="673"/>
      <c r="GJ9" s="673"/>
      <c r="GK9" s="674"/>
      <c r="GL9" s="227"/>
      <c r="GM9" s="227"/>
      <c r="GN9" s="672" t="s">
        <v>174</v>
      </c>
      <c r="GO9" s="673"/>
      <c r="GP9" s="673"/>
      <c r="GQ9" s="674"/>
    </row>
    <row r="10" spans="1:199" ht="50.1" customHeight="1" thickBot="1" x14ac:dyDescent="0.3">
      <c r="A10" s="755"/>
      <c r="B10" s="755"/>
      <c r="C10" s="760"/>
      <c r="D10" s="760"/>
      <c r="E10" s="757" t="s">
        <v>11</v>
      </c>
      <c r="F10" s="757" t="s">
        <v>11</v>
      </c>
      <c r="G10" s="757" t="s">
        <v>11</v>
      </c>
      <c r="H10" s="720"/>
      <c r="I10" s="717"/>
      <c r="J10" s="717"/>
      <c r="K10" s="716"/>
      <c r="L10" s="716"/>
      <c r="M10" s="717"/>
      <c r="N10" s="757" t="s">
        <v>19</v>
      </c>
      <c r="O10" s="757"/>
      <c r="P10" s="757" t="s">
        <v>16</v>
      </c>
      <c r="Q10" s="757" t="s">
        <v>17</v>
      </c>
      <c r="R10" s="716"/>
      <c r="S10" s="716"/>
      <c r="T10" s="716"/>
      <c r="U10" s="716"/>
      <c r="V10" s="720"/>
      <c r="W10" s="716"/>
      <c r="X10" s="717"/>
      <c r="Y10" s="743"/>
      <c r="Z10" s="716"/>
      <c r="AA10" s="123"/>
      <c r="AB10" s="777"/>
      <c r="AC10" s="777"/>
      <c r="AD10" s="729"/>
      <c r="AE10" s="730"/>
      <c r="AF10" s="731"/>
      <c r="AG10" s="735"/>
      <c r="AH10" s="736"/>
      <c r="AI10" s="737"/>
      <c r="AJ10" s="775"/>
      <c r="AK10" s="717"/>
      <c r="AL10" s="784"/>
      <c r="AM10" s="716"/>
      <c r="AN10" s="549" t="s">
        <v>550</v>
      </c>
      <c r="AO10" s="549" t="s">
        <v>551</v>
      </c>
      <c r="AP10" s="720"/>
      <c r="AQ10" s="549" t="s">
        <v>550</v>
      </c>
      <c r="AR10" s="549" t="s">
        <v>551</v>
      </c>
      <c r="AS10" s="717"/>
      <c r="AT10" s="512" t="s">
        <v>550</v>
      </c>
      <c r="AU10" s="512" t="s">
        <v>551</v>
      </c>
      <c r="AV10" s="716"/>
      <c r="AW10" s="717"/>
      <c r="AX10" s="512" t="s">
        <v>550</v>
      </c>
      <c r="AY10" s="512" t="s">
        <v>551</v>
      </c>
      <c r="AZ10" s="717"/>
      <c r="BA10" s="512" t="s">
        <v>550</v>
      </c>
      <c r="BB10" s="512" t="s">
        <v>551</v>
      </c>
      <c r="BC10" s="726" t="s">
        <v>11</v>
      </c>
      <c r="BD10" s="512" t="s">
        <v>550</v>
      </c>
      <c r="BE10" s="512" t="s">
        <v>551</v>
      </c>
      <c r="BF10" s="720"/>
      <c r="BG10" s="721"/>
      <c r="BH10" s="721"/>
      <c r="BI10" s="721"/>
      <c r="BJ10" s="722"/>
      <c r="BK10" s="720"/>
      <c r="BL10" s="721"/>
      <c r="BM10" s="721"/>
      <c r="BN10" s="721"/>
      <c r="BO10" s="722"/>
      <c r="BP10" s="720"/>
      <c r="BQ10" s="721"/>
      <c r="BR10" s="721"/>
      <c r="BS10" s="721"/>
      <c r="BT10" s="722"/>
      <c r="BU10" s="739"/>
      <c r="BV10" s="720"/>
      <c r="BW10" s="720"/>
      <c r="BX10" s="716"/>
      <c r="BY10" s="716"/>
      <c r="BZ10" s="741" t="s">
        <v>11</v>
      </c>
      <c r="CA10" s="720"/>
      <c r="CB10" s="721"/>
      <c r="CC10" s="722"/>
      <c r="CD10" s="720"/>
      <c r="CE10" s="721"/>
      <c r="CF10" s="722"/>
      <c r="CG10" s="720"/>
      <c r="CH10" s="721"/>
      <c r="CI10" s="722"/>
      <c r="CJ10" s="123"/>
      <c r="CK10" s="144"/>
      <c r="CL10" s="144"/>
      <c r="CM10" s="144"/>
      <c r="CV10" s="718"/>
      <c r="CW10" s="723"/>
      <c r="CX10" s="710"/>
      <c r="CY10" s="710"/>
      <c r="CZ10" s="235"/>
      <c r="DA10" s="724"/>
      <c r="DB10" s="704"/>
      <c r="DC10" s="705"/>
      <c r="DD10" s="704"/>
      <c r="DE10" s="705"/>
      <c r="DF10" s="802"/>
      <c r="DG10" s="803"/>
      <c r="DH10" s="704"/>
      <c r="DI10" s="705"/>
      <c r="DJ10" s="706"/>
      <c r="DK10" s="707"/>
      <c r="DM10" s="322" t="s">
        <v>108</v>
      </c>
      <c r="DN10" s="228" t="s">
        <v>110</v>
      </c>
      <c r="DO10" s="228" t="s">
        <v>112</v>
      </c>
      <c r="DP10" s="323" t="s">
        <v>167</v>
      </c>
      <c r="DQ10" s="227"/>
      <c r="DR10" s="322" t="s">
        <v>108</v>
      </c>
      <c r="DS10" s="228" t="s">
        <v>110</v>
      </c>
      <c r="DT10" s="228" t="s">
        <v>112</v>
      </c>
      <c r="DU10" s="323" t="s">
        <v>113</v>
      </c>
      <c r="DV10" s="229"/>
      <c r="DW10" s="322" t="s">
        <v>108</v>
      </c>
      <c r="DX10" s="228" t="s">
        <v>110</v>
      </c>
      <c r="DY10" s="228" t="s">
        <v>112</v>
      </c>
      <c r="DZ10" s="323" t="s">
        <v>113</v>
      </c>
      <c r="EA10" s="230"/>
      <c r="EB10" s="322" t="s">
        <v>108</v>
      </c>
      <c r="EC10" s="228" t="s">
        <v>110</v>
      </c>
      <c r="ED10" s="228" t="s">
        <v>112</v>
      </c>
      <c r="EE10" s="323" t="s">
        <v>113</v>
      </c>
      <c r="EJ10" s="718"/>
      <c r="EK10" s="723"/>
      <c r="EL10" s="710"/>
      <c r="EM10" s="710"/>
      <c r="EN10" s="235"/>
      <c r="EO10" s="724"/>
      <c r="EP10" s="813"/>
      <c r="EQ10" s="566"/>
      <c r="ER10" s="566"/>
      <c r="ES10" s="705"/>
      <c r="ET10" s="810"/>
      <c r="EU10" s="802"/>
      <c r="EV10" s="704"/>
      <c r="EW10" s="811"/>
      <c r="EX10" s="704"/>
      <c r="EY10" s="705"/>
      <c r="EZ10" s="704"/>
      <c r="FA10" s="705"/>
      <c r="FB10" s="802"/>
      <c r="FC10" s="803"/>
      <c r="FD10" s="704"/>
      <c r="FE10" s="705"/>
      <c r="FF10" s="706"/>
      <c r="FG10" s="707"/>
      <c r="FH10" s="209"/>
      <c r="FI10" s="322" t="s">
        <v>108</v>
      </c>
      <c r="FJ10" s="228" t="s">
        <v>110</v>
      </c>
      <c r="FK10" s="228" t="s">
        <v>112</v>
      </c>
      <c r="FL10" s="323" t="s">
        <v>167</v>
      </c>
      <c r="FM10" s="227"/>
      <c r="FN10" s="229"/>
      <c r="FO10" s="322" t="s">
        <v>108</v>
      </c>
      <c r="FP10" s="228" t="s">
        <v>110</v>
      </c>
      <c r="FQ10" s="228" t="s">
        <v>112</v>
      </c>
      <c r="FR10" s="323" t="s">
        <v>113</v>
      </c>
      <c r="FS10" s="230"/>
      <c r="FU10" s="522" t="s">
        <v>108</v>
      </c>
      <c r="FV10" s="228" t="s">
        <v>110</v>
      </c>
      <c r="FW10" s="228" t="s">
        <v>112</v>
      </c>
      <c r="FX10" s="523" t="s">
        <v>167</v>
      </c>
      <c r="FY10" s="227"/>
      <c r="FZ10" s="229"/>
      <c r="GA10" s="522" t="s">
        <v>108</v>
      </c>
      <c r="GB10" s="228" t="s">
        <v>110</v>
      </c>
      <c r="GC10" s="228" t="s">
        <v>112</v>
      </c>
      <c r="GD10" s="523" t="s">
        <v>113</v>
      </c>
      <c r="GH10" s="522" t="s">
        <v>108</v>
      </c>
      <c r="GI10" s="228" t="s">
        <v>110</v>
      </c>
      <c r="GJ10" s="228" t="s">
        <v>112</v>
      </c>
      <c r="GK10" s="523" t="s">
        <v>167</v>
      </c>
      <c r="GL10" s="227"/>
      <c r="GM10" s="229"/>
      <c r="GN10" s="522" t="s">
        <v>108</v>
      </c>
      <c r="GO10" s="228" t="s">
        <v>110</v>
      </c>
      <c r="GP10" s="228" t="s">
        <v>112</v>
      </c>
      <c r="GQ10" s="523" t="s">
        <v>113</v>
      </c>
    </row>
    <row r="11" spans="1:199" ht="15.75" customHeight="1" thickBot="1" x14ac:dyDescent="0.3">
      <c r="A11" s="191">
        <v>2009</v>
      </c>
      <c r="B11" s="145">
        <v>209537</v>
      </c>
      <c r="C11" s="127">
        <v>5184</v>
      </c>
      <c r="D11" s="146">
        <f>C11*365</f>
        <v>1892160</v>
      </c>
      <c r="E11" s="128">
        <v>10612</v>
      </c>
      <c r="F11" s="33">
        <f>E11*1000</f>
        <v>10612000</v>
      </c>
      <c r="G11" s="33">
        <f>D11/F11</f>
        <v>0.17830380701093101</v>
      </c>
      <c r="H11" s="148">
        <f t="shared" ref="H11:H18" si="0">F11/B11</f>
        <v>50.644993485637379</v>
      </c>
      <c r="I11" s="148">
        <f t="shared" ref="I11:I18" si="1">F11</f>
        <v>10612000</v>
      </c>
      <c r="J11" s="147">
        <f>I11/1000000</f>
        <v>10.612</v>
      </c>
      <c r="K11" s="129">
        <f t="shared" ref="K11:K18" si="2">I11*G11</f>
        <v>1892160</v>
      </c>
      <c r="L11" s="139">
        <f t="shared" ref="L11:L17" si="3">I11*((G11-$K$4)/($K$4-$L$2))</f>
        <v>459774999.99999994</v>
      </c>
      <c r="M11" s="147">
        <f>L11/1000000</f>
        <v>459.77499999999992</v>
      </c>
      <c r="N11" s="174">
        <v>2.4900000000000002</v>
      </c>
      <c r="O11" s="129">
        <v>9524</v>
      </c>
      <c r="P11" s="129">
        <v>3852776</v>
      </c>
      <c r="Q11" s="130">
        <v>212809</v>
      </c>
      <c r="R11" s="147">
        <f>P11+Q11</f>
        <v>4065585</v>
      </c>
      <c r="S11" s="147">
        <f>R11*((1+W11)*(1+W12)*(1+W13)*(1+W14)*(1+W15)*(1+W16)*(1+W17)*(1+W18)*(1+W19))</f>
        <v>6909609.0744714439</v>
      </c>
      <c r="T11" s="147">
        <f>N11*O11*1000</f>
        <v>23714760.000000004</v>
      </c>
      <c r="U11" s="147">
        <f>R11+T11</f>
        <v>27780345.000000004</v>
      </c>
      <c r="V11" s="148">
        <f>U11*((1+W11)*(1+W12)*(1+W13)*(1+W14)*(1+W15)*(1+W16)*(1+W17)*(1+W18)*(1+W19))</f>
        <v>47213703.293363057</v>
      </c>
      <c r="W11" s="73">
        <v>4.3099999999999999E-2</v>
      </c>
      <c r="X11" s="33">
        <v>6036341.8799999999</v>
      </c>
      <c r="Y11" s="33">
        <f>X11*1000</f>
        <v>6036341880</v>
      </c>
      <c r="Z11" s="173">
        <f t="shared" ref="Z11:Z17" si="4">R11/Y11</f>
        <v>6.7351801485438726E-4</v>
      </c>
      <c r="AA11" s="121"/>
      <c r="AB11" s="73"/>
      <c r="AC11" s="73"/>
      <c r="AD11" s="121"/>
      <c r="AE11" s="121"/>
      <c r="AF11" s="164"/>
      <c r="AG11" s="121"/>
      <c r="AH11" s="121"/>
      <c r="AJ11" s="167"/>
      <c r="AK11" s="167"/>
      <c r="AL11" s="784"/>
      <c r="AM11" s="73">
        <f>Resultado!G14</f>
        <v>0.11744345685059969</v>
      </c>
      <c r="AN11" s="121">
        <f>Resultado!M14</f>
        <v>0.28719404589671926</v>
      </c>
      <c r="AO11" s="173">
        <f>Resultado!N14</f>
        <v>-0.28719404589671926</v>
      </c>
      <c r="AP11" s="516"/>
      <c r="AQ11" s="550"/>
      <c r="AR11" s="551"/>
      <c r="AS11" s="516"/>
      <c r="AT11" s="550"/>
      <c r="AU11" s="551"/>
      <c r="AV11" s="517"/>
      <c r="AW11" s="516"/>
      <c r="AX11" s="550"/>
      <c r="AY11" s="550"/>
      <c r="AZ11" s="516"/>
      <c r="BA11" s="550"/>
      <c r="BB11" s="551"/>
      <c r="BC11" s="561"/>
      <c r="BD11" s="550"/>
      <c r="BE11" s="551"/>
      <c r="BF11" s="126"/>
      <c r="BG11" s="126"/>
      <c r="BH11" s="126"/>
      <c r="BI11" s="126"/>
      <c r="BJ11" s="142"/>
      <c r="BK11" s="126"/>
      <c r="BL11" s="126"/>
      <c r="BM11" s="126"/>
      <c r="BN11" s="126"/>
      <c r="BO11" s="142"/>
      <c r="BP11" s="184"/>
      <c r="BQ11" s="184"/>
      <c r="BR11" s="184"/>
      <c r="BS11" s="184"/>
      <c r="BT11" s="107"/>
      <c r="BU11" s="739"/>
      <c r="BV11" s="119"/>
      <c r="BW11" s="119"/>
      <c r="BX11" s="34"/>
      <c r="BY11" s="33"/>
      <c r="BZ11" s="173"/>
      <c r="CA11" s="126"/>
      <c r="CB11" s="126"/>
      <c r="CC11" s="142"/>
      <c r="CD11" s="126"/>
      <c r="CE11" s="126"/>
      <c r="CF11" s="142"/>
      <c r="CG11" s="184"/>
      <c r="CH11" s="184"/>
      <c r="CI11" s="107"/>
      <c r="CJ11" s="121"/>
      <c r="CK11" s="144"/>
      <c r="CL11" s="144"/>
      <c r="CM11" s="144"/>
      <c r="CV11" s="205">
        <v>2003</v>
      </c>
      <c r="CW11" s="236">
        <v>201546</v>
      </c>
      <c r="CX11" s="237"/>
      <c r="CY11" s="238"/>
      <c r="CZ11" s="239"/>
      <c r="DA11" s="240">
        <v>96.1</v>
      </c>
      <c r="DB11" s="686">
        <f>DA11/CW11*1000</f>
        <v>0.47681422603276669</v>
      </c>
      <c r="DC11" s="687"/>
      <c r="DD11" s="686">
        <f>DA11*365</f>
        <v>35076.5</v>
      </c>
      <c r="DE11" s="687"/>
      <c r="DF11" s="698">
        <f t="shared" ref="DF11:DF21" si="5">DD11/$CT$4</f>
        <v>1.5783957794849271E-2</v>
      </c>
      <c r="DG11" s="699"/>
      <c r="DH11" s="686"/>
      <c r="DI11" s="687"/>
      <c r="DJ11" s="320"/>
      <c r="DK11" s="214"/>
      <c r="DM11" s="231">
        <v>2003</v>
      </c>
      <c r="DN11" s="321">
        <f>DF11*$DP$8</f>
        <v>14638.518767417367</v>
      </c>
      <c r="DO11" s="321">
        <f t="shared" ref="DO11:DO58" si="6">DN11*$DP$7/1000</f>
        <v>6538.9897371084198</v>
      </c>
      <c r="DP11" s="316">
        <f>(DN11*((DO11-$DP$5)/($DP$5-$DP$6)))/1000000</f>
        <v>23.911982848193517</v>
      </c>
      <c r="DQ11" s="227"/>
      <c r="DR11" s="231">
        <v>2003</v>
      </c>
      <c r="DS11" s="321">
        <f t="shared" ref="DS11:DS25" si="7">DF11*$DU$8</f>
        <v>14598.51900670012</v>
      </c>
      <c r="DT11" s="321">
        <f t="shared" ref="DT11:DT58" si="8">DS11*$DP$7/1000</f>
        <v>6521.1219439954275</v>
      </c>
      <c r="DU11" s="316">
        <f t="shared" ref="DU11:DU58" si="9">(DS11*((DT11-$DP$5)/($DP$5-$DP$6)))/1000000</f>
        <v>23.781432512348246</v>
      </c>
      <c r="DV11" s="227"/>
      <c r="DW11" s="231">
        <v>2003</v>
      </c>
      <c r="DX11" s="321">
        <f t="shared" ref="DX11:DX25" si="10">DF11*$DZ$8</f>
        <v>13929.344473587982</v>
      </c>
      <c r="DY11" s="321">
        <f t="shared" ref="DY11:DY58" si="11">DX11*$DP$7/1000</f>
        <v>6222.2033529905684</v>
      </c>
      <c r="DZ11" s="316">
        <f t="shared" ref="DZ11:DZ58" si="12">(DX11*((DY11-$DP$5)/($DP$5-$DP$6)))/1000000</f>
        <v>21.650391791537963</v>
      </c>
      <c r="EB11" s="231">
        <v>2003</v>
      </c>
      <c r="EC11" s="321">
        <f t="shared" ref="EC11:EC25" si="13">DF11*$DZ$8</f>
        <v>13929.344473587982</v>
      </c>
      <c r="ED11" s="321">
        <f t="shared" ref="ED11:ED58" si="14">EC11*$DP$7/1000</f>
        <v>6222.2033529905684</v>
      </c>
      <c r="EE11" s="316">
        <f t="shared" ref="EE11:EE58" si="15">(EC11*((ED11-$DP$5)/($DP$5-$DP$6)))/1000000</f>
        <v>21.650391791537963</v>
      </c>
      <c r="EJ11" s="205">
        <v>2003</v>
      </c>
      <c r="EK11" s="236">
        <v>201546</v>
      </c>
      <c r="EL11" s="237"/>
      <c r="EM11" s="238"/>
      <c r="EN11" s="239"/>
      <c r="EO11" s="240">
        <v>96.1</v>
      </c>
      <c r="EP11" s="303"/>
      <c r="EQ11" s="303"/>
      <c r="ER11" s="303"/>
      <c r="ES11" s="291">
        <f>EO11/EK11*1000</f>
        <v>0.47681422603276669</v>
      </c>
      <c r="ET11" s="285">
        <f t="shared" ref="ET11:ET25" si="16">EO11*365</f>
        <v>35076.5</v>
      </c>
      <c r="EU11" s="280">
        <f t="shared" ref="EU11:EU25" si="17">ET11/$CT$4</f>
        <v>1.5783957794849271E-2</v>
      </c>
      <c r="EV11" s="278"/>
      <c r="EW11" s="299"/>
      <c r="EX11" s="686">
        <f>EO11/EK11*1000</f>
        <v>0.47681422603276669</v>
      </c>
      <c r="EY11" s="687"/>
      <c r="EZ11" s="686">
        <f>EO11*365</f>
        <v>35076.5</v>
      </c>
      <c r="FA11" s="687"/>
      <c r="FB11" s="698">
        <f t="shared" ref="FB11:FB25" si="18">EZ11/$CT$4</f>
        <v>1.5783957794849271E-2</v>
      </c>
      <c r="FC11" s="699"/>
      <c r="FD11" s="686"/>
      <c r="FE11" s="687"/>
      <c r="FF11" s="514"/>
      <c r="FG11" s="214"/>
      <c r="FH11" s="209"/>
      <c r="FI11" s="231">
        <v>2003</v>
      </c>
      <c r="FJ11" s="321">
        <f>EU11*$FL$8</f>
        <v>9149.1729398661137</v>
      </c>
      <c r="FK11" s="321">
        <f t="shared" ref="FK11:FK58" si="19">FJ11*$DP$7/1000</f>
        <v>4086.9126793058435</v>
      </c>
      <c r="FL11" s="316">
        <f>(FJ11*((FK11-$DP$5)/($DP$5-$DP$6)))/1000000</f>
        <v>9.3365312571003525</v>
      </c>
      <c r="FM11" s="227"/>
      <c r="FN11" s="227"/>
      <c r="FO11" s="231">
        <v>2003</v>
      </c>
      <c r="FP11" s="321">
        <f>EU11*$FR$8</f>
        <v>7269.0385787210244</v>
      </c>
      <c r="FQ11" s="321">
        <f t="shared" ref="FQ11:FQ58" si="20">FP11*$DP$7/1000</f>
        <v>3247.0613605182352</v>
      </c>
      <c r="FR11" s="316">
        <f t="shared" ref="FR11:FR58" si="21">(FP11*((FQ11-$DP$5)/($DP$5-$DP$6)))/1000000</f>
        <v>5.8916672760469559</v>
      </c>
      <c r="FU11" s="231">
        <v>2003</v>
      </c>
      <c r="FV11" s="515">
        <f>FB11*$FX$8</f>
        <v>11760.654274278957</v>
      </c>
      <c r="FW11" s="515">
        <f t="shared" ref="FW11:FW35" si="22">FV11*$DP$7/1000</f>
        <v>5253.4548626847245</v>
      </c>
      <c r="FX11" s="316">
        <f t="shared" ref="FX11:FX35" si="23">(FV11*((FW11-$DP$5)/($DP$5-$DP$6)))/1000000</f>
        <v>15.431315778548321</v>
      </c>
      <c r="FY11" s="227"/>
      <c r="FZ11" s="227"/>
      <c r="GA11" s="231">
        <v>2003</v>
      </c>
      <c r="GB11" s="515">
        <f>FB11*$GD$8</f>
        <v>9343.8664011071869</v>
      </c>
      <c r="GC11" s="515">
        <f t="shared" ref="GC11:GC34" si="24">GB11*$DP$7/1000</f>
        <v>4173.8817617085779</v>
      </c>
      <c r="GD11" s="316">
        <f t="shared" ref="GD11:GD58" si="25">(GB11*((GC11-$DP$5)/($DP$5-$DP$6)))/1000000</f>
        <v>9.7383685558543291</v>
      </c>
      <c r="GH11" s="231">
        <v>2003</v>
      </c>
      <c r="GI11" s="515">
        <f>$GK$8*FB11</f>
        <v>6662.3032091315908</v>
      </c>
      <c r="GJ11" s="515">
        <f t="shared" ref="GJ11:GJ35" si="26">GI11*$DP$7/1000</f>
        <v>2976.034187761059</v>
      </c>
      <c r="GK11" s="316">
        <f t="shared" ref="GK11:GK35" si="27">(GI11*((GJ11-$DP$5)/($DP$5-$DP$6)))/1000000</f>
        <v>4.9484826508900426</v>
      </c>
      <c r="GL11" s="227"/>
      <c r="GM11" s="227"/>
      <c r="GN11" s="231">
        <v>2003</v>
      </c>
      <c r="GO11" s="515">
        <f>$GQ$8*FB11</f>
        <v>5293.2149570913134</v>
      </c>
      <c r="GP11" s="515">
        <f t="shared" ref="GP11:GP34" si="28">GO11*$DP$7/1000</f>
        <v>2364.4658882952972</v>
      </c>
      <c r="GQ11" s="316">
        <f t="shared" ref="GQ11:GQ58" si="29">(GO11*((GP11-$DP$5)/($DP$5-$DP$6)))/1000000</f>
        <v>3.1222900326678524</v>
      </c>
    </row>
    <row r="12" spans="1:199" ht="15.75" thickBot="1" x14ac:dyDescent="0.3">
      <c r="A12" s="191">
        <v>2010</v>
      </c>
      <c r="B12" s="124">
        <v>213061</v>
      </c>
      <c r="C12" s="131">
        <v>5272</v>
      </c>
      <c r="D12" s="149">
        <f t="shared" ref="D12:D18" si="30">C12*365</f>
        <v>1924280</v>
      </c>
      <c r="E12" s="132">
        <v>11003.2</v>
      </c>
      <c r="F12" s="34">
        <f t="shared" ref="F12:F18" si="31">E12*1000</f>
        <v>11003200</v>
      </c>
      <c r="G12" s="34">
        <f t="shared" ref="G12:G18" si="32">D12/F12</f>
        <v>0.17488367020503126</v>
      </c>
      <c r="H12" s="151">
        <f t="shared" si="0"/>
        <v>51.643426061081101</v>
      </c>
      <c r="I12" s="151">
        <f t="shared" si="1"/>
        <v>11003200</v>
      </c>
      <c r="J12" s="150">
        <f t="shared" ref="J12:J18" si="33">I12/1000000</f>
        <v>11.0032</v>
      </c>
      <c r="K12" s="133">
        <f t="shared" si="2"/>
        <v>1924280</v>
      </c>
      <c r="L12" s="140">
        <f t="shared" si="3"/>
        <v>467315999.99999994</v>
      </c>
      <c r="M12" s="150">
        <f t="shared" ref="M12:M18" si="34">L12/1000000</f>
        <v>467.31599999999992</v>
      </c>
      <c r="N12" s="175">
        <v>2.83</v>
      </c>
      <c r="O12" s="133">
        <v>9199</v>
      </c>
      <c r="P12" s="133">
        <v>4440960.74</v>
      </c>
      <c r="Q12" s="97">
        <v>0</v>
      </c>
      <c r="R12" s="150">
        <f t="shared" ref="R12:R17" si="35">P12+Q12</f>
        <v>4440960.74</v>
      </c>
      <c r="S12" s="150">
        <f>R12*((1+W12)*(1+W13)*(1+W14)*(1+W15)*(1+W16)*(1+W17)*(1+W18)*(1+W19))</f>
        <v>7235714.4578697709</v>
      </c>
      <c r="T12" s="150">
        <f t="shared" ref="T12:T18" si="36">N12*O12*1000</f>
        <v>26033170.000000004</v>
      </c>
      <c r="U12" s="150">
        <f t="shared" ref="U12:U18" si="37">R12+T12</f>
        <v>30474130.740000002</v>
      </c>
      <c r="V12" s="151">
        <f>U12*((1+W12)*(1+W13)*(1+W14)*(1+W15)*(1+W16)*(1+W17)*(1+W18)*(1+W19))</f>
        <v>49651893.204178974</v>
      </c>
      <c r="W12" s="73">
        <v>5.91E-2</v>
      </c>
      <c r="X12" s="34">
        <v>6805566.3099999996</v>
      </c>
      <c r="Y12" s="34">
        <f t="shared" ref="Y12:Y18" si="38">X12*1000</f>
        <v>6805566310</v>
      </c>
      <c r="Z12" s="73">
        <f t="shared" si="4"/>
        <v>6.5254830203836489E-4</v>
      </c>
      <c r="AA12" s="121"/>
      <c r="AB12" s="73"/>
      <c r="AC12" s="73"/>
      <c r="AD12" s="121"/>
      <c r="AE12" s="121"/>
      <c r="AF12" s="164"/>
      <c r="AG12" s="121"/>
      <c r="AH12" s="121"/>
      <c r="AJ12" s="167"/>
      <c r="AK12" s="167"/>
      <c r="AL12" s="784"/>
      <c r="AM12" s="73"/>
      <c r="AN12" s="121"/>
      <c r="AO12" s="73"/>
      <c r="AP12" s="517"/>
      <c r="AQ12" s="165"/>
      <c r="AR12" s="552"/>
      <c r="AS12" s="517"/>
      <c r="AT12" s="165"/>
      <c r="AU12" s="552"/>
      <c r="AV12" s="517"/>
      <c r="AW12" s="517"/>
      <c r="AX12" s="165"/>
      <c r="AY12" s="165"/>
      <c r="AZ12" s="517"/>
      <c r="BA12" s="165"/>
      <c r="BB12" s="552"/>
      <c r="BC12" s="119"/>
      <c r="BD12" s="165"/>
      <c r="BE12" s="552"/>
      <c r="BF12" s="126"/>
      <c r="BG12" s="126"/>
      <c r="BH12" s="126"/>
      <c r="BI12" s="126"/>
      <c r="BJ12" s="142"/>
      <c r="BK12" s="126"/>
      <c r="BL12" s="126"/>
      <c r="BM12" s="126"/>
      <c r="BN12" s="126"/>
      <c r="BO12" s="142"/>
      <c r="BP12" s="121"/>
      <c r="BQ12" s="121"/>
      <c r="BR12" s="121"/>
      <c r="BS12" s="121"/>
      <c r="BT12" s="30"/>
      <c r="BU12" s="739"/>
      <c r="BV12" s="119"/>
      <c r="BW12" s="119"/>
      <c r="BX12" s="34"/>
      <c r="BY12" s="34"/>
      <c r="BZ12" s="73"/>
      <c r="CA12" s="126"/>
      <c r="CB12" s="126"/>
      <c r="CC12" s="142"/>
      <c r="CD12" s="126"/>
      <c r="CE12" s="126"/>
      <c r="CF12" s="142"/>
      <c r="CG12" s="121"/>
      <c r="CH12" s="121"/>
      <c r="CI12" s="30"/>
      <c r="CJ12" s="121"/>
      <c r="CK12" s="144"/>
      <c r="CL12" s="144"/>
      <c r="CM12" s="144"/>
      <c r="CV12" s="205">
        <v>2004</v>
      </c>
      <c r="CW12" s="236">
        <v>204515</v>
      </c>
      <c r="CX12" s="237"/>
      <c r="CY12" s="238"/>
      <c r="CZ12" s="239"/>
      <c r="DA12" s="240">
        <v>120.9</v>
      </c>
      <c r="DB12" s="686">
        <f t="shared" ref="DB12:DB25" si="39">DA12/CW12*1000</f>
        <v>0.5911546830305846</v>
      </c>
      <c r="DC12" s="687"/>
      <c r="DD12" s="781">
        <f t="shared" ref="DD12:DD25" si="40">DA12*365</f>
        <v>44128.5</v>
      </c>
      <c r="DE12" s="782"/>
      <c r="DF12" s="698">
        <f t="shared" si="5"/>
        <v>1.9857237225778118E-2</v>
      </c>
      <c r="DG12" s="699"/>
      <c r="DH12" s="686"/>
      <c r="DI12" s="687"/>
      <c r="DJ12" s="320"/>
      <c r="DK12" s="214"/>
      <c r="DM12" s="231">
        <f>DM11+1</f>
        <v>2004</v>
      </c>
      <c r="DN12" s="321">
        <f>DF12*$DP$8</f>
        <v>18416.201029976688</v>
      </c>
      <c r="DO12" s="321">
        <f t="shared" si="6"/>
        <v>8226.4709595880122</v>
      </c>
      <c r="DP12" s="316">
        <f t="shared" ref="DP12:DP58" si="41">(DN12*((DO12-$DP$5)/($DP$5-$DP$6)))/1000000</f>
        <v>37.852065488472043</v>
      </c>
      <c r="DR12" s="231">
        <f>DR11+1</f>
        <v>2004</v>
      </c>
      <c r="DS12" s="321">
        <f t="shared" si="7"/>
        <v>18365.878750364671</v>
      </c>
      <c r="DT12" s="321">
        <f t="shared" si="8"/>
        <v>8203.992123091024</v>
      </c>
      <c r="DU12" s="316">
        <f t="shared" si="9"/>
        <v>37.645423801971191</v>
      </c>
      <c r="DW12" s="231">
        <f>DW11+1</f>
        <v>2004</v>
      </c>
      <c r="DX12" s="321">
        <f t="shared" si="10"/>
        <v>17524.014015159079</v>
      </c>
      <c r="DY12" s="321">
        <f t="shared" si="11"/>
        <v>7827.9332505365237</v>
      </c>
      <c r="DZ12" s="316">
        <f t="shared" si="12"/>
        <v>34.272297980514004</v>
      </c>
      <c r="EB12" s="231">
        <f>EB11+1</f>
        <v>2004</v>
      </c>
      <c r="EC12" s="321">
        <f t="shared" si="13"/>
        <v>17524.014015159079</v>
      </c>
      <c r="ED12" s="321">
        <f t="shared" si="14"/>
        <v>7827.9332505365237</v>
      </c>
      <c r="EE12" s="316">
        <f t="shared" si="15"/>
        <v>34.272297980514004</v>
      </c>
      <c r="EJ12" s="205">
        <v>2004</v>
      </c>
      <c r="EK12" s="236">
        <v>204515</v>
      </c>
      <c r="EL12" s="237"/>
      <c r="EM12" s="238"/>
      <c r="EN12" s="239"/>
      <c r="EO12" s="240">
        <v>120.9</v>
      </c>
      <c r="EP12" s="301"/>
      <c r="EQ12" s="301"/>
      <c r="ER12" s="301"/>
      <c r="ES12" s="291">
        <f t="shared" ref="ES12:ES25" si="42">EO12/EK12*1000</f>
        <v>0.5911546830305846</v>
      </c>
      <c r="ET12" s="286">
        <f t="shared" si="16"/>
        <v>44128.5</v>
      </c>
      <c r="EU12" s="280">
        <f t="shared" si="17"/>
        <v>1.9857237225778118E-2</v>
      </c>
      <c r="EV12" s="278"/>
      <c r="EW12" s="299"/>
      <c r="EX12" s="686">
        <f t="shared" ref="EX12:EX25" si="43">EO12/EK12*1000</f>
        <v>0.5911546830305846</v>
      </c>
      <c r="EY12" s="687"/>
      <c r="EZ12" s="686">
        <f t="shared" ref="EZ12:EZ25" si="44">EO12*365</f>
        <v>44128.5</v>
      </c>
      <c r="FA12" s="687"/>
      <c r="FB12" s="698">
        <f t="shared" si="18"/>
        <v>1.9857237225778118E-2</v>
      </c>
      <c r="FC12" s="699"/>
      <c r="FD12" s="686"/>
      <c r="FE12" s="687"/>
      <c r="FF12" s="514"/>
      <c r="FG12" s="214"/>
      <c r="FH12" s="209"/>
      <c r="FI12" s="231">
        <f>FI11+1</f>
        <v>2004</v>
      </c>
      <c r="FJ12" s="321">
        <f t="shared" ref="FJ12:FJ24" si="45">EU12*$FL$8</f>
        <v>11510.2498275735</v>
      </c>
      <c r="FK12" s="321">
        <f>FJ12*$DP$7/1000</f>
        <v>5141.5998223525139</v>
      </c>
      <c r="FL12" s="316">
        <f>(FJ12*((FK12-$DP$5)/($DP$5-$DP$6)))/1000000</f>
        <v>14.780886804886773</v>
      </c>
      <c r="FM12" s="209"/>
      <c r="FN12" s="209"/>
      <c r="FO12" s="231">
        <f>FO11+1</f>
        <v>2004</v>
      </c>
      <c r="FP12" s="321">
        <f t="shared" ref="FP12:FP25" si="46">EU12*$FR$8</f>
        <v>9144.9195022619351</v>
      </c>
      <c r="FQ12" s="321">
        <f t="shared" si="20"/>
        <v>4085.0126793616514</v>
      </c>
      <c r="FR12" s="316">
        <f t="shared" si="21"/>
        <v>9.3278468802425838</v>
      </c>
      <c r="FU12" s="231">
        <f>FU11+1</f>
        <v>2004</v>
      </c>
      <c r="FV12" s="515">
        <f>FB12*$FX$8</f>
        <v>14795.661828931594</v>
      </c>
      <c r="FW12" s="515">
        <f t="shared" si="22"/>
        <v>6609.1851498291717</v>
      </c>
      <c r="FX12" s="316">
        <f t="shared" si="23"/>
        <v>24.428322533131087</v>
      </c>
      <c r="FY12" s="209"/>
      <c r="FZ12" s="209"/>
      <c r="GA12" s="231">
        <f>GA11+1</f>
        <v>2004</v>
      </c>
      <c r="GB12" s="515">
        <f t="shared" ref="GB12:GB25" si="47">FB12*$GD$8</f>
        <v>11755.186762683237</v>
      </c>
      <c r="GC12" s="515">
        <f t="shared" si="24"/>
        <v>5251.0125389236955</v>
      </c>
      <c r="GD12" s="316">
        <f t="shared" si="25"/>
        <v>15.416964288606525</v>
      </c>
      <c r="GH12" s="231">
        <f>GH11+1</f>
        <v>2004</v>
      </c>
      <c r="GI12" s="568">
        <f t="shared" ref="GI12:GI25" si="48">$GK$8*FB12</f>
        <v>8381.6072631010356</v>
      </c>
      <c r="GJ12" s="515">
        <f t="shared" si="26"/>
        <v>3744.0430104090751</v>
      </c>
      <c r="GK12" s="316">
        <f t="shared" si="27"/>
        <v>7.8347975132729664</v>
      </c>
      <c r="GL12" s="209"/>
      <c r="GM12" s="209"/>
      <c r="GN12" s="231">
        <f>GN11+1</f>
        <v>2004</v>
      </c>
      <c r="GO12" s="568">
        <f t="shared" ref="GO12:GO25" si="49">$GQ$8*FB12</f>
        <v>6659.2059137600399</v>
      </c>
      <c r="GP12" s="515">
        <f t="shared" si="28"/>
        <v>2974.6506336618259</v>
      </c>
      <c r="GQ12" s="316">
        <f t="shared" si="29"/>
        <v>4.9438787653705196</v>
      </c>
    </row>
    <row r="13" spans="1:199" ht="15.75" thickBot="1" x14ac:dyDescent="0.3">
      <c r="A13" s="191">
        <v>2011</v>
      </c>
      <c r="B13" s="124">
        <v>215195</v>
      </c>
      <c r="C13" s="131">
        <v>6297</v>
      </c>
      <c r="D13" s="149">
        <f>C13*365</f>
        <v>2298405</v>
      </c>
      <c r="E13" s="132">
        <v>11802.4</v>
      </c>
      <c r="F13" s="34">
        <f t="shared" si="31"/>
        <v>11802400</v>
      </c>
      <c r="G13" s="34">
        <f t="shared" si="32"/>
        <v>0.19474047651325155</v>
      </c>
      <c r="H13" s="151">
        <f t="shared" si="0"/>
        <v>54.845140454006831</v>
      </c>
      <c r="I13" s="151">
        <f t="shared" si="1"/>
        <v>11802400</v>
      </c>
      <c r="J13" s="150">
        <f t="shared" si="33"/>
        <v>11.8024</v>
      </c>
      <c r="K13" s="133">
        <f t="shared" si="2"/>
        <v>2298405</v>
      </c>
      <c r="L13" s="140">
        <f t="shared" si="3"/>
        <v>559848250</v>
      </c>
      <c r="M13" s="150">
        <f t="shared" si="34"/>
        <v>559.84825000000001</v>
      </c>
      <c r="N13" s="175">
        <v>2.87</v>
      </c>
      <c r="O13" s="133">
        <v>9627.1</v>
      </c>
      <c r="P13" s="133">
        <v>3914647.4</v>
      </c>
      <c r="Q13" s="97">
        <v>332095.19</v>
      </c>
      <c r="R13" s="150">
        <f t="shared" si="35"/>
        <v>4246742.59</v>
      </c>
      <c r="S13" s="150">
        <f>R13*((1+W13)*(1+W14)*(1+W15)*(1+W16)*(1+W17)*(1+W18)*(1+W19))</f>
        <v>6533162.4283277355</v>
      </c>
      <c r="T13" s="150">
        <f t="shared" si="36"/>
        <v>27629777</v>
      </c>
      <c r="U13" s="150">
        <f t="shared" si="37"/>
        <v>31876519.59</v>
      </c>
      <c r="V13" s="151">
        <f>U13*((1+W13)*(1+W14)*(1+W15)*(1+W16)*(1+W17)*(1+W18)*(1+W19))</f>
        <v>49038639.785144366</v>
      </c>
      <c r="W13" s="73">
        <v>6.5000000000000002E-2</v>
      </c>
      <c r="X13" s="34">
        <v>7464659.7800000003</v>
      </c>
      <c r="Y13" s="34">
        <f t="shared" si="38"/>
        <v>7464659780</v>
      </c>
      <c r="Z13" s="73">
        <f t="shared" si="4"/>
        <v>5.6891308045656165E-4</v>
      </c>
      <c r="AA13" s="121"/>
      <c r="AB13" s="73"/>
      <c r="AC13" s="73"/>
      <c r="AD13" s="121"/>
      <c r="AE13" s="121"/>
      <c r="AF13" s="164"/>
      <c r="AG13" s="121"/>
      <c r="AH13" s="121"/>
      <c r="AJ13" s="167"/>
      <c r="AK13" s="167"/>
      <c r="AL13" s="784"/>
      <c r="AM13" s="73"/>
      <c r="AN13" s="121"/>
      <c r="AO13" s="73"/>
      <c r="AP13" s="517"/>
      <c r="AQ13" s="165"/>
      <c r="AR13" s="552"/>
      <c r="AS13" s="517"/>
      <c r="AT13" s="165"/>
      <c r="AU13" s="552"/>
      <c r="AV13" s="517"/>
      <c r="AW13" s="517"/>
      <c r="AX13" s="165"/>
      <c r="AY13" s="165"/>
      <c r="AZ13" s="517"/>
      <c r="BA13" s="165"/>
      <c r="BB13" s="552"/>
      <c r="BC13" s="119"/>
      <c r="BD13" s="165"/>
      <c r="BE13" s="552"/>
      <c r="BF13" s="126"/>
      <c r="BG13" s="126"/>
      <c r="BH13" s="126"/>
      <c r="BI13" s="126"/>
      <c r="BJ13" s="142"/>
      <c r="BK13" s="126"/>
      <c r="BL13" s="126"/>
      <c r="BM13" s="126"/>
      <c r="BN13" s="126"/>
      <c r="BO13" s="142"/>
      <c r="BP13" s="121"/>
      <c r="BQ13" s="121"/>
      <c r="BR13" s="121"/>
      <c r="BS13" s="121"/>
      <c r="BT13" s="30"/>
      <c r="BU13" s="739"/>
      <c r="BV13" s="119"/>
      <c r="BW13" s="119"/>
      <c r="BX13" s="34"/>
      <c r="BY13" s="34"/>
      <c r="BZ13" s="73"/>
      <c r="CA13" s="126"/>
      <c r="CB13" s="126"/>
      <c r="CC13" s="142"/>
      <c r="CD13" s="126"/>
      <c r="CE13" s="126"/>
      <c r="CF13" s="142"/>
      <c r="CG13" s="121"/>
      <c r="CH13" s="121"/>
      <c r="CI13" s="30"/>
      <c r="CJ13" s="121"/>
      <c r="CK13" s="144"/>
      <c r="CL13" s="144"/>
      <c r="CM13" s="144"/>
      <c r="CV13" s="205">
        <v>2005</v>
      </c>
      <c r="CW13" s="236">
        <v>207445</v>
      </c>
      <c r="CX13" s="237"/>
      <c r="CY13" s="238"/>
      <c r="CZ13" s="239"/>
      <c r="DA13" s="240">
        <v>123</v>
      </c>
      <c r="DB13" s="686">
        <f t="shared" si="39"/>
        <v>0.59292824604111927</v>
      </c>
      <c r="DC13" s="687"/>
      <c r="DD13" s="781">
        <f t="shared" si="40"/>
        <v>44895</v>
      </c>
      <c r="DE13" s="782"/>
      <c r="DF13" s="698">
        <f t="shared" si="5"/>
        <v>2.0202152016300316E-2</v>
      </c>
      <c r="DG13" s="699"/>
      <c r="DH13" s="686"/>
      <c r="DI13" s="687"/>
      <c r="DJ13" s="320"/>
      <c r="DK13" s="214"/>
      <c r="DM13" s="231">
        <f t="shared" ref="DM13:DM58" si="50">DM12+1</f>
        <v>2005</v>
      </c>
      <c r="DN13" s="321">
        <f t="shared" ref="DN13:DN25" si="51">DF13*$DP$8</f>
        <v>18736.085415112761</v>
      </c>
      <c r="DO13" s="321">
        <f t="shared" si="6"/>
        <v>8369.3625147173334</v>
      </c>
      <c r="DP13" s="316">
        <f t="shared" si="41"/>
        <v>39.178852629677834</v>
      </c>
      <c r="DR13" s="231">
        <f t="shared" ref="DR13:DR54" si="52">DR12+1</f>
        <v>2005</v>
      </c>
      <c r="DS13" s="321">
        <f t="shared" si="7"/>
        <v>18684.88905123949</v>
      </c>
      <c r="DT13" s="321">
        <f t="shared" si="8"/>
        <v>8346.493226966053</v>
      </c>
      <c r="DU13" s="316">
        <f t="shared" si="9"/>
        <v>38.964968866881591</v>
      </c>
      <c r="DW13" s="231">
        <f t="shared" ref="DW13:DW54" si="53">DW12+1</f>
        <v>2005</v>
      </c>
      <c r="DX13" s="321">
        <f t="shared" si="10"/>
        <v>17828.401355372756</v>
      </c>
      <c r="DY13" s="321">
        <f t="shared" si="11"/>
        <v>7963.9023144416224</v>
      </c>
      <c r="DZ13" s="316">
        <f t="shared" si="12"/>
        <v>35.4736262025176</v>
      </c>
      <c r="EB13" s="231">
        <f t="shared" ref="EB13:EB54" si="54">EB12+1</f>
        <v>2005</v>
      </c>
      <c r="EC13" s="321">
        <f t="shared" si="13"/>
        <v>17828.401355372756</v>
      </c>
      <c r="ED13" s="321">
        <f t="shared" si="14"/>
        <v>7963.9023144416224</v>
      </c>
      <c r="EE13" s="316">
        <f t="shared" si="15"/>
        <v>35.4736262025176</v>
      </c>
      <c r="EJ13" s="205">
        <v>2005</v>
      </c>
      <c r="EK13" s="236">
        <v>207445</v>
      </c>
      <c r="EL13" s="237"/>
      <c r="EM13" s="238"/>
      <c r="EN13" s="239"/>
      <c r="EO13" s="240">
        <v>123</v>
      </c>
      <c r="EP13" s="301"/>
      <c r="EQ13" s="301"/>
      <c r="ER13" s="301"/>
      <c r="ES13" s="291">
        <f t="shared" si="42"/>
        <v>0.59292824604111927</v>
      </c>
      <c r="ET13" s="286">
        <f t="shared" si="16"/>
        <v>44895</v>
      </c>
      <c r="EU13" s="280">
        <f t="shared" si="17"/>
        <v>2.0202152016300316E-2</v>
      </c>
      <c r="EV13" s="278"/>
      <c r="EW13" s="299"/>
      <c r="EX13" s="686">
        <f t="shared" si="43"/>
        <v>0.59292824604111927</v>
      </c>
      <c r="EY13" s="687"/>
      <c r="EZ13" s="686">
        <f t="shared" si="44"/>
        <v>44895</v>
      </c>
      <c r="FA13" s="687"/>
      <c r="FB13" s="698">
        <f t="shared" si="18"/>
        <v>2.0202152016300316E-2</v>
      </c>
      <c r="FC13" s="699"/>
      <c r="FD13" s="686"/>
      <c r="FE13" s="687"/>
      <c r="FF13" s="514"/>
      <c r="FG13" s="214"/>
      <c r="FH13" s="209"/>
      <c r="FI13" s="231">
        <f t="shared" ref="FI13:FI58" si="55">FI12+1</f>
        <v>2005</v>
      </c>
      <c r="FJ13" s="321">
        <f t="shared" si="45"/>
        <v>11710.179725322914</v>
      </c>
      <c r="FK13" s="321">
        <f t="shared" si="19"/>
        <v>5230.908007852433</v>
      </c>
      <c r="FL13" s="316">
        <f t="shared" ref="FL13:FL57" si="56">(FJ13*((FK13-$DP$5)/($DP$5-$DP$6)))/1000000</f>
        <v>15.299080499989055</v>
      </c>
      <c r="FM13" s="209"/>
      <c r="FN13" s="209"/>
      <c r="FO13" s="231">
        <f t="shared" ref="FO13:FO54" si="57">FO12+1</f>
        <v>2005</v>
      </c>
      <c r="FP13" s="321">
        <f t="shared" si="46"/>
        <v>9303.7642578843497</v>
      </c>
      <c r="FQ13" s="321">
        <f t="shared" si="20"/>
        <v>4155.9682345862948</v>
      </c>
      <c r="FR13" s="316">
        <f t="shared" si="21"/>
        <v>9.6549074741393177</v>
      </c>
      <c r="FU13" s="231">
        <f t="shared" ref="FU13:FU58" si="58">FU12+1</f>
        <v>2005</v>
      </c>
      <c r="FV13" s="515">
        <f t="shared" ref="FV13:FV25" si="59">FB13*$FX$8</f>
        <v>15052.658436382017</v>
      </c>
      <c r="FW13" s="515">
        <f t="shared" si="22"/>
        <v>6723.984891885757</v>
      </c>
      <c r="FX13" s="316">
        <f t="shared" si="23"/>
        <v>25.284646154191861</v>
      </c>
      <c r="FY13" s="209"/>
      <c r="FZ13" s="209"/>
      <c r="GA13" s="231">
        <f t="shared" ref="GA13:GA54" si="60">GA12+1</f>
        <v>2005</v>
      </c>
      <c r="GB13" s="515">
        <f t="shared" si="47"/>
        <v>11959.371148139273</v>
      </c>
      <c r="GC13" s="515">
        <f t="shared" si="24"/>
        <v>5342.2211934459428</v>
      </c>
      <c r="GD13" s="316">
        <f t="shared" si="25"/>
        <v>15.957452288033716</v>
      </c>
      <c r="GH13" s="231">
        <f t="shared" ref="GH13:GH58" si="61">GH12+1</f>
        <v>2005</v>
      </c>
      <c r="GI13" s="568">
        <f t="shared" si="48"/>
        <v>8527.1934934774781</v>
      </c>
      <c r="GJ13" s="515">
        <f t="shared" si="26"/>
        <v>3809.0760155526564</v>
      </c>
      <c r="GK13" s="316">
        <f t="shared" si="27"/>
        <v>8.1095230621285861</v>
      </c>
      <c r="GL13" s="209"/>
      <c r="GM13" s="209"/>
      <c r="GN13" s="231">
        <f t="shared" ref="GN13:GN54" si="62">GN12+1</f>
        <v>2005</v>
      </c>
      <c r="GO13" s="568">
        <f t="shared" si="49"/>
        <v>6774.874502832794</v>
      </c>
      <c r="GP13" s="515">
        <f t="shared" si="28"/>
        <v>3026.3195032291524</v>
      </c>
      <c r="GQ13" s="316">
        <f t="shared" si="29"/>
        <v>5.1172651168346572</v>
      </c>
    </row>
    <row r="14" spans="1:199" ht="15.75" thickBot="1" x14ac:dyDescent="0.3">
      <c r="A14" s="191">
        <v>2012</v>
      </c>
      <c r="B14" s="124">
        <v>217258</v>
      </c>
      <c r="C14" s="131">
        <v>9138</v>
      </c>
      <c r="D14" s="149">
        <f t="shared" si="30"/>
        <v>3335370</v>
      </c>
      <c r="E14" s="132">
        <v>15102</v>
      </c>
      <c r="F14" s="34">
        <f t="shared" si="31"/>
        <v>15102000</v>
      </c>
      <c r="G14" s="34">
        <f t="shared" si="32"/>
        <v>0.22085617798967025</v>
      </c>
      <c r="H14" s="151">
        <f t="shared" si="0"/>
        <v>69.511824650875923</v>
      </c>
      <c r="I14" s="151">
        <f t="shared" si="1"/>
        <v>15102000</v>
      </c>
      <c r="J14" s="150">
        <f t="shared" si="33"/>
        <v>15.102</v>
      </c>
      <c r="K14" s="133">
        <f t="shared" si="2"/>
        <v>3335370</v>
      </c>
      <c r="L14" s="140">
        <f t="shared" si="3"/>
        <v>814965000</v>
      </c>
      <c r="M14" s="150">
        <f t="shared" si="34"/>
        <v>814.96500000000003</v>
      </c>
      <c r="N14" s="175">
        <v>1.84</v>
      </c>
      <c r="O14" s="133">
        <v>9893.1</v>
      </c>
      <c r="P14" s="133">
        <v>4478322</v>
      </c>
      <c r="Q14" s="97">
        <v>30543</v>
      </c>
      <c r="R14" s="150">
        <f t="shared" si="35"/>
        <v>4508865</v>
      </c>
      <c r="S14" s="150">
        <f>R14*((1+W14)*(1+W15)*(1+W16)*(1+W17)*(1+W18)*(1+W19))</f>
        <v>6513060.9540848946</v>
      </c>
      <c r="T14" s="150">
        <f t="shared" si="36"/>
        <v>18203304</v>
      </c>
      <c r="U14" s="150">
        <f t="shared" si="37"/>
        <v>22712169</v>
      </c>
      <c r="V14" s="151">
        <f>U14*((1+W14)*(1+W15)*(1+W16)*(1+W17)*(1+W18)*(1+W19))</f>
        <v>32807755.631733786</v>
      </c>
      <c r="W14" s="73">
        <v>5.8400000000000001E-2</v>
      </c>
      <c r="X14" s="34">
        <v>8166704.8300000001</v>
      </c>
      <c r="Y14" s="34">
        <f t="shared" si="38"/>
        <v>8166704830</v>
      </c>
      <c r="Z14" s="73">
        <f t="shared" si="4"/>
        <v>5.5210333835464451E-4</v>
      </c>
      <c r="AA14" s="121"/>
      <c r="AB14" s="73"/>
      <c r="AC14" s="73"/>
      <c r="AD14" s="121"/>
      <c r="AE14" s="121"/>
      <c r="AF14" s="164"/>
      <c r="AG14" s="121"/>
      <c r="AH14" s="121"/>
      <c r="AJ14" s="167"/>
      <c r="AK14" s="167"/>
      <c r="AL14" s="784"/>
      <c r="AM14" s="73"/>
      <c r="AN14" s="121"/>
      <c r="AO14" s="73"/>
      <c r="AP14" s="517"/>
      <c r="AQ14" s="165"/>
      <c r="AR14" s="552"/>
      <c r="AS14" s="517"/>
      <c r="AT14" s="165"/>
      <c r="AU14" s="552"/>
      <c r="AV14" s="517"/>
      <c r="AW14" s="517"/>
      <c r="AX14" s="165"/>
      <c r="AY14" s="165"/>
      <c r="AZ14" s="517"/>
      <c r="BA14" s="165"/>
      <c r="BB14" s="552"/>
      <c r="BC14" s="119"/>
      <c r="BD14" s="165"/>
      <c r="BE14" s="552"/>
      <c r="BF14" s="126"/>
      <c r="BG14" s="126"/>
      <c r="BH14" s="126"/>
      <c r="BI14" s="126"/>
      <c r="BJ14" s="142"/>
      <c r="BK14" s="126"/>
      <c r="BL14" s="126"/>
      <c r="BM14" s="126"/>
      <c r="BN14" s="126"/>
      <c r="BO14" s="142"/>
      <c r="BP14" s="121"/>
      <c r="BQ14" s="121"/>
      <c r="BR14" s="121"/>
      <c r="BS14" s="121"/>
      <c r="BT14" s="30"/>
      <c r="BU14" s="739"/>
      <c r="BV14" s="119"/>
      <c r="BW14" s="119"/>
      <c r="BX14" s="34"/>
      <c r="BY14" s="34"/>
      <c r="BZ14" s="73"/>
      <c r="CA14" s="126"/>
      <c r="CB14" s="126"/>
      <c r="CC14" s="142"/>
      <c r="CD14" s="126"/>
      <c r="CE14" s="126"/>
      <c r="CF14" s="142"/>
      <c r="CG14" s="121"/>
      <c r="CH14" s="121"/>
      <c r="CI14" s="30"/>
      <c r="CJ14" s="121"/>
      <c r="CK14" s="144"/>
      <c r="CL14" s="144"/>
      <c r="CM14" s="144"/>
      <c r="CV14" s="205">
        <v>2006</v>
      </c>
      <c r="CW14" s="236">
        <v>210335</v>
      </c>
      <c r="CX14" s="237"/>
      <c r="CY14" s="238"/>
      <c r="CZ14" s="239"/>
      <c r="DA14" s="240">
        <v>125.8</v>
      </c>
      <c r="DB14" s="686">
        <f t="shared" si="39"/>
        <v>0.59809351748401363</v>
      </c>
      <c r="DC14" s="687"/>
      <c r="DD14" s="781">
        <f t="shared" si="40"/>
        <v>45917</v>
      </c>
      <c r="DE14" s="782"/>
      <c r="DF14" s="698">
        <f t="shared" si="5"/>
        <v>2.0662038403663253E-2</v>
      </c>
      <c r="DG14" s="699"/>
      <c r="DH14" s="686"/>
      <c r="DI14" s="687"/>
      <c r="DJ14" s="320"/>
      <c r="DK14" s="214"/>
      <c r="DM14" s="231">
        <f t="shared" si="50"/>
        <v>2006</v>
      </c>
      <c r="DN14" s="321">
        <f t="shared" si="51"/>
        <v>19162.597928627521</v>
      </c>
      <c r="DO14" s="321">
        <f t="shared" si="6"/>
        <v>8559.8845882230926</v>
      </c>
      <c r="DP14" s="316">
        <f t="shared" si="41"/>
        <v>40.983453422482832</v>
      </c>
      <c r="DR14" s="231">
        <f t="shared" si="52"/>
        <v>2006</v>
      </c>
      <c r="DS14" s="321">
        <f t="shared" si="7"/>
        <v>19110.236119072586</v>
      </c>
      <c r="DT14" s="321">
        <f t="shared" si="8"/>
        <v>8536.4946987994281</v>
      </c>
      <c r="DU14" s="316">
        <f t="shared" si="9"/>
        <v>40.759719535668282</v>
      </c>
      <c r="DW14" s="231">
        <f t="shared" si="53"/>
        <v>2006</v>
      </c>
      <c r="DX14" s="321">
        <f t="shared" si="10"/>
        <v>18234.251142324334</v>
      </c>
      <c r="DY14" s="321">
        <f t="shared" si="11"/>
        <v>8145.1943996484251</v>
      </c>
      <c r="DZ14" s="316">
        <f t="shared" si="12"/>
        <v>37.107587257632858</v>
      </c>
      <c r="EB14" s="231">
        <f t="shared" si="54"/>
        <v>2006</v>
      </c>
      <c r="EC14" s="321">
        <f t="shared" si="13"/>
        <v>18234.251142324334</v>
      </c>
      <c r="ED14" s="321">
        <f t="shared" si="14"/>
        <v>8145.1943996484251</v>
      </c>
      <c r="EE14" s="316">
        <f t="shared" si="15"/>
        <v>37.107587257632858</v>
      </c>
      <c r="EJ14" s="205">
        <v>2006</v>
      </c>
      <c r="EK14" s="236">
        <v>210335</v>
      </c>
      <c r="EL14" s="237"/>
      <c r="EM14" s="238"/>
      <c r="EN14" s="239"/>
      <c r="EO14" s="240">
        <v>125.8</v>
      </c>
      <c r="EP14" s="301"/>
      <c r="EQ14" s="301"/>
      <c r="ER14" s="301"/>
      <c r="ES14" s="291">
        <f t="shared" si="42"/>
        <v>0.59809351748401363</v>
      </c>
      <c r="ET14" s="286">
        <f t="shared" si="16"/>
        <v>45917</v>
      </c>
      <c r="EU14" s="280">
        <f t="shared" si="17"/>
        <v>2.0662038403663253E-2</v>
      </c>
      <c r="EV14" s="278"/>
      <c r="EW14" s="299"/>
      <c r="EX14" s="686">
        <f t="shared" si="43"/>
        <v>0.59809351748401363</v>
      </c>
      <c r="EY14" s="687"/>
      <c r="EZ14" s="686">
        <f t="shared" si="44"/>
        <v>45917</v>
      </c>
      <c r="FA14" s="687"/>
      <c r="FB14" s="698">
        <f t="shared" si="18"/>
        <v>2.0662038403663253E-2</v>
      </c>
      <c r="FC14" s="699"/>
      <c r="FD14" s="686"/>
      <c r="FE14" s="687"/>
      <c r="FF14" s="514"/>
      <c r="FG14" s="214"/>
      <c r="FH14" s="209"/>
      <c r="FI14" s="231">
        <f t="shared" si="55"/>
        <v>2006</v>
      </c>
      <c r="FJ14" s="321">
        <f t="shared" si="45"/>
        <v>11976.752922322135</v>
      </c>
      <c r="FK14" s="321">
        <f>FJ14*$DP$7/1000</f>
        <v>5349.9855885189927</v>
      </c>
      <c r="FL14" s="316">
        <f t="shared" si="56"/>
        <v>16.003892941766136</v>
      </c>
      <c r="FM14" s="209"/>
      <c r="FN14" s="209"/>
      <c r="FO14" s="231">
        <f t="shared" si="57"/>
        <v>2006</v>
      </c>
      <c r="FP14" s="321">
        <f t="shared" si="46"/>
        <v>9515.5572653809049</v>
      </c>
      <c r="FQ14" s="321">
        <f t="shared" si="20"/>
        <v>4250.5756415524875</v>
      </c>
      <c r="FR14" s="316">
        <f t="shared" si="21"/>
        <v>10.099754535424744</v>
      </c>
      <c r="FU14" s="231">
        <f t="shared" si="58"/>
        <v>2006</v>
      </c>
      <c r="FV14" s="515">
        <f t="shared" si="59"/>
        <v>15395.320579649251</v>
      </c>
      <c r="FW14" s="515">
        <f t="shared" si="22"/>
        <v>6877.0512146278725</v>
      </c>
      <c r="FX14" s="316">
        <f t="shared" si="23"/>
        <v>26.449357872241027</v>
      </c>
      <c r="FY14" s="209"/>
      <c r="FZ14" s="209"/>
      <c r="GA14" s="231">
        <f t="shared" si="60"/>
        <v>2006</v>
      </c>
      <c r="GB14" s="515">
        <f t="shared" si="47"/>
        <v>12231.61699541399</v>
      </c>
      <c r="GC14" s="515">
        <f t="shared" si="24"/>
        <v>5463.8327328089408</v>
      </c>
      <c r="GD14" s="316">
        <f t="shared" si="25"/>
        <v>16.692587807437008</v>
      </c>
      <c r="GH14" s="231">
        <f t="shared" si="61"/>
        <v>2006</v>
      </c>
      <c r="GI14" s="568">
        <f t="shared" si="48"/>
        <v>8721.3084673127396</v>
      </c>
      <c r="GJ14" s="515">
        <f t="shared" si="26"/>
        <v>3895.7866890774326</v>
      </c>
      <c r="GK14" s="316">
        <f t="shared" si="27"/>
        <v>8.483187723989678</v>
      </c>
      <c r="GL14" s="209"/>
      <c r="GM14" s="209"/>
      <c r="GN14" s="231">
        <f t="shared" si="62"/>
        <v>2006</v>
      </c>
      <c r="GO14" s="568">
        <f t="shared" si="49"/>
        <v>6929.0992882631353</v>
      </c>
      <c r="GP14" s="515">
        <f t="shared" si="28"/>
        <v>3095.2113293189218</v>
      </c>
      <c r="GQ14" s="316">
        <f t="shared" si="29"/>
        <v>5.3530952806416039</v>
      </c>
    </row>
    <row r="15" spans="1:199" ht="15.75" thickBot="1" x14ac:dyDescent="0.3">
      <c r="A15" s="191">
        <v>2013</v>
      </c>
      <c r="B15" s="124">
        <v>226987</v>
      </c>
      <c r="C15" s="131">
        <v>6355</v>
      </c>
      <c r="D15" s="149">
        <f t="shared" si="30"/>
        <v>2319575</v>
      </c>
      <c r="E15" s="132">
        <v>16916</v>
      </c>
      <c r="F15" s="34">
        <f t="shared" si="31"/>
        <v>16916000</v>
      </c>
      <c r="G15" s="34">
        <f t="shared" si="32"/>
        <v>0.13712313785764957</v>
      </c>
      <c r="H15" s="151">
        <f t="shared" si="0"/>
        <v>74.524091688070243</v>
      </c>
      <c r="I15" s="151">
        <f t="shared" si="1"/>
        <v>16916000</v>
      </c>
      <c r="J15" s="150">
        <f t="shared" si="33"/>
        <v>16.916</v>
      </c>
      <c r="K15" s="133">
        <f t="shared" si="2"/>
        <v>2319575</v>
      </c>
      <c r="L15" s="140">
        <f t="shared" si="3"/>
        <v>558748750</v>
      </c>
      <c r="M15" s="150">
        <f t="shared" si="34"/>
        <v>558.74874999999997</v>
      </c>
      <c r="N15" s="175">
        <v>1.82</v>
      </c>
      <c r="O15" s="133">
        <v>15541</v>
      </c>
      <c r="P15" s="133">
        <v>2413192.98</v>
      </c>
      <c r="Q15" s="97">
        <v>56563.57</v>
      </c>
      <c r="R15" s="150">
        <f t="shared" si="35"/>
        <v>2469756.5499999998</v>
      </c>
      <c r="S15" s="150">
        <f>R15*((1+W15)*(1+W16)*(1+W17)*(1+W18)*(1+W19))</f>
        <v>3370716.4853451541</v>
      </c>
      <c r="T15" s="150">
        <f t="shared" si="36"/>
        <v>28284620.000000004</v>
      </c>
      <c r="U15" s="150">
        <f t="shared" si="37"/>
        <v>30754376.550000004</v>
      </c>
      <c r="V15" s="151">
        <f>U15*((1+W15)*(1+W16)*(1+W17)*(1+W18)*(1+W19))</f>
        <v>41973482.784607835</v>
      </c>
      <c r="W15" s="73">
        <v>5.91E-2</v>
      </c>
      <c r="X15" s="34">
        <v>9133309.2100000009</v>
      </c>
      <c r="Y15" s="34">
        <f t="shared" si="38"/>
        <v>9133309210</v>
      </c>
      <c r="Z15" s="73">
        <f t="shared" si="4"/>
        <v>2.7041201531815867E-4</v>
      </c>
      <c r="AA15" s="121"/>
      <c r="AB15" s="73"/>
      <c r="AC15" s="73"/>
      <c r="AD15" s="121"/>
      <c r="AE15" s="121"/>
      <c r="AF15" s="164"/>
      <c r="AG15" s="121"/>
      <c r="AH15" s="121"/>
      <c r="AJ15" s="167"/>
      <c r="AK15" s="167"/>
      <c r="AL15" s="784"/>
      <c r="AM15" s="73"/>
      <c r="AN15" s="121"/>
      <c r="AO15" s="73"/>
      <c r="AP15" s="517"/>
      <c r="AQ15" s="165"/>
      <c r="AR15" s="552"/>
      <c r="AS15" s="517"/>
      <c r="AT15" s="165"/>
      <c r="AU15" s="552"/>
      <c r="AV15" s="517"/>
      <c r="AW15" s="517"/>
      <c r="AX15" s="165"/>
      <c r="AY15" s="165"/>
      <c r="AZ15" s="517"/>
      <c r="BA15" s="165"/>
      <c r="BB15" s="552"/>
      <c r="BC15" s="119"/>
      <c r="BD15" s="165"/>
      <c r="BE15" s="552"/>
      <c r="BF15" s="126"/>
      <c r="BG15" s="126"/>
      <c r="BH15" s="126"/>
      <c r="BI15" s="126"/>
      <c r="BJ15" s="142"/>
      <c r="BK15" s="126"/>
      <c r="BL15" s="126"/>
      <c r="BM15" s="126"/>
      <c r="BN15" s="126"/>
      <c r="BO15" s="142"/>
      <c r="BP15" s="121"/>
      <c r="BQ15" s="121"/>
      <c r="BR15" s="121"/>
      <c r="BS15" s="121"/>
      <c r="BT15" s="30"/>
      <c r="BU15" s="739"/>
      <c r="BV15" s="119"/>
      <c r="BW15" s="119"/>
      <c r="BX15" s="34"/>
      <c r="BY15" s="34"/>
      <c r="BZ15" s="73"/>
      <c r="CA15" s="126"/>
      <c r="CB15" s="126"/>
      <c r="CC15" s="142"/>
      <c r="CD15" s="126"/>
      <c r="CE15" s="126"/>
      <c r="CF15" s="142"/>
      <c r="CG15" s="121"/>
      <c r="CH15" s="121"/>
      <c r="CI15" s="30"/>
      <c r="CJ15" s="121"/>
      <c r="CK15" s="144"/>
      <c r="CL15" s="144"/>
      <c r="CM15" s="144"/>
      <c r="CV15" s="205">
        <v>2007</v>
      </c>
      <c r="CW15" s="236">
        <v>213169</v>
      </c>
      <c r="CX15" s="237"/>
      <c r="CY15" s="238"/>
      <c r="CZ15" s="239"/>
      <c r="DA15" s="240">
        <v>128.6</v>
      </c>
      <c r="DB15" s="686">
        <f t="shared" si="39"/>
        <v>0.60327721197735129</v>
      </c>
      <c r="DC15" s="687"/>
      <c r="DD15" s="781">
        <f t="shared" si="40"/>
        <v>46939</v>
      </c>
      <c r="DE15" s="782"/>
      <c r="DF15" s="698">
        <f t="shared" si="5"/>
        <v>2.1121924791026186E-2</v>
      </c>
      <c r="DG15" s="699"/>
      <c r="DH15" s="686"/>
      <c r="DI15" s="687"/>
      <c r="DJ15" s="320"/>
      <c r="DK15" s="214"/>
      <c r="DM15" s="231">
        <f t="shared" si="50"/>
        <v>2007</v>
      </c>
      <c r="DN15" s="321">
        <f t="shared" si="51"/>
        <v>19589.110442142282</v>
      </c>
      <c r="DO15" s="321">
        <f t="shared" si="6"/>
        <v>8750.4066617288536</v>
      </c>
      <c r="DP15" s="316">
        <f t="shared" si="41"/>
        <v>42.828684239513336</v>
      </c>
      <c r="DR15" s="231">
        <f t="shared" si="52"/>
        <v>2007</v>
      </c>
      <c r="DS15" s="321">
        <f t="shared" si="7"/>
        <v>19535.583186905678</v>
      </c>
      <c r="DT15" s="321">
        <f t="shared" si="8"/>
        <v>8726.4961706327995</v>
      </c>
      <c r="DU15" s="316">
        <f t="shared" si="9"/>
        <v>42.594878488919093</v>
      </c>
      <c r="DW15" s="231">
        <f t="shared" si="53"/>
        <v>2007</v>
      </c>
      <c r="DX15" s="321">
        <f t="shared" si="10"/>
        <v>18640.100929275908</v>
      </c>
      <c r="DY15" s="321">
        <f t="shared" si="11"/>
        <v>8326.4864848552261</v>
      </c>
      <c r="DZ15" s="316">
        <f t="shared" si="12"/>
        <v>38.778336989826698</v>
      </c>
      <c r="EB15" s="231">
        <f t="shared" si="54"/>
        <v>2007</v>
      </c>
      <c r="EC15" s="321">
        <f t="shared" si="13"/>
        <v>18640.100929275908</v>
      </c>
      <c r="ED15" s="321">
        <f t="shared" si="14"/>
        <v>8326.4864848552261</v>
      </c>
      <c r="EE15" s="316">
        <f t="shared" si="15"/>
        <v>38.778336989826698</v>
      </c>
      <c r="EJ15" s="205">
        <v>2007</v>
      </c>
      <c r="EK15" s="236">
        <v>213169</v>
      </c>
      <c r="EL15" s="237"/>
      <c r="EM15" s="238"/>
      <c r="EN15" s="239"/>
      <c r="EO15" s="240">
        <v>128.6</v>
      </c>
      <c r="EP15" s="301"/>
      <c r="EQ15" s="301"/>
      <c r="ER15" s="301"/>
      <c r="ES15" s="291">
        <f t="shared" si="42"/>
        <v>0.60327721197735129</v>
      </c>
      <c r="ET15" s="286">
        <f t="shared" si="16"/>
        <v>46939</v>
      </c>
      <c r="EU15" s="280">
        <f t="shared" si="17"/>
        <v>2.1121924791026186E-2</v>
      </c>
      <c r="EV15" s="278"/>
      <c r="EW15" s="299"/>
      <c r="EX15" s="686">
        <f t="shared" si="43"/>
        <v>0.60327721197735129</v>
      </c>
      <c r="EY15" s="687"/>
      <c r="EZ15" s="686">
        <f t="shared" si="44"/>
        <v>46939</v>
      </c>
      <c r="FA15" s="687"/>
      <c r="FB15" s="698">
        <f t="shared" si="18"/>
        <v>2.1121924791026186E-2</v>
      </c>
      <c r="FC15" s="699"/>
      <c r="FD15" s="686"/>
      <c r="FE15" s="687"/>
      <c r="FF15" s="514"/>
      <c r="FG15" s="214"/>
      <c r="FH15" s="209"/>
      <c r="FI15" s="231">
        <f t="shared" si="55"/>
        <v>2007</v>
      </c>
      <c r="FJ15" s="321">
        <f t="shared" si="45"/>
        <v>12243.326119321357</v>
      </c>
      <c r="FK15" s="321">
        <f t="shared" si="19"/>
        <v>5469.0631691855515</v>
      </c>
      <c r="FL15" s="316">
        <f t="shared" si="56"/>
        <v>16.724576829227821</v>
      </c>
      <c r="FM15" s="209"/>
      <c r="FN15" s="209"/>
      <c r="FO15" s="231">
        <f t="shared" si="57"/>
        <v>2007</v>
      </c>
      <c r="FP15" s="321">
        <f t="shared" si="46"/>
        <v>9727.3502728774583</v>
      </c>
      <c r="FQ15" s="321">
        <f t="shared" si="20"/>
        <v>4345.1830485186792</v>
      </c>
      <c r="FR15" s="316">
        <f t="shared" si="21"/>
        <v>10.554620190336573</v>
      </c>
      <c r="FU15" s="231">
        <f t="shared" si="58"/>
        <v>2007</v>
      </c>
      <c r="FV15" s="515">
        <f t="shared" si="59"/>
        <v>15737.982722916484</v>
      </c>
      <c r="FW15" s="515">
        <f t="shared" si="22"/>
        <v>7030.1175373699871</v>
      </c>
      <c r="FX15" s="316">
        <f t="shared" si="23"/>
        <v>27.640294607396612</v>
      </c>
      <c r="FY15" s="209"/>
      <c r="FZ15" s="209"/>
      <c r="GA15" s="231">
        <f t="shared" si="60"/>
        <v>2007</v>
      </c>
      <c r="GB15" s="515">
        <f t="shared" si="47"/>
        <v>12503.862842688703</v>
      </c>
      <c r="GC15" s="515">
        <f t="shared" si="24"/>
        <v>5585.444272171937</v>
      </c>
      <c r="GD15" s="316">
        <f t="shared" si="25"/>
        <v>17.444277445126421</v>
      </c>
      <c r="GH15" s="231">
        <f t="shared" si="61"/>
        <v>2007</v>
      </c>
      <c r="GI15" s="568">
        <f t="shared" si="48"/>
        <v>8915.4234411479993</v>
      </c>
      <c r="GJ15" s="515">
        <f t="shared" si="26"/>
        <v>3982.4973626022088</v>
      </c>
      <c r="GK15" s="316">
        <f t="shared" si="27"/>
        <v>8.8652683059120196</v>
      </c>
      <c r="GL15" s="209"/>
      <c r="GM15" s="209"/>
      <c r="GN15" s="231">
        <f t="shared" si="62"/>
        <v>2007</v>
      </c>
      <c r="GO15" s="568">
        <f t="shared" si="49"/>
        <v>7083.3240736934749</v>
      </c>
      <c r="GP15" s="515">
        <f t="shared" si="28"/>
        <v>3164.1031554086912</v>
      </c>
      <c r="GQ15" s="316">
        <f t="shared" si="29"/>
        <v>5.5942378579968501</v>
      </c>
    </row>
    <row r="16" spans="1:199" ht="15" customHeight="1" thickBot="1" x14ac:dyDescent="0.3">
      <c r="A16" s="191">
        <v>2014</v>
      </c>
      <c r="B16" s="124">
        <v>229388</v>
      </c>
      <c r="C16" s="131">
        <v>9350</v>
      </c>
      <c r="D16" s="149">
        <f t="shared" si="30"/>
        <v>3412750</v>
      </c>
      <c r="E16" s="132">
        <v>15189.6</v>
      </c>
      <c r="F16" s="34">
        <f t="shared" si="31"/>
        <v>15189600</v>
      </c>
      <c r="G16" s="34">
        <f t="shared" si="32"/>
        <v>0.22467675251487859</v>
      </c>
      <c r="H16" s="151">
        <f t="shared" si="0"/>
        <v>66.217936422131928</v>
      </c>
      <c r="I16" s="151">
        <f t="shared" si="1"/>
        <v>15189600</v>
      </c>
      <c r="J16" s="150">
        <f t="shared" si="33"/>
        <v>15.1896</v>
      </c>
      <c r="K16" s="133">
        <f t="shared" si="2"/>
        <v>3412750</v>
      </c>
      <c r="L16" s="140">
        <f t="shared" si="3"/>
        <v>834200500</v>
      </c>
      <c r="M16" s="150">
        <f t="shared" si="34"/>
        <v>834.20050000000003</v>
      </c>
      <c r="N16" s="175">
        <v>2.93</v>
      </c>
      <c r="O16" s="133">
        <v>16916</v>
      </c>
      <c r="P16" s="133">
        <v>2530374.2400000002</v>
      </c>
      <c r="Q16" s="97">
        <v>198519.52</v>
      </c>
      <c r="R16" s="150">
        <f t="shared" si="35"/>
        <v>2728893.7600000002</v>
      </c>
      <c r="S16" s="150">
        <f>R16*((1+W16)*(1+W17)*(1+W18)*(1+W19))</f>
        <v>3516557.6323511624</v>
      </c>
      <c r="T16" s="150">
        <f t="shared" si="36"/>
        <v>49563880.000000007</v>
      </c>
      <c r="U16" s="150">
        <f t="shared" si="37"/>
        <v>52292773.760000005</v>
      </c>
      <c r="V16" s="151">
        <f>U16*((1+W16)*(1+W17)*(1+W18)*(1+W19))</f>
        <v>67386482.895743296</v>
      </c>
      <c r="W16" s="73">
        <v>6.4100000000000004E-2</v>
      </c>
      <c r="X16" s="34">
        <v>9566566.1500000004</v>
      </c>
      <c r="Y16" s="34">
        <f t="shared" si="38"/>
        <v>9566566150</v>
      </c>
      <c r="Z16" s="73">
        <f t="shared" si="4"/>
        <v>2.8525321596192593E-4</v>
      </c>
      <c r="AA16" s="121"/>
      <c r="AB16" s="73"/>
      <c r="AC16" s="73"/>
      <c r="AD16" s="121"/>
      <c r="AE16" s="121"/>
      <c r="AF16" s="164"/>
      <c r="AG16" s="121"/>
      <c r="AH16" s="121"/>
      <c r="AJ16" s="167"/>
      <c r="AK16" s="167"/>
      <c r="AL16" s="784"/>
      <c r="AM16" s="73"/>
      <c r="AN16" s="121"/>
      <c r="AO16" s="73"/>
      <c r="AP16" s="517"/>
      <c r="AQ16" s="165"/>
      <c r="AR16" s="552"/>
      <c r="AS16" s="517"/>
      <c r="AT16" s="165"/>
      <c r="AU16" s="552"/>
      <c r="AV16" s="517"/>
      <c r="AW16" s="517"/>
      <c r="AX16" s="165"/>
      <c r="AY16" s="165"/>
      <c r="AZ16" s="517"/>
      <c r="BA16" s="165"/>
      <c r="BB16" s="552"/>
      <c r="BC16" s="119"/>
      <c r="BD16" s="165"/>
      <c r="BE16" s="552"/>
      <c r="BF16" s="126"/>
      <c r="BG16" s="126"/>
      <c r="BH16" s="126"/>
      <c r="BI16" s="126"/>
      <c r="BJ16" s="142"/>
      <c r="BK16" s="126"/>
      <c r="BL16" s="126"/>
      <c r="BM16" s="126"/>
      <c r="BN16" s="126"/>
      <c r="BO16" s="142"/>
      <c r="BP16" s="121"/>
      <c r="BQ16" s="121"/>
      <c r="BR16" s="121"/>
      <c r="BS16" s="121"/>
      <c r="BT16" s="30"/>
      <c r="BU16" s="739"/>
      <c r="BV16" s="119"/>
      <c r="BW16" s="119"/>
      <c r="BX16" s="34"/>
      <c r="BY16" s="34"/>
      <c r="BZ16" s="73"/>
      <c r="CA16" s="126"/>
      <c r="CB16" s="126"/>
      <c r="CC16" s="142"/>
      <c r="CD16" s="126"/>
      <c r="CE16" s="126"/>
      <c r="CF16" s="142"/>
      <c r="CG16" s="121"/>
      <c r="CH16" s="121"/>
      <c r="CI16" s="30"/>
      <c r="CJ16" s="121"/>
      <c r="CK16" s="144"/>
      <c r="CL16" s="144"/>
      <c r="CM16" s="144"/>
      <c r="CV16" s="205">
        <v>2008</v>
      </c>
      <c r="CW16" s="236">
        <v>216013</v>
      </c>
      <c r="CX16" s="237"/>
      <c r="CY16" s="238"/>
      <c r="CZ16" s="239"/>
      <c r="DA16" s="240">
        <v>124.4</v>
      </c>
      <c r="DB16" s="686">
        <f t="shared" si="39"/>
        <v>0.57589126580344696</v>
      </c>
      <c r="DC16" s="687"/>
      <c r="DD16" s="781">
        <f t="shared" si="40"/>
        <v>45406</v>
      </c>
      <c r="DE16" s="782"/>
      <c r="DF16" s="698">
        <f t="shared" si="5"/>
        <v>2.0432095209981786E-2</v>
      </c>
      <c r="DG16" s="699"/>
      <c r="DH16" s="686"/>
      <c r="DI16" s="687"/>
      <c r="DJ16" s="320"/>
      <c r="DK16" s="214"/>
      <c r="DM16" s="231">
        <f t="shared" si="50"/>
        <v>2008</v>
      </c>
      <c r="DN16" s="321">
        <f t="shared" si="51"/>
        <v>18949.341671870141</v>
      </c>
      <c r="DO16" s="321">
        <f t="shared" si="6"/>
        <v>8464.623551470213</v>
      </c>
      <c r="DP16" s="316">
        <f t="shared" si="41"/>
        <v>40.07607427305215</v>
      </c>
      <c r="DR16" s="231">
        <f t="shared" si="52"/>
        <v>2008</v>
      </c>
      <c r="DS16" s="321">
        <f t="shared" si="7"/>
        <v>18897.56258515604</v>
      </c>
      <c r="DT16" s="321">
        <f t="shared" si="8"/>
        <v>8441.4939628827397</v>
      </c>
      <c r="DU16" s="316">
        <f t="shared" si="9"/>
        <v>39.857293165716918</v>
      </c>
      <c r="DW16" s="231">
        <f t="shared" si="53"/>
        <v>2008</v>
      </c>
      <c r="DX16" s="321">
        <f t="shared" si="10"/>
        <v>18031.326248848545</v>
      </c>
      <c r="DY16" s="321">
        <f t="shared" si="11"/>
        <v>8054.5483570450233</v>
      </c>
      <c r="DZ16" s="316">
        <f t="shared" si="12"/>
        <v>36.286008145440398</v>
      </c>
      <c r="EB16" s="231">
        <f t="shared" si="54"/>
        <v>2008</v>
      </c>
      <c r="EC16" s="321">
        <f t="shared" si="13"/>
        <v>18031.326248848545</v>
      </c>
      <c r="ED16" s="321">
        <f t="shared" si="14"/>
        <v>8054.5483570450233</v>
      </c>
      <c r="EE16" s="316">
        <f t="shared" si="15"/>
        <v>36.286008145440398</v>
      </c>
      <c r="EJ16" s="205">
        <v>2008</v>
      </c>
      <c r="EK16" s="236">
        <v>216013</v>
      </c>
      <c r="EL16" s="237"/>
      <c r="EM16" s="238"/>
      <c r="EN16" s="239"/>
      <c r="EO16" s="240">
        <v>124.4</v>
      </c>
      <c r="EP16" s="301"/>
      <c r="EQ16" s="301"/>
      <c r="ER16" s="301"/>
      <c r="ES16" s="291">
        <f t="shared" si="42"/>
        <v>0.57589126580344696</v>
      </c>
      <c r="ET16" s="286">
        <f t="shared" si="16"/>
        <v>45406</v>
      </c>
      <c r="EU16" s="280">
        <f t="shared" si="17"/>
        <v>2.0432095209981786E-2</v>
      </c>
      <c r="EV16" s="278"/>
      <c r="EW16" s="299"/>
      <c r="EX16" s="686">
        <f t="shared" si="43"/>
        <v>0.57589126580344696</v>
      </c>
      <c r="EY16" s="687"/>
      <c r="EZ16" s="686">
        <f t="shared" si="44"/>
        <v>45406</v>
      </c>
      <c r="FA16" s="687"/>
      <c r="FB16" s="698">
        <f t="shared" si="18"/>
        <v>2.0432095209981786E-2</v>
      </c>
      <c r="FC16" s="699"/>
      <c r="FD16" s="686"/>
      <c r="FE16" s="687"/>
      <c r="FF16" s="514"/>
      <c r="FG16" s="214"/>
      <c r="FH16" s="209"/>
      <c r="FI16" s="231">
        <f t="shared" si="55"/>
        <v>2008</v>
      </c>
      <c r="FJ16" s="321">
        <f t="shared" si="45"/>
        <v>11843.466323822526</v>
      </c>
      <c r="FK16" s="321">
        <f t="shared" si="19"/>
        <v>5290.4467981857133</v>
      </c>
      <c r="FL16" s="316">
        <f t="shared" si="56"/>
        <v>15.649502790167022</v>
      </c>
      <c r="FM16" s="209"/>
      <c r="FN16" s="209"/>
      <c r="FO16" s="231">
        <f t="shared" si="57"/>
        <v>2008</v>
      </c>
      <c r="FP16" s="321">
        <f t="shared" si="46"/>
        <v>9409.6607616326273</v>
      </c>
      <c r="FQ16" s="321">
        <f t="shared" si="20"/>
        <v>4203.2719380693907</v>
      </c>
      <c r="FR16" s="316">
        <f t="shared" si="21"/>
        <v>9.8760786805787273</v>
      </c>
      <c r="FU16" s="231">
        <f t="shared" si="58"/>
        <v>2008</v>
      </c>
      <c r="FV16" s="515">
        <f t="shared" si="59"/>
        <v>15223.989508015635</v>
      </c>
      <c r="FW16" s="515">
        <f t="shared" si="22"/>
        <v>6800.5180532568147</v>
      </c>
      <c r="FX16" s="316">
        <f t="shared" si="23"/>
        <v>25.863723886078144</v>
      </c>
      <c r="FY16" s="209"/>
      <c r="FZ16" s="209"/>
      <c r="GA16" s="231">
        <f t="shared" si="60"/>
        <v>2008</v>
      </c>
      <c r="GB16" s="515">
        <f t="shared" si="47"/>
        <v>12095.494071776631</v>
      </c>
      <c r="GC16" s="515">
        <f t="shared" si="24"/>
        <v>5403.0269631274423</v>
      </c>
      <c r="GD16" s="316">
        <f t="shared" si="25"/>
        <v>16.322950782949597</v>
      </c>
      <c r="GH16" s="231">
        <f t="shared" si="61"/>
        <v>2008</v>
      </c>
      <c r="GI16" s="568">
        <f t="shared" si="48"/>
        <v>8624.2509803951107</v>
      </c>
      <c r="GJ16" s="515">
        <f t="shared" si="26"/>
        <v>3852.4313523150454</v>
      </c>
      <c r="GK16" s="316">
        <f t="shared" si="27"/>
        <v>8.295303403051479</v>
      </c>
      <c r="GL16" s="209"/>
      <c r="GM16" s="209"/>
      <c r="GN16" s="231">
        <f t="shared" si="62"/>
        <v>2008</v>
      </c>
      <c r="GO16" s="568">
        <f t="shared" si="49"/>
        <v>6851.9868955479651</v>
      </c>
      <c r="GP16" s="515">
        <f t="shared" si="28"/>
        <v>3060.7654162740378</v>
      </c>
      <c r="GQ16" s="316">
        <f t="shared" si="29"/>
        <v>5.2345161470445944</v>
      </c>
    </row>
    <row r="17" spans="1:199" ht="15.75" thickBot="1" x14ac:dyDescent="0.3">
      <c r="A17" s="191">
        <v>2015</v>
      </c>
      <c r="B17" s="124">
        <v>231721</v>
      </c>
      <c r="C17" s="134">
        <v>10249</v>
      </c>
      <c r="D17" s="149">
        <f t="shared" si="30"/>
        <v>3740885</v>
      </c>
      <c r="E17" s="132">
        <v>15203.63</v>
      </c>
      <c r="F17" s="34">
        <f t="shared" si="31"/>
        <v>15203630</v>
      </c>
      <c r="G17" s="34">
        <f t="shared" si="32"/>
        <v>0.24605209413804466</v>
      </c>
      <c r="H17" s="151">
        <f t="shared" si="0"/>
        <v>65.611791766823032</v>
      </c>
      <c r="I17" s="151">
        <f t="shared" si="1"/>
        <v>15203630</v>
      </c>
      <c r="J17" s="150">
        <f t="shared" si="33"/>
        <v>15.20363</v>
      </c>
      <c r="K17" s="133">
        <f t="shared" si="2"/>
        <v>3740885</v>
      </c>
      <c r="L17" s="140">
        <f t="shared" si="3"/>
        <v>916216712.5</v>
      </c>
      <c r="M17" s="150">
        <f t="shared" si="34"/>
        <v>916.21671249999997</v>
      </c>
      <c r="N17" s="175">
        <v>3.08</v>
      </c>
      <c r="O17" s="133">
        <v>11392.2</v>
      </c>
      <c r="P17" s="133">
        <v>1114942.06</v>
      </c>
      <c r="Q17" s="97">
        <v>0</v>
      </c>
      <c r="R17" s="150">
        <f t="shared" si="35"/>
        <v>1114942.06</v>
      </c>
      <c r="S17" s="150">
        <f>R17*((1+W17)*(1+W18)*(1+W19))</f>
        <v>1350208.9020902354</v>
      </c>
      <c r="T17" s="150">
        <f t="shared" si="36"/>
        <v>35087976</v>
      </c>
      <c r="U17" s="150">
        <f t="shared" si="37"/>
        <v>36202918.060000002</v>
      </c>
      <c r="V17" s="151">
        <f>U17*((1+W17)*(1+W18)*(1+W19))</f>
        <v>43842190.549574703</v>
      </c>
      <c r="W17" s="73">
        <v>0.1067</v>
      </c>
      <c r="X17" s="34">
        <v>9948806.3900000006</v>
      </c>
      <c r="Y17" s="34">
        <f t="shared" si="38"/>
        <v>9948806390</v>
      </c>
      <c r="Z17" s="73">
        <f t="shared" si="4"/>
        <v>1.1206792215000578E-4</v>
      </c>
      <c r="AA17" s="121"/>
      <c r="AB17" s="73"/>
      <c r="AC17" s="73"/>
      <c r="AD17" s="121"/>
      <c r="AE17" s="121"/>
      <c r="AF17" s="164"/>
      <c r="AG17" s="121"/>
      <c r="AH17" s="121"/>
      <c r="AJ17" s="167"/>
      <c r="AK17" s="167"/>
      <c r="AL17" s="784"/>
      <c r="AM17" s="73"/>
      <c r="AN17" s="121"/>
      <c r="AO17" s="73"/>
      <c r="AP17" s="517"/>
      <c r="AQ17" s="165"/>
      <c r="AR17" s="552"/>
      <c r="AS17" s="517"/>
      <c r="AT17" s="165"/>
      <c r="AU17" s="552"/>
      <c r="AV17" s="517"/>
      <c r="AW17" s="517"/>
      <c r="AX17" s="165"/>
      <c r="AY17" s="165"/>
      <c r="AZ17" s="517"/>
      <c r="BA17" s="165"/>
      <c r="BB17" s="552"/>
      <c r="BC17" s="119"/>
      <c r="BD17" s="165"/>
      <c r="BE17" s="552"/>
      <c r="BF17" s="126"/>
      <c r="BG17" s="126"/>
      <c r="BH17" s="126"/>
      <c r="BI17" s="126"/>
      <c r="BJ17" s="142"/>
      <c r="BK17" s="126"/>
      <c r="BL17" s="126"/>
      <c r="BM17" s="126"/>
      <c r="BN17" s="126"/>
      <c r="BO17" s="142"/>
      <c r="BP17" s="121"/>
      <c r="BQ17" s="121"/>
      <c r="BR17" s="121"/>
      <c r="BS17" s="121"/>
      <c r="BT17" s="30"/>
      <c r="BU17" s="739"/>
      <c r="BV17" s="119"/>
      <c r="BW17" s="119"/>
      <c r="BX17" s="34"/>
      <c r="BY17" s="34"/>
      <c r="BZ17" s="73"/>
      <c r="CA17" s="126"/>
      <c r="CB17" s="126"/>
      <c r="CC17" s="142"/>
      <c r="CD17" s="126"/>
      <c r="CE17" s="126"/>
      <c r="CF17" s="142"/>
      <c r="CG17" s="121"/>
      <c r="CH17" s="121"/>
      <c r="CI17" s="30"/>
      <c r="CJ17" s="121"/>
      <c r="CK17" s="144"/>
      <c r="CL17" s="144"/>
      <c r="CM17" s="144"/>
      <c r="CV17" s="205">
        <v>2009</v>
      </c>
      <c r="CW17" s="236">
        <v>218884</v>
      </c>
      <c r="CX17" s="237"/>
      <c r="CY17" s="238"/>
      <c r="CZ17" s="239"/>
      <c r="DA17" s="240">
        <v>125.7</v>
      </c>
      <c r="DB17" s="686">
        <f t="shared" si="39"/>
        <v>0.57427678587745112</v>
      </c>
      <c r="DC17" s="687"/>
      <c r="DD17" s="781">
        <f t="shared" si="40"/>
        <v>45880.5</v>
      </c>
      <c r="DE17" s="782"/>
      <c r="DF17" s="698">
        <f t="shared" si="5"/>
        <v>2.064561388982886E-2</v>
      </c>
      <c r="DG17" s="699"/>
      <c r="DH17" s="686"/>
      <c r="DI17" s="687"/>
      <c r="DJ17" s="320"/>
      <c r="DK17" s="214"/>
      <c r="DM17" s="231">
        <f t="shared" si="50"/>
        <v>2009</v>
      </c>
      <c r="DN17" s="321">
        <f t="shared" si="51"/>
        <v>19147.365338859137</v>
      </c>
      <c r="DO17" s="321">
        <f t="shared" si="6"/>
        <v>8553.0802284550318</v>
      </c>
      <c r="DP17" s="316">
        <f t="shared" si="41"/>
        <v>40.918303770026746</v>
      </c>
      <c r="DR17" s="231">
        <f t="shared" si="52"/>
        <v>2009</v>
      </c>
      <c r="DS17" s="321">
        <f t="shared" si="7"/>
        <v>19095.045152364259</v>
      </c>
      <c r="DT17" s="321">
        <f t="shared" si="8"/>
        <v>8529.7089319482347</v>
      </c>
      <c r="DU17" s="316">
        <f t="shared" si="9"/>
        <v>40.694925491578609</v>
      </c>
      <c r="DW17" s="231">
        <f t="shared" si="53"/>
        <v>2009</v>
      </c>
      <c r="DX17" s="321">
        <f t="shared" si="10"/>
        <v>18219.756507076061</v>
      </c>
      <c r="DY17" s="321">
        <f t="shared" si="11"/>
        <v>8138.7196823196091</v>
      </c>
      <c r="DZ17" s="316">
        <f t="shared" si="12"/>
        <v>37.048598027168836</v>
      </c>
      <c r="EB17" s="231">
        <f t="shared" si="54"/>
        <v>2009</v>
      </c>
      <c r="EC17" s="321">
        <f t="shared" si="13"/>
        <v>18219.756507076061</v>
      </c>
      <c r="ED17" s="321">
        <f t="shared" si="14"/>
        <v>8138.7196823196091</v>
      </c>
      <c r="EE17" s="316">
        <f t="shared" si="15"/>
        <v>37.048598027168836</v>
      </c>
      <c r="EJ17" s="205">
        <v>2009</v>
      </c>
      <c r="EK17" s="236">
        <v>218884</v>
      </c>
      <c r="EL17" s="237"/>
      <c r="EM17" s="238"/>
      <c r="EN17" s="239"/>
      <c r="EO17" s="240">
        <v>125.7</v>
      </c>
      <c r="EP17" s="301"/>
      <c r="EQ17" s="301"/>
      <c r="ER17" s="301"/>
      <c r="ES17" s="291">
        <f t="shared" si="42"/>
        <v>0.57427678587745112</v>
      </c>
      <c r="ET17" s="286">
        <f t="shared" si="16"/>
        <v>45880.5</v>
      </c>
      <c r="EU17" s="280">
        <f t="shared" si="17"/>
        <v>2.064561388982886E-2</v>
      </c>
      <c r="EV17" s="278"/>
      <c r="EW17" s="299"/>
      <c r="EX17" s="686">
        <f t="shared" si="43"/>
        <v>0.57427678587745112</v>
      </c>
      <c r="EY17" s="687"/>
      <c r="EZ17" s="686">
        <f t="shared" si="44"/>
        <v>45880.5</v>
      </c>
      <c r="FA17" s="687"/>
      <c r="FB17" s="698">
        <f t="shared" si="18"/>
        <v>2.064561388982886E-2</v>
      </c>
      <c r="FC17" s="699"/>
      <c r="FD17" s="686"/>
      <c r="FE17" s="687"/>
      <c r="FF17" s="514"/>
      <c r="FG17" s="214"/>
      <c r="FH17" s="209"/>
      <c r="FI17" s="231">
        <f t="shared" si="55"/>
        <v>2009</v>
      </c>
      <c r="FJ17" s="321">
        <f t="shared" si="45"/>
        <v>11967.232451000733</v>
      </c>
      <c r="FK17" s="321">
        <f t="shared" si="19"/>
        <v>5345.7328177809004</v>
      </c>
      <c r="FL17" s="316">
        <f t="shared" si="56"/>
        <v>15.978447772268044</v>
      </c>
      <c r="FM17" s="209"/>
      <c r="FN17" s="209"/>
      <c r="FO17" s="231">
        <f t="shared" si="57"/>
        <v>2009</v>
      </c>
      <c r="FP17" s="321">
        <f t="shared" si="46"/>
        <v>9507.9932293988841</v>
      </c>
      <c r="FQ17" s="321">
        <f t="shared" si="20"/>
        <v>4247.1968055894085</v>
      </c>
      <c r="FR17" s="316">
        <f t="shared" si="21"/>
        <v>10.083694626330418</v>
      </c>
      <c r="FU17" s="231">
        <f t="shared" si="58"/>
        <v>2009</v>
      </c>
      <c r="FV17" s="515">
        <f t="shared" si="59"/>
        <v>15383.082645961134</v>
      </c>
      <c r="FW17" s="515">
        <f t="shared" si="22"/>
        <v>6871.584560244225</v>
      </c>
      <c r="FX17" s="316">
        <f t="shared" si="23"/>
        <v>26.407309446429402</v>
      </c>
      <c r="FY17" s="209"/>
      <c r="FZ17" s="209"/>
      <c r="GA17" s="231">
        <f t="shared" si="60"/>
        <v>2009</v>
      </c>
      <c r="GB17" s="515">
        <f t="shared" si="47"/>
        <v>12221.893929439892</v>
      </c>
      <c r="GC17" s="515">
        <f t="shared" si="24"/>
        <v>5459.4894635459759</v>
      </c>
      <c r="GD17" s="316">
        <f t="shared" si="25"/>
        <v>16.666047915676604</v>
      </c>
      <c r="GH17" s="231">
        <f t="shared" si="61"/>
        <v>2009</v>
      </c>
      <c r="GI17" s="568">
        <f t="shared" si="48"/>
        <v>8714.3757896757652</v>
      </c>
      <c r="GJ17" s="515">
        <f t="shared" si="26"/>
        <v>3892.6898793086903</v>
      </c>
      <c r="GK17" s="316">
        <f t="shared" si="27"/>
        <v>8.4696976405037869</v>
      </c>
      <c r="GL17" s="209"/>
      <c r="GM17" s="209"/>
      <c r="GN17" s="231">
        <f t="shared" si="62"/>
        <v>2009</v>
      </c>
      <c r="GO17" s="568">
        <f t="shared" si="49"/>
        <v>6923.5912602120507</v>
      </c>
      <c r="GP17" s="515">
        <f t="shared" si="28"/>
        <v>3092.7509069585731</v>
      </c>
      <c r="GQ17" s="316">
        <f t="shared" si="29"/>
        <v>5.3445812982825522</v>
      </c>
    </row>
    <row r="18" spans="1:199" ht="15.75" thickBot="1" x14ac:dyDescent="0.3">
      <c r="A18" s="190">
        <v>2016</v>
      </c>
      <c r="B18" s="125">
        <v>234002</v>
      </c>
      <c r="C18" s="135">
        <v>10405</v>
      </c>
      <c r="D18" s="152">
        <f t="shared" si="30"/>
        <v>3797825</v>
      </c>
      <c r="E18" s="136">
        <v>16098.49</v>
      </c>
      <c r="F18" s="35">
        <f t="shared" si="31"/>
        <v>16098490</v>
      </c>
      <c r="G18" s="35">
        <f t="shared" si="32"/>
        <v>0.2359118774493757</v>
      </c>
      <c r="H18" s="154">
        <f t="shared" si="0"/>
        <v>68.796377808736679</v>
      </c>
      <c r="I18" s="154">
        <f t="shared" si="1"/>
        <v>16098490</v>
      </c>
      <c r="J18" s="153">
        <f t="shared" si="33"/>
        <v>16.098490000000002</v>
      </c>
      <c r="K18" s="137">
        <f t="shared" si="2"/>
        <v>3797825</v>
      </c>
      <c r="L18" s="141">
        <f>I18*((G18-$K$4)/($K$4-$L$2))</f>
        <v>929333137.5</v>
      </c>
      <c r="M18" s="153">
        <f t="shared" si="34"/>
        <v>929.33313750000002</v>
      </c>
      <c r="N18" s="176">
        <v>3.64</v>
      </c>
      <c r="O18" s="137">
        <v>11131.93</v>
      </c>
      <c r="P18" s="137">
        <v>126167.86</v>
      </c>
      <c r="Q18" s="138">
        <v>0</v>
      </c>
      <c r="R18" s="153">
        <f>P18+Q18</f>
        <v>126167.86</v>
      </c>
      <c r="S18" s="153">
        <f>R18*((1+W18)*(1+W19))</f>
        <v>138059.881036623</v>
      </c>
      <c r="T18" s="153">
        <f t="shared" si="36"/>
        <v>40520225.200000003</v>
      </c>
      <c r="U18" s="153">
        <f t="shared" si="37"/>
        <v>40646393.060000002</v>
      </c>
      <c r="V18" s="154">
        <f>U18*((1+W18)*(1+W19))</f>
        <v>44477541.193386488</v>
      </c>
      <c r="W18" s="73">
        <v>6.2899999999999998E-2</v>
      </c>
      <c r="X18" s="35">
        <v>10063061.5</v>
      </c>
      <c r="Y18" s="35">
        <f t="shared" si="38"/>
        <v>10063061500</v>
      </c>
      <c r="Z18" s="35">
        <f>ROUNDUP(R18/Y18,4)</f>
        <v>1E-4</v>
      </c>
      <c r="AA18" s="118"/>
      <c r="AB18" s="34"/>
      <c r="AC18" s="34"/>
      <c r="AD18" s="118"/>
      <c r="AE18" s="118"/>
      <c r="AF18" s="30"/>
      <c r="AG18" s="118"/>
      <c r="AH18" s="118"/>
      <c r="AJ18" s="167"/>
      <c r="AK18" s="167"/>
      <c r="AL18" s="784"/>
      <c r="AM18" s="34"/>
      <c r="AN18" s="518"/>
      <c r="AO18" s="34"/>
      <c r="AP18" s="517"/>
      <c r="AQ18" s="165"/>
      <c r="AR18" s="552"/>
      <c r="AS18" s="517"/>
      <c r="AT18" s="165"/>
      <c r="AU18" s="552"/>
      <c r="AV18" s="517"/>
      <c r="AW18" s="517"/>
      <c r="AX18" s="165"/>
      <c r="AY18" s="165"/>
      <c r="AZ18" s="517"/>
      <c r="BA18" s="165"/>
      <c r="BB18" s="552"/>
      <c r="BC18" s="521"/>
      <c r="BD18" s="165"/>
      <c r="BE18" s="552"/>
      <c r="BF18" s="126"/>
      <c r="BG18" s="126"/>
      <c r="BH18" s="126"/>
      <c r="BI18" s="126"/>
      <c r="BJ18" s="142"/>
      <c r="BK18" s="126"/>
      <c r="BL18" s="126"/>
      <c r="BM18" s="126"/>
      <c r="BN18" s="126"/>
      <c r="BO18" s="142"/>
      <c r="BP18" s="118"/>
      <c r="BQ18" s="518"/>
      <c r="BR18" s="118"/>
      <c r="BS18" s="518"/>
      <c r="BT18" s="30"/>
      <c r="BU18" s="739"/>
      <c r="BV18" s="76"/>
      <c r="BW18" s="76"/>
      <c r="BX18" s="34"/>
      <c r="BY18" s="34"/>
      <c r="BZ18" s="170"/>
      <c r="CA18" s="126"/>
      <c r="CB18" s="126"/>
      <c r="CC18" s="142"/>
      <c r="CD18" s="126"/>
      <c r="CE18" s="126"/>
      <c r="CF18" s="142"/>
      <c r="CG18" s="118"/>
      <c r="CH18" s="118"/>
      <c r="CI18" s="30"/>
      <c r="CJ18" s="118"/>
      <c r="CK18" s="144"/>
      <c r="CL18" s="144"/>
      <c r="CM18" s="144"/>
      <c r="CV18" s="205">
        <v>2010</v>
      </c>
      <c r="CW18" s="236">
        <v>221692</v>
      </c>
      <c r="CX18" s="237"/>
      <c r="CY18" s="238"/>
      <c r="CZ18" s="239"/>
      <c r="DA18" s="240">
        <v>127.8</v>
      </c>
      <c r="DB18" s="686">
        <f t="shared" si="39"/>
        <v>0.57647547047254744</v>
      </c>
      <c r="DC18" s="687"/>
      <c r="DD18" s="781">
        <f t="shared" si="40"/>
        <v>46647</v>
      </c>
      <c r="DE18" s="782"/>
      <c r="DF18" s="698">
        <f t="shared" si="5"/>
        <v>2.0990528680351062E-2</v>
      </c>
      <c r="DG18" s="699"/>
      <c r="DH18" s="686"/>
      <c r="DI18" s="687"/>
      <c r="DJ18" s="320"/>
      <c r="DK18" s="214"/>
      <c r="DM18" s="231">
        <f t="shared" si="50"/>
        <v>2010</v>
      </c>
      <c r="DN18" s="321">
        <f t="shared" si="51"/>
        <v>19467.24972399521</v>
      </c>
      <c r="DO18" s="321">
        <f t="shared" si="6"/>
        <v>8695.9717835843512</v>
      </c>
      <c r="DP18" s="316">
        <f t="shared" si="41"/>
        <v>42.297329513808151</v>
      </c>
      <c r="DR18" s="231">
        <f t="shared" si="52"/>
        <v>2010</v>
      </c>
      <c r="DS18" s="321">
        <f t="shared" si="7"/>
        <v>19414.055453239078</v>
      </c>
      <c r="DT18" s="321">
        <f t="shared" si="8"/>
        <v>8672.2100358232638</v>
      </c>
      <c r="DU18" s="316">
        <f t="shared" si="9"/>
        <v>42.066424065085776</v>
      </c>
      <c r="DW18" s="231">
        <f t="shared" si="53"/>
        <v>2010</v>
      </c>
      <c r="DX18" s="321">
        <f t="shared" si="10"/>
        <v>18524.143847289743</v>
      </c>
      <c r="DY18" s="321">
        <f t="shared" si="11"/>
        <v>8274.6887462247105</v>
      </c>
      <c r="DZ18" s="316">
        <f t="shared" si="12"/>
        <v>38.297225976844921</v>
      </c>
      <c r="EB18" s="231">
        <f t="shared" si="54"/>
        <v>2010</v>
      </c>
      <c r="EC18" s="321">
        <f t="shared" si="13"/>
        <v>18524.143847289743</v>
      </c>
      <c r="ED18" s="321">
        <f t="shared" si="14"/>
        <v>8274.6887462247105</v>
      </c>
      <c r="EE18" s="316">
        <f t="shared" si="15"/>
        <v>38.297225976844921</v>
      </c>
      <c r="EJ18" s="205">
        <v>2010</v>
      </c>
      <c r="EK18" s="236">
        <v>221692</v>
      </c>
      <c r="EL18" s="237"/>
      <c r="EM18" s="238"/>
      <c r="EN18" s="239"/>
      <c r="EO18" s="240">
        <v>127.8</v>
      </c>
      <c r="EP18" s="301"/>
      <c r="EQ18" s="301"/>
      <c r="ER18" s="301"/>
      <c r="ES18" s="291">
        <f t="shared" si="42"/>
        <v>0.57647547047254744</v>
      </c>
      <c r="ET18" s="286">
        <f t="shared" si="16"/>
        <v>46647</v>
      </c>
      <c r="EU18" s="280">
        <f t="shared" si="17"/>
        <v>2.0990528680351062E-2</v>
      </c>
      <c r="EV18" s="278"/>
      <c r="EW18" s="299"/>
      <c r="EX18" s="686">
        <f t="shared" si="43"/>
        <v>0.57647547047254744</v>
      </c>
      <c r="EY18" s="687"/>
      <c r="EZ18" s="686">
        <f t="shared" si="44"/>
        <v>46647</v>
      </c>
      <c r="FA18" s="687"/>
      <c r="FB18" s="698">
        <f t="shared" si="18"/>
        <v>2.0990528680351062E-2</v>
      </c>
      <c r="FC18" s="699"/>
      <c r="FD18" s="686"/>
      <c r="FE18" s="687"/>
      <c r="FF18" s="514"/>
      <c r="FG18" s="214"/>
      <c r="FH18" s="209"/>
      <c r="FI18" s="231">
        <f t="shared" si="55"/>
        <v>2010</v>
      </c>
      <c r="FJ18" s="321">
        <f t="shared" si="45"/>
        <v>12167.162348750149</v>
      </c>
      <c r="FK18" s="321">
        <f t="shared" si="19"/>
        <v>5435.0410032808204</v>
      </c>
      <c r="FL18" s="316">
        <f t="shared" si="56"/>
        <v>16.517047611821972</v>
      </c>
      <c r="FM18" s="209"/>
      <c r="FN18" s="209"/>
      <c r="FO18" s="231">
        <f t="shared" si="57"/>
        <v>2010</v>
      </c>
      <c r="FP18" s="321">
        <f t="shared" si="46"/>
        <v>9666.8379850213005</v>
      </c>
      <c r="FQ18" s="321">
        <f t="shared" si="20"/>
        <v>4318.1523608140524</v>
      </c>
      <c r="FR18" s="316">
        <f t="shared" si="21"/>
        <v>10.423636269175395</v>
      </c>
      <c r="FU18" s="231">
        <f t="shared" si="58"/>
        <v>2010</v>
      </c>
      <c r="FV18" s="515">
        <f t="shared" si="59"/>
        <v>15640.079253411559</v>
      </c>
      <c r="FW18" s="515">
        <f t="shared" si="22"/>
        <v>6986.3843023008112</v>
      </c>
      <c r="FX18" s="316">
        <f t="shared" si="23"/>
        <v>27.297350946627013</v>
      </c>
      <c r="FY18" s="209"/>
      <c r="FZ18" s="209"/>
      <c r="GA18" s="231">
        <f t="shared" si="60"/>
        <v>2010</v>
      </c>
      <c r="GB18" s="515">
        <f t="shared" si="47"/>
        <v>12426.078314895927</v>
      </c>
      <c r="GC18" s="515">
        <f t="shared" si="24"/>
        <v>5550.6981180682242</v>
      </c>
      <c r="GD18" s="316">
        <f t="shared" si="25"/>
        <v>17.227819781471677</v>
      </c>
      <c r="GH18" s="231">
        <f t="shared" si="61"/>
        <v>2010</v>
      </c>
      <c r="GI18" s="568">
        <f t="shared" si="48"/>
        <v>8859.9620200522095</v>
      </c>
      <c r="GJ18" s="515">
        <f t="shared" si="26"/>
        <v>3957.7228844522724</v>
      </c>
      <c r="GK18" s="316">
        <f t="shared" si="27"/>
        <v>8.7552436580095883</v>
      </c>
      <c r="GL18" s="209"/>
      <c r="GM18" s="209"/>
      <c r="GN18" s="231">
        <f t="shared" si="62"/>
        <v>2010</v>
      </c>
      <c r="GO18" s="568">
        <f t="shared" si="49"/>
        <v>7039.2598492848065</v>
      </c>
      <c r="GP18" s="515">
        <f t="shared" si="28"/>
        <v>3144.4197765259</v>
      </c>
      <c r="GQ18" s="316">
        <f t="shared" si="29"/>
        <v>5.524797895737362</v>
      </c>
    </row>
    <row r="19" spans="1:199" ht="15" customHeight="1" thickBot="1" x14ac:dyDescent="0.3">
      <c r="A19" s="162"/>
      <c r="B19" s="163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8"/>
      <c r="S19" s="118"/>
      <c r="T19" s="116"/>
      <c r="U19" s="116"/>
      <c r="V19" s="116"/>
      <c r="W19" s="177">
        <v>2.9499999999999998E-2</v>
      </c>
      <c r="X19" s="118"/>
      <c r="Y19" s="118"/>
      <c r="Z19" s="747"/>
      <c r="AA19" s="118"/>
      <c r="AB19" s="34"/>
      <c r="AC19" s="34"/>
      <c r="AD19" s="773" t="s">
        <v>51</v>
      </c>
      <c r="AE19" s="773" t="s">
        <v>50</v>
      </c>
      <c r="AF19" s="773" t="s">
        <v>49</v>
      </c>
      <c r="AG19" s="771" t="s">
        <v>51</v>
      </c>
      <c r="AH19" s="771" t="s">
        <v>50</v>
      </c>
      <c r="AI19" s="772" t="s">
        <v>49</v>
      </c>
      <c r="AJ19" s="167"/>
      <c r="AK19" s="167"/>
      <c r="AL19" s="784"/>
      <c r="AM19" s="34"/>
      <c r="AN19" s="518"/>
      <c r="AO19" s="34"/>
      <c r="AP19" s="517"/>
      <c r="AQ19" s="165"/>
      <c r="AR19" s="552"/>
      <c r="AS19" s="517"/>
      <c r="AT19" s="165"/>
      <c r="AU19" s="552"/>
      <c r="AV19" s="517"/>
      <c r="AW19" s="517"/>
      <c r="AX19" s="165"/>
      <c r="AY19" s="165"/>
      <c r="AZ19" s="517"/>
      <c r="BA19" s="165"/>
      <c r="BB19" s="552"/>
      <c r="BC19" s="521"/>
      <c r="BD19" s="165"/>
      <c r="BE19" s="552"/>
      <c r="BF19" s="714" t="s">
        <v>51</v>
      </c>
      <c r="BG19" s="715" t="s">
        <v>552</v>
      </c>
      <c r="BH19" s="715" t="s">
        <v>50</v>
      </c>
      <c r="BI19" s="715" t="s">
        <v>49</v>
      </c>
      <c r="BJ19" s="715" t="s">
        <v>553</v>
      </c>
      <c r="BK19" s="715" t="s">
        <v>51</v>
      </c>
      <c r="BL19" s="715" t="s">
        <v>552</v>
      </c>
      <c r="BM19" s="715" t="s">
        <v>50</v>
      </c>
      <c r="BN19" s="715" t="s">
        <v>49</v>
      </c>
      <c r="BO19" s="715" t="s">
        <v>553</v>
      </c>
      <c r="BP19" s="715" t="s">
        <v>51</v>
      </c>
      <c r="BQ19" s="715" t="s">
        <v>552</v>
      </c>
      <c r="BR19" s="715" t="s">
        <v>50</v>
      </c>
      <c r="BS19" s="715" t="s">
        <v>49</v>
      </c>
      <c r="BT19" s="715" t="s">
        <v>553</v>
      </c>
      <c r="BU19" s="739"/>
      <c r="BV19" s="76"/>
      <c r="BW19" s="76"/>
      <c r="BX19" s="34"/>
      <c r="BY19" s="34"/>
      <c r="BZ19" s="170"/>
      <c r="CA19" s="727" t="s">
        <v>51</v>
      </c>
      <c r="CB19" s="727" t="s">
        <v>50</v>
      </c>
      <c r="CC19" s="727" t="s">
        <v>49</v>
      </c>
      <c r="CD19" s="727" t="s">
        <v>51</v>
      </c>
      <c r="CE19" s="727" t="s">
        <v>50</v>
      </c>
      <c r="CF19" s="727" t="s">
        <v>49</v>
      </c>
      <c r="CG19" s="715" t="s">
        <v>51</v>
      </c>
      <c r="CH19" s="715" t="s">
        <v>50</v>
      </c>
      <c r="CI19" s="715" t="s">
        <v>49</v>
      </c>
      <c r="CJ19" s="118"/>
      <c r="CK19" s="144"/>
      <c r="CL19" s="144"/>
      <c r="CM19" s="144"/>
      <c r="CV19" s="205">
        <v>2011</v>
      </c>
      <c r="CW19" s="236">
        <v>223957</v>
      </c>
      <c r="CX19" s="237">
        <v>1829.4</v>
      </c>
      <c r="CY19" s="238">
        <v>1142.9499999999998</v>
      </c>
      <c r="CZ19" s="239"/>
      <c r="DA19" s="240">
        <v>129.1</v>
      </c>
      <c r="DB19" s="686">
        <f t="shared" si="39"/>
        <v>0.57644994351594281</v>
      </c>
      <c r="DC19" s="687"/>
      <c r="DD19" s="781">
        <f t="shared" si="40"/>
        <v>47121.5</v>
      </c>
      <c r="DE19" s="782"/>
      <c r="DF19" s="698">
        <f t="shared" si="5"/>
        <v>2.1204047360198139E-2</v>
      </c>
      <c r="DG19" s="699"/>
      <c r="DH19" s="686"/>
      <c r="DI19" s="687"/>
      <c r="DJ19" s="320"/>
      <c r="DK19" s="214"/>
      <c r="DM19" s="231">
        <f t="shared" si="50"/>
        <v>2011</v>
      </c>
      <c r="DN19" s="321">
        <f t="shared" si="51"/>
        <v>19665.273390984206</v>
      </c>
      <c r="DO19" s="321">
        <f t="shared" si="6"/>
        <v>8784.4284605691701</v>
      </c>
      <c r="DP19" s="316">
        <f t="shared" si="41"/>
        <v>43.162465223420085</v>
      </c>
      <c r="DR19" s="231">
        <f t="shared" si="52"/>
        <v>2011</v>
      </c>
      <c r="DS19" s="321">
        <f t="shared" si="7"/>
        <v>19611.538020447304</v>
      </c>
      <c r="DT19" s="321">
        <f t="shared" si="8"/>
        <v>8760.4250048887607</v>
      </c>
      <c r="DU19" s="316">
        <f t="shared" si="9"/>
        <v>42.926837592137737</v>
      </c>
      <c r="DW19" s="231">
        <f t="shared" si="53"/>
        <v>2011</v>
      </c>
      <c r="DX19" s="321">
        <f t="shared" si="10"/>
        <v>18712.574105517262</v>
      </c>
      <c r="DY19" s="321">
        <f t="shared" si="11"/>
        <v>8358.860071499299</v>
      </c>
      <c r="DZ19" s="316">
        <f t="shared" si="12"/>
        <v>39.080556413763091</v>
      </c>
      <c r="EB19" s="231">
        <f t="shared" si="54"/>
        <v>2011</v>
      </c>
      <c r="EC19" s="321">
        <f t="shared" si="13"/>
        <v>18712.574105517262</v>
      </c>
      <c r="ED19" s="321">
        <f t="shared" si="14"/>
        <v>8358.860071499299</v>
      </c>
      <c r="EE19" s="316">
        <f t="shared" si="15"/>
        <v>39.080556413763091</v>
      </c>
      <c r="EJ19" s="205">
        <v>2011</v>
      </c>
      <c r="EK19" s="236">
        <v>223957</v>
      </c>
      <c r="EL19" s="237">
        <v>1829.4</v>
      </c>
      <c r="EM19" s="238">
        <v>1142.9499999999998</v>
      </c>
      <c r="EN19" s="239"/>
      <c r="EO19" s="240">
        <v>129.1</v>
      </c>
      <c r="EP19" s="301"/>
      <c r="EQ19" s="301"/>
      <c r="ER19" s="301"/>
      <c r="ES19" s="291">
        <f t="shared" si="42"/>
        <v>0.57644994351594281</v>
      </c>
      <c r="ET19" s="286">
        <f t="shared" si="16"/>
        <v>47121.5</v>
      </c>
      <c r="EU19" s="280">
        <f t="shared" si="17"/>
        <v>2.1204047360198139E-2</v>
      </c>
      <c r="EV19" s="278"/>
      <c r="EW19" s="299"/>
      <c r="EX19" s="686">
        <f t="shared" si="43"/>
        <v>0.57644994351594281</v>
      </c>
      <c r="EY19" s="687"/>
      <c r="EZ19" s="686">
        <f t="shared" si="44"/>
        <v>47121.5</v>
      </c>
      <c r="FA19" s="687"/>
      <c r="FB19" s="698">
        <f t="shared" si="18"/>
        <v>2.1204047360198139E-2</v>
      </c>
      <c r="FC19" s="699"/>
      <c r="FD19" s="686"/>
      <c r="FE19" s="687"/>
      <c r="FF19" s="514"/>
      <c r="FG19" s="214"/>
      <c r="FH19" s="209"/>
      <c r="FI19" s="231">
        <f t="shared" si="55"/>
        <v>2011</v>
      </c>
      <c r="FJ19" s="321">
        <f t="shared" si="45"/>
        <v>12290.92847592836</v>
      </c>
      <c r="FK19" s="321">
        <f t="shared" si="19"/>
        <v>5490.3270228760093</v>
      </c>
      <c r="FL19" s="316">
        <f t="shared" si="56"/>
        <v>16.85494052631152</v>
      </c>
      <c r="FM19" s="209"/>
      <c r="FN19" s="209"/>
      <c r="FO19" s="231">
        <f t="shared" si="57"/>
        <v>2011</v>
      </c>
      <c r="FP19" s="321">
        <f t="shared" si="46"/>
        <v>9765.1704527875572</v>
      </c>
      <c r="FQ19" s="321">
        <f t="shared" si="20"/>
        <v>4362.0772283340702</v>
      </c>
      <c r="FR19" s="316">
        <f t="shared" si="21"/>
        <v>10.636900452660342</v>
      </c>
      <c r="FU19" s="231">
        <f t="shared" si="58"/>
        <v>2011</v>
      </c>
      <c r="FV19" s="515">
        <f t="shared" si="59"/>
        <v>15799.17239135706</v>
      </c>
      <c r="FW19" s="515">
        <f t="shared" si="22"/>
        <v>7057.4508092882215</v>
      </c>
      <c r="FX19" s="316">
        <f t="shared" si="23"/>
        <v>27.855721529377558</v>
      </c>
      <c r="FY19" s="209"/>
      <c r="FZ19" s="209"/>
      <c r="GA19" s="231">
        <f t="shared" si="60"/>
        <v>2011</v>
      </c>
      <c r="GB19" s="515">
        <f t="shared" si="47"/>
        <v>12552.478172559189</v>
      </c>
      <c r="GC19" s="515">
        <f t="shared" si="24"/>
        <v>5607.1606184867596</v>
      </c>
      <c r="GD19" s="316">
        <f t="shared" si="25"/>
        <v>17.580249720681437</v>
      </c>
      <c r="GH19" s="231">
        <f t="shared" si="61"/>
        <v>2011</v>
      </c>
      <c r="GI19" s="568">
        <f t="shared" si="48"/>
        <v>8950.0868293328676</v>
      </c>
      <c r="GJ19" s="515">
        <f t="shared" si="26"/>
        <v>3997.9814114459191</v>
      </c>
      <c r="GK19" s="316">
        <f t="shared" si="27"/>
        <v>8.9343825850882723</v>
      </c>
      <c r="GL19" s="209"/>
      <c r="GM19" s="209"/>
      <c r="GN19" s="231">
        <f t="shared" si="62"/>
        <v>2011</v>
      </c>
      <c r="GO19" s="568">
        <f t="shared" si="49"/>
        <v>7110.8642139488929</v>
      </c>
      <c r="GP19" s="515">
        <f t="shared" si="28"/>
        <v>3176.4052672104363</v>
      </c>
      <c r="GQ19" s="316">
        <f t="shared" si="29"/>
        <v>5.6378580556339299</v>
      </c>
    </row>
    <row r="20" spans="1:199" ht="15" customHeight="1" thickBot="1" x14ac:dyDescent="0.3">
      <c r="A20" s="742"/>
      <c r="B20" s="742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8"/>
      <c r="S20" s="118"/>
      <c r="T20" s="116"/>
      <c r="U20" s="116"/>
      <c r="V20" s="116"/>
      <c r="W20" s="122"/>
      <c r="X20" s="118"/>
      <c r="Y20" s="118"/>
      <c r="Z20" s="747"/>
      <c r="AA20" s="72"/>
      <c r="AB20" s="74"/>
      <c r="AC20" s="74"/>
      <c r="AD20" s="774"/>
      <c r="AE20" s="774"/>
      <c r="AF20" s="774"/>
      <c r="AG20" s="771"/>
      <c r="AH20" s="771"/>
      <c r="AI20" s="772"/>
      <c r="AJ20" s="167"/>
      <c r="AK20" s="167"/>
      <c r="AL20" s="784"/>
      <c r="AM20" s="74"/>
      <c r="AN20" s="520"/>
      <c r="AO20" s="74"/>
      <c r="AP20" s="517"/>
      <c r="AQ20" s="165"/>
      <c r="AR20" s="552"/>
      <c r="AS20" s="517"/>
      <c r="AT20" s="165"/>
      <c r="AU20" s="552"/>
      <c r="AV20" s="517"/>
      <c r="AW20" s="517"/>
      <c r="AX20" s="165"/>
      <c r="AY20" s="165"/>
      <c r="AZ20" s="517"/>
      <c r="BA20" s="165"/>
      <c r="BB20" s="552"/>
      <c r="BC20" s="521"/>
      <c r="BD20" s="165"/>
      <c r="BE20" s="552"/>
      <c r="BF20" s="722"/>
      <c r="BG20" s="716"/>
      <c r="BH20" s="716"/>
      <c r="BI20" s="716"/>
      <c r="BJ20" s="716"/>
      <c r="BK20" s="716"/>
      <c r="BL20" s="716"/>
      <c r="BM20" s="716"/>
      <c r="BN20" s="716"/>
      <c r="BO20" s="716"/>
      <c r="BP20" s="716"/>
      <c r="BQ20" s="716"/>
      <c r="BR20" s="716"/>
      <c r="BS20" s="716"/>
      <c r="BT20" s="716"/>
      <c r="BU20" s="739"/>
      <c r="BV20" s="166"/>
      <c r="BW20" s="166"/>
      <c r="BX20" s="34"/>
      <c r="BY20" s="34"/>
      <c r="BZ20" s="185"/>
      <c r="CA20" s="728"/>
      <c r="CB20" s="728"/>
      <c r="CC20" s="728"/>
      <c r="CD20" s="728"/>
      <c r="CE20" s="728"/>
      <c r="CF20" s="728"/>
      <c r="CG20" s="716"/>
      <c r="CH20" s="716"/>
      <c r="CI20" s="716"/>
      <c r="CJ20" s="72"/>
      <c r="CK20" s="144"/>
      <c r="CL20" s="144"/>
      <c r="CM20" s="144"/>
      <c r="CV20" s="206">
        <v>2012</v>
      </c>
      <c r="CW20" s="241">
        <v>226244</v>
      </c>
      <c r="CX20" s="242">
        <v>1839.4</v>
      </c>
      <c r="CY20" s="243">
        <v>1177.9500000000003</v>
      </c>
      <c r="CZ20" s="244"/>
      <c r="DA20" s="245">
        <v>130.35</v>
      </c>
      <c r="DB20" s="686">
        <f t="shared" si="39"/>
        <v>0.57614787574477111</v>
      </c>
      <c r="DC20" s="687"/>
      <c r="DD20" s="795">
        <f t="shared" si="40"/>
        <v>47577.75</v>
      </c>
      <c r="DE20" s="796"/>
      <c r="DF20" s="698">
        <f t="shared" si="5"/>
        <v>2.140935378312802E-2</v>
      </c>
      <c r="DG20" s="699"/>
      <c r="DH20" s="686"/>
      <c r="DI20" s="687"/>
      <c r="DJ20" s="320"/>
      <c r="DK20" s="214"/>
      <c r="DM20" s="231">
        <f t="shared" si="50"/>
        <v>2012</v>
      </c>
      <c r="DN20" s="321">
        <f>DF20*$DP$8</f>
        <v>19855.680763089011</v>
      </c>
      <c r="DO20" s="321">
        <f t="shared" si="6"/>
        <v>8869.482957669954</v>
      </c>
      <c r="DP20" s="316">
        <f t="shared" si="41"/>
        <v>44.002585934334419</v>
      </c>
      <c r="DR20" s="231">
        <f t="shared" si="52"/>
        <v>2012</v>
      </c>
      <c r="DS20" s="321">
        <f t="shared" si="7"/>
        <v>19801.425104301361</v>
      </c>
      <c r="DT20" s="321">
        <f t="shared" si="8"/>
        <v>8845.2470905286573</v>
      </c>
      <c r="DU20" s="316">
        <f t="shared" si="9"/>
        <v>43.762372666655303</v>
      </c>
      <c r="DW20" s="231">
        <f t="shared" si="53"/>
        <v>2012</v>
      </c>
      <c r="DX20" s="321">
        <f t="shared" si="10"/>
        <v>18893.757046120641</v>
      </c>
      <c r="DY20" s="321">
        <f t="shared" si="11"/>
        <v>8439.7940381094759</v>
      </c>
      <c r="DZ20" s="316">
        <f t="shared" si="12"/>
        <v>39.841237322526823</v>
      </c>
      <c r="EB20" s="231">
        <f t="shared" si="54"/>
        <v>2012</v>
      </c>
      <c r="EC20" s="321">
        <f t="shared" si="13"/>
        <v>18893.757046120641</v>
      </c>
      <c r="ED20" s="321">
        <f t="shared" si="14"/>
        <v>8439.7940381094759</v>
      </c>
      <c r="EE20" s="316">
        <f t="shared" si="15"/>
        <v>39.841237322526823</v>
      </c>
      <c r="EJ20" s="206">
        <v>2012</v>
      </c>
      <c r="EK20" s="241">
        <v>226244</v>
      </c>
      <c r="EL20" s="242">
        <v>1839.4</v>
      </c>
      <c r="EM20" s="243">
        <v>1177.9500000000003</v>
      </c>
      <c r="EN20" s="244"/>
      <c r="EO20" s="245">
        <v>130.35</v>
      </c>
      <c r="EP20" s="301"/>
      <c r="EQ20" s="301"/>
      <c r="ER20" s="301"/>
      <c r="ES20" s="291">
        <f t="shared" si="42"/>
        <v>0.57614787574477111</v>
      </c>
      <c r="ET20" s="287">
        <f t="shared" si="16"/>
        <v>47577.75</v>
      </c>
      <c r="EU20" s="280">
        <f t="shared" si="17"/>
        <v>2.140935378312802E-2</v>
      </c>
      <c r="EV20" s="278"/>
      <c r="EW20" s="299"/>
      <c r="EX20" s="686">
        <f t="shared" si="43"/>
        <v>0.57614787574477111</v>
      </c>
      <c r="EY20" s="687"/>
      <c r="EZ20" s="686">
        <f t="shared" si="44"/>
        <v>47577.75</v>
      </c>
      <c r="FA20" s="687"/>
      <c r="FB20" s="698">
        <f t="shared" si="18"/>
        <v>2.140935378312802E-2</v>
      </c>
      <c r="FC20" s="699"/>
      <c r="FD20" s="686"/>
      <c r="FE20" s="687"/>
      <c r="FF20" s="514"/>
      <c r="FG20" s="214"/>
      <c r="FH20" s="209"/>
      <c r="FI20" s="231">
        <f t="shared" si="55"/>
        <v>2012</v>
      </c>
      <c r="FJ20" s="321">
        <f t="shared" si="45"/>
        <v>12409.934367445869</v>
      </c>
      <c r="FK20" s="321">
        <f t="shared" si="19"/>
        <v>5543.4866571021521</v>
      </c>
      <c r="FL20" s="316">
        <f t="shared" si="56"/>
        <v>17.183063977403094</v>
      </c>
      <c r="FM20" s="209"/>
      <c r="FN20" s="209"/>
      <c r="FO20" s="231">
        <f t="shared" si="57"/>
        <v>2012</v>
      </c>
      <c r="FP20" s="321">
        <f t="shared" si="46"/>
        <v>9859.7209025628053</v>
      </c>
      <c r="FQ20" s="321">
        <f t="shared" si="20"/>
        <v>4404.3126778725491</v>
      </c>
      <c r="FR20" s="316">
        <f t="shared" si="21"/>
        <v>10.84399879173238</v>
      </c>
      <c r="FU20" s="231">
        <f t="shared" si="58"/>
        <v>2012</v>
      </c>
      <c r="FV20" s="515">
        <f t="shared" si="59"/>
        <v>15952.146562458503</v>
      </c>
      <c r="FW20" s="515">
        <f t="shared" si="22"/>
        <v>7125.7839890838077</v>
      </c>
      <c r="FX20" s="316">
        <f t="shared" si="23"/>
        <v>28.397947458368204</v>
      </c>
      <c r="FY20" s="209"/>
      <c r="FZ20" s="209"/>
      <c r="GA20" s="231">
        <f t="shared" si="60"/>
        <v>2012</v>
      </c>
      <c r="GB20" s="515">
        <f t="shared" si="47"/>
        <v>12674.016497235401</v>
      </c>
      <c r="GC20" s="515">
        <f t="shared" si="24"/>
        <v>5661.4514842738108</v>
      </c>
      <c r="GD20" s="316">
        <f t="shared" si="25"/>
        <v>17.922489856874488</v>
      </c>
      <c r="GH20" s="231">
        <f t="shared" si="61"/>
        <v>2012</v>
      </c>
      <c r="GI20" s="568">
        <f t="shared" si="48"/>
        <v>9036.7452997950368</v>
      </c>
      <c r="GJ20" s="515">
        <f t="shared" si="26"/>
        <v>4036.6915335551939</v>
      </c>
      <c r="GK20" s="316">
        <f t="shared" si="27"/>
        <v>9.1083423790195859</v>
      </c>
      <c r="GL20" s="209"/>
      <c r="GM20" s="209"/>
      <c r="GN20" s="231">
        <f t="shared" si="62"/>
        <v>2012</v>
      </c>
      <c r="GO20" s="568">
        <f t="shared" si="49"/>
        <v>7179.7145645874371</v>
      </c>
      <c r="GP20" s="515">
        <f t="shared" si="28"/>
        <v>3207.160546714797</v>
      </c>
      <c r="GQ20" s="316">
        <f t="shared" si="29"/>
        <v>5.7476496788488749</v>
      </c>
    </row>
    <row r="21" spans="1:199" ht="15.75" thickBot="1" x14ac:dyDescent="0.3">
      <c r="A21" s="33">
        <v>2030</v>
      </c>
      <c r="B21" s="118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8"/>
      <c r="S21" s="118"/>
      <c r="T21" s="116"/>
      <c r="U21" s="116"/>
      <c r="V21" s="155"/>
      <c r="W21" s="118"/>
      <c r="X21" s="118"/>
      <c r="Y21" s="118"/>
      <c r="Z21" s="118"/>
      <c r="AA21" s="121"/>
      <c r="AB21" s="124">
        <v>2030</v>
      </c>
      <c r="AC21" s="124">
        <v>253937</v>
      </c>
      <c r="AD21" s="147">
        <f>200*0.8/1000*365</f>
        <v>58.4</v>
      </c>
      <c r="AE21" s="147">
        <f>ROUNDUP($AC$24-$AC$29*$AC$25/SQRT($AC$26),2)</f>
        <v>55.16</v>
      </c>
      <c r="AF21" s="147">
        <f>ROUNDUP($AC$24+$AC$29*$AC$25/SQRT($AC$26),2)</f>
        <v>70.300000000000011</v>
      </c>
      <c r="AG21" s="158">
        <f>AD21*$AC$21</f>
        <v>14829920.799999999</v>
      </c>
      <c r="AH21" s="158">
        <f>AE21*$AC$21</f>
        <v>14007164.92</v>
      </c>
      <c r="AI21" s="159">
        <f>AF21*$AC$21</f>
        <v>17851771.100000001</v>
      </c>
      <c r="AJ21" s="168">
        <v>0.41489999999999999</v>
      </c>
      <c r="AK21" s="34">
        <f>Y18*(1+AJ21)</f>
        <v>14238225716.35</v>
      </c>
      <c r="AL21" s="784"/>
      <c r="AM21" s="73">
        <f>Resultado!G16</f>
        <v>0.39927294759163912</v>
      </c>
      <c r="AN21" s="119">
        <f>Resultado!M16</f>
        <v>0.26671993942717453</v>
      </c>
      <c r="AO21" s="73">
        <f>Resultado!N16</f>
        <v>-0.26671993942717453</v>
      </c>
      <c r="AP21" s="553">
        <f>$Z$18*(1+AM21)</f>
        <v>1.3992729475916394E-4</v>
      </c>
      <c r="AQ21" s="554">
        <f>AP21*(1+AN21)</f>
        <v>1.7724869434153652E-4</v>
      </c>
      <c r="AR21" s="555">
        <f>AP21*(1+AO21)</f>
        <v>1.0260589517679133E-4</v>
      </c>
      <c r="AS21" s="151">
        <f>AP21*$AK$21</f>
        <v>1992316.4066592145</v>
      </c>
      <c r="AT21" s="151">
        <f>AQ21*$AK$21</f>
        <v>2523706.9179631262</v>
      </c>
      <c r="AU21" s="151">
        <f>AR21*$AK$21</f>
        <v>1460925.8953553028</v>
      </c>
      <c r="AV21" s="119">
        <v>6.5000000000000002E-2</v>
      </c>
      <c r="AW21" s="151">
        <f>AS21/((1+AV21)^(AB21-2016))</f>
        <v>825018.71914988908</v>
      </c>
      <c r="AX21" s="519">
        <f>AT21/((1+AV21)^(AB21-2016))</f>
        <v>1045067.6619478326</v>
      </c>
      <c r="AY21" s="519">
        <f>AU21/((1+AV21)^(AB21-2016))</f>
        <v>604969.77635194559</v>
      </c>
      <c r="AZ21" s="151">
        <f t="shared" ref="AZ21:BB22" si="63">AW21/1000000</f>
        <v>0.82501871914988911</v>
      </c>
      <c r="BA21" s="151">
        <f t="shared" si="63"/>
        <v>1.0450676619478325</v>
      </c>
      <c r="BB21" s="150">
        <f t="shared" si="63"/>
        <v>0.6049697763519456</v>
      </c>
      <c r="BC21" s="562">
        <f>AZ21*'Análise -Qualidade Esgoto Milha'!BQ17+'Análise -Qualidade Esgoto Milha'!BQ16</f>
        <v>0.25367105904145332</v>
      </c>
      <c r="BD21" s="519">
        <f>BA21*'Análise -Qualidade Esgoto Milha'!BQ17+'Análise -Qualidade Esgoto Milha'!BQ16</f>
        <v>0.25144286439345742</v>
      </c>
      <c r="BE21" s="223">
        <f>BB21*'Análise -Qualidade Esgoto Milha'!BQ17+'Análise -Qualidade Esgoto Milha'!BQ16</f>
        <v>0.25589925368944921</v>
      </c>
      <c r="BF21" s="223">
        <f>AG21*$BC$21</f>
        <v>3761921.7148368764</v>
      </c>
      <c r="BG21" s="147">
        <f>AH21*BD21</f>
        <v>3522001.6695163539</v>
      </c>
      <c r="BH21" s="150">
        <f>AH21*$BC$21</f>
        <v>3553212.3594246935</v>
      </c>
      <c r="BI21" s="150">
        <f>AI21*$BC$21</f>
        <v>4528477.6807026109</v>
      </c>
      <c r="BJ21" s="147">
        <f>AI21*BE21</f>
        <v>4568254.9015248781</v>
      </c>
      <c r="BK21" s="150">
        <f>AG21*(($BC$21-$K$4)/($K$4-$L$2))</f>
        <v>921943027.70921898</v>
      </c>
      <c r="BL21" s="150">
        <f>AH21*((BD21-$K$4)/($K$4-$L$2))</f>
        <v>862991461.22908843</v>
      </c>
      <c r="BM21" s="150">
        <f>AH21*(($BC$21-$K$4)/($K$4-$L$2))</f>
        <v>870794133.70617342</v>
      </c>
      <c r="BN21" s="150">
        <f>AI21*(($BC$21-$K$4)/($K$4-$L$2))</f>
        <v>1109804706.3006525</v>
      </c>
      <c r="BO21" s="150">
        <f>AI21*((BE21-$K$4)/($K$4-$L$2))</f>
        <v>1119749011.5062196</v>
      </c>
      <c r="BP21" s="149">
        <f t="shared" ref="BP21:BT22" si="64">BK21/1000000</f>
        <v>921.943027709219</v>
      </c>
      <c r="BQ21" s="149">
        <f t="shared" si="64"/>
        <v>862.99146122908837</v>
      </c>
      <c r="BR21" s="149">
        <f t="shared" si="64"/>
        <v>870.7941337061734</v>
      </c>
      <c r="BS21" s="149">
        <f t="shared" si="64"/>
        <v>1109.8047063006525</v>
      </c>
      <c r="BT21" s="149">
        <f t="shared" si="64"/>
        <v>1119.7490115062196</v>
      </c>
      <c r="BU21" s="739"/>
      <c r="BV21" s="119">
        <f>ROUNDUP(AVERAGE($Z$11:$Z$18),4)</f>
        <v>5.0000000000000001E-4</v>
      </c>
      <c r="BW21" s="151">
        <f>BV21*AK21</f>
        <v>7119112.8581750002</v>
      </c>
      <c r="BX21" s="150">
        <f>BW21/((1+AV21)^(AB21-2016))</f>
        <v>2948026.4038902177</v>
      </c>
      <c r="BY21" s="150">
        <f>BX21/1000000</f>
        <v>2.9480264038902178</v>
      </c>
      <c r="BZ21" s="186">
        <f>BY21*'Análise -Qualidade Esgoto Milha'!BQ17+'Análise -Qualidade Esgoto Milha'!BQ16</f>
        <v>0.23217368531793467</v>
      </c>
      <c r="CA21" s="147">
        <f>AG21*$BZ$21</f>
        <v>3443117.3651090935</v>
      </c>
      <c r="CB21" s="147">
        <f>AH21*$BZ$21</f>
        <v>3252095.1003324934</v>
      </c>
      <c r="CC21" s="147">
        <f>AI21*$BZ$21</f>
        <v>4144711.4857392008</v>
      </c>
      <c r="CD21" s="147">
        <f>AG21*((BZ21-$K$4)/($K$4-$L$2))</f>
        <v>842241940.27727342</v>
      </c>
      <c r="CE21" s="147">
        <f>AH21*((BZ21-$K$4)/($K$4-$L$2))</f>
        <v>795514818.93312335</v>
      </c>
      <c r="CF21" s="147">
        <f>AI21*((BZ21-$K$4)/($K$4-$L$2))</f>
        <v>1013863157.5598001</v>
      </c>
      <c r="CG21" s="149">
        <f t="shared" ref="CG21:CI22" si="65">CD21/1000000</f>
        <v>842.24194027727344</v>
      </c>
      <c r="CH21" s="149">
        <f t="shared" si="65"/>
        <v>795.51481893312337</v>
      </c>
      <c r="CI21" s="149">
        <f t="shared" si="65"/>
        <v>1013.8631575598001</v>
      </c>
      <c r="CJ21" s="121"/>
      <c r="CK21" s="144"/>
      <c r="CL21" s="144"/>
      <c r="CM21" s="144"/>
      <c r="CV21" s="207">
        <v>2013</v>
      </c>
      <c r="CW21" s="246">
        <v>228556</v>
      </c>
      <c r="CX21" s="247">
        <v>1487.9999999999998</v>
      </c>
      <c r="CY21" s="248">
        <v>1093.1799999999998</v>
      </c>
      <c r="CZ21" s="249"/>
      <c r="DA21" s="250">
        <v>204.29</v>
      </c>
      <c r="DB21" s="791">
        <f t="shared" si="39"/>
        <v>0.89382908346313372</v>
      </c>
      <c r="DC21" s="792"/>
      <c r="DD21" s="700">
        <f t="shared" si="40"/>
        <v>74565.849999999991</v>
      </c>
      <c r="DE21" s="701"/>
      <c r="DF21" s="688">
        <f t="shared" si="5"/>
        <v>3.3553639312276354E-2</v>
      </c>
      <c r="DG21" s="689"/>
      <c r="DH21" s="700">
        <f>DD21</f>
        <v>74565.849999999991</v>
      </c>
      <c r="DI21" s="701"/>
      <c r="DJ21" s="696">
        <f>DH21/$CT$4</f>
        <v>3.3553639312276354E-2</v>
      </c>
      <c r="DK21" s="697"/>
      <c r="DM21" s="231">
        <f t="shared" si="50"/>
        <v>2013</v>
      </c>
      <c r="DN21" s="321">
        <f t="shared" si="51"/>
        <v>31118.657637832403</v>
      </c>
      <c r="DO21" s="321">
        <f t="shared" si="6"/>
        <v>13900.62657017564</v>
      </c>
      <c r="DP21" s="316">
        <f t="shared" si="41"/>
        <v>108.10331147511576</v>
      </c>
      <c r="DR21" s="231">
        <f t="shared" si="52"/>
        <v>2013</v>
      </c>
      <c r="DS21" s="321">
        <f t="shared" si="7"/>
        <v>31033.625888436709</v>
      </c>
      <c r="DT21" s="321">
        <f t="shared" si="8"/>
        <v>13862.643100299958</v>
      </c>
      <c r="DU21" s="316">
        <f t="shared" si="9"/>
        <v>107.51322791754627</v>
      </c>
      <c r="DW21" s="231">
        <f t="shared" si="53"/>
        <v>2013</v>
      </c>
      <c r="DX21" s="321">
        <f t="shared" si="10"/>
        <v>29611.090348691872</v>
      </c>
      <c r="DY21" s="321">
        <f t="shared" si="11"/>
        <v>13227.20003103479</v>
      </c>
      <c r="DZ21" s="316">
        <f t="shared" si="12"/>
        <v>97.880939931861903</v>
      </c>
      <c r="EB21" s="231">
        <f t="shared" si="54"/>
        <v>2013</v>
      </c>
      <c r="EC21" s="321">
        <f t="shared" si="13"/>
        <v>29611.090348691872</v>
      </c>
      <c r="ED21" s="321">
        <f t="shared" si="14"/>
        <v>13227.20003103479</v>
      </c>
      <c r="EE21" s="316">
        <f t="shared" si="15"/>
        <v>97.880939931861903</v>
      </c>
      <c r="EJ21" s="207">
        <v>2013</v>
      </c>
      <c r="EK21" s="246">
        <v>228556</v>
      </c>
      <c r="EL21" s="247">
        <v>1487.9999999999998</v>
      </c>
      <c r="EM21" s="248">
        <v>1093.1799999999998</v>
      </c>
      <c r="EN21" s="249"/>
      <c r="EO21" s="250">
        <v>204.29</v>
      </c>
      <c r="EP21" s="302"/>
      <c r="EQ21" s="302"/>
      <c r="ER21" s="302"/>
      <c r="ES21" s="292">
        <f t="shared" si="42"/>
        <v>0.89382908346313372</v>
      </c>
      <c r="ET21" s="288">
        <f t="shared" si="16"/>
        <v>74565.849999999991</v>
      </c>
      <c r="EU21" s="281">
        <f t="shared" si="17"/>
        <v>3.3553639312276354E-2</v>
      </c>
      <c r="EV21" s="279">
        <f>ET21</f>
        <v>74565.849999999991</v>
      </c>
      <c r="EW21" s="300">
        <f>EV21/$CT$4</f>
        <v>3.3553639312276354E-2</v>
      </c>
      <c r="EX21" s="686">
        <f t="shared" si="43"/>
        <v>0.89382908346313372</v>
      </c>
      <c r="EY21" s="687"/>
      <c r="EZ21" s="686">
        <f t="shared" si="44"/>
        <v>74565.849999999991</v>
      </c>
      <c r="FA21" s="687"/>
      <c r="FB21" s="688">
        <f t="shared" si="18"/>
        <v>3.3553639312276354E-2</v>
      </c>
      <c r="FC21" s="689"/>
      <c r="FD21" s="700">
        <f>EZ21</f>
        <v>74565.849999999991</v>
      </c>
      <c r="FE21" s="701"/>
      <c r="FF21" s="696">
        <f>FD21/$CT$4</f>
        <v>3.3553639312276354E-2</v>
      </c>
      <c r="FG21" s="697"/>
      <c r="FH21" s="209"/>
      <c r="FI21" s="231">
        <f t="shared" si="55"/>
        <v>2013</v>
      </c>
      <c r="FJ21" s="321">
        <f t="shared" si="45"/>
        <v>19449.370862489577</v>
      </c>
      <c r="FK21" s="321">
        <f t="shared" si="19"/>
        <v>8687.9853408469389</v>
      </c>
      <c r="FL21" s="316">
        <f t="shared" si="56"/>
        <v>42.21965052192315</v>
      </c>
      <c r="FM21" s="209"/>
      <c r="FN21" s="209"/>
      <c r="FO21" s="231">
        <f t="shared" si="57"/>
        <v>2013</v>
      </c>
      <c r="FP21" s="321">
        <f t="shared" si="46"/>
        <v>15452.569107668241</v>
      </c>
      <c r="FQ21" s="321">
        <f t="shared" si="20"/>
        <v>6902.6239889726348</v>
      </c>
      <c r="FR21" s="316">
        <f t="shared" si="21"/>
        <v>26.646502842077481</v>
      </c>
      <c r="FU21" s="231">
        <f t="shared" si="58"/>
        <v>2013</v>
      </c>
      <c r="FV21" s="515">
        <f t="shared" si="59"/>
        <v>25000.874731451073</v>
      </c>
      <c r="FW21" s="515">
        <f t="shared" si="22"/>
        <v>11167.828240352366</v>
      </c>
      <c r="FX21" s="316">
        <f t="shared" si="23"/>
        <v>69.770117621438473</v>
      </c>
      <c r="FY21" s="209"/>
      <c r="FZ21" s="209"/>
      <c r="GA21" s="231">
        <f t="shared" si="60"/>
        <v>2013</v>
      </c>
      <c r="GB21" s="515">
        <f t="shared" si="47"/>
        <v>19863.2514784827</v>
      </c>
      <c r="GC21" s="515">
        <f t="shared" si="24"/>
        <v>8872.8647773095272</v>
      </c>
      <c r="GD21" s="316">
        <f t="shared" si="25"/>
        <v>44.036157037219532</v>
      </c>
      <c r="GH21" s="231">
        <f t="shared" si="61"/>
        <v>2013</v>
      </c>
      <c r="GI21" s="568">
        <f t="shared" si="48"/>
        <v>14162.767144573285</v>
      </c>
      <c r="GJ21" s="515">
        <f t="shared" si="26"/>
        <v>6326.4726765630257</v>
      </c>
      <c r="GK21" s="316">
        <f t="shared" si="27"/>
        <v>22.382386382236142</v>
      </c>
      <c r="GL21" s="209"/>
      <c r="GM21" s="209"/>
      <c r="GN21" s="231">
        <f t="shared" si="62"/>
        <v>2013</v>
      </c>
      <c r="GO21" s="568">
        <f t="shared" si="49"/>
        <v>11252.35050555863</v>
      </c>
      <c r="GP21" s="515">
        <f t="shared" si="28"/>
        <v>5026.3968399567775</v>
      </c>
      <c r="GQ21" s="316">
        <f t="shared" si="29"/>
        <v>14.125629317674537</v>
      </c>
    </row>
    <row r="22" spans="1:199" ht="15.75" thickBot="1" x14ac:dyDescent="0.3">
      <c r="A22" s="189">
        <v>2050</v>
      </c>
      <c r="B22" s="118"/>
      <c r="C22" s="116"/>
      <c r="D22" s="116"/>
      <c r="E22" s="116"/>
      <c r="F22" s="118"/>
      <c r="G22" s="118"/>
      <c r="H22" s="118"/>
      <c r="I22" s="118"/>
      <c r="J22" s="118"/>
      <c r="K22" s="118"/>
      <c r="L22" s="118"/>
      <c r="M22" s="118"/>
      <c r="N22" s="118"/>
      <c r="O22" s="116"/>
      <c r="P22" s="116"/>
      <c r="Q22" s="116"/>
      <c r="R22" s="118"/>
      <c r="S22" s="118"/>
      <c r="T22" s="116"/>
      <c r="U22" s="116"/>
      <c r="V22" s="155"/>
      <c r="X22" s="118"/>
      <c r="Y22" s="118"/>
      <c r="Z22" s="118"/>
      <c r="AA22" s="121"/>
      <c r="AB22" s="125">
        <v>2050</v>
      </c>
      <c r="AC22" s="125">
        <v>247139</v>
      </c>
      <c r="AD22" s="153">
        <f>200*0.8/1000*365</f>
        <v>58.4</v>
      </c>
      <c r="AE22" s="153">
        <f>$AC$24-$AC$29*$AC$25/SQRT($AC$26)</f>
        <v>55.156082387827183</v>
      </c>
      <c r="AF22" s="153">
        <f>$AC$24+$AC$29*$AC$25/SQRT($AC$26)</f>
        <v>70.292813196513592</v>
      </c>
      <c r="AG22" s="160">
        <f>AD22*AC22</f>
        <v>14432917.6</v>
      </c>
      <c r="AH22" s="160">
        <f>AE22*AC22</f>
        <v>13631219.045245223</v>
      </c>
      <c r="AI22" s="161">
        <f>AF22*AC22</f>
        <v>17372095.560573172</v>
      </c>
      <c r="AJ22" s="169">
        <v>1.4051</v>
      </c>
      <c r="AK22" s="35">
        <f>Y18*(1+AJ22)</f>
        <v>24202669213.650002</v>
      </c>
      <c r="AL22" s="785"/>
      <c r="AM22" s="75">
        <f>Resultado!G17</f>
        <v>0.72605335584961428</v>
      </c>
      <c r="AN22" s="120">
        <f>Resultado!M17</f>
        <v>0.24821139955685129</v>
      </c>
      <c r="AO22" s="75">
        <f>Resultado!N17</f>
        <v>-0.24821139955685129</v>
      </c>
      <c r="AP22" s="556">
        <f>$Z$18*(1+AM22)</f>
        <v>1.7260533558496145E-4</v>
      </c>
      <c r="AQ22" s="557">
        <f>AP22*(1+AN22)</f>
        <v>2.1544794750148473E-4</v>
      </c>
      <c r="AR22" s="558">
        <f>AP22*(1+AO22)</f>
        <v>1.2976272366843817E-4</v>
      </c>
      <c r="AS22" s="154">
        <f>AP22*$AK$22</f>
        <v>4177509.8416738734</v>
      </c>
      <c r="AT22" s="154">
        <f>AQ22*$AK$22</f>
        <v>5214415.4061382664</v>
      </c>
      <c r="AU22" s="154">
        <f>AR22*$AK$22</f>
        <v>3140604.2772094808</v>
      </c>
      <c r="AV22" s="120">
        <v>6.5000000000000002E-2</v>
      </c>
      <c r="AW22" s="154">
        <f>AS22/((1+AV22)^(AB22-AB21)*(1+AV21)^(AB21-2016))</f>
        <v>490942.7120195264</v>
      </c>
      <c r="AX22" s="560">
        <f>AT22/((1+AV22)^(AB22-AB21)*(1+AV21)^(AB21-2016))</f>
        <v>612800.28967212932</v>
      </c>
      <c r="AY22" s="560">
        <f>AU22/((1+AV22)^(AB22-AB21)*(1+AV21)^(AB21-2016))</f>
        <v>369085.13436692354</v>
      </c>
      <c r="AZ22" s="154">
        <f t="shared" si="63"/>
        <v>0.49094271201952638</v>
      </c>
      <c r="BA22" s="154">
        <f t="shared" si="63"/>
        <v>0.61280028967212929</v>
      </c>
      <c r="BB22" s="153">
        <f t="shared" si="63"/>
        <v>0.36908513436692353</v>
      </c>
      <c r="BC22" s="563">
        <f>AZ22*'Análise -Qualidade Esgoto Milha'!BQ17+'Análise -Qualidade Esgoto Milha'!BQ16</f>
        <v>0.25705388088847869</v>
      </c>
      <c r="BD22" s="560">
        <f>BA22*'Análise -Qualidade Esgoto Milha'!BQ17+'Análise -Qualidade Esgoto Milha'!BQ16</f>
        <v>0.25581996265696688</v>
      </c>
      <c r="BE22" s="559">
        <f>BB22*'Análise -Qualidade Esgoto Milha'!BQ17+'Análise -Qualidade Esgoto Milha'!BQ16</f>
        <v>0.25828779911999045</v>
      </c>
      <c r="BF22" s="559">
        <f>AG22*$BC$22</f>
        <v>3710037.4816236277</v>
      </c>
      <c r="BG22" s="153">
        <f>AH22*BD22</f>
        <v>3487137.9471235685</v>
      </c>
      <c r="BH22" s="153">
        <f>AH22*$BC$22</f>
        <v>3503957.7568212277</v>
      </c>
      <c r="BI22" s="153">
        <f>AI22*$BC$22</f>
        <v>4465564.5830108458</v>
      </c>
      <c r="BJ22" s="153">
        <f>AI22*BE22</f>
        <v>4487000.3284426015</v>
      </c>
      <c r="BK22" s="153">
        <f>AG22*(($BC$22-$K$4)/($K$4-$L$2))</f>
        <v>909468223.40590692</v>
      </c>
      <c r="BL22" s="153">
        <f>AH22*((BD22-$K$4)/($K$4-$L$2))</f>
        <v>854745462.97433567</v>
      </c>
      <c r="BM22" s="153">
        <f>AH22*(($BC$22-$K$4)/($K$4-$L$2))</f>
        <v>858950415.39875042</v>
      </c>
      <c r="BN22" s="153">
        <f>AI22*(($BC$22-$K$4)/($K$4-$L$2))</f>
        <v>1094676026.3019948</v>
      </c>
      <c r="BO22" s="153">
        <f>AI22*((BE22-$K$4)/($K$4-$L$2))</f>
        <v>1100034962.6599338</v>
      </c>
      <c r="BP22" s="152">
        <f t="shared" si="64"/>
        <v>909.46822340590688</v>
      </c>
      <c r="BQ22" s="152">
        <f t="shared" si="64"/>
        <v>854.74546297433562</v>
      </c>
      <c r="BR22" s="152">
        <f t="shared" si="64"/>
        <v>858.95041539875047</v>
      </c>
      <c r="BS22" s="152">
        <f t="shared" si="64"/>
        <v>1094.6760263019949</v>
      </c>
      <c r="BT22" s="152">
        <f t="shared" si="64"/>
        <v>1100.0349626599339</v>
      </c>
      <c r="BU22" s="740"/>
      <c r="BV22" s="120">
        <f>ROUNDUP(AVERAGE($Z$11:$Z$18),4)</f>
        <v>5.0000000000000001E-4</v>
      </c>
      <c r="BW22" s="154">
        <f>BV22*AK22</f>
        <v>12101334.606825002</v>
      </c>
      <c r="BX22" s="153">
        <f>BW22/((1+AV22)^(AB22-AB21)*(1+AV21)^(AB21-2016))</f>
        <v>1422153.9280802531</v>
      </c>
      <c r="BY22" s="153">
        <f>BX22/1000000</f>
        <v>1.4221539280802531</v>
      </c>
      <c r="BZ22" s="171">
        <f>BY22*'Análise -Qualidade Esgoto Milha'!BQ17+'Análise -Qualidade Esgoto Milha'!BQ16</f>
        <v>0.2476245247579858</v>
      </c>
      <c r="CA22" s="153">
        <f>AG22*BZ22</f>
        <v>3573944.361571169</v>
      </c>
      <c r="CB22" s="153">
        <f>AH22*BZ22</f>
        <v>3375424.137950853</v>
      </c>
      <c r="CC22" s="153">
        <f>AI22*BZ22</f>
        <v>4301756.9072372466</v>
      </c>
      <c r="CD22" s="153">
        <f>AG22*((BZ22-$K$4)/($K$4-$L$2))</f>
        <v>875444943.39279222</v>
      </c>
      <c r="CE22" s="153">
        <f>AH22*((BZ22-$K$4)/($K$4-$L$2))</f>
        <v>826817010.68115675</v>
      </c>
      <c r="CF22" s="153">
        <f>AI22*((BZ22-$K$4)/($K$4-$L$2))</f>
        <v>1053724107.3585951</v>
      </c>
      <c r="CG22" s="152">
        <f t="shared" si="65"/>
        <v>875.4449433927922</v>
      </c>
      <c r="CH22" s="152">
        <f t="shared" si="65"/>
        <v>826.81701068115672</v>
      </c>
      <c r="CI22" s="152">
        <f t="shared" si="65"/>
        <v>1053.7241073585951</v>
      </c>
      <c r="CJ22" s="121"/>
      <c r="CK22" s="144"/>
      <c r="CL22" s="144"/>
      <c r="CM22" s="144"/>
      <c r="CV22" s="208">
        <v>2014</v>
      </c>
      <c r="CW22" s="251">
        <v>230890</v>
      </c>
      <c r="CX22" s="252">
        <v>1014.3999999999999</v>
      </c>
      <c r="CY22" s="253">
        <v>1244.8399999999999</v>
      </c>
      <c r="CZ22" s="254"/>
      <c r="DA22" s="255">
        <v>206.45</v>
      </c>
      <c r="DB22" s="686">
        <f t="shared" si="39"/>
        <v>0.89414872883191121</v>
      </c>
      <c r="DC22" s="687"/>
      <c r="DD22" s="686">
        <f t="shared" si="40"/>
        <v>75354.25</v>
      </c>
      <c r="DE22" s="687"/>
      <c r="DF22" s="688">
        <f>DD22/$CT$4</f>
        <v>3.3908408811099189E-2</v>
      </c>
      <c r="DG22" s="689"/>
      <c r="DH22" s="686">
        <f>DD22+DH21</f>
        <v>149920.09999999998</v>
      </c>
      <c r="DI22" s="687"/>
      <c r="DJ22" s="696">
        <f>DH22/$CT$4</f>
        <v>6.7462048123375543E-2</v>
      </c>
      <c r="DK22" s="697"/>
      <c r="DM22" s="231">
        <f t="shared" si="50"/>
        <v>2014</v>
      </c>
      <c r="DN22" s="321">
        <f t="shared" si="51"/>
        <v>31447.681576829506</v>
      </c>
      <c r="DO22" s="321">
        <f t="shared" si="6"/>
        <v>14047.600741165799</v>
      </c>
      <c r="DP22" s="316">
        <f t="shared" si="41"/>
        <v>110.40180915468301</v>
      </c>
      <c r="DR22" s="231">
        <f t="shared" si="52"/>
        <v>2014</v>
      </c>
      <c r="DS22" s="321">
        <f t="shared" si="7"/>
        <v>31361.750769336522</v>
      </c>
      <c r="DT22" s="321">
        <f t="shared" si="8"/>
        <v>14009.215664285703</v>
      </c>
      <c r="DU22" s="316">
        <f t="shared" si="9"/>
        <v>109.79918034584168</v>
      </c>
      <c r="DW22" s="231">
        <f t="shared" si="53"/>
        <v>2014</v>
      </c>
      <c r="DX22" s="321">
        <f t="shared" si="10"/>
        <v>29924.174470054517</v>
      </c>
      <c r="DY22" s="321">
        <f t="shared" si="11"/>
        <v>13367.053925337179</v>
      </c>
      <c r="DZ22" s="316">
        <f t="shared" si="12"/>
        <v>99.962108235016643</v>
      </c>
      <c r="EB22" s="231">
        <f t="shared" si="54"/>
        <v>2014</v>
      </c>
      <c r="EC22" s="321">
        <f t="shared" si="13"/>
        <v>29924.174470054517</v>
      </c>
      <c r="ED22" s="321">
        <f t="shared" si="14"/>
        <v>13367.053925337179</v>
      </c>
      <c r="EE22" s="316">
        <f t="shared" si="15"/>
        <v>99.962108235016643</v>
      </c>
      <c r="EJ22" s="208">
        <v>2014</v>
      </c>
      <c r="EK22" s="251">
        <v>230890</v>
      </c>
      <c r="EL22" s="252">
        <v>1014.3999999999999</v>
      </c>
      <c r="EM22" s="253">
        <v>1244.8399999999999</v>
      </c>
      <c r="EN22" s="254"/>
      <c r="EO22" s="255">
        <v>206.45</v>
      </c>
      <c r="EP22" s="303"/>
      <c r="EQ22" s="303"/>
      <c r="ER22" s="303"/>
      <c r="ES22" s="291">
        <f t="shared" si="42"/>
        <v>0.89414872883191121</v>
      </c>
      <c r="ET22" s="285">
        <f t="shared" si="16"/>
        <v>75354.25</v>
      </c>
      <c r="EU22" s="281">
        <f t="shared" si="17"/>
        <v>3.3908408811099189E-2</v>
      </c>
      <c r="EV22" s="278">
        <f>ET22+EV21</f>
        <v>149920.09999999998</v>
      </c>
      <c r="EW22" s="300">
        <f>EV22/$CT$4</f>
        <v>6.7462048123375543E-2</v>
      </c>
      <c r="EX22" s="686">
        <f t="shared" si="43"/>
        <v>0.89414872883191121</v>
      </c>
      <c r="EY22" s="687"/>
      <c r="EZ22" s="686">
        <f t="shared" si="44"/>
        <v>75354.25</v>
      </c>
      <c r="FA22" s="687"/>
      <c r="FB22" s="688">
        <f t="shared" si="18"/>
        <v>3.3908408811099189E-2</v>
      </c>
      <c r="FC22" s="689"/>
      <c r="FD22" s="686">
        <f>EZ22+FD21</f>
        <v>149920.09999999998</v>
      </c>
      <c r="FE22" s="687"/>
      <c r="FF22" s="696">
        <f>FD22/$CT$4</f>
        <v>6.7462048123375543E-2</v>
      </c>
      <c r="FG22" s="697"/>
      <c r="FH22" s="209"/>
      <c r="FI22" s="231">
        <f t="shared" si="55"/>
        <v>2014</v>
      </c>
      <c r="FJ22" s="321">
        <f t="shared" si="45"/>
        <v>19655.013043031831</v>
      </c>
      <c r="FK22" s="321">
        <f t="shared" si="19"/>
        <v>8779.8451887897118</v>
      </c>
      <c r="FL22" s="316">
        <f t="shared" si="56"/>
        <v>43.11742415906172</v>
      </c>
      <c r="FM22" s="209"/>
      <c r="FN22" s="209"/>
      <c r="FO22" s="231">
        <f t="shared" si="57"/>
        <v>2014</v>
      </c>
      <c r="FP22" s="321">
        <f t="shared" si="46"/>
        <v>15615.95228487987</v>
      </c>
      <c r="FQ22" s="321">
        <f t="shared" si="20"/>
        <v>6975.6068457751262</v>
      </c>
      <c r="FR22" s="316">
        <f t="shared" si="21"/>
        <v>27.213165975070336</v>
      </c>
      <c r="FU22" s="231">
        <f t="shared" si="58"/>
        <v>2014</v>
      </c>
      <c r="FV22" s="515">
        <f t="shared" si="59"/>
        <v>25265.214099114368</v>
      </c>
      <c r="FW22" s="515">
        <f t="shared" si="22"/>
        <v>11285.907975039141</v>
      </c>
      <c r="FX22" s="316">
        <f t="shared" si="23"/>
        <v>71.253638805442662</v>
      </c>
      <c r="FY22" s="209"/>
      <c r="FZ22" s="209"/>
      <c r="GA22" s="231">
        <f t="shared" si="60"/>
        <v>2014</v>
      </c>
      <c r="GB22" s="515">
        <f t="shared" si="47"/>
        <v>20073.269703523194</v>
      </c>
      <c r="GC22" s="515">
        <f t="shared" si="24"/>
        <v>8966.6793933895533</v>
      </c>
      <c r="GD22" s="316">
        <f t="shared" si="25"/>
        <v>44.972551865003659</v>
      </c>
      <c r="GH22" s="231">
        <f t="shared" si="61"/>
        <v>2014</v>
      </c>
      <c r="GI22" s="568">
        <f t="shared" si="48"/>
        <v>14312.512981531914</v>
      </c>
      <c r="GJ22" s="515">
        <f t="shared" si="26"/>
        <v>6393.3637675678528</v>
      </c>
      <c r="GK22" s="316">
        <f t="shared" si="27"/>
        <v>22.858384838515754</v>
      </c>
      <c r="GL22" s="209"/>
      <c r="GM22" s="209"/>
      <c r="GN22" s="231">
        <f t="shared" si="62"/>
        <v>2014</v>
      </c>
      <c r="GO22" s="568">
        <f t="shared" si="49"/>
        <v>11371.323911462036</v>
      </c>
      <c r="GP22" s="515">
        <f t="shared" si="28"/>
        <v>5079.5419629403132</v>
      </c>
      <c r="GQ22" s="316">
        <f t="shared" si="29"/>
        <v>14.426065090725169</v>
      </c>
    </row>
    <row r="23" spans="1:199" ht="15.75" thickBot="1" x14ac:dyDescent="0.3">
      <c r="A23" s="118"/>
      <c r="B23" s="118"/>
      <c r="C23" s="116"/>
      <c r="D23" s="116"/>
      <c r="E23" s="118"/>
      <c r="F23" s="780"/>
      <c r="G23" s="157"/>
      <c r="H23" s="118"/>
      <c r="I23" s="118"/>
      <c r="J23" s="118"/>
      <c r="K23" s="118"/>
      <c r="L23" s="118"/>
      <c r="M23" s="118"/>
      <c r="N23" s="118"/>
      <c r="O23" s="116"/>
      <c r="P23" s="116"/>
      <c r="Q23" s="116"/>
      <c r="R23" s="116"/>
      <c r="S23" s="116"/>
      <c r="T23" s="116"/>
      <c r="U23" s="116"/>
      <c r="V23" s="116"/>
      <c r="W23" s="116"/>
      <c r="X23" s="118"/>
      <c r="Y23" s="118"/>
      <c r="Z23" s="122"/>
      <c r="CV23" s="205">
        <v>2015</v>
      </c>
      <c r="CW23" s="236">
        <v>233249</v>
      </c>
      <c r="CX23" s="237">
        <v>1559.1999999999998</v>
      </c>
      <c r="CY23" s="238">
        <v>1119.8799999999999</v>
      </c>
      <c r="CZ23" s="239"/>
      <c r="DA23" s="240">
        <v>208.55</v>
      </c>
      <c r="DB23" s="686">
        <f t="shared" si="39"/>
        <v>0.89410887077758117</v>
      </c>
      <c r="DC23" s="687"/>
      <c r="DD23" s="686">
        <f t="shared" si="40"/>
        <v>76120.75</v>
      </c>
      <c r="DE23" s="687"/>
      <c r="DF23" s="688">
        <f>DD23/$CT$4</f>
        <v>3.4253323601621394E-2</v>
      </c>
      <c r="DG23" s="689"/>
      <c r="DH23" s="686">
        <f>DD23+DH22</f>
        <v>226040.84999999998</v>
      </c>
      <c r="DI23" s="687"/>
      <c r="DJ23" s="696">
        <f>DH23/$CT$4</f>
        <v>0.10171537172499694</v>
      </c>
      <c r="DK23" s="697"/>
      <c r="DM23" s="231">
        <f t="shared" si="50"/>
        <v>2015</v>
      </c>
      <c r="DN23" s="321">
        <f t="shared" si="51"/>
        <v>31767.565961965578</v>
      </c>
      <c r="DO23" s="321">
        <f t="shared" si="6"/>
        <v>14190.492296295119</v>
      </c>
      <c r="DP23" s="316">
        <f t="shared" si="41"/>
        <v>112.65964055637744</v>
      </c>
      <c r="DR23" s="231">
        <f t="shared" si="52"/>
        <v>2015</v>
      </c>
      <c r="DS23" s="321">
        <f t="shared" si="7"/>
        <v>31680.761070211349</v>
      </c>
      <c r="DT23" s="321">
        <f t="shared" si="8"/>
        <v>14151.716768160737</v>
      </c>
      <c r="DU23" s="316">
        <f t="shared" si="9"/>
        <v>112.04468846501319</v>
      </c>
      <c r="DW23" s="231">
        <f t="shared" si="53"/>
        <v>2015</v>
      </c>
      <c r="DX23" s="321">
        <f t="shared" si="10"/>
        <v>30228.561810268202</v>
      </c>
      <c r="DY23" s="321">
        <f t="shared" si="11"/>
        <v>13503.022989242281</v>
      </c>
      <c r="DZ23" s="316">
        <f t="shared" si="12"/>
        <v>102.00645556168287</v>
      </c>
      <c r="EB23" s="231">
        <f t="shared" si="54"/>
        <v>2015</v>
      </c>
      <c r="EC23" s="321">
        <f t="shared" si="13"/>
        <v>30228.561810268202</v>
      </c>
      <c r="ED23" s="321">
        <f t="shared" si="14"/>
        <v>13503.022989242281</v>
      </c>
      <c r="EE23" s="316">
        <f t="shared" si="15"/>
        <v>102.00645556168287</v>
      </c>
      <c r="EJ23" s="205">
        <v>2015</v>
      </c>
      <c r="EK23" s="236">
        <v>233249</v>
      </c>
      <c r="EL23" s="237">
        <v>1559.1999999999998</v>
      </c>
      <c r="EM23" s="238">
        <v>1119.8799999999999</v>
      </c>
      <c r="EN23" s="239"/>
      <c r="EO23" s="240">
        <v>208.55</v>
      </c>
      <c r="EP23" s="301"/>
      <c r="EQ23" s="301"/>
      <c r="ER23" s="301"/>
      <c r="ES23" s="291">
        <f t="shared" si="42"/>
        <v>0.89410887077758117</v>
      </c>
      <c r="ET23" s="285">
        <f t="shared" si="16"/>
        <v>76120.75</v>
      </c>
      <c r="EU23" s="281">
        <f t="shared" si="17"/>
        <v>3.4253323601621394E-2</v>
      </c>
      <c r="EV23" s="278">
        <f>ET23+EV22</f>
        <v>226040.84999999998</v>
      </c>
      <c r="EW23" s="300">
        <f>EV23/$CT$4</f>
        <v>0.10171537172499694</v>
      </c>
      <c r="EX23" s="686">
        <f t="shared" si="43"/>
        <v>0.89410887077758117</v>
      </c>
      <c r="EY23" s="687"/>
      <c r="EZ23" s="686">
        <f t="shared" si="44"/>
        <v>76120.75</v>
      </c>
      <c r="FA23" s="687"/>
      <c r="FB23" s="688">
        <f t="shared" si="18"/>
        <v>3.4253323601621394E-2</v>
      </c>
      <c r="FC23" s="689"/>
      <c r="FD23" s="686">
        <f>EZ23+FD22</f>
        <v>226040.84999999998</v>
      </c>
      <c r="FE23" s="687"/>
      <c r="FF23" s="696">
        <f>FD23/$CT$4</f>
        <v>0.10171537172499694</v>
      </c>
      <c r="FG23" s="697"/>
      <c r="FH23" s="209"/>
      <c r="FI23" s="231">
        <f t="shared" si="55"/>
        <v>2015</v>
      </c>
      <c r="FJ23" s="321">
        <f t="shared" si="45"/>
        <v>19854.942940781249</v>
      </c>
      <c r="FK23" s="321">
        <f t="shared" si="19"/>
        <v>8869.1533742896336</v>
      </c>
      <c r="FL23" s="316">
        <f t="shared" si="56"/>
        <v>43.99931486621356</v>
      </c>
      <c r="FM23" s="209"/>
      <c r="FN23" s="209"/>
      <c r="FO23" s="231">
        <f t="shared" si="57"/>
        <v>2015</v>
      </c>
      <c r="FP23" s="321">
        <f t="shared" si="46"/>
        <v>15774.797040502288</v>
      </c>
      <c r="FQ23" s="321">
        <f t="shared" si="20"/>
        <v>7046.5624009997719</v>
      </c>
      <c r="FR23" s="316">
        <f t="shared" si="21"/>
        <v>27.769804430950845</v>
      </c>
      <c r="FU23" s="231">
        <f t="shared" si="58"/>
        <v>2015</v>
      </c>
      <c r="FV23" s="515">
        <f t="shared" si="59"/>
        <v>25522.210706564794</v>
      </c>
      <c r="FW23" s="515">
        <f t="shared" si="22"/>
        <v>11400.707717095729</v>
      </c>
      <c r="FX23" s="316">
        <f t="shared" si="23"/>
        <v>72.710913376535927</v>
      </c>
      <c r="FY23" s="209"/>
      <c r="FZ23" s="209"/>
      <c r="GA23" s="231">
        <f t="shared" si="60"/>
        <v>2015</v>
      </c>
      <c r="GB23" s="515">
        <f t="shared" si="47"/>
        <v>20277.454088979233</v>
      </c>
      <c r="GC23" s="515">
        <f t="shared" si="24"/>
        <v>9057.8880479118016</v>
      </c>
      <c r="GD23" s="316">
        <f t="shared" si="25"/>
        <v>45.892380441050101</v>
      </c>
      <c r="GH23" s="231">
        <f t="shared" si="61"/>
        <v>2015</v>
      </c>
      <c r="GI23" s="568">
        <f>$GK$8*FB23</f>
        <v>14458.09921190836</v>
      </c>
      <c r="GJ23" s="515">
        <f t="shared" si="26"/>
        <v>6458.396772711435</v>
      </c>
      <c r="GK23" s="316">
        <f t="shared" si="27"/>
        <v>23.32596269841779</v>
      </c>
      <c r="GL23" s="209"/>
      <c r="GM23" s="209"/>
      <c r="GN23" s="231">
        <f t="shared" si="62"/>
        <v>2015</v>
      </c>
      <c r="GO23" s="568">
        <f t="shared" si="49"/>
        <v>11486.992500534792</v>
      </c>
      <c r="GP23" s="515">
        <f t="shared" si="28"/>
        <v>5131.2108325076415</v>
      </c>
      <c r="GQ23" s="316">
        <f t="shared" si="29"/>
        <v>14.721186347293873</v>
      </c>
    </row>
    <row r="24" spans="1:199" x14ac:dyDescent="0.25">
      <c r="A24" s="118"/>
      <c r="B24" s="118"/>
      <c r="C24" s="116"/>
      <c r="D24" s="116"/>
      <c r="E24" s="118"/>
      <c r="F24" s="780"/>
      <c r="G24" s="118"/>
      <c r="H24" s="118"/>
      <c r="I24" s="118"/>
      <c r="J24" s="118"/>
      <c r="K24" s="118"/>
      <c r="L24" s="118"/>
      <c r="M24" s="118"/>
      <c r="N24" s="118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8"/>
      <c r="Z24" s="118"/>
      <c r="AB24" s="104" t="s">
        <v>41</v>
      </c>
      <c r="AC24" s="156">
        <f>AVERAGE(H11:H18)</f>
        <v>62.724447792170388</v>
      </c>
      <c r="AM24" s="116"/>
      <c r="AN24" s="117"/>
      <c r="AO24" s="117"/>
      <c r="CV24" s="205">
        <v>2016</v>
      </c>
      <c r="CW24" s="236">
        <v>235096</v>
      </c>
      <c r="CX24" s="237">
        <v>1796.2</v>
      </c>
      <c r="CY24" s="238">
        <v>1211.94</v>
      </c>
      <c r="CZ24" s="239"/>
      <c r="DA24" s="240">
        <v>210.6</v>
      </c>
      <c r="DB24" s="686">
        <f t="shared" si="39"/>
        <v>0.89580426719297646</v>
      </c>
      <c r="DC24" s="687"/>
      <c r="DD24" s="686">
        <f t="shared" si="40"/>
        <v>76869</v>
      </c>
      <c r="DE24" s="687"/>
      <c r="DF24" s="688">
        <f>DD24/$CT$4</f>
        <v>3.4590026135226395E-2</v>
      </c>
      <c r="DG24" s="689"/>
      <c r="DH24" s="686">
        <f>DD24+DH23</f>
        <v>302909.84999999998</v>
      </c>
      <c r="DI24" s="687"/>
      <c r="DJ24" s="696">
        <f>DH24/$CT$4</f>
        <v>0.13630539786022333</v>
      </c>
      <c r="DK24" s="697"/>
      <c r="DM24" s="231">
        <f t="shared" si="50"/>
        <v>2016</v>
      </c>
      <c r="DN24" s="321">
        <f t="shared" si="51"/>
        <v>32079.834052217455</v>
      </c>
      <c r="DO24" s="321">
        <f t="shared" si="6"/>
        <v>14329.981671540407</v>
      </c>
      <c r="DP24" s="316">
        <f t="shared" si="41"/>
        <v>114.88575870601821</v>
      </c>
      <c r="DR24" s="231">
        <f t="shared" si="52"/>
        <v>2016</v>
      </c>
      <c r="DS24" s="321">
        <f t="shared" si="7"/>
        <v>31992.175887732003</v>
      </c>
      <c r="DT24" s="321">
        <f t="shared" si="8"/>
        <v>14290.824988610168</v>
      </c>
      <c r="DU24" s="316">
        <f t="shared" si="9"/>
        <v>114.25865643424338</v>
      </c>
      <c r="DW24" s="231">
        <f t="shared" si="53"/>
        <v>2016</v>
      </c>
      <c r="DX24" s="321">
        <f t="shared" si="10"/>
        <v>30525.701832857743</v>
      </c>
      <c r="DY24" s="321">
        <f t="shared" si="11"/>
        <v>13635.754694482974</v>
      </c>
      <c r="DZ24" s="316">
        <f t="shared" si="12"/>
        <v>104.0220883901533</v>
      </c>
      <c r="EB24" s="231">
        <f t="shared" si="54"/>
        <v>2016</v>
      </c>
      <c r="EC24" s="321">
        <f t="shared" si="13"/>
        <v>30525.701832857743</v>
      </c>
      <c r="ED24" s="321">
        <f t="shared" si="14"/>
        <v>13635.754694482974</v>
      </c>
      <c r="EE24" s="316">
        <f t="shared" si="15"/>
        <v>104.0220883901533</v>
      </c>
      <c r="EJ24" s="205">
        <v>2016</v>
      </c>
      <c r="EK24" s="236">
        <v>235096</v>
      </c>
      <c r="EL24" s="237">
        <v>1796.2</v>
      </c>
      <c r="EM24" s="238">
        <v>1211.94</v>
      </c>
      <c r="EN24" s="239"/>
      <c r="EO24" s="240">
        <v>210.6</v>
      </c>
      <c r="EP24" s="301"/>
      <c r="EQ24" s="301"/>
      <c r="ER24" s="301"/>
      <c r="ES24" s="291">
        <f t="shared" si="42"/>
        <v>0.89580426719297646</v>
      </c>
      <c r="ET24" s="285">
        <f t="shared" si="16"/>
        <v>76869</v>
      </c>
      <c r="EU24" s="281">
        <f t="shared" si="17"/>
        <v>3.4590026135226395E-2</v>
      </c>
      <c r="EV24" s="278">
        <f>ET24+EV23</f>
        <v>302909.84999999998</v>
      </c>
      <c r="EW24" s="300">
        <f>EV24/$CT$4</f>
        <v>0.13630539786022333</v>
      </c>
      <c r="EX24" s="686">
        <f t="shared" si="43"/>
        <v>0.89580426719297646</v>
      </c>
      <c r="EY24" s="687"/>
      <c r="EZ24" s="686">
        <f t="shared" si="44"/>
        <v>76869</v>
      </c>
      <c r="FA24" s="687"/>
      <c r="FB24" s="688">
        <f t="shared" si="18"/>
        <v>3.4590026135226395E-2</v>
      </c>
      <c r="FC24" s="689"/>
      <c r="FD24" s="686">
        <f>EZ24+FD23</f>
        <v>302909.84999999998</v>
      </c>
      <c r="FE24" s="687"/>
      <c r="FF24" s="696">
        <f>FD24/$CT$4</f>
        <v>0.13630539786022333</v>
      </c>
      <c r="FG24" s="697"/>
      <c r="FH24" s="209"/>
      <c r="FI24" s="231">
        <f t="shared" si="55"/>
        <v>2016</v>
      </c>
      <c r="FJ24" s="321">
        <f t="shared" si="45"/>
        <v>20050.112602869965</v>
      </c>
      <c r="FK24" s="321">
        <f t="shared" si="19"/>
        <v>8956.3351744205083</v>
      </c>
      <c r="FL24" s="316">
        <f t="shared" si="56"/>
        <v>44.86881954829046</v>
      </c>
      <c r="FM24" s="209"/>
      <c r="FN24" s="209"/>
      <c r="FO24" s="231">
        <f t="shared" si="57"/>
        <v>2016</v>
      </c>
      <c r="FP24" s="321">
        <f t="shared" si="46"/>
        <v>15929.859778133692</v>
      </c>
      <c r="FQ24" s="321">
        <f t="shared" si="20"/>
        <v>7115.8285382428758</v>
      </c>
      <c r="FR24" s="316">
        <f t="shared" si="21"/>
        <v>28.318625380140094</v>
      </c>
      <c r="FU24" s="231">
        <f t="shared" si="58"/>
        <v>2016</v>
      </c>
      <c r="FV24" s="515">
        <f t="shared" si="59"/>
        <v>25773.08834717116</v>
      </c>
      <c r="FW24" s="515">
        <f t="shared" si="22"/>
        <v>11512.77413196049</v>
      </c>
      <c r="FX24" s="316">
        <f t="shared" si="23"/>
        <v>74.147719845577157</v>
      </c>
      <c r="FY24" s="209"/>
      <c r="FZ24" s="209"/>
      <c r="GA24" s="231">
        <f t="shared" si="60"/>
        <v>2016</v>
      </c>
      <c r="GB24" s="515">
        <f t="shared" si="47"/>
        <v>20476.776941448217</v>
      </c>
      <c r="GC24" s="515">
        <f t="shared" si="24"/>
        <v>9146.9250678025655</v>
      </c>
      <c r="GD24" s="316">
        <f t="shared" si="25"/>
        <v>46.799290107206751</v>
      </c>
      <c r="GH24" s="231">
        <f t="shared" si="61"/>
        <v>2016</v>
      </c>
      <c r="GI24" s="568">
        <f t="shared" si="48"/>
        <v>14600.219103466317</v>
      </c>
      <c r="GJ24" s="515">
        <f t="shared" si="26"/>
        <v>6521.8813729706462</v>
      </c>
      <c r="GK24" s="316">
        <f t="shared" si="27"/>
        <v>23.786973979167456</v>
      </c>
      <c r="GL24" s="209"/>
      <c r="GM24" s="209"/>
      <c r="GN24" s="231">
        <f t="shared" si="62"/>
        <v>2016</v>
      </c>
      <c r="GO24" s="568">
        <f t="shared" si="49"/>
        <v>11599.907075582003</v>
      </c>
      <c r="GP24" s="515">
        <f t="shared" si="28"/>
        <v>5181.6494908947925</v>
      </c>
      <c r="GQ24" s="316">
        <f t="shared" si="29"/>
        <v>15.012163264309619</v>
      </c>
    </row>
    <row r="25" spans="1:199" ht="15.75" customHeight="1" thickBot="1" x14ac:dyDescent="0.3">
      <c r="A25" s="118"/>
      <c r="B25" s="118"/>
      <c r="C25" s="116"/>
      <c r="D25" s="116"/>
      <c r="E25" s="118"/>
      <c r="F25" s="118"/>
      <c r="G25" s="118"/>
      <c r="H25" s="118"/>
      <c r="I25" s="118"/>
      <c r="J25" s="118"/>
      <c r="K25" s="118"/>
      <c r="L25" s="118"/>
      <c r="M25" s="118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8"/>
      <c r="Z25" s="118"/>
      <c r="AB25" s="76" t="s">
        <v>43</v>
      </c>
      <c r="AC25" s="30">
        <f>STDEV(H11:H18)</f>
        <v>9.0514038053424883</v>
      </c>
      <c r="AM25" s="116"/>
      <c r="AN25" s="117"/>
      <c r="AO25" s="117"/>
      <c r="CV25" s="205">
        <v>2017</v>
      </c>
      <c r="CW25" s="236">
        <v>236958</v>
      </c>
      <c r="CX25" s="242">
        <v>1338.3999999999999</v>
      </c>
      <c r="CY25" s="243">
        <v>1211.46</v>
      </c>
      <c r="CZ25" s="244"/>
      <c r="DA25" s="245">
        <v>212.61</v>
      </c>
      <c r="DB25" s="686">
        <f t="shared" si="39"/>
        <v>0.89724761350112681</v>
      </c>
      <c r="DC25" s="687"/>
      <c r="DD25" s="690">
        <f t="shared" si="40"/>
        <v>77602.650000000009</v>
      </c>
      <c r="DE25" s="691"/>
      <c r="DF25" s="688">
        <f>DD25/$CT$4</f>
        <v>3.4920158863297648E-2</v>
      </c>
      <c r="DG25" s="689"/>
      <c r="DH25" s="690">
        <f>DD25+DH24</f>
        <v>380512.5</v>
      </c>
      <c r="DI25" s="691"/>
      <c r="DJ25" s="692">
        <f>DH25/$CT$4</f>
        <v>0.17122555672352099</v>
      </c>
      <c r="DK25" s="693"/>
      <c r="DM25" s="231">
        <f t="shared" si="50"/>
        <v>2017</v>
      </c>
      <c r="DN25" s="321">
        <f t="shared" si="51"/>
        <v>32386.009106561985</v>
      </c>
      <c r="DO25" s="321">
        <f t="shared" si="6"/>
        <v>14466.749302878476</v>
      </c>
      <c r="DP25" s="175">
        <f t="shared" si="41"/>
        <v>117.08958615495969</v>
      </c>
      <c r="DR25" s="231">
        <f t="shared" si="52"/>
        <v>2017</v>
      </c>
      <c r="DS25" s="321">
        <f t="shared" si="7"/>
        <v>32297.514318569334</v>
      </c>
      <c r="DT25" s="321">
        <f t="shared" si="8"/>
        <v>14427.218902319126</v>
      </c>
      <c r="DU25" s="175">
        <f t="shared" si="9"/>
        <v>116.45045537579831</v>
      </c>
      <c r="DW25" s="231">
        <f t="shared" si="53"/>
        <v>2017</v>
      </c>
      <c r="DX25" s="321">
        <f t="shared" si="10"/>
        <v>30817.044001347986</v>
      </c>
      <c r="DY25" s="321">
        <f t="shared" si="11"/>
        <v>13765.896512792144</v>
      </c>
      <c r="DZ25" s="316">
        <f t="shared" si="12"/>
        <v>106.0175383331779</v>
      </c>
      <c r="EB25" s="231">
        <f t="shared" si="54"/>
        <v>2017</v>
      </c>
      <c r="EC25" s="321">
        <f t="shared" si="13"/>
        <v>30817.044001347986</v>
      </c>
      <c r="ED25" s="321">
        <f t="shared" si="14"/>
        <v>13765.896512792144</v>
      </c>
      <c r="EE25" s="316">
        <f t="shared" si="15"/>
        <v>106.0175383331779</v>
      </c>
      <c r="EJ25" s="205">
        <v>2017</v>
      </c>
      <c r="EK25" s="236">
        <v>236958</v>
      </c>
      <c r="EL25" s="237">
        <v>1338.3999999999999</v>
      </c>
      <c r="EM25" s="238">
        <v>1211.46</v>
      </c>
      <c r="EN25" s="238"/>
      <c r="EO25" s="307">
        <v>212.61</v>
      </c>
      <c r="EP25" s="308"/>
      <c r="EQ25" s="308"/>
      <c r="ER25" s="308"/>
      <c r="ES25" s="306">
        <f t="shared" si="42"/>
        <v>0.89724761350112681</v>
      </c>
      <c r="ET25" s="306">
        <f t="shared" si="16"/>
        <v>77602.650000000009</v>
      </c>
      <c r="EU25" s="309">
        <f t="shared" si="17"/>
        <v>3.4920158863297648E-2</v>
      </c>
      <c r="EV25" s="306">
        <f>ET25+EV24</f>
        <v>380512.5</v>
      </c>
      <c r="EW25" s="282">
        <f>EV25/$CT$4</f>
        <v>0.17122555672352099</v>
      </c>
      <c r="EX25" s="686">
        <f t="shared" si="43"/>
        <v>0.89724761350112681</v>
      </c>
      <c r="EY25" s="687"/>
      <c r="EZ25" s="686">
        <f t="shared" si="44"/>
        <v>77602.650000000009</v>
      </c>
      <c r="FA25" s="687"/>
      <c r="FB25" s="688">
        <f t="shared" si="18"/>
        <v>3.4920158863297648E-2</v>
      </c>
      <c r="FC25" s="689"/>
      <c r="FD25" s="690">
        <f>EZ25+FD24</f>
        <v>380512.5</v>
      </c>
      <c r="FE25" s="691"/>
      <c r="FF25" s="692">
        <f>FD25/$CT$4</f>
        <v>0.17122555672352099</v>
      </c>
      <c r="FG25" s="693"/>
      <c r="FH25" s="209"/>
      <c r="FI25" s="231">
        <f t="shared" si="55"/>
        <v>2017</v>
      </c>
      <c r="FJ25" s="321">
        <f>EU25*$FL$8</f>
        <v>20241.47407643012</v>
      </c>
      <c r="FK25" s="321">
        <f t="shared" si="19"/>
        <v>9041.8158662561436</v>
      </c>
      <c r="FL25" s="316">
        <f t="shared" si="56"/>
        <v>45.729618522574029</v>
      </c>
      <c r="FM25" s="209"/>
      <c r="FN25" s="209"/>
      <c r="FO25" s="231">
        <f t="shared" si="57"/>
        <v>2017</v>
      </c>
      <c r="FP25" s="321">
        <f t="shared" si="46"/>
        <v>16081.896901372291</v>
      </c>
      <c r="FQ25" s="321">
        <f t="shared" si="20"/>
        <v>7183.7431411007492</v>
      </c>
      <c r="FR25" s="316">
        <f t="shared" si="21"/>
        <v>28.861951769153929</v>
      </c>
      <c r="FU25" s="231">
        <f t="shared" si="58"/>
        <v>2017</v>
      </c>
      <c r="FV25" s="515">
        <f t="shared" si="59"/>
        <v>26019.070814302286</v>
      </c>
      <c r="FW25" s="515">
        <f t="shared" si="22"/>
        <v>11622.653885071797</v>
      </c>
      <c r="FX25" s="316">
        <f t="shared" si="23"/>
        <v>75.570139782934291</v>
      </c>
      <c r="FY25" s="209"/>
      <c r="FZ25" s="209"/>
      <c r="GA25" s="231">
        <f t="shared" si="60"/>
        <v>2017</v>
      </c>
      <c r="GB25" s="515">
        <f t="shared" si="47"/>
        <v>20672.210567527571</v>
      </c>
      <c r="GC25" s="515">
        <f t="shared" si="24"/>
        <v>9234.2247799881479</v>
      </c>
      <c r="GD25" s="316">
        <f t="shared" si="25"/>
        <v>47.697119506739583</v>
      </c>
      <c r="GH25" s="231">
        <f t="shared" si="61"/>
        <v>2017</v>
      </c>
      <c r="GI25" s="568">
        <f t="shared" si="48"/>
        <v>14739.565923969487</v>
      </c>
      <c r="GJ25" s="515">
        <f t="shared" si="26"/>
        <v>6584.1272493223605</v>
      </c>
      <c r="GK25" s="316">
        <f t="shared" si="27"/>
        <v>24.24336995339274</v>
      </c>
      <c r="GL25" s="209"/>
      <c r="GM25" s="209"/>
      <c r="GN25" s="231">
        <f t="shared" si="62"/>
        <v>2017</v>
      </c>
      <c r="GO25" s="568">
        <f t="shared" si="49"/>
        <v>11710.618439408785</v>
      </c>
      <c r="GP25" s="515">
        <f t="shared" si="28"/>
        <v>5231.1039803378062</v>
      </c>
      <c r="GQ25" s="316">
        <f t="shared" si="29"/>
        <v>15.30022740960289</v>
      </c>
    </row>
    <row r="26" spans="1:199" ht="15.75" customHeight="1" thickBot="1" x14ac:dyDescent="0.3">
      <c r="A26" s="118"/>
      <c r="B26" s="118"/>
      <c r="C26" s="116"/>
      <c r="D26" s="116"/>
      <c r="E26" s="118"/>
      <c r="F26" s="118"/>
      <c r="G26" s="118"/>
      <c r="H26" s="118"/>
      <c r="I26" s="118"/>
      <c r="J26" s="118"/>
      <c r="K26" s="118"/>
      <c r="L26" s="118"/>
      <c r="M26" s="118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8"/>
      <c r="Z26" s="118"/>
      <c r="AB26" s="76" t="s">
        <v>42</v>
      </c>
      <c r="AC26" s="30">
        <f>COUNT(N11:N18)</f>
        <v>8</v>
      </c>
      <c r="AG26" s="155"/>
      <c r="AM26" s="116"/>
      <c r="AN26" s="117"/>
      <c r="AO26" s="117"/>
      <c r="BW26" s="117"/>
      <c r="BX26" s="117"/>
      <c r="CG26" s="117"/>
      <c r="CH26" s="407"/>
      <c r="CI26" s="117"/>
      <c r="DM26" s="231">
        <f t="shared" si="50"/>
        <v>2018</v>
      </c>
      <c r="DN26" s="321"/>
      <c r="DO26" s="321">
        <f t="shared" si="6"/>
        <v>0</v>
      </c>
      <c r="DP26" s="316">
        <f t="shared" si="41"/>
        <v>0</v>
      </c>
      <c r="DR26" s="231">
        <f t="shared" si="52"/>
        <v>2018</v>
      </c>
      <c r="DS26" s="321"/>
      <c r="DT26" s="321">
        <f t="shared" si="8"/>
        <v>0</v>
      </c>
      <c r="DU26" s="316">
        <f t="shared" si="9"/>
        <v>0</v>
      </c>
      <c r="DW26" s="231">
        <f t="shared" si="53"/>
        <v>2018</v>
      </c>
      <c r="DX26" s="321"/>
      <c r="DY26" s="321">
        <f t="shared" si="11"/>
        <v>0</v>
      </c>
      <c r="DZ26" s="316">
        <f t="shared" si="12"/>
        <v>0</v>
      </c>
      <c r="EB26" s="231">
        <f t="shared" si="54"/>
        <v>2018</v>
      </c>
      <c r="EC26" s="321"/>
      <c r="ED26" s="321">
        <f t="shared" si="14"/>
        <v>0</v>
      </c>
      <c r="EE26" s="316">
        <f t="shared" si="15"/>
        <v>0</v>
      </c>
      <c r="EK26" s="209"/>
      <c r="EL26" s="210"/>
      <c r="EM26" s="211"/>
      <c r="EN26" s="211"/>
      <c r="EO26" s="212"/>
      <c r="EP26" s="212"/>
      <c r="EQ26" s="212"/>
      <c r="ER26" s="212"/>
      <c r="ES26" s="293"/>
      <c r="ET26" s="212"/>
      <c r="EU26" s="209"/>
      <c r="EV26" s="212"/>
      <c r="EW26" s="299"/>
      <c r="FH26" s="209"/>
      <c r="FI26" s="231">
        <f t="shared" si="55"/>
        <v>2018</v>
      </c>
      <c r="FJ26" s="406">
        <f>EU29*$FL$8</f>
        <v>20448.266848439565</v>
      </c>
      <c r="FK26" s="321">
        <f t="shared" si="19"/>
        <v>9134.1896805308334</v>
      </c>
      <c r="FL26" s="316">
        <f t="shared" si="56"/>
        <v>46.669026674378806</v>
      </c>
      <c r="FM26" s="209"/>
      <c r="FN26" s="209"/>
      <c r="FO26" s="231">
        <f t="shared" si="57"/>
        <v>2018</v>
      </c>
      <c r="FP26" s="321"/>
      <c r="FQ26" s="321">
        <f t="shared" si="20"/>
        <v>0</v>
      </c>
      <c r="FR26" s="316">
        <f t="shared" si="21"/>
        <v>0</v>
      </c>
      <c r="FU26" s="231">
        <f t="shared" si="58"/>
        <v>2018</v>
      </c>
      <c r="FV26" s="515">
        <f>FB29*$FX$8</f>
        <v>25678.87972891358</v>
      </c>
      <c r="FW26" s="515">
        <f t="shared" si="22"/>
        <v>11470.691377706375</v>
      </c>
      <c r="FX26" s="316">
        <f t="shared" si="23"/>
        <v>73.606527474240849</v>
      </c>
      <c r="FY26" s="209"/>
      <c r="FZ26" s="209"/>
      <c r="GA26" s="231">
        <f t="shared" si="60"/>
        <v>2018</v>
      </c>
      <c r="GB26" s="515">
        <f>FB29*$GD$8</f>
        <v>20401.927981322169</v>
      </c>
      <c r="GC26" s="515">
        <f t="shared" si="24"/>
        <v>9113.4902244366604</v>
      </c>
      <c r="GD26" s="316">
        <f t="shared" si="25"/>
        <v>46.457690394383441</v>
      </c>
      <c r="GH26" s="231">
        <f t="shared" si="61"/>
        <v>2018</v>
      </c>
      <c r="GI26" s="515">
        <f>$GK$8*FC29</f>
        <v>16376.237605944036</v>
      </c>
      <c r="GJ26" s="515">
        <f t="shared" si="26"/>
        <v>7315.2243979811865</v>
      </c>
      <c r="GK26" s="316">
        <f t="shared" si="27"/>
        <v>29.928492923527276</v>
      </c>
      <c r="GL26" s="209"/>
      <c r="GM26" s="209"/>
      <c r="GN26" s="231">
        <f t="shared" si="62"/>
        <v>2018</v>
      </c>
      <c r="GO26" s="515">
        <f>$GQ$8*FC29</f>
        <v>13010.95778977058</v>
      </c>
      <c r="GP26" s="515">
        <f t="shared" si="28"/>
        <v>5811.9623172960446</v>
      </c>
      <c r="GQ26" s="316">
        <f t="shared" si="29"/>
        <v>18.8885353992818</v>
      </c>
    </row>
    <row r="27" spans="1:199" ht="15" customHeight="1" thickBot="1" x14ac:dyDescent="0.3">
      <c r="A27" s="118"/>
      <c r="B27" s="118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8"/>
      <c r="Z27" s="118"/>
      <c r="AB27" s="76" t="s">
        <v>44</v>
      </c>
      <c r="AC27" s="30">
        <f>AC26-1</f>
        <v>7</v>
      </c>
      <c r="AM27" s="116"/>
      <c r="AN27" s="117"/>
      <c r="AO27" s="117"/>
      <c r="CG27" s="117"/>
      <c r="CH27" s="407"/>
      <c r="CI27" s="117"/>
      <c r="CR27" s="797" t="s">
        <v>168</v>
      </c>
      <c r="CS27" s="798"/>
      <c r="CT27" s="799"/>
      <c r="CX27" s="804" t="s">
        <v>107</v>
      </c>
      <c r="CY27" s="805"/>
      <c r="CZ27" s="805"/>
      <c r="DA27" s="806"/>
      <c r="DB27" s="694" t="s">
        <v>50</v>
      </c>
      <c r="DC27" s="694" t="s">
        <v>49</v>
      </c>
      <c r="DD27" s="694" t="s">
        <v>50</v>
      </c>
      <c r="DE27" s="694" t="s">
        <v>49</v>
      </c>
      <c r="DF27" s="694" t="s">
        <v>50</v>
      </c>
      <c r="DG27" s="694" t="s">
        <v>49</v>
      </c>
      <c r="DH27" s="694" t="s">
        <v>50</v>
      </c>
      <c r="DI27" s="694" t="s">
        <v>49</v>
      </c>
      <c r="DJ27" s="694" t="s">
        <v>50</v>
      </c>
      <c r="DK27" s="694" t="s">
        <v>49</v>
      </c>
      <c r="DM27" s="231">
        <f t="shared" si="50"/>
        <v>2019</v>
      </c>
      <c r="DN27" s="321">
        <f t="shared" ref="DN27:DN58" si="66">DF30*$DP$8</f>
        <v>32768.377088986235</v>
      </c>
      <c r="DO27" s="321">
        <f t="shared" si="6"/>
        <v>14637.55212470743</v>
      </c>
      <c r="DP27" s="316">
        <f t="shared" si="41"/>
        <v>119.87124644916496</v>
      </c>
      <c r="DR27" s="231">
        <f t="shared" si="52"/>
        <v>2019</v>
      </c>
      <c r="DS27" s="321">
        <f t="shared" ref="DS27:DS58" si="67">DG29*$DU$8</f>
        <v>32523.350883768362</v>
      </c>
      <c r="DT27" s="321">
        <f t="shared" si="8"/>
        <v>14528.09953140212</v>
      </c>
      <c r="DU27" s="316">
        <f t="shared" si="9"/>
        <v>118.08496549492077</v>
      </c>
      <c r="DW27" s="231">
        <f t="shared" si="53"/>
        <v>2019</v>
      </c>
      <c r="DX27" s="321">
        <f t="shared" ref="DX27:DX58" si="68">DF29*$DZ$8</f>
        <v>30935.819870924523</v>
      </c>
      <c r="DY27" s="321">
        <f t="shared" si="11"/>
        <v>13818.953396792307</v>
      </c>
      <c r="DZ27" s="316">
        <f t="shared" si="12"/>
        <v>106.83649349712819</v>
      </c>
      <c r="EB27" s="231">
        <f t="shared" si="54"/>
        <v>2019</v>
      </c>
      <c r="EC27" s="321">
        <f t="shared" ref="EC27:EC58" si="69">DG29*$DZ$8</f>
        <v>31032.528552208616</v>
      </c>
      <c r="ED27" s="321">
        <f t="shared" si="14"/>
        <v>13862.15292295021</v>
      </c>
      <c r="EE27" s="316">
        <f t="shared" si="15"/>
        <v>107.50562343344336</v>
      </c>
      <c r="EK27" s="209"/>
      <c r="EL27" s="804" t="s">
        <v>107</v>
      </c>
      <c r="EM27" s="805"/>
      <c r="EN27" s="805"/>
      <c r="EO27" s="805"/>
      <c r="EP27" s="684" t="s">
        <v>172</v>
      </c>
      <c r="EQ27" s="684" t="s">
        <v>556</v>
      </c>
      <c r="ER27" s="684" t="s">
        <v>555</v>
      </c>
      <c r="ES27" s="694"/>
      <c r="ET27" s="703"/>
      <c r="EU27" s="694"/>
      <c r="EV27" s="702"/>
      <c r="EW27" s="694"/>
      <c r="EX27" s="694" t="s">
        <v>50</v>
      </c>
      <c r="EY27" s="694" t="s">
        <v>49</v>
      </c>
      <c r="EZ27" s="694" t="s">
        <v>50</v>
      </c>
      <c r="FA27" s="694" t="s">
        <v>49</v>
      </c>
      <c r="FB27" s="694" t="s">
        <v>50</v>
      </c>
      <c r="FC27" s="694" t="s">
        <v>49</v>
      </c>
      <c r="FD27" s="694" t="s">
        <v>50</v>
      </c>
      <c r="FE27" s="694" t="s">
        <v>49</v>
      </c>
      <c r="FF27" s="694" t="s">
        <v>50</v>
      </c>
      <c r="FG27" s="694" t="s">
        <v>49</v>
      </c>
      <c r="FH27" s="209"/>
      <c r="FI27" s="231">
        <f t="shared" si="55"/>
        <v>2019</v>
      </c>
      <c r="FJ27" s="321">
        <f>EU30*$FL$8</f>
        <v>20657.16375013096</v>
      </c>
      <c r="FK27" s="321">
        <f t="shared" si="19"/>
        <v>9227.5034042741245</v>
      </c>
      <c r="FL27" s="316">
        <f t="shared" si="56"/>
        <v>47.627690752057703</v>
      </c>
      <c r="FM27" s="209"/>
      <c r="FN27" s="209"/>
      <c r="FO27" s="231">
        <f t="shared" si="57"/>
        <v>2019</v>
      </c>
      <c r="FP27" s="321">
        <f>EU29*$FR$8</f>
        <v>16246.194226105044</v>
      </c>
      <c r="FQ27" s="321">
        <f t="shared" si="20"/>
        <v>7257.1343453155587</v>
      </c>
      <c r="FR27" s="316">
        <f t="shared" si="21"/>
        <v>29.454895781950928</v>
      </c>
      <c r="FU27" s="231">
        <f t="shared" si="58"/>
        <v>2019</v>
      </c>
      <c r="FV27" s="515">
        <f t="shared" ref="FV27:FV58" si="70">FB30*$FX$8</f>
        <v>25331.791966542871</v>
      </c>
      <c r="FW27" s="515">
        <f t="shared" si="22"/>
        <v>11315.648141974785</v>
      </c>
      <c r="FX27" s="316">
        <f t="shared" si="23"/>
        <v>71.629746434817477</v>
      </c>
      <c r="FY27" s="209"/>
      <c r="FZ27" s="209"/>
      <c r="GA27" s="231">
        <f t="shared" si="60"/>
        <v>2019</v>
      </c>
      <c r="GB27" s="515">
        <f t="shared" ref="GB27:GB58" si="71">FB30*$GD$8</f>
        <v>20126.165969667425</v>
      </c>
      <c r="GC27" s="515">
        <f t="shared" si="24"/>
        <v>8990.3080232355151</v>
      </c>
      <c r="GD27" s="316">
        <f t="shared" si="25"/>
        <v>45.209950141055579</v>
      </c>
      <c r="GH27" s="231">
        <f t="shared" si="61"/>
        <v>2019</v>
      </c>
      <c r="GI27" s="568">
        <f t="shared" ref="GI27:GI58" si="72">$GK$8*FC30</f>
        <v>18037.986530318536</v>
      </c>
      <c r="GJ27" s="515">
        <f t="shared" si="26"/>
        <v>8057.5234881269653</v>
      </c>
      <c r="GK27" s="316">
        <f t="shared" si="27"/>
        <v>36.312827553476957</v>
      </c>
      <c r="GL27" s="209"/>
      <c r="GM27" s="209"/>
      <c r="GN27" s="231">
        <f t="shared" si="62"/>
        <v>2019</v>
      </c>
      <c r="GO27" s="568">
        <f t="shared" ref="GO27:GO58" si="73">$GQ$8*FC30</f>
        <v>14331.221065896081</v>
      </c>
      <c r="GP27" s="515">
        <f t="shared" si="28"/>
        <v>6401.7206220831158</v>
      </c>
      <c r="GQ27" s="316">
        <f t="shared" si="29"/>
        <v>22.918204332962361</v>
      </c>
    </row>
    <row r="28" spans="1:199" ht="15.75" customHeight="1" thickBot="1" x14ac:dyDescent="0.3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B28" s="76" t="s">
        <v>45</v>
      </c>
      <c r="AC28" s="30">
        <v>0.95</v>
      </c>
      <c r="AM28" s="116"/>
      <c r="AN28" s="117"/>
      <c r="AO28" s="117"/>
      <c r="CR28" s="788" t="s">
        <v>41</v>
      </c>
      <c r="CS28" s="747"/>
      <c r="CT28" s="223">
        <f>AVERAGE(DB11:DC25)</f>
        <v>0.68110985264978174</v>
      </c>
      <c r="CX28" s="256" t="s">
        <v>103</v>
      </c>
      <c r="CY28" s="237" t="s">
        <v>104</v>
      </c>
      <c r="CZ28" s="237" t="s">
        <v>105</v>
      </c>
      <c r="DA28" s="257" t="s">
        <v>106</v>
      </c>
      <c r="DB28" s="695"/>
      <c r="DC28" s="695"/>
      <c r="DD28" s="695"/>
      <c r="DE28" s="695"/>
      <c r="DF28" s="695"/>
      <c r="DG28" s="695"/>
      <c r="DH28" s="695"/>
      <c r="DI28" s="695"/>
      <c r="DJ28" s="695"/>
      <c r="DK28" s="695"/>
      <c r="DM28" s="231">
        <f t="shared" si="50"/>
        <v>2020</v>
      </c>
      <c r="DN28" s="321">
        <f t="shared" si="66"/>
        <v>33027.827778698214</v>
      </c>
      <c r="DO28" s="321">
        <f t="shared" si="6"/>
        <v>14753.448099175048</v>
      </c>
      <c r="DP28" s="316">
        <f t="shared" si="41"/>
        <v>121.77730095565563</v>
      </c>
      <c r="DR28" s="231">
        <f t="shared" si="52"/>
        <v>2020</v>
      </c>
      <c r="DS28" s="321">
        <f t="shared" si="67"/>
        <v>32780.995021002127</v>
      </c>
      <c r="DT28" s="321">
        <f t="shared" si="8"/>
        <v>14643.188523394099</v>
      </c>
      <c r="DU28" s="316">
        <f t="shared" si="9"/>
        <v>119.96359627546811</v>
      </c>
      <c r="DW28" s="231">
        <f t="shared" si="53"/>
        <v>2020</v>
      </c>
      <c r="DX28" s="321">
        <f t="shared" si="68"/>
        <v>31180.887872950156</v>
      </c>
      <c r="DY28" s="321">
        <f t="shared" si="11"/>
        <v>13928.424660627154</v>
      </c>
      <c r="DZ28" s="316">
        <f t="shared" si="12"/>
        <v>108.53618578762108</v>
      </c>
      <c r="EB28" s="231">
        <f t="shared" si="54"/>
        <v>2020</v>
      </c>
      <c r="EC28" s="321">
        <f t="shared" si="69"/>
        <v>31278.362663016866</v>
      </c>
      <c r="ED28" s="321">
        <f t="shared" si="14"/>
        <v>13971.966405662977</v>
      </c>
      <c r="EE28" s="316">
        <f t="shared" si="15"/>
        <v>109.21596013462492</v>
      </c>
      <c r="EK28" s="209"/>
      <c r="EL28" s="256" t="s">
        <v>103</v>
      </c>
      <c r="EM28" s="237" t="s">
        <v>104</v>
      </c>
      <c r="EN28" s="237" t="s">
        <v>105</v>
      </c>
      <c r="EO28" s="283" t="s">
        <v>106</v>
      </c>
      <c r="EP28" s="685"/>
      <c r="EQ28" s="685"/>
      <c r="ER28" s="685"/>
      <c r="ES28" s="695"/>
      <c r="ET28" s="807"/>
      <c r="EU28" s="695"/>
      <c r="EV28" s="808"/>
      <c r="EW28" s="695"/>
      <c r="EX28" s="695"/>
      <c r="EY28" s="695"/>
      <c r="EZ28" s="695"/>
      <c r="FA28" s="695"/>
      <c r="FB28" s="695"/>
      <c r="FC28" s="695"/>
      <c r="FD28" s="695"/>
      <c r="FE28" s="695"/>
      <c r="FF28" s="695"/>
      <c r="FG28" s="695"/>
      <c r="FH28" s="209"/>
      <c r="FI28" s="231">
        <f t="shared" si="55"/>
        <v>2020</v>
      </c>
      <c r="FJ28" s="321">
        <f t="shared" ref="FJ28:FJ57" si="74">EU31*$FL$8</f>
        <v>20868.002121489633</v>
      </c>
      <c r="FK28" s="321">
        <f t="shared" si="19"/>
        <v>9321.6843776641163</v>
      </c>
      <c r="FL28" s="316">
        <f t="shared" si="56"/>
        <v>48.605147339586026</v>
      </c>
      <c r="FM28" s="209"/>
      <c r="FN28" s="209"/>
      <c r="FO28" s="231">
        <f t="shared" si="57"/>
        <v>2020</v>
      </c>
      <c r="FP28" s="321">
        <f t="shared" ref="FP28:FP58" si="75">EU30*$FR$8</f>
        <v>16412.163286625644</v>
      </c>
      <c r="FQ28" s="321">
        <f t="shared" si="20"/>
        <v>7331.2723097274593</v>
      </c>
      <c r="FR28" s="316">
        <f t="shared" si="21"/>
        <v>30.059994357382767</v>
      </c>
      <c r="FU28" s="231">
        <f t="shared" si="58"/>
        <v>2020</v>
      </c>
      <c r="FV28" s="515">
        <f t="shared" si="70"/>
        <v>24977.491869136971</v>
      </c>
      <c r="FW28" s="515">
        <f t="shared" si="22"/>
        <v>11157.383174213814</v>
      </c>
      <c r="FX28" s="316">
        <f t="shared" si="23"/>
        <v>69.639640013856379</v>
      </c>
      <c r="FY28" s="209"/>
      <c r="FZ28" s="209"/>
      <c r="GA28" s="231">
        <f t="shared" si="60"/>
        <v>2020</v>
      </c>
      <c r="GB28" s="515">
        <f t="shared" si="71"/>
        <v>19844.673741526662</v>
      </c>
      <c r="GC28" s="515">
        <f t="shared" si="24"/>
        <v>8864.5661486556073</v>
      </c>
      <c r="GD28" s="316">
        <f t="shared" si="25"/>
        <v>43.953799927886109</v>
      </c>
      <c r="GH28" s="231">
        <f t="shared" si="61"/>
        <v>2020</v>
      </c>
      <c r="GI28" s="568">
        <f t="shared" si="72"/>
        <v>19724.955585336986</v>
      </c>
      <c r="GJ28" s="515">
        <f t="shared" si="26"/>
        <v>8811.0883475810697</v>
      </c>
      <c r="GK28" s="316">
        <f t="shared" si="27"/>
        <v>43.424925384147542</v>
      </c>
      <c r="GL28" s="209"/>
      <c r="GM28" s="209"/>
      <c r="GN28" s="231">
        <f t="shared" si="62"/>
        <v>2020</v>
      </c>
      <c r="GO28" s="568">
        <f t="shared" si="73"/>
        <v>15671.521792818081</v>
      </c>
      <c r="GP28" s="515">
        <f t="shared" si="28"/>
        <v>7000.4296060473553</v>
      </c>
      <c r="GQ28" s="316">
        <f t="shared" si="29"/>
        <v>27.407256880323985</v>
      </c>
    </row>
    <row r="29" spans="1:199" ht="15.75" customHeight="1" thickBot="1" x14ac:dyDescent="0.3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B29" s="105" t="s">
        <v>46</v>
      </c>
      <c r="AC29" s="32">
        <v>2.3650000000000002</v>
      </c>
      <c r="AM29" s="116"/>
      <c r="AN29" s="117"/>
      <c r="AO29" s="117"/>
      <c r="CR29" s="788" t="s">
        <v>43</v>
      </c>
      <c r="CS29" s="747"/>
      <c r="CT29" s="30">
        <f>STDEV(DB11:DC25)</f>
        <v>0.15918776524008091</v>
      </c>
      <c r="CV29" s="205">
        <v>2018</v>
      </c>
      <c r="CW29" s="258">
        <v>238834</v>
      </c>
      <c r="CX29" s="256">
        <v>1457.1</v>
      </c>
      <c r="CY29" s="238">
        <v>1195.57</v>
      </c>
      <c r="CZ29" s="256">
        <v>1457.1</v>
      </c>
      <c r="DA29" s="238">
        <v>1195.57</v>
      </c>
      <c r="DB29" s="260">
        <f>$CT$45</f>
        <v>0.89363091984187326</v>
      </c>
      <c r="DC29" s="255">
        <f>$CT$46</f>
        <v>0.89642450566481813</v>
      </c>
      <c r="DD29" s="261">
        <f>DB29*CW29*365/1000</f>
        <v>77901.748194972592</v>
      </c>
      <c r="DE29" s="262">
        <f>DC29*CW29*365/1000</f>
        <v>78145.277390872187</v>
      </c>
      <c r="DF29" s="263">
        <f>DD29/$CT$4</f>
        <v>3.5054749067165276E-2</v>
      </c>
      <c r="DG29" s="264">
        <f>DE29/$CT$4</f>
        <v>3.5164333961607223E-2</v>
      </c>
      <c r="DH29" s="261">
        <f>DB29*CW29*365/1000+DH25</f>
        <v>458414.24819497258</v>
      </c>
      <c r="DI29" s="262">
        <f>DC29*CW29*365/1000+DH25</f>
        <v>458657.77739087219</v>
      </c>
      <c r="DJ29" s="265">
        <f>DH29/$CT$4</f>
        <v>0.20628030579068626</v>
      </c>
      <c r="DK29" s="266">
        <f>DI29/$CT$4</f>
        <v>0.2063898906851282</v>
      </c>
      <c r="DM29" s="231">
        <f t="shared" si="50"/>
        <v>2021</v>
      </c>
      <c r="DN29" s="321">
        <f t="shared" si="66"/>
        <v>33221.25874935968</v>
      </c>
      <c r="DO29" s="321">
        <f t="shared" si="6"/>
        <v>14839.853230192097</v>
      </c>
      <c r="DP29" s="316">
        <f t="shared" si="41"/>
        <v>123.20812441724648</v>
      </c>
      <c r="DR29" s="231">
        <f t="shared" si="52"/>
        <v>2021</v>
      </c>
      <c r="DS29" s="321">
        <f t="shared" si="67"/>
        <v>33040.545615910982</v>
      </c>
      <c r="DT29" s="321">
        <f t="shared" si="8"/>
        <v>14759.129125263396</v>
      </c>
      <c r="DU29" s="316">
        <f t="shared" si="9"/>
        <v>121.87111909657651</v>
      </c>
      <c r="DW29" s="231">
        <f t="shared" si="53"/>
        <v>2021</v>
      </c>
      <c r="DX29" s="321">
        <f t="shared" si="68"/>
        <v>31427.769274567938</v>
      </c>
      <c r="DY29" s="321">
        <f t="shared" si="11"/>
        <v>14038.705965526313</v>
      </c>
      <c r="DZ29" s="316">
        <f t="shared" si="12"/>
        <v>110.26201828792216</v>
      </c>
      <c r="EB29" s="231">
        <f t="shared" si="54"/>
        <v>2021</v>
      </c>
      <c r="EC29" s="321">
        <f t="shared" si="69"/>
        <v>31526.01584229833</v>
      </c>
      <c r="ED29" s="321">
        <f t="shared" si="14"/>
        <v>14082.592461715059</v>
      </c>
      <c r="EE29" s="316">
        <f t="shared" si="15"/>
        <v>110.95260074236212</v>
      </c>
      <c r="EJ29" s="205">
        <v>2018</v>
      </c>
      <c r="EK29" s="258">
        <v>238834</v>
      </c>
      <c r="EL29" s="256">
        <v>1457.1</v>
      </c>
      <c r="EM29" s="238">
        <v>1195.57</v>
      </c>
      <c r="EN29" s="238">
        <v>1457.1</v>
      </c>
      <c r="EO29" s="240">
        <v>1195.57</v>
      </c>
      <c r="EP29" s="294"/>
      <c r="EQ29" s="304">
        <f>Resultado!N10</f>
        <v>-0.31300228610680275</v>
      </c>
      <c r="ER29" s="304">
        <f>Resultado!M10</f>
        <v>0.31300228610680275</v>
      </c>
      <c r="ES29" s="294">
        <f>(ES41-ES25)/($EJ$41-$EJ$25)*(EJ29-$EJ$25)+ES25</f>
        <v>0.89929442812367766</v>
      </c>
      <c r="ET29" s="260">
        <f t="shared" ref="ET29:ET61" si="76">ES29*EK29*365/1000</f>
        <v>78395.46118796902</v>
      </c>
      <c r="EU29" s="263">
        <f t="shared" ref="EU29:EU61" si="77">ET29/$CT$4</f>
        <v>3.5276913337951257E-2</v>
      </c>
      <c r="EV29" s="295">
        <f>ES29*EK29*365/1000+EV25</f>
        <v>458907.96118796902</v>
      </c>
      <c r="EW29" s="168">
        <f t="shared" ref="EW29:EW61" si="78">EV29/$CT$4</f>
        <v>0.20650247006147224</v>
      </c>
      <c r="EX29" s="294">
        <f>($EX$41-$EX$25)/($EJ$41-$EJ$25)*(EJ29-$EJ$25)+$EX$25</f>
        <v>0.87856080704616779</v>
      </c>
      <c r="EY29" s="294">
        <f>($EY$41-$EY$25)/($EJ$41-$EJ$25)*(EJ29-$EJ$25)+$EX$25</f>
        <v>0.9890470963935819</v>
      </c>
      <c r="EZ29" s="261">
        <f>EX29*EK29*365/1000</f>
        <v>76588.020003373516</v>
      </c>
      <c r="FA29" s="262">
        <f>EY29*EK29*365/1000</f>
        <v>86219.59709032363</v>
      </c>
      <c r="FB29" s="263">
        <f>EZ29/$CT$4</f>
        <v>3.4463588879287257E-2</v>
      </c>
      <c r="FC29" s="264">
        <f>FA29/$CT$4</f>
        <v>3.8797670279605359E-2</v>
      </c>
      <c r="FD29" s="261">
        <f>EX29*EK29*365/1000+FD25</f>
        <v>457100.5200033735</v>
      </c>
      <c r="FE29" s="262">
        <f>EY29*EK29*365/1000+FD25</f>
        <v>466732.09709032363</v>
      </c>
      <c r="FF29" s="265">
        <f>FD29/$CT$4</f>
        <v>0.20568914560280824</v>
      </c>
      <c r="FG29" s="266">
        <f>FE29/$CT$4</f>
        <v>0.21002322700312634</v>
      </c>
      <c r="FH29" s="209"/>
      <c r="FI29" s="231">
        <f t="shared" si="55"/>
        <v>2021</v>
      </c>
      <c r="FJ29" s="321">
        <f t="shared" si="74"/>
        <v>21037.775514910714</v>
      </c>
      <c r="FK29" s="321">
        <f t="shared" si="19"/>
        <v>9397.5217280718298</v>
      </c>
      <c r="FL29" s="316">
        <f t="shared" si="56"/>
        <v>49.399440908524106</v>
      </c>
      <c r="FM29" s="209"/>
      <c r="FN29" s="209"/>
      <c r="FO29" s="231">
        <f t="shared" si="57"/>
        <v>2021</v>
      </c>
      <c r="FP29" s="321">
        <f t="shared" si="75"/>
        <v>16579.674849184794</v>
      </c>
      <c r="FQ29" s="321">
        <f t="shared" si="20"/>
        <v>7406.099305943726</v>
      </c>
      <c r="FR29" s="316">
        <f t="shared" si="21"/>
        <v>30.676955004768558</v>
      </c>
      <c r="FU29" s="231">
        <f t="shared" si="58"/>
        <v>2021</v>
      </c>
      <c r="FV29" s="515">
        <f t="shared" si="70"/>
        <v>24565.655518816198</v>
      </c>
      <c r="FW29" s="515">
        <f t="shared" si="22"/>
        <v>10973.416906116399</v>
      </c>
      <c r="FX29" s="316">
        <f t="shared" si="23"/>
        <v>67.361587825603792</v>
      </c>
      <c r="FY29" s="209"/>
      <c r="FZ29" s="209"/>
      <c r="GA29" s="231">
        <f t="shared" si="60"/>
        <v>2021</v>
      </c>
      <c r="GB29" s="515">
        <f t="shared" si="71"/>
        <v>19517.468830407648</v>
      </c>
      <c r="GC29" s="515">
        <f t="shared" si="24"/>
        <v>8718.4045328710217</v>
      </c>
      <c r="GD29" s="316">
        <f t="shared" si="25"/>
        <v>42.515900344260722</v>
      </c>
      <c r="GH29" s="231">
        <f t="shared" si="61"/>
        <v>2021</v>
      </c>
      <c r="GI29" s="568">
        <f t="shared" si="72"/>
        <v>21393.669758978795</v>
      </c>
      <c r="GJ29" s="515">
        <f t="shared" si="26"/>
        <v>9556.4987971614319</v>
      </c>
      <c r="GK29" s="316">
        <f t="shared" si="27"/>
        <v>51.08540274243871</v>
      </c>
      <c r="GL29" s="209"/>
      <c r="GM29" s="209"/>
      <c r="GN29" s="231">
        <f t="shared" si="62"/>
        <v>2021</v>
      </c>
      <c r="GO29" s="568">
        <f t="shared" si="73"/>
        <v>16997.31897522858</v>
      </c>
      <c r="GP29" s="515">
        <f t="shared" si="28"/>
        <v>7592.6598929371694</v>
      </c>
      <c r="GQ29" s="316">
        <f t="shared" si="29"/>
        <v>32.242468868950453</v>
      </c>
    </row>
    <row r="30" spans="1:199" x14ac:dyDescent="0.25">
      <c r="A30" s="118"/>
      <c r="B30" s="118"/>
      <c r="C30" s="118"/>
      <c r="D30" s="747"/>
      <c r="E30" s="747"/>
      <c r="F30" s="747"/>
      <c r="G30" s="747"/>
      <c r="H30" s="747"/>
      <c r="I30" s="118"/>
      <c r="J30" s="118"/>
      <c r="K30" s="118"/>
      <c r="L30" s="118"/>
      <c r="M30" s="118"/>
      <c r="N30" s="118"/>
      <c r="O30" s="118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M30" s="116"/>
      <c r="AN30" s="117"/>
      <c r="AO30" s="117"/>
      <c r="CR30" s="788" t="s">
        <v>42</v>
      </c>
      <c r="CS30" s="747"/>
      <c r="CT30" s="30">
        <f>COUNT(DB11:DC25)</f>
        <v>15</v>
      </c>
      <c r="CV30" s="205">
        <v>2019</v>
      </c>
      <c r="CW30" s="258">
        <v>240726</v>
      </c>
      <c r="CX30" s="256">
        <v>1282.4266886669213</v>
      </c>
      <c r="CY30" s="238">
        <v>911.79830008745193</v>
      </c>
      <c r="CZ30" s="238">
        <v>1298.7609084138608</v>
      </c>
      <c r="DA30" s="259">
        <v>1066.0673785209656</v>
      </c>
      <c r="DB30" s="260">
        <f t="shared" ref="DB30:DB61" si="79">$CT$45</f>
        <v>0.89363091984187326</v>
      </c>
      <c r="DC30" s="255">
        <f t="shared" ref="DC30:DC61" si="80">$CT$46</f>
        <v>0.89642450566481813</v>
      </c>
      <c r="DD30" s="267">
        <f>DB30*CW30*365/1000</f>
        <v>78518.87183559699</v>
      </c>
      <c r="DE30" s="259">
        <f>DC30*CW30*365/1000</f>
        <v>78764.330225994185</v>
      </c>
      <c r="DF30" s="268">
        <f t="shared" ref="DF30:DF61" si="81">DD30/$CT$4</f>
        <v>3.5332446485602673E-2</v>
      </c>
      <c r="DG30" s="269">
        <f t="shared" ref="DG30:DG61" si="82">DE30/$CT$4</f>
        <v>3.5442899491872425E-2</v>
      </c>
      <c r="DH30" s="267">
        <f>DB30*CW30*365/1000+DH29</f>
        <v>536933.12003056961</v>
      </c>
      <c r="DI30" s="259">
        <f>DC30*CW30*365/1000+DI29</f>
        <v>537422.10761686636</v>
      </c>
      <c r="DJ30" s="265">
        <f t="shared" ref="DJ30:DJ48" si="83">DH30/$CT$4</f>
        <v>0.24161275227628895</v>
      </c>
      <c r="DK30" s="266">
        <f t="shared" ref="DK30:DK48" si="84">DI30/$CT$4</f>
        <v>0.24183279017700063</v>
      </c>
      <c r="DM30" s="231">
        <f t="shared" si="50"/>
        <v>2022</v>
      </c>
      <c r="DN30" s="321">
        <f t="shared" si="66"/>
        <v>33414.553596889069</v>
      </c>
      <c r="DO30" s="321">
        <f t="shared" si="6"/>
        <v>14926.197555346356</v>
      </c>
      <c r="DP30" s="316">
        <f t="shared" si="41"/>
        <v>124.64628886072273</v>
      </c>
      <c r="DR30" s="231">
        <f t="shared" si="52"/>
        <v>2022</v>
      </c>
      <c r="DS30" s="321">
        <f t="shared" si="67"/>
        <v>33234.05106993275</v>
      </c>
      <c r="DT30" s="321">
        <f t="shared" si="8"/>
        <v>14845.567527811285</v>
      </c>
      <c r="DU30" s="316">
        <f t="shared" si="9"/>
        <v>123.30304478151646</v>
      </c>
      <c r="DW30" s="231">
        <f t="shared" si="53"/>
        <v>2022</v>
      </c>
      <c r="DX30" s="321">
        <f t="shared" si="68"/>
        <v>31611.829333171761</v>
      </c>
      <c r="DY30" s="321">
        <f t="shared" si="11"/>
        <v>14120.925133554494</v>
      </c>
      <c r="DZ30" s="316">
        <f t="shared" si="12"/>
        <v>111.55755405043861</v>
      </c>
      <c r="EB30" s="231">
        <f t="shared" si="54"/>
        <v>2022</v>
      </c>
      <c r="EC30" s="321">
        <f t="shared" si="69"/>
        <v>31710.651292329265</v>
      </c>
      <c r="ED30" s="321">
        <f t="shared" si="14"/>
        <v>14165.068655655254</v>
      </c>
      <c r="EE30" s="316">
        <f t="shared" si="15"/>
        <v>112.25624985373135</v>
      </c>
      <c r="EJ30" s="205">
        <v>2019</v>
      </c>
      <c r="EK30" s="258">
        <v>240726</v>
      </c>
      <c r="EL30" s="256">
        <v>1042.190064889495</v>
      </c>
      <c r="EM30" s="238">
        <v>951.72695738077164</v>
      </c>
      <c r="EN30" s="238">
        <v>737.89399414164529</v>
      </c>
      <c r="EO30" s="240">
        <v>790.31765401363361</v>
      </c>
      <c r="EP30" s="294"/>
      <c r="EQ30" s="294"/>
      <c r="ER30" s="304"/>
      <c r="ES30" s="294">
        <f t="shared" ref="ES30:ES39" si="85">($ES$41-$ES$25)/($EJ$41-$EJ$25)*(EJ30-$EJ$25)+$ES$25</f>
        <v>0.90134124274622851</v>
      </c>
      <c r="ET30" s="289">
        <f t="shared" si="76"/>
        <v>79196.339280484943</v>
      </c>
      <c r="EU30" s="268">
        <f t="shared" si="77"/>
        <v>3.5637297812202984E-2</v>
      </c>
      <c r="EV30" s="296">
        <f t="shared" ref="EV30:EV61" si="86">ES30*EK30*365/1000+EV29</f>
        <v>538104.3004684539</v>
      </c>
      <c r="EW30" s="168">
        <f t="shared" si="78"/>
        <v>0.24213976787367519</v>
      </c>
      <c r="EX30" s="294">
        <f t="shared" ref="EX30:EX40" si="87">($EX$41-$EX$25)/($EJ$41-$EJ$25)*(EJ30-$EJ$25)+$EX$25</f>
        <v>0.85987400059120878</v>
      </c>
      <c r="EY30" s="294">
        <f t="shared" ref="EY30:EY40" si="88">($EY$41-$EY$25)/($EJ$41-$EJ$25)*(EJ30-$EJ$25)+$EX$25</f>
        <v>1.0808465792860371</v>
      </c>
      <c r="EZ30" s="261">
        <f t="shared" ref="EZ30:EZ61" si="89">EX30*EK30*365/1000</f>
        <v>75552.820463206561</v>
      </c>
      <c r="FA30" s="262">
        <f t="shared" ref="FA30:FA61" si="90">EY30*EK30*365/1000</f>
        <v>94968.573880501863</v>
      </c>
      <c r="FB30" s="268">
        <f>EZ30/$CT$4</f>
        <v>3.3997762874661865E-2</v>
      </c>
      <c r="FC30" s="269">
        <f t="shared" ref="FC30:FC61" si="91">FA30/$CT$4</f>
        <v>4.273459330226409E-2</v>
      </c>
      <c r="FD30" s="261">
        <f>EX30*EK30*365/1000+FD29</f>
        <v>532653.34046658012</v>
      </c>
      <c r="FE30" s="262">
        <f>EY30*EK30*365/1000+FE29</f>
        <v>561700.67097082548</v>
      </c>
      <c r="FF30" s="265">
        <f t="shared" ref="FF30:FF61" si="92">FD30/$CT$4</f>
        <v>0.23968690847747012</v>
      </c>
      <c r="FG30" s="266">
        <f t="shared" ref="FG30:FG48" si="93">FE30/$CT$4</f>
        <v>0.2527578203053904</v>
      </c>
      <c r="FH30" s="209"/>
      <c r="FI30" s="231">
        <f t="shared" si="55"/>
        <v>2022</v>
      </c>
      <c r="FJ30" s="321">
        <f t="shared" si="74"/>
        <v>21208.016322104435</v>
      </c>
      <c r="FK30" s="321">
        <f t="shared" si="19"/>
        <v>9473.5678710432458</v>
      </c>
      <c r="FL30" s="316">
        <f t="shared" si="56"/>
        <v>50.2023854890097</v>
      </c>
      <c r="FM30" s="209"/>
      <c r="FN30" s="209"/>
      <c r="FO30" s="231">
        <f t="shared" si="57"/>
        <v>2022</v>
      </c>
      <c r="FP30" s="321">
        <f t="shared" si="75"/>
        <v>16714.560193961792</v>
      </c>
      <c r="FQ30" s="321">
        <f t="shared" si="20"/>
        <v>7466.3522522422481</v>
      </c>
      <c r="FR30" s="316">
        <f t="shared" si="21"/>
        <v>31.178305337113862</v>
      </c>
      <c r="FU30" s="231">
        <f t="shared" si="58"/>
        <v>2022</v>
      </c>
      <c r="FV30" s="515">
        <f t="shared" si="70"/>
        <v>24147.221488254439</v>
      </c>
      <c r="FW30" s="515">
        <f t="shared" si="22"/>
        <v>10786.503470749538</v>
      </c>
      <c r="FX30" s="316">
        <f t="shared" si="23"/>
        <v>65.085838071143257</v>
      </c>
      <c r="FY30" s="209"/>
      <c r="FZ30" s="209"/>
      <c r="GA30" s="231">
        <f t="shared" si="60"/>
        <v>2022</v>
      </c>
      <c r="GB30" s="515">
        <f t="shared" si="71"/>
        <v>19185.022047425791</v>
      </c>
      <c r="GC30" s="515">
        <f t="shared" si="24"/>
        <v>8569.9013860299838</v>
      </c>
      <c r="GD30" s="316">
        <f t="shared" si="25"/>
        <v>41.079455481253234</v>
      </c>
      <c r="GH30" s="231">
        <f t="shared" si="61"/>
        <v>2022</v>
      </c>
      <c r="GI30" s="568">
        <f t="shared" si="72"/>
        <v>23080.376857557898</v>
      </c>
      <c r="GJ30" s="515">
        <f t="shared" si="26"/>
        <v>10309.94664132897</v>
      </c>
      <c r="GK30" s="316">
        <f t="shared" si="27"/>
        <v>59.460512994724532</v>
      </c>
      <c r="GL30" s="209"/>
      <c r="GM30" s="209"/>
      <c r="GN30" s="231">
        <f t="shared" si="62"/>
        <v>2022</v>
      </c>
      <c r="GO30" s="568">
        <f t="shared" si="73"/>
        <v>18337.411577167477</v>
      </c>
      <c r="GP30" s="515">
        <f t="shared" si="28"/>
        <v>8191.2759079917696</v>
      </c>
      <c r="GQ30" s="316">
        <f t="shared" si="29"/>
        <v>37.528777652273874</v>
      </c>
    </row>
    <row r="31" spans="1:199" ht="15" customHeight="1" x14ac:dyDescent="0.25">
      <c r="A31" s="118"/>
      <c r="B31" s="118"/>
      <c r="C31" s="118"/>
      <c r="D31" s="747"/>
      <c r="E31" s="743"/>
      <c r="F31" s="743"/>
      <c r="G31" s="743"/>
      <c r="H31" s="743"/>
      <c r="I31" s="123"/>
      <c r="J31" s="123"/>
      <c r="K31" s="123"/>
      <c r="L31" s="123"/>
      <c r="M31" s="123"/>
      <c r="N31" s="118"/>
      <c r="O31" s="118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M31" s="116"/>
      <c r="AN31" s="117"/>
      <c r="AO31" s="117"/>
      <c r="CR31" s="788" t="s">
        <v>44</v>
      </c>
      <c r="CS31" s="747"/>
      <c r="CT31" s="30">
        <f>CT30-1</f>
        <v>14</v>
      </c>
      <c r="CV31" s="205">
        <v>2020</v>
      </c>
      <c r="CW31" s="258">
        <v>242632</v>
      </c>
      <c r="CX31" s="256">
        <v>1291.642535503245</v>
      </c>
      <c r="CY31" s="238">
        <v>1317.2439481019974</v>
      </c>
      <c r="CZ31" s="238">
        <v>1218.9737412486872</v>
      </c>
      <c r="DA31" s="259">
        <v>1174.8866661787033</v>
      </c>
      <c r="DB31" s="260">
        <f t="shared" si="79"/>
        <v>0.89363091984187326</v>
      </c>
      <c r="DC31" s="255">
        <f t="shared" si="80"/>
        <v>0.89642450566481813</v>
      </c>
      <c r="DD31" s="267">
        <f t="shared" ref="DD31:DD61" si="94">DB31*CW31*365/1000</f>
        <v>79140.561930221782</v>
      </c>
      <c r="DE31" s="259">
        <f t="shared" ref="DE31:DE61" si="95">DC31*CW31*365/1000</f>
        <v>79387.963790340145</v>
      </c>
      <c r="DF31" s="268">
        <f t="shared" si="81"/>
        <v>3.5612198747516872E-2</v>
      </c>
      <c r="DG31" s="269">
        <f t="shared" si="82"/>
        <v>3.5723526289274901E-2</v>
      </c>
      <c r="DH31" s="267">
        <f t="shared" ref="DH31:DH61" si="96">DB31*CW31*365/1000+DH30</f>
        <v>616073.68196079135</v>
      </c>
      <c r="DI31" s="259">
        <f t="shared" ref="DI31:DI61" si="97">DC31*CW31*365/1000+DI30</f>
        <v>616810.07140720647</v>
      </c>
      <c r="DJ31" s="265">
        <f t="shared" si="83"/>
        <v>0.27722495102380579</v>
      </c>
      <c r="DK31" s="266">
        <f t="shared" si="84"/>
        <v>0.27755631646627549</v>
      </c>
      <c r="DM31" s="231">
        <f t="shared" si="50"/>
        <v>2023</v>
      </c>
      <c r="DN31" s="321">
        <f t="shared" si="66"/>
        <v>33607.98456755052</v>
      </c>
      <c r="DO31" s="321">
        <f t="shared" si="6"/>
        <v>15012.602686363402</v>
      </c>
      <c r="DP31" s="316">
        <f t="shared" si="41"/>
        <v>126.09381986980773</v>
      </c>
      <c r="DR31" s="231">
        <f t="shared" si="52"/>
        <v>2023</v>
      </c>
      <c r="DS31" s="321">
        <f t="shared" si="67"/>
        <v>33427.420348406296</v>
      </c>
      <c r="DT31" s="321">
        <f t="shared" si="8"/>
        <v>14931.945101082223</v>
      </c>
      <c r="DU31" s="316">
        <f t="shared" si="9"/>
        <v>124.74231710286489</v>
      </c>
      <c r="DW31" s="231">
        <f t="shared" si="53"/>
        <v>2023</v>
      </c>
      <c r="DX31" s="321">
        <f t="shared" si="68"/>
        <v>31795.759863233281</v>
      </c>
      <c r="DY31" s="321">
        <f t="shared" si="11"/>
        <v>14203.08644150665</v>
      </c>
      <c r="DZ31" s="316">
        <f t="shared" si="12"/>
        <v>112.85973675289345</v>
      </c>
      <c r="EB31" s="231">
        <f t="shared" si="54"/>
        <v>2023</v>
      </c>
      <c r="EC31" s="321">
        <f t="shared" si="69"/>
        <v>31895.156808897831</v>
      </c>
      <c r="ED31" s="321">
        <f t="shared" si="14"/>
        <v>14247.486808642641</v>
      </c>
      <c r="EE31" s="316">
        <f t="shared" si="15"/>
        <v>113.56658752757896</v>
      </c>
      <c r="EJ31" s="205">
        <v>2020</v>
      </c>
      <c r="EK31" s="258">
        <v>242632</v>
      </c>
      <c r="EL31" s="256">
        <v>1477.5178065173468</v>
      </c>
      <c r="EM31" s="238">
        <v>1261.5355376601219</v>
      </c>
      <c r="EN31" s="238">
        <v>819.1565823648499</v>
      </c>
      <c r="EO31" s="240">
        <v>781.84085546433926</v>
      </c>
      <c r="EP31" s="294"/>
      <c r="EQ31" s="294"/>
      <c r="ER31" s="304"/>
      <c r="ES31" s="294">
        <f t="shared" si="85"/>
        <v>0.90338805736877936</v>
      </c>
      <c r="ET31" s="289">
        <f t="shared" si="76"/>
        <v>80004.660664458104</v>
      </c>
      <c r="EU31" s="268">
        <f t="shared" si="77"/>
        <v>3.6001031668468762E-2</v>
      </c>
      <c r="EV31" s="296">
        <f t="shared" si="86"/>
        <v>618108.96113291197</v>
      </c>
      <c r="EW31" s="168">
        <f t="shared" si="78"/>
        <v>0.27814079954214393</v>
      </c>
      <c r="EX31" s="294">
        <f t="shared" si="87"/>
        <v>0.84118719413624976</v>
      </c>
      <c r="EY31" s="294">
        <f t="shared" si="88"/>
        <v>1.172646062178492</v>
      </c>
      <c r="EZ31" s="261">
        <f t="shared" si="89"/>
        <v>74496.109919998285</v>
      </c>
      <c r="FA31" s="262">
        <f t="shared" si="90"/>
        <v>103850.33266584954</v>
      </c>
      <c r="FB31" s="268">
        <f t="shared" ref="FB31:FB61" si="98">EZ31/$CT$4</f>
        <v>3.3522257205185958E-2</v>
      </c>
      <c r="FC31" s="269">
        <f t="shared" si="91"/>
        <v>4.673126645414525E-2</v>
      </c>
      <c r="FD31" s="261">
        <f t="shared" ref="FD31:FD61" si="99">EX31*EK31*365/1000+FD30</f>
        <v>607149.45038657845</v>
      </c>
      <c r="FE31" s="262">
        <f t="shared" ref="FE31:FE61" si="100">EY31*EK31*365/1000+FE30</f>
        <v>665551.00363667496</v>
      </c>
      <c r="FF31" s="265">
        <f t="shared" si="92"/>
        <v>0.27320916568265607</v>
      </c>
      <c r="FG31" s="266">
        <f t="shared" si="93"/>
        <v>0.29948908675953567</v>
      </c>
      <c r="FH31" s="209"/>
      <c r="FI31" s="231">
        <f t="shared" si="55"/>
        <v>2023</v>
      </c>
      <c r="FJ31" s="321">
        <f t="shared" si="74"/>
        <v>21378.897141271842</v>
      </c>
      <c r="FK31" s="321">
        <f t="shared" si="19"/>
        <v>9549.8999057632791</v>
      </c>
      <c r="FL31" s="316">
        <f t="shared" si="56"/>
        <v>51.014858327262111</v>
      </c>
      <c r="FM31" s="209"/>
      <c r="FN31" s="209"/>
      <c r="FO31" s="231">
        <f t="shared" si="57"/>
        <v>2023</v>
      </c>
      <c r="FP31" s="321">
        <f t="shared" si="75"/>
        <v>16849.816900037553</v>
      </c>
      <c r="FQ31" s="321">
        <f t="shared" si="20"/>
        <v>7526.7710847045255</v>
      </c>
      <c r="FR31" s="316">
        <f t="shared" si="21"/>
        <v>31.685116385317027</v>
      </c>
      <c r="FU31" s="231">
        <f t="shared" si="58"/>
        <v>2023</v>
      </c>
      <c r="FV31" s="515">
        <f t="shared" si="70"/>
        <v>23722.388804676779</v>
      </c>
      <c r="FW31" s="515">
        <f t="shared" si="22"/>
        <v>10596.731773077106</v>
      </c>
      <c r="FX31" s="316">
        <f t="shared" si="23"/>
        <v>62.815294808945914</v>
      </c>
      <c r="FY31" s="209"/>
      <c r="FZ31" s="209"/>
      <c r="GA31" s="231">
        <f t="shared" si="60"/>
        <v>2023</v>
      </c>
      <c r="GB31" s="515">
        <f t="shared" si="71"/>
        <v>18847.491520161235</v>
      </c>
      <c r="GC31" s="515">
        <f t="shared" si="24"/>
        <v>8419.1273433272236</v>
      </c>
      <c r="GD31" s="316">
        <f t="shared" si="25"/>
        <v>39.646298438229159</v>
      </c>
      <c r="GH31" s="231">
        <f t="shared" si="61"/>
        <v>2023</v>
      </c>
      <c r="GI31" s="568">
        <f t="shared" si="72"/>
        <v>24785.258565103599</v>
      </c>
      <c r="GJ31" s="515">
        <f t="shared" si="26"/>
        <v>11071.513037885366</v>
      </c>
      <c r="GK31" s="316">
        <f t="shared" si="27"/>
        <v>68.57159676451974</v>
      </c>
      <c r="GL31" s="209"/>
      <c r="GM31" s="209"/>
      <c r="GN31" s="231">
        <f t="shared" si="62"/>
        <v>2023</v>
      </c>
      <c r="GO31" s="568">
        <f t="shared" si="73"/>
        <v>19691.943947006672</v>
      </c>
      <c r="GP31" s="515">
        <f t="shared" si="28"/>
        <v>8796.342131268013</v>
      </c>
      <c r="GQ31" s="316">
        <f t="shared" si="29"/>
        <v>43.279654116971969</v>
      </c>
    </row>
    <row r="32" spans="1:199" x14ac:dyDescent="0.25">
      <c r="A32" s="116"/>
      <c r="B32" s="116"/>
      <c r="C32" s="118"/>
      <c r="D32" s="747"/>
      <c r="E32" s="743"/>
      <c r="F32" s="743"/>
      <c r="G32" s="743"/>
      <c r="H32" s="743"/>
      <c r="I32" s="123"/>
      <c r="J32" s="123"/>
      <c r="K32" s="123"/>
      <c r="L32" s="123"/>
      <c r="M32" s="123"/>
      <c r="N32" s="118"/>
      <c r="O32" s="118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M32" s="116"/>
      <c r="AN32" s="117"/>
      <c r="AO32" s="117"/>
      <c r="CR32" s="788" t="s">
        <v>45</v>
      </c>
      <c r="CS32" s="747"/>
      <c r="CT32" s="30">
        <v>0.95</v>
      </c>
      <c r="CV32" s="205">
        <v>2021</v>
      </c>
      <c r="CW32" s="258">
        <f>ROUNDUP(((CV32-$CV$31)*($CW$36-$CW$31))/($CV$36-$CV$31)+$CW$31,0)</f>
        <v>244053</v>
      </c>
      <c r="CX32" s="256">
        <v>1547.2238999727479</v>
      </c>
      <c r="CY32" s="238">
        <v>1185.5018834471703</v>
      </c>
      <c r="CZ32" s="238">
        <v>1320.6398737434497</v>
      </c>
      <c r="DA32" s="259">
        <v>1204.9000169336796</v>
      </c>
      <c r="DB32" s="260">
        <f t="shared" si="79"/>
        <v>0.89363091984187326</v>
      </c>
      <c r="DC32" s="255">
        <f t="shared" si="80"/>
        <v>0.89642450566481813</v>
      </c>
      <c r="DD32" s="267">
        <f t="shared" si="94"/>
        <v>79604.057011261582</v>
      </c>
      <c r="DE32" s="259">
        <f t="shared" si="95"/>
        <v>79852.907806570787</v>
      </c>
      <c r="DF32" s="268">
        <f t="shared" si="81"/>
        <v>3.5820765360413044E-2</v>
      </c>
      <c r="DG32" s="269">
        <f t="shared" si="82"/>
        <v>3.5932744903707702E-2</v>
      </c>
      <c r="DH32" s="267">
        <f t="shared" si="96"/>
        <v>695677.73897205293</v>
      </c>
      <c r="DI32" s="259">
        <f t="shared" si="97"/>
        <v>696662.97921377723</v>
      </c>
      <c r="DJ32" s="265">
        <f t="shared" si="83"/>
        <v>0.31304571638421885</v>
      </c>
      <c r="DK32" s="266">
        <f t="shared" si="84"/>
        <v>0.31348906136998322</v>
      </c>
      <c r="DM32" s="231">
        <f t="shared" si="50"/>
        <v>2024</v>
      </c>
      <c r="DN32" s="321">
        <f t="shared" si="66"/>
        <v>33801.279415079916</v>
      </c>
      <c r="DO32" s="321">
        <f t="shared" si="6"/>
        <v>15098.947011517663</v>
      </c>
      <c r="DP32" s="316">
        <f t="shared" si="41"/>
        <v>127.54868010317975</v>
      </c>
      <c r="DR32" s="231">
        <f t="shared" si="52"/>
        <v>2024</v>
      </c>
      <c r="DS32" s="321">
        <f t="shared" si="67"/>
        <v>33620.925802428064</v>
      </c>
      <c r="DT32" s="321">
        <f t="shared" si="8"/>
        <v>15018.383503630112</v>
      </c>
      <c r="DU32" s="316">
        <f t="shared" si="9"/>
        <v>126.19096320473636</v>
      </c>
      <c r="DW32" s="231">
        <f t="shared" si="53"/>
        <v>2024</v>
      </c>
      <c r="DX32" s="321">
        <f t="shared" si="68"/>
        <v>31979.819921837094</v>
      </c>
      <c r="DY32" s="321">
        <f t="shared" si="11"/>
        <v>14285.305609534826</v>
      </c>
      <c r="DZ32" s="316">
        <f t="shared" si="12"/>
        <v>114.17040045543095</v>
      </c>
      <c r="EB32" s="231">
        <f t="shared" si="54"/>
        <v>2024</v>
      </c>
      <c r="EC32" s="321">
        <f t="shared" si="69"/>
        <v>32079.792258928763</v>
      </c>
      <c r="ED32" s="321">
        <f t="shared" si="14"/>
        <v>14329.963002582834</v>
      </c>
      <c r="EE32" s="316">
        <f t="shared" si="15"/>
        <v>114.88545930992443</v>
      </c>
      <c r="EJ32" s="205">
        <v>2021</v>
      </c>
      <c r="EK32" s="258">
        <f>ROUNDUP(((EJ32-$CV$31)*($CW$36-$CW$31))/($CV$36-$CV$31)+$CW$31,0)</f>
        <v>244053</v>
      </c>
      <c r="EL32" s="256">
        <v>1218.4764286718926</v>
      </c>
      <c r="EM32" s="238">
        <v>1278.4498019814491</v>
      </c>
      <c r="EN32" s="238">
        <v>902.69588371529221</v>
      </c>
      <c r="EO32" s="240">
        <v>945.45103883743286</v>
      </c>
      <c r="EP32" s="294"/>
      <c r="EQ32" s="294"/>
      <c r="ER32" s="304"/>
      <c r="ES32" s="294">
        <f t="shared" si="85"/>
        <v>0.90543487199133021</v>
      </c>
      <c r="ET32" s="289">
        <f t="shared" si="76"/>
        <v>80655.545337146541</v>
      </c>
      <c r="EU32" s="268">
        <f t="shared" si="77"/>
        <v>3.6293921101651333E-2</v>
      </c>
      <c r="EV32" s="296">
        <f t="shared" si="86"/>
        <v>698764.50647005846</v>
      </c>
      <c r="EW32" s="168">
        <f t="shared" si="78"/>
        <v>0.31443472064379524</v>
      </c>
      <c r="EX32" s="294">
        <f t="shared" si="87"/>
        <v>0.82250038768129075</v>
      </c>
      <c r="EY32" s="294">
        <f t="shared" si="88"/>
        <v>1.2644455450709473</v>
      </c>
      <c r="EZ32" s="261">
        <f t="shared" si="89"/>
        <v>73267.795796895443</v>
      </c>
      <c r="FA32" s="262">
        <f t="shared" si="90"/>
        <v>112635.98094308795</v>
      </c>
      <c r="FB32" s="268">
        <f t="shared" si="98"/>
        <v>3.2969532210449522E-2</v>
      </c>
      <c r="FC32" s="269">
        <f t="shared" si="91"/>
        <v>5.0684691157531318E-2</v>
      </c>
      <c r="FD32" s="261">
        <f t="shared" si="99"/>
        <v>680417.24618347385</v>
      </c>
      <c r="FE32" s="262">
        <f t="shared" si="100"/>
        <v>778186.98457976291</v>
      </c>
      <c r="FF32" s="265">
        <f t="shared" si="92"/>
        <v>0.30617869789310559</v>
      </c>
      <c r="FG32" s="266">
        <f t="shared" si="93"/>
        <v>0.35017377791706694</v>
      </c>
      <c r="FH32" s="209"/>
      <c r="FI32" s="231">
        <f t="shared" si="55"/>
        <v>2024</v>
      </c>
      <c r="FJ32" s="321">
        <f t="shared" si="74"/>
        <v>21550.244984479094</v>
      </c>
      <c r="FK32" s="321">
        <f t="shared" si="19"/>
        <v>9626.4405589543512</v>
      </c>
      <c r="FL32" s="316">
        <f t="shared" si="56"/>
        <v>51.836100287267435</v>
      </c>
      <c r="FM32" s="209"/>
      <c r="FN32" s="209"/>
      <c r="FO32" s="231">
        <f t="shared" si="57"/>
        <v>2024</v>
      </c>
      <c r="FP32" s="321">
        <f t="shared" si="75"/>
        <v>16985.582097072896</v>
      </c>
      <c r="FQ32" s="321">
        <f t="shared" si="20"/>
        <v>7587.4170588072211</v>
      </c>
      <c r="FR32" s="316">
        <f t="shared" si="21"/>
        <v>32.197941861654016</v>
      </c>
      <c r="FU32" s="231">
        <f t="shared" si="58"/>
        <v>2024</v>
      </c>
      <c r="FV32" s="515">
        <f t="shared" si="70"/>
        <v>23290.963014616093</v>
      </c>
      <c r="FW32" s="515">
        <f t="shared" si="22"/>
        <v>10404.014951221474</v>
      </c>
      <c r="FX32" s="316">
        <f t="shared" si="23"/>
        <v>60.550768154334776</v>
      </c>
      <c r="FY32" s="209"/>
      <c r="FZ32" s="209"/>
      <c r="GA32" s="231">
        <f t="shared" si="60"/>
        <v>2024</v>
      </c>
      <c r="GB32" s="515">
        <f t="shared" si="71"/>
        <v>18504.722754894872</v>
      </c>
      <c r="GC32" s="515">
        <f t="shared" si="24"/>
        <v>8266.0133928046525</v>
      </c>
      <c r="GD32" s="316">
        <f t="shared" si="25"/>
        <v>38.216940627080888</v>
      </c>
      <c r="GH32" s="231">
        <f t="shared" si="61"/>
        <v>2024</v>
      </c>
      <c r="GI32" s="568">
        <f t="shared" si="72"/>
        <v>26508.120469262158</v>
      </c>
      <c r="GJ32" s="515">
        <f t="shared" si="26"/>
        <v>11841.111143318234</v>
      </c>
      <c r="GK32" s="316">
        <f t="shared" si="27"/>
        <v>78.438265018663998</v>
      </c>
      <c r="GL32" s="209"/>
      <c r="GM32" s="209"/>
      <c r="GN32" s="231">
        <f t="shared" si="62"/>
        <v>2024</v>
      </c>
      <c r="GO32" s="568">
        <f t="shared" si="73"/>
        <v>21060.761623691727</v>
      </c>
      <c r="GP32" s="515">
        <f t="shared" si="28"/>
        <v>9407.7895653990363</v>
      </c>
      <c r="GQ32" s="316">
        <f t="shared" si="29"/>
        <v>49.507477408651262</v>
      </c>
    </row>
    <row r="33" spans="1:199" ht="15.75" thickBot="1" x14ac:dyDescent="0.3">
      <c r="A33" s="116"/>
      <c r="B33" s="116"/>
      <c r="C33" s="118"/>
      <c r="D33" s="118"/>
      <c r="E33" s="778"/>
      <c r="F33" s="778"/>
      <c r="G33" s="778"/>
      <c r="H33" s="778"/>
      <c r="I33" s="103"/>
      <c r="J33" s="103"/>
      <c r="K33" s="103"/>
      <c r="L33" s="103"/>
      <c r="M33" s="103"/>
      <c r="N33" s="118"/>
      <c r="O33" s="118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M33" s="116"/>
      <c r="AN33" s="117"/>
      <c r="AO33" s="117"/>
      <c r="CR33" s="789" t="s">
        <v>46</v>
      </c>
      <c r="CS33" s="790"/>
      <c r="CT33" s="32">
        <v>1.7609999999999999</v>
      </c>
      <c r="CV33" s="208">
        <v>2022</v>
      </c>
      <c r="CW33" s="258">
        <f>ROUNDUP(((CV33-$CV$31)*($CW$36-$CW$31))/($CV$36-$CV$31)+$CW$31,0)</f>
        <v>245473</v>
      </c>
      <c r="CX33" s="256">
        <v>1171.8767298758562</v>
      </c>
      <c r="CY33" s="238">
        <v>979.25977273285378</v>
      </c>
      <c r="CZ33" s="238">
        <v>1437.7317147334957</v>
      </c>
      <c r="DA33" s="259">
        <v>1013.9339089542627</v>
      </c>
      <c r="DB33" s="260">
        <f t="shared" si="79"/>
        <v>0.89363091984187326</v>
      </c>
      <c r="DC33" s="255">
        <f t="shared" si="80"/>
        <v>0.89642450566481813</v>
      </c>
      <c r="DD33" s="267">
        <f>DB33*CW33*365/1000</f>
        <v>80067.225917015618</v>
      </c>
      <c r="DE33" s="259">
        <f t="shared" si="95"/>
        <v>80317.524627856867</v>
      </c>
      <c r="DF33" s="268">
        <f t="shared" si="81"/>
        <v>3.6029185198775147E-2</v>
      </c>
      <c r="DG33" s="269">
        <f t="shared" si="82"/>
        <v>3.6141816284773559E-2</v>
      </c>
      <c r="DH33" s="267">
        <f t="shared" si="96"/>
        <v>775744.96488906851</v>
      </c>
      <c r="DI33" s="259">
        <f t="shared" si="97"/>
        <v>776980.50384163414</v>
      </c>
      <c r="DJ33" s="265">
        <f t="shared" si="83"/>
        <v>0.34907490158299398</v>
      </c>
      <c r="DK33" s="266">
        <f t="shared" si="84"/>
        <v>0.34963087765475676</v>
      </c>
      <c r="DM33" s="231">
        <f t="shared" si="50"/>
        <v>2025</v>
      </c>
      <c r="DN33" s="321">
        <f t="shared" si="66"/>
        <v>33994.574262609305</v>
      </c>
      <c r="DO33" s="321">
        <f t="shared" si="6"/>
        <v>15185.291336671922</v>
      </c>
      <c r="DP33" s="316">
        <f t="shared" si="41"/>
        <v>129.01188529313458</v>
      </c>
      <c r="DR33" s="231">
        <f t="shared" si="52"/>
        <v>2025</v>
      </c>
      <c r="DS33" s="321">
        <f t="shared" si="67"/>
        <v>33814.295080901611</v>
      </c>
      <c r="DT33" s="321">
        <f t="shared" si="8"/>
        <v>15104.761076901048</v>
      </c>
      <c r="DU33" s="316">
        <f t="shared" si="9"/>
        <v>127.64694417636117</v>
      </c>
      <c r="DW33" s="231">
        <f t="shared" si="53"/>
        <v>2025</v>
      </c>
      <c r="DX33" s="321">
        <f t="shared" si="68"/>
        <v>32163.75045189861</v>
      </c>
      <c r="DY33" s="321">
        <f t="shared" si="11"/>
        <v>14367.466917486981</v>
      </c>
      <c r="DZ33" s="316">
        <f t="shared" si="12"/>
        <v>115.48770045192519</v>
      </c>
      <c r="EB33" s="231">
        <f t="shared" si="54"/>
        <v>2025</v>
      </c>
      <c r="EC33" s="321">
        <f t="shared" si="69"/>
        <v>32264.297775497329</v>
      </c>
      <c r="ED33" s="321">
        <f t="shared" si="14"/>
        <v>14412.38115557022</v>
      </c>
      <c r="EE33" s="316">
        <f t="shared" si="15"/>
        <v>116.2110089421016</v>
      </c>
      <c r="EJ33" s="208">
        <v>2022</v>
      </c>
      <c r="EK33" s="258">
        <f>ROUNDUP(((EJ33-$CV$31)*($CW$36-$CW$31))/($CV$36-$CV$31)+$CW$31,0)</f>
        <v>245473</v>
      </c>
      <c r="EL33" s="256">
        <v>982.57273496786729</v>
      </c>
      <c r="EM33" s="238">
        <v>1027.3459783792496</v>
      </c>
      <c r="EN33" s="238">
        <v>738.46622554764497</v>
      </c>
      <c r="EO33" s="240">
        <v>749.31114959716797</v>
      </c>
      <c r="EP33" s="294"/>
      <c r="EQ33" s="294"/>
      <c r="ER33" s="304"/>
      <c r="ES33" s="294">
        <f t="shared" si="85"/>
        <v>0.90748168661388107</v>
      </c>
      <c r="ET33" s="289">
        <f t="shared" si="76"/>
        <v>81308.222001231756</v>
      </c>
      <c r="EU33" s="268">
        <f t="shared" si="77"/>
        <v>3.6587616907093841E-2</v>
      </c>
      <c r="EV33" s="296">
        <f t="shared" si="86"/>
        <v>780072.7284712902</v>
      </c>
      <c r="EW33" s="168">
        <f t="shared" si="78"/>
        <v>0.35102233755088907</v>
      </c>
      <c r="EX33" s="294">
        <f t="shared" si="87"/>
        <v>0.80381358122633173</v>
      </c>
      <c r="EY33" s="294">
        <f t="shared" si="88"/>
        <v>1.3562450279634022</v>
      </c>
      <c r="EZ33" s="261">
        <f t="shared" si="89"/>
        <v>72019.803896895537</v>
      </c>
      <c r="FA33" s="262">
        <f t="shared" si="90"/>
        <v>121516.36054847998</v>
      </c>
      <c r="FB33" s="268">
        <f t="shared" si="98"/>
        <v>3.2407952478209635E-2</v>
      </c>
      <c r="FC33" s="269">
        <f t="shared" si="91"/>
        <v>5.4680743696802564E-2</v>
      </c>
      <c r="FD33" s="261">
        <f t="shared" si="99"/>
        <v>752437.05008036934</v>
      </c>
      <c r="FE33" s="262">
        <f t="shared" si="100"/>
        <v>899703.34512824286</v>
      </c>
      <c r="FF33" s="265">
        <f t="shared" si="92"/>
        <v>0.33858665037131519</v>
      </c>
      <c r="FG33" s="266">
        <f t="shared" si="93"/>
        <v>0.40485452161386953</v>
      </c>
      <c r="FH33" s="209"/>
      <c r="FI33" s="231">
        <f t="shared" si="55"/>
        <v>2025</v>
      </c>
      <c r="FJ33" s="321">
        <f t="shared" si="74"/>
        <v>21722.146248259909</v>
      </c>
      <c r="FK33" s="321">
        <f t="shared" si="19"/>
        <v>9703.2284237320819</v>
      </c>
      <c r="FL33" s="316">
        <f t="shared" si="56"/>
        <v>52.666584042334861</v>
      </c>
      <c r="FM33" s="209"/>
      <c r="FN33" s="209"/>
      <c r="FO33" s="231">
        <f t="shared" si="57"/>
        <v>2025</v>
      </c>
      <c r="FP33" s="321">
        <f t="shared" si="75"/>
        <v>17121.718345763409</v>
      </c>
      <c r="FQ33" s="321">
        <f t="shared" si="20"/>
        <v>7648.2287807566518</v>
      </c>
      <c r="FR33" s="316">
        <f t="shared" si="21"/>
        <v>32.716302609087016</v>
      </c>
      <c r="FU33" s="231">
        <f t="shared" si="58"/>
        <v>2025</v>
      </c>
      <c r="FV33" s="515">
        <f t="shared" si="70"/>
        <v>22853.042488245428</v>
      </c>
      <c r="FW33" s="515">
        <f t="shared" si="22"/>
        <v>10208.396946893014</v>
      </c>
      <c r="FX33" s="316">
        <f t="shared" si="23"/>
        <v>58.294665987944931</v>
      </c>
      <c r="FY33" s="209"/>
      <c r="FZ33" s="209"/>
      <c r="GA33" s="231">
        <f t="shared" si="60"/>
        <v>2025</v>
      </c>
      <c r="GB33" s="515">
        <f t="shared" si="71"/>
        <v>18156.793906951512</v>
      </c>
      <c r="GC33" s="515">
        <f t="shared" si="24"/>
        <v>8110.594446250474</v>
      </c>
      <c r="GD33" s="316">
        <f t="shared" si="25"/>
        <v>36.792901963475153</v>
      </c>
      <c r="GH33" s="231">
        <f t="shared" si="61"/>
        <v>2025</v>
      </c>
      <c r="GI33" s="568">
        <f t="shared" si="72"/>
        <v>28249.056594129328</v>
      </c>
      <c r="GJ33" s="515">
        <f t="shared" si="26"/>
        <v>12618.782957956088</v>
      </c>
      <c r="GK33" s="316">
        <f t="shared" si="27"/>
        <v>89.081867161341378</v>
      </c>
      <c r="GL33" s="209"/>
      <c r="GM33" s="209"/>
      <c r="GN33" s="231">
        <f t="shared" si="62"/>
        <v>2025</v>
      </c>
      <c r="GO33" s="568">
        <f t="shared" si="73"/>
        <v>22443.939309579229</v>
      </c>
      <c r="GP33" s="515">
        <f t="shared" si="28"/>
        <v>10025.651579740768</v>
      </c>
      <c r="GQ33" s="316">
        <f t="shared" si="29"/>
        <v>56.225723974535256</v>
      </c>
    </row>
    <row r="34" spans="1:199" ht="15" customHeight="1" x14ac:dyDescent="0.25">
      <c r="A34" s="116"/>
      <c r="B34" s="116"/>
      <c r="C34" s="118"/>
      <c r="D34" s="118"/>
      <c r="E34" s="778"/>
      <c r="F34" s="778"/>
      <c r="G34" s="778"/>
      <c r="H34" s="778"/>
      <c r="I34" s="103"/>
      <c r="J34" s="103"/>
      <c r="K34" s="103"/>
      <c r="L34" s="103"/>
      <c r="M34" s="103"/>
      <c r="N34" s="118"/>
      <c r="O34" s="118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M34" s="116"/>
      <c r="AN34" s="117"/>
      <c r="AO34" s="117"/>
      <c r="CR34" s="221" t="s">
        <v>169</v>
      </c>
      <c r="CS34" s="222"/>
      <c r="CT34" s="224">
        <f>CT28-CT33*CT29/SQRT(CT30)</f>
        <v>0.60872904707201114</v>
      </c>
      <c r="CV34" s="205">
        <v>2023</v>
      </c>
      <c r="CW34" s="258">
        <f>ROUNDUP(((CV34-$CV$31)*($CW$36-$CW$31))/($CV$36-$CV$31)+$CW$31,0)</f>
        <v>246894</v>
      </c>
      <c r="CX34" s="256">
        <v>1670.7561429761263</v>
      </c>
      <c r="CY34" s="238">
        <v>814.5872969776392</v>
      </c>
      <c r="CZ34" s="238">
        <v>941.22069864393416</v>
      </c>
      <c r="DA34" s="259">
        <v>1150.0880186259747</v>
      </c>
      <c r="DB34" s="260">
        <f t="shared" si="79"/>
        <v>0.89363091984187326</v>
      </c>
      <c r="DC34" s="255">
        <f t="shared" si="80"/>
        <v>0.89642450566481813</v>
      </c>
      <c r="DD34" s="267">
        <f t="shared" si="94"/>
        <v>80530.720998055403</v>
      </c>
      <c r="DE34" s="259">
        <f t="shared" si="95"/>
        <v>80782.468644087508</v>
      </c>
      <c r="DF34" s="268">
        <f t="shared" si="81"/>
        <v>3.6237751811671305E-2</v>
      </c>
      <c r="DG34" s="269">
        <f t="shared" si="82"/>
        <v>3.6351034899206359E-2</v>
      </c>
      <c r="DH34" s="267">
        <f t="shared" si="96"/>
        <v>856275.68588712392</v>
      </c>
      <c r="DI34" s="259">
        <f t="shared" si="97"/>
        <v>857762.97248572169</v>
      </c>
      <c r="DJ34" s="265">
        <f t="shared" si="83"/>
        <v>0.38531265339466531</v>
      </c>
      <c r="DK34" s="266">
        <f t="shared" si="84"/>
        <v>0.38598191255396319</v>
      </c>
      <c r="DM34" s="231">
        <f t="shared" si="50"/>
        <v>2026</v>
      </c>
      <c r="DN34" s="321">
        <f t="shared" si="66"/>
        <v>34109.053816674248</v>
      </c>
      <c r="DO34" s="321">
        <f t="shared" si="6"/>
        <v>15236.429067273846</v>
      </c>
      <c r="DP34" s="316">
        <f t="shared" si="41"/>
        <v>129.882408440125</v>
      </c>
      <c r="DR34" s="231">
        <f t="shared" si="52"/>
        <v>2026</v>
      </c>
      <c r="DS34" s="321">
        <f t="shared" si="67"/>
        <v>34007.664359375158</v>
      </c>
      <c r="DT34" s="321">
        <f t="shared" si="8"/>
        <v>15191.138650171986</v>
      </c>
      <c r="DU34" s="316">
        <f t="shared" si="9"/>
        <v>129.11127653249585</v>
      </c>
      <c r="DW34" s="231">
        <f t="shared" si="53"/>
        <v>2026</v>
      </c>
      <c r="DX34" s="321">
        <f t="shared" si="68"/>
        <v>32347.680981960129</v>
      </c>
      <c r="DY34" s="321">
        <f t="shared" si="11"/>
        <v>14449.628225439137</v>
      </c>
      <c r="DZ34" s="316">
        <f t="shared" si="12"/>
        <v>116.81255643488052</v>
      </c>
      <c r="EB34" s="231">
        <f t="shared" si="54"/>
        <v>2026</v>
      </c>
      <c r="EC34" s="321">
        <f t="shared" si="69"/>
        <v>32448.803292065892</v>
      </c>
      <c r="ED34" s="321">
        <f t="shared" si="14"/>
        <v>14494.799308557605</v>
      </c>
      <c r="EE34" s="316">
        <f t="shared" si="15"/>
        <v>117.54416187622454</v>
      </c>
      <c r="EJ34" s="205">
        <v>2023</v>
      </c>
      <c r="EK34" s="258">
        <f>ROUNDUP(((EJ34-$CV$31)*($CW$36-$CW$31))/($CV$36-$CV$31)+$CW$31,0)</f>
        <v>246894</v>
      </c>
      <c r="EL34" s="256">
        <v>862.87553733064306</v>
      </c>
      <c r="EM34" s="238">
        <v>862.69485452771187</v>
      </c>
      <c r="EN34" s="238">
        <v>881.69809431629255</v>
      </c>
      <c r="EO34" s="240">
        <v>873.83777388930321</v>
      </c>
      <c r="EP34" s="294"/>
      <c r="EQ34" s="294"/>
      <c r="ER34" s="304"/>
      <c r="ES34" s="294">
        <f t="shared" si="85"/>
        <v>0.90952850123643192</v>
      </c>
      <c r="ET34" s="289">
        <f t="shared" si="76"/>
        <v>81963.352371257672</v>
      </c>
      <c r="EU34" s="268">
        <f t="shared" si="77"/>
        <v>3.6882416847527265E-2</v>
      </c>
      <c r="EV34" s="296">
        <f t="shared" si="86"/>
        <v>862036.08084254782</v>
      </c>
      <c r="EW34" s="168">
        <f t="shared" si="78"/>
        <v>0.38790475439841632</v>
      </c>
      <c r="EX34" s="294">
        <f t="shared" si="87"/>
        <v>0.78512677477137272</v>
      </c>
      <c r="EY34" s="294">
        <f t="shared" si="88"/>
        <v>1.4480445108558575</v>
      </c>
      <c r="EZ34" s="261">
        <f t="shared" si="89"/>
        <v>70752.727824597212</v>
      </c>
      <c r="FA34" s="262">
        <f t="shared" si="90"/>
        <v>130492.42803408481</v>
      </c>
      <c r="FB34" s="268">
        <f t="shared" si="98"/>
        <v>3.1837785122629116E-2</v>
      </c>
      <c r="FC34" s="269">
        <f t="shared" si="91"/>
        <v>5.8719854507644734E-2</v>
      </c>
      <c r="FD34" s="261">
        <f t="shared" si="99"/>
        <v>823189.77790496661</v>
      </c>
      <c r="FE34" s="262">
        <f t="shared" si="100"/>
        <v>1030195.7731623277</v>
      </c>
      <c r="FF34" s="265">
        <f t="shared" si="92"/>
        <v>0.37042443549394438</v>
      </c>
      <c r="FG34" s="266">
        <f t="shared" si="93"/>
        <v>0.46357437612151425</v>
      </c>
      <c r="FH34" s="209"/>
      <c r="FI34" s="231">
        <f t="shared" si="55"/>
        <v>2026</v>
      </c>
      <c r="FJ34" s="321">
        <f t="shared" si="74"/>
        <v>21844.126029009396</v>
      </c>
      <c r="FK34" s="321">
        <f t="shared" si="19"/>
        <v>9757.7164868434265</v>
      </c>
      <c r="FL34" s="316">
        <f t="shared" si="56"/>
        <v>53.259892015951394</v>
      </c>
      <c r="FM34" s="209"/>
      <c r="FN34" s="209"/>
      <c r="FO34" s="231">
        <f t="shared" si="57"/>
        <v>2026</v>
      </c>
      <c r="FP34" s="321">
        <f t="shared" si="75"/>
        <v>17258.294288350407</v>
      </c>
      <c r="FQ34" s="321">
        <f t="shared" si="20"/>
        <v>7709.2369128704067</v>
      </c>
      <c r="FR34" s="316">
        <f t="shared" si="21"/>
        <v>33.24049697737243</v>
      </c>
      <c r="FU34" s="231">
        <f t="shared" si="58"/>
        <v>2026</v>
      </c>
      <c r="FV34" s="515">
        <f t="shared" si="70"/>
        <v>22356.967307094063</v>
      </c>
      <c r="FW34" s="515">
        <f t="shared" si="22"/>
        <v>9986.801403660651</v>
      </c>
      <c r="FX34" s="316">
        <f t="shared" si="23"/>
        <v>55.7907019118867</v>
      </c>
      <c r="FY34" s="209"/>
      <c r="FZ34" s="209"/>
      <c r="GA34" s="231">
        <f t="shared" si="60"/>
        <v>2026</v>
      </c>
      <c r="GB34" s="515">
        <f t="shared" si="71"/>
        <v>17762.661054349861</v>
      </c>
      <c r="GC34" s="515">
        <f t="shared" si="24"/>
        <v>7934.5362863254486</v>
      </c>
      <c r="GD34" s="316">
        <f t="shared" si="25"/>
        <v>35.212416343041767</v>
      </c>
      <c r="GH34" s="231">
        <f t="shared" si="61"/>
        <v>2026</v>
      </c>
      <c r="GI34" s="568">
        <f t="shared" si="72"/>
        <v>29938.887588557649</v>
      </c>
      <c r="GJ34" s="515">
        <f t="shared" si="26"/>
        <v>13373.626238589732</v>
      </c>
      <c r="GK34" s="316">
        <f t="shared" si="27"/>
        <v>100.06044954264507</v>
      </c>
      <c r="GL34" s="209"/>
      <c r="GM34" s="209"/>
      <c r="GN34" s="231">
        <f t="shared" si="62"/>
        <v>2026</v>
      </c>
      <c r="GO34" s="568">
        <f t="shared" si="73"/>
        <v>23786.513853830624</v>
      </c>
      <c r="GP34" s="515">
        <f t="shared" si="28"/>
        <v>10625.376272221505</v>
      </c>
      <c r="GQ34" s="316">
        <f t="shared" si="29"/>
        <v>63.15543183302271</v>
      </c>
    </row>
    <row r="35" spans="1:199" ht="15.75" thickBot="1" x14ac:dyDescent="0.3">
      <c r="A35" s="116"/>
      <c r="B35" s="116"/>
      <c r="C35" s="118"/>
      <c r="D35" s="118"/>
      <c r="E35" s="778"/>
      <c r="F35" s="778"/>
      <c r="G35" s="778"/>
      <c r="H35" s="778"/>
      <c r="I35" s="103"/>
      <c r="J35" s="103"/>
      <c r="K35" s="103"/>
      <c r="L35" s="103"/>
      <c r="M35" s="103"/>
      <c r="N35" s="118"/>
      <c r="O35" s="118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M35" s="116"/>
      <c r="AN35" s="117"/>
      <c r="AO35" s="117"/>
      <c r="CR35" s="202" t="s">
        <v>170</v>
      </c>
      <c r="CS35" s="203"/>
      <c r="CT35" s="225">
        <f>CT28+CT33*CT29/SQRT(CT30)</f>
        <v>0.75349065822755235</v>
      </c>
      <c r="CV35" s="205">
        <v>2024</v>
      </c>
      <c r="CW35" s="258">
        <f>ROUNDUP(((CV35-$CV$31)*($CW$36-$CW$31))/($CV$36-$CV$31)+$CW$31,0)</f>
        <v>248314</v>
      </c>
      <c r="CX35" s="256">
        <v>1069.4996199583811</v>
      </c>
      <c r="CY35" s="238">
        <v>982.28444249927998</v>
      </c>
      <c r="CZ35" s="238">
        <v>979.13060142844927</v>
      </c>
      <c r="DA35" s="259">
        <v>976.54538139700878</v>
      </c>
      <c r="DB35" s="260">
        <f t="shared" si="79"/>
        <v>0.89363091984187326</v>
      </c>
      <c r="DC35" s="255">
        <f t="shared" si="80"/>
        <v>0.89642450566481813</v>
      </c>
      <c r="DD35" s="267">
        <f t="shared" si="94"/>
        <v>80993.889903809439</v>
      </c>
      <c r="DE35" s="259">
        <f t="shared" si="95"/>
        <v>81247.085465373588</v>
      </c>
      <c r="DF35" s="268">
        <f t="shared" si="81"/>
        <v>3.6446171650033408E-2</v>
      </c>
      <c r="DG35" s="269">
        <f t="shared" si="82"/>
        <v>3.6560106280272217E-2</v>
      </c>
      <c r="DH35" s="267">
        <f t="shared" si="96"/>
        <v>937269.57579093333</v>
      </c>
      <c r="DI35" s="259">
        <f t="shared" si="97"/>
        <v>939010.05795109528</v>
      </c>
      <c r="DJ35" s="265">
        <f t="shared" si="83"/>
        <v>0.42175882504469869</v>
      </c>
      <c r="DK35" s="266">
        <f t="shared" si="84"/>
        <v>0.42254201883423537</v>
      </c>
      <c r="DM35" s="231">
        <f t="shared" si="50"/>
        <v>2027</v>
      </c>
      <c r="DN35" s="321">
        <f t="shared" si="66"/>
        <v>34223.533370739191</v>
      </c>
      <c r="DO35" s="321">
        <f t="shared" si="6"/>
        <v>15287.566797875772</v>
      </c>
      <c r="DP35" s="316">
        <f t="shared" si="41"/>
        <v>130.75585869941307</v>
      </c>
      <c r="DR35" s="231">
        <f t="shared" si="52"/>
        <v>2027</v>
      </c>
      <c r="DS35" s="321">
        <f t="shared" si="67"/>
        <v>34122.187995428867</v>
      </c>
      <c r="DT35" s="321">
        <f t="shared" si="8"/>
        <v>15242.296072088089</v>
      </c>
      <c r="DU35" s="316">
        <f t="shared" si="9"/>
        <v>129.98247027844991</v>
      </c>
      <c r="DW35" s="231">
        <f t="shared" si="53"/>
        <v>2027</v>
      </c>
      <c r="DX35" s="321">
        <f t="shared" si="68"/>
        <v>32456.614486031776</v>
      </c>
      <c r="DY35" s="321">
        <f t="shared" si="11"/>
        <v>14498.288549374181</v>
      </c>
      <c r="DZ35" s="316">
        <f t="shared" si="12"/>
        <v>117.60076977046414</v>
      </c>
      <c r="EB35" s="231">
        <f t="shared" si="54"/>
        <v>2027</v>
      </c>
      <c r="EC35" s="321">
        <f t="shared" si="69"/>
        <v>32558.077333920941</v>
      </c>
      <c r="ED35" s="321">
        <f t="shared" si="14"/>
        <v>14543.611749869151</v>
      </c>
      <c r="EE35" s="316">
        <f t="shared" si="15"/>
        <v>118.33731142002287</v>
      </c>
      <c r="EJ35" s="205">
        <v>2024</v>
      </c>
      <c r="EK35" s="258">
        <f>ROUNDUP(((EJ35-$CV$31)*($CW$36-$CW$31))/($CV$36-$CV$31)+$CW$31,0)</f>
        <v>248314</v>
      </c>
      <c r="EL35" s="256">
        <v>1004.8067174071793</v>
      </c>
      <c r="EM35" s="238">
        <v>1015.5470004677773</v>
      </c>
      <c r="EN35" s="238">
        <v>1080.2613268898397</v>
      </c>
      <c r="EO35" s="240">
        <v>1059.4152386784554</v>
      </c>
      <c r="EP35" s="294"/>
      <c r="EQ35" s="294"/>
      <c r="ER35" s="304"/>
      <c r="ES35" s="294">
        <f t="shared" si="85"/>
        <v>0.91157531585898277</v>
      </c>
      <c r="ET35" s="289">
        <f t="shared" si="76"/>
        <v>82620.273238505717</v>
      </c>
      <c r="EU35" s="268">
        <f t="shared" si="77"/>
        <v>3.7178022487861929E-2</v>
      </c>
      <c r="EV35" s="296">
        <f t="shared" si="86"/>
        <v>944656.35408105352</v>
      </c>
      <c r="EW35" s="168">
        <f t="shared" si="78"/>
        <v>0.42508277688627827</v>
      </c>
      <c r="EX35" s="294">
        <f t="shared" si="87"/>
        <v>0.76643996831641359</v>
      </c>
      <c r="EY35" s="294">
        <f t="shared" si="88"/>
        <v>1.5398439937483124</v>
      </c>
      <c r="EZ35" s="261">
        <f t="shared" si="89"/>
        <v>69465.987616770508</v>
      </c>
      <c r="FA35" s="262">
        <f t="shared" si="90"/>
        <v>139563.15983422074</v>
      </c>
      <c r="FB35" s="268">
        <f t="shared" si="98"/>
        <v>3.1258769167979358E-2</v>
      </c>
      <c r="FC35" s="269">
        <f t="shared" si="91"/>
        <v>6.2801562999134558E-2</v>
      </c>
      <c r="FD35" s="261">
        <f t="shared" si="99"/>
        <v>892655.76552173716</v>
      </c>
      <c r="FE35" s="262">
        <f t="shared" si="100"/>
        <v>1169758.9329965485</v>
      </c>
      <c r="FF35" s="265">
        <f t="shared" si="92"/>
        <v>0.40168320466192375</v>
      </c>
      <c r="FG35" s="266">
        <f t="shared" si="93"/>
        <v>0.52637593912064884</v>
      </c>
      <c r="FH35" s="209"/>
      <c r="FI35" s="231">
        <f t="shared" si="55"/>
        <v>2027</v>
      </c>
      <c r="FJ35" s="321">
        <f t="shared" si="74"/>
        <v>21966.433575042236</v>
      </c>
      <c r="FK35" s="321">
        <f>FJ35*$DP$7/1000</f>
        <v>9812.3509618874305</v>
      </c>
      <c r="FL35" s="316">
        <f>(FJ35*((FK35-$DP$5)/($DP$5-$DP$6)))/1000000</f>
        <v>53.858130862856711</v>
      </c>
      <c r="FM35" s="209"/>
      <c r="FN35" s="209"/>
      <c r="FO35" s="231">
        <f t="shared" si="57"/>
        <v>2027</v>
      </c>
      <c r="FP35" s="321">
        <f>EU37*$FR$8</f>
        <v>17355.20749984173</v>
      </c>
      <c r="FQ35" s="321">
        <f>FP35*$DP$7/1000</f>
        <v>7752.5278021605518</v>
      </c>
      <c r="FR35" s="316">
        <f t="shared" si="21"/>
        <v>33.614988154322283</v>
      </c>
      <c r="FU35" s="231">
        <f t="shared" si="58"/>
        <v>2027</v>
      </c>
      <c r="FV35" s="515">
        <f t="shared" si="70"/>
        <v>21857.045595494314</v>
      </c>
      <c r="FW35" s="515">
        <f t="shared" si="22"/>
        <v>9763.4876248933233</v>
      </c>
      <c r="FX35" s="316">
        <f t="shared" si="23"/>
        <v>53.322927240090095</v>
      </c>
      <c r="FY35" s="209"/>
      <c r="FZ35" s="209"/>
      <c r="GA35" s="231">
        <f t="shared" si="60"/>
        <v>2027</v>
      </c>
      <c r="GB35" s="515">
        <f t="shared" si="71"/>
        <v>17365.472124613443</v>
      </c>
      <c r="GC35" s="515">
        <f>GB35*$DP$7/1000</f>
        <v>7757.1129843845147</v>
      </c>
      <c r="GD35" s="316">
        <f t="shared" si="25"/>
        <v>33.654775484295804</v>
      </c>
      <c r="GH35" s="231">
        <f t="shared" si="61"/>
        <v>2027</v>
      </c>
      <c r="GI35" s="568">
        <f t="shared" si="72"/>
        <v>31639.423103842269</v>
      </c>
      <c r="GJ35" s="515">
        <f t="shared" si="26"/>
        <v>14133.251201928584</v>
      </c>
      <c r="GK35" s="316">
        <f t="shared" si="27"/>
        <v>111.75242937379664</v>
      </c>
      <c r="GL35" s="209"/>
      <c r="GM35" s="209"/>
      <c r="GN35" s="231">
        <f t="shared" si="62"/>
        <v>2027</v>
      </c>
      <c r="GO35" s="568">
        <f t="shared" si="73"/>
        <v>25137.593164095586</v>
      </c>
      <c r="GP35" s="515">
        <f>GO35*$DP$7/1000</f>
        <v>11228.900022418589</v>
      </c>
      <c r="GQ35" s="316">
        <f t="shared" si="29"/>
        <v>70.535458119510452</v>
      </c>
    </row>
    <row r="36" spans="1:199" x14ac:dyDescent="0.25">
      <c r="A36" s="116"/>
      <c r="B36" s="116"/>
      <c r="C36" s="118"/>
      <c r="D36" s="118"/>
      <c r="E36" s="778"/>
      <c r="F36" s="778"/>
      <c r="G36" s="778"/>
      <c r="H36" s="778"/>
      <c r="I36" s="103"/>
      <c r="J36" s="103"/>
      <c r="K36" s="103"/>
      <c r="L36" s="103"/>
      <c r="M36" s="103"/>
      <c r="N36" s="118"/>
      <c r="O36" s="118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M36" s="116"/>
      <c r="AN36" s="117"/>
      <c r="AO36" s="117"/>
      <c r="CV36" s="205">
        <v>2025</v>
      </c>
      <c r="CW36" s="258">
        <v>249734</v>
      </c>
      <c r="CX36" s="256">
        <v>1601.3582592192031</v>
      </c>
      <c r="CY36" s="238">
        <v>653.52839231491089</v>
      </c>
      <c r="CZ36" s="238">
        <v>708.58081993032692</v>
      </c>
      <c r="DA36" s="259">
        <v>859.56524540483963</v>
      </c>
      <c r="DB36" s="260">
        <f t="shared" si="79"/>
        <v>0.89363091984187326</v>
      </c>
      <c r="DC36" s="255">
        <f t="shared" si="80"/>
        <v>0.89642450566481813</v>
      </c>
      <c r="DD36" s="267">
        <f t="shared" si="94"/>
        <v>81457.058809563488</v>
      </c>
      <c r="DE36" s="259">
        <f t="shared" si="95"/>
        <v>81711.702286659653</v>
      </c>
      <c r="DF36" s="268">
        <f t="shared" si="81"/>
        <v>3.6654591488395512E-2</v>
      </c>
      <c r="DG36" s="269">
        <f t="shared" si="82"/>
        <v>3.6769177661338068E-2</v>
      </c>
      <c r="DH36" s="267">
        <f t="shared" si="96"/>
        <v>1018726.6346004969</v>
      </c>
      <c r="DI36" s="259">
        <f t="shared" si="97"/>
        <v>1020721.7602377549</v>
      </c>
      <c r="DJ36" s="265">
        <f t="shared" si="83"/>
        <v>0.4584134165330942</v>
      </c>
      <c r="DK36" s="266">
        <f t="shared" si="84"/>
        <v>0.45931119649557345</v>
      </c>
      <c r="DM36" s="231">
        <f t="shared" si="50"/>
        <v>2028</v>
      </c>
      <c r="DN36" s="321">
        <f t="shared" si="66"/>
        <v>34337.876801672071</v>
      </c>
      <c r="DO36" s="321">
        <f t="shared" si="6"/>
        <v>15338.643722614912</v>
      </c>
      <c r="DP36" s="316">
        <f t="shared" si="41"/>
        <v>131.6311922669708</v>
      </c>
      <c r="DR36" s="231">
        <f t="shared" si="52"/>
        <v>2028</v>
      </c>
      <c r="DS36" s="321">
        <f t="shared" si="67"/>
        <v>34236.711631482562</v>
      </c>
      <c r="DT36" s="321">
        <f t="shared" si="8"/>
        <v>15293.453494004183</v>
      </c>
      <c r="DU36" s="316">
        <f t="shared" si="9"/>
        <v>130.85659339138832</v>
      </c>
      <c r="DW36" s="231">
        <f t="shared" si="53"/>
        <v>2028</v>
      </c>
      <c r="DX36" s="321">
        <f t="shared" si="68"/>
        <v>32565.54799010342</v>
      </c>
      <c r="DY36" s="321">
        <f t="shared" si="11"/>
        <v>14546.948873309222</v>
      </c>
      <c r="DZ36" s="316">
        <f t="shared" si="12"/>
        <v>118.39163347584545</v>
      </c>
      <c r="EB36" s="231">
        <f t="shared" si="54"/>
        <v>2028</v>
      </c>
      <c r="EC36" s="321">
        <f t="shared" si="69"/>
        <v>32667.351375775979</v>
      </c>
      <c r="ED36" s="321">
        <f t="shared" si="14"/>
        <v>14592.424191180691</v>
      </c>
      <c r="EE36" s="316">
        <f t="shared" si="15"/>
        <v>119.1331279301986</v>
      </c>
      <c r="EJ36" s="205">
        <v>2025</v>
      </c>
      <c r="EK36" s="258">
        <v>249734</v>
      </c>
      <c r="EL36" s="256">
        <v>578.53927244425586</v>
      </c>
      <c r="EM36" s="238">
        <v>739.00520303845406</v>
      </c>
      <c r="EN36" s="238">
        <v>746.91980746016122</v>
      </c>
      <c r="EO36" s="240">
        <v>866.58031564950943</v>
      </c>
      <c r="EP36" s="294"/>
      <c r="EQ36" s="294"/>
      <c r="ER36" s="304"/>
      <c r="ES36" s="294">
        <f t="shared" si="85"/>
        <v>0.91362213048153362</v>
      </c>
      <c r="ET36" s="289">
        <f t="shared" si="76"/>
        <v>83279.315833791494</v>
      </c>
      <c r="EU36" s="268">
        <f t="shared" si="77"/>
        <v>3.7474582877552995E-2</v>
      </c>
      <c r="EV36" s="296">
        <f t="shared" si="86"/>
        <v>1027935.669914845</v>
      </c>
      <c r="EW36" s="168">
        <f t="shared" si="78"/>
        <v>0.46255735976383128</v>
      </c>
      <c r="EX36" s="294">
        <f t="shared" si="87"/>
        <v>0.74775316186145457</v>
      </c>
      <c r="EY36" s="294">
        <f t="shared" si="88"/>
        <v>1.6316434766407677</v>
      </c>
      <c r="EZ36" s="261">
        <f t="shared" si="89"/>
        <v>68159.876665372591</v>
      </c>
      <c r="FA36" s="262">
        <f t="shared" si="90"/>
        <v>148729.05097832301</v>
      </c>
      <c r="FB36" s="268">
        <f t="shared" si="98"/>
        <v>3.0671036636733217E-2</v>
      </c>
      <c r="FC36" s="269">
        <f t="shared" si="91"/>
        <v>6.6926091927924286E-2</v>
      </c>
      <c r="FD36" s="261">
        <f t="shared" si="99"/>
        <v>960815.6421871098</v>
      </c>
      <c r="FE36" s="262">
        <f t="shared" si="100"/>
        <v>1318487.9839748715</v>
      </c>
      <c r="FF36" s="265">
        <f t="shared" si="92"/>
        <v>0.43235424129865696</v>
      </c>
      <c r="FG36" s="266">
        <f t="shared" si="93"/>
        <v>0.59330203104857315</v>
      </c>
      <c r="FH36" s="209"/>
      <c r="FI36" s="231">
        <f t="shared" si="55"/>
        <v>2028</v>
      </c>
      <c r="FJ36" s="321">
        <f t="shared" si="74"/>
        <v>22088.981320626317</v>
      </c>
      <c r="FK36" s="321">
        <f t="shared" si="19"/>
        <v>9867.0927334704757</v>
      </c>
      <c r="FL36" s="316">
        <f t="shared" si="56"/>
        <v>54.460895542978463</v>
      </c>
      <c r="FM36" s="209"/>
      <c r="FN36" s="209"/>
      <c r="FO36" s="231">
        <f t="shared" si="57"/>
        <v>2028</v>
      </c>
      <c r="FP36" s="321">
        <f t="shared" si="75"/>
        <v>17452.381121591461</v>
      </c>
      <c r="FQ36" s="321">
        <f t="shared" si="20"/>
        <v>7795.9350160621025</v>
      </c>
      <c r="FR36" s="316">
        <f t="shared" si="21"/>
        <v>33.992591798467025</v>
      </c>
      <c r="FU36" s="231">
        <f t="shared" si="58"/>
        <v>2028</v>
      </c>
      <c r="FV36" s="515">
        <f t="shared" si="70"/>
        <v>21353.192704547044</v>
      </c>
      <c r="FW36" s="515">
        <f t="shared" ref="FW36:FW58" si="101">FV36*$DP$7/1000</f>
        <v>9538.4177981394041</v>
      </c>
      <c r="FX36" s="316">
        <f t="shared" ref="FX36:FX57" si="102">(FV36*((FW36-$DP$5)/($DP$5-$DP$6)))/1000000</f>
        <v>50.892226844157314</v>
      </c>
      <c r="FY36" s="209"/>
      <c r="FZ36" s="209"/>
      <c r="GA36" s="231">
        <f t="shared" si="60"/>
        <v>2028</v>
      </c>
      <c r="GB36" s="515">
        <f t="shared" si="71"/>
        <v>16965.15986400058</v>
      </c>
      <c r="GC36" s="515">
        <f t="shared" ref="GC36:GC58" si="103">GB36*$DP$7/1000</f>
        <v>7578.294498349399</v>
      </c>
      <c r="GD36" s="316">
        <f t="shared" si="25"/>
        <v>32.120537965413405</v>
      </c>
      <c r="GH36" s="231">
        <f t="shared" si="61"/>
        <v>2028</v>
      </c>
      <c r="GI36" s="568">
        <f t="shared" si="72"/>
        <v>33350.530930914101</v>
      </c>
      <c r="GJ36" s="515">
        <f t="shared" ref="GJ36:GJ58" si="104">GI36*$DP$7/1000</f>
        <v>14897.598790512004</v>
      </c>
      <c r="GK36" s="316">
        <f t="shared" ref="GK36:GK57" si="105">(GI36*((GJ36-$DP$5)/($DP$5-$DP$6)))/1000000</f>
        <v>124.16901915116613</v>
      </c>
      <c r="GL36" s="209"/>
      <c r="GM36" s="209"/>
      <c r="GN36" s="231">
        <f t="shared" si="62"/>
        <v>2028</v>
      </c>
      <c r="GO36" s="568">
        <f t="shared" si="73"/>
        <v>26497.072199969909</v>
      </c>
      <c r="GP36" s="515">
        <f t="shared" ref="GP36:GP58" si="106">GO36*$DP$7/1000</f>
        <v>11836.17590904606</v>
      </c>
      <c r="GQ36" s="316">
        <f t="shared" si="29"/>
        <v>78.372880568134519</v>
      </c>
    </row>
    <row r="37" spans="1:199" ht="15.75" thickBot="1" x14ac:dyDescent="0.3">
      <c r="A37" s="116"/>
      <c r="B37" s="116"/>
      <c r="C37" s="118"/>
      <c r="D37" s="118"/>
      <c r="E37" s="778"/>
      <c r="F37" s="778"/>
      <c r="G37" s="778"/>
      <c r="H37" s="778"/>
      <c r="I37" s="103"/>
      <c r="J37" s="103"/>
      <c r="K37" s="103"/>
      <c r="L37" s="103"/>
      <c r="M37" s="103"/>
      <c r="N37" s="118"/>
      <c r="O37" s="118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M37" s="116"/>
      <c r="AN37" s="117"/>
      <c r="AO37" s="117"/>
      <c r="CV37" s="208">
        <v>2026</v>
      </c>
      <c r="CW37" s="258">
        <f>ROUNDUP(((CV37-$CV$36)*($CW$41-$CW$36))/($CV$41-$CV$36)+$CW$36,0)</f>
        <v>250575</v>
      </c>
      <c r="CX37" s="256">
        <v>1635.9940065349888</v>
      </c>
      <c r="CY37" s="238">
        <v>555.05354760587215</v>
      </c>
      <c r="CZ37" s="238">
        <v>1662.2709578466602</v>
      </c>
      <c r="DA37" s="259">
        <v>1508.3926133513451</v>
      </c>
      <c r="DB37" s="260">
        <f t="shared" si="79"/>
        <v>0.89363091984187326</v>
      </c>
      <c r="DC37" s="255">
        <f t="shared" si="80"/>
        <v>0.89642450566481813</v>
      </c>
      <c r="DD37" s="267">
        <f t="shared" si="94"/>
        <v>81731.372224872743</v>
      </c>
      <c r="DE37" s="259">
        <f t="shared" si="95"/>
        <v>81986.873235041072</v>
      </c>
      <c r="DF37" s="268">
        <f t="shared" si="81"/>
        <v>3.6778028871538138E-2</v>
      </c>
      <c r="DG37" s="269">
        <f t="shared" si="82"/>
        <v>3.6893000922941163E-2</v>
      </c>
      <c r="DH37" s="267">
        <f t="shared" si="96"/>
        <v>1100458.0068253695</v>
      </c>
      <c r="DI37" s="259">
        <f t="shared" si="97"/>
        <v>1102708.6334727961</v>
      </c>
      <c r="DJ37" s="265">
        <f t="shared" si="83"/>
        <v>0.49519144540463234</v>
      </c>
      <c r="DK37" s="266">
        <f t="shared" si="84"/>
        <v>0.49620419741851463</v>
      </c>
      <c r="DM37" s="231">
        <f t="shared" si="50"/>
        <v>2029</v>
      </c>
      <c r="DN37" s="321">
        <f t="shared" si="66"/>
        <v>34452.356355737014</v>
      </c>
      <c r="DO37" s="321">
        <f t="shared" si="6"/>
        <v>15389.781453216836</v>
      </c>
      <c r="DP37" s="316">
        <f t="shared" si="41"/>
        <v>132.51049327033999</v>
      </c>
      <c r="DR37" s="231">
        <f t="shared" si="52"/>
        <v>2029</v>
      </c>
      <c r="DS37" s="321">
        <f t="shared" si="67"/>
        <v>34351.099091988035</v>
      </c>
      <c r="DT37" s="321">
        <f t="shared" si="8"/>
        <v>15344.550086643327</v>
      </c>
      <c r="DU37" s="316">
        <f t="shared" si="9"/>
        <v>131.73260126319965</v>
      </c>
      <c r="DW37" s="231">
        <f t="shared" si="53"/>
        <v>2029</v>
      </c>
      <c r="DX37" s="321">
        <f t="shared" si="68"/>
        <v>32674.351965632773</v>
      </c>
      <c r="DY37" s="321">
        <f t="shared" si="11"/>
        <v>14595.551337168246</v>
      </c>
      <c r="DZ37" s="316">
        <f t="shared" si="12"/>
        <v>119.1842024408173</v>
      </c>
      <c r="EB37" s="231">
        <f t="shared" si="54"/>
        <v>2029</v>
      </c>
      <c r="EC37" s="321">
        <f t="shared" si="69"/>
        <v>32776.495484168649</v>
      </c>
      <c r="ED37" s="321">
        <f t="shared" si="14"/>
        <v>14641.178591539427</v>
      </c>
      <c r="EE37" s="316">
        <f t="shared" si="15"/>
        <v>119.93066037776947</v>
      </c>
      <c r="EJ37" s="208">
        <v>2026</v>
      </c>
      <c r="EK37" s="258">
        <f>ROUNDUP(((EJ37-$CV$36)*($CW$41-$CW$36))/($CV$41-$CV$36)+$CW$36,0)</f>
        <v>250575</v>
      </c>
      <c r="EL37" s="256">
        <v>536.27171415602811</v>
      </c>
      <c r="EM37" s="238">
        <v>561.24604465067387</v>
      </c>
      <c r="EN37" s="238">
        <v>1042.2866130936632</v>
      </c>
      <c r="EO37" s="240">
        <v>936.58065873384476</v>
      </c>
      <c r="EP37" s="294"/>
      <c r="EQ37" s="294"/>
      <c r="ER37" s="304"/>
      <c r="ES37" s="294">
        <f t="shared" si="85"/>
        <v>0.91566894510408448</v>
      </c>
      <c r="ET37" s="289">
        <f t="shared" si="76"/>
        <v>83746.967260601436</v>
      </c>
      <c r="EU37" s="268">
        <f t="shared" si="77"/>
        <v>3.7685019790684844E-2</v>
      </c>
      <c r="EV37" s="296">
        <f t="shared" si="86"/>
        <v>1111682.6371754464</v>
      </c>
      <c r="EW37" s="168">
        <f t="shared" si="78"/>
        <v>0.500242379554516</v>
      </c>
      <c r="EX37" s="294">
        <f t="shared" si="87"/>
        <v>0.72906635540649556</v>
      </c>
      <c r="EY37" s="294">
        <f t="shared" si="88"/>
        <v>1.7234429595332226</v>
      </c>
      <c r="EZ37" s="261">
        <f t="shared" si="89"/>
        <v>66680.31773218367</v>
      </c>
      <c r="FA37" s="262">
        <f t="shared" si="90"/>
        <v>157625.87764853859</v>
      </c>
      <c r="FB37" s="268">
        <f t="shared" si="98"/>
        <v>3.0005254823939863E-2</v>
      </c>
      <c r="FC37" s="269">
        <f t="shared" si="91"/>
        <v>7.0929545427297722E-2</v>
      </c>
      <c r="FD37" s="261">
        <f t="shared" si="99"/>
        <v>1027495.9599192934</v>
      </c>
      <c r="FE37" s="262">
        <f t="shared" si="100"/>
        <v>1476113.8616234101</v>
      </c>
      <c r="FF37" s="265">
        <f t="shared" si="92"/>
        <v>0.4623594961225968</v>
      </c>
      <c r="FG37" s="266">
        <f t="shared" si="93"/>
        <v>0.66423157647587083</v>
      </c>
      <c r="FH37" s="209"/>
      <c r="FI37" s="231">
        <f t="shared" si="55"/>
        <v>2029</v>
      </c>
      <c r="FJ37" s="321">
        <f t="shared" si="74"/>
        <v>22211.944202359475</v>
      </c>
      <c r="FK37" s="321">
        <f t="shared" si="19"/>
        <v>9922.0199453334735</v>
      </c>
      <c r="FL37" s="316">
        <f t="shared" si="56"/>
        <v>55.069073419858277</v>
      </c>
      <c r="FM37" s="209"/>
      <c r="FN37" s="209"/>
      <c r="FO37" s="231">
        <f t="shared" si="57"/>
        <v>2029</v>
      </c>
      <c r="FP37" s="321">
        <f t="shared" si="75"/>
        <v>17549.745582427528</v>
      </c>
      <c r="FQ37" s="321">
        <f t="shared" si="20"/>
        <v>7839.4274773064208</v>
      </c>
      <c r="FR37" s="316">
        <f t="shared" si="21"/>
        <v>34.3730522526768</v>
      </c>
      <c r="FU37" s="231">
        <f t="shared" si="58"/>
        <v>2029</v>
      </c>
      <c r="FV37" s="515">
        <f t="shared" si="70"/>
        <v>20845.580218929543</v>
      </c>
      <c r="FW37" s="515">
        <f t="shared" si="101"/>
        <v>9311.6685698452802</v>
      </c>
      <c r="FX37" s="316">
        <f t="shared" si="102"/>
        <v>48.500726560925017</v>
      </c>
      <c r="FY37" s="209"/>
      <c r="FZ37" s="209"/>
      <c r="GA37" s="231">
        <f t="shared" si="60"/>
        <v>2029</v>
      </c>
      <c r="GB37" s="515">
        <f t="shared" si="71"/>
        <v>16561.86059692518</v>
      </c>
      <c r="GC37" s="515">
        <f t="shared" si="103"/>
        <v>7398.141723994986</v>
      </c>
      <c r="GD37" s="316">
        <f t="shared" si="25"/>
        <v>30.611045651529015</v>
      </c>
      <c r="GH37" s="231">
        <f t="shared" si="61"/>
        <v>2029</v>
      </c>
      <c r="GI37" s="568">
        <f t="shared" si="72"/>
        <v>35072.469123749106</v>
      </c>
      <c r="GJ37" s="515">
        <f t="shared" si="104"/>
        <v>15666.784276405917</v>
      </c>
      <c r="GK37" s="316">
        <f t="shared" si="105"/>
        <v>137.32436136426642</v>
      </c>
      <c r="GL37" s="209"/>
      <c r="GM37" s="209"/>
      <c r="GN37" s="231">
        <f t="shared" si="62"/>
        <v>2029</v>
      </c>
      <c r="GO37" s="568">
        <f t="shared" si="73"/>
        <v>27865.155985920726</v>
      </c>
      <c r="GP37" s="515">
        <f t="shared" si="106"/>
        <v>12447.295516020826</v>
      </c>
      <c r="GQ37" s="316">
        <f t="shared" si="29"/>
        <v>86.676626344210575</v>
      </c>
    </row>
    <row r="38" spans="1:199" ht="15.75" thickBot="1" x14ac:dyDescent="0.3">
      <c r="A38" s="116"/>
      <c r="B38" s="116"/>
      <c r="C38" s="118"/>
      <c r="D38" s="118"/>
      <c r="E38" s="778"/>
      <c r="F38" s="778"/>
      <c r="G38" s="778"/>
      <c r="H38" s="778"/>
      <c r="I38" s="103"/>
      <c r="J38" s="103"/>
      <c r="K38" s="103"/>
      <c r="L38" s="103"/>
      <c r="M38" s="103"/>
      <c r="N38" s="118"/>
      <c r="O38" s="118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M38" s="116"/>
      <c r="AN38" s="117"/>
      <c r="AO38" s="117"/>
      <c r="CR38" s="797" t="s">
        <v>168</v>
      </c>
      <c r="CS38" s="798"/>
      <c r="CT38" s="799"/>
      <c r="CV38" s="205">
        <v>2027</v>
      </c>
      <c r="CW38" s="258">
        <f>ROUNDUP(((CV38-$CV$36)*($CW$41-$CW$36))/($CV$41-$CV$36)+$CW$36,0)</f>
        <v>251416</v>
      </c>
      <c r="CX38" s="256">
        <v>1232.329080559779</v>
      </c>
      <c r="CY38" s="238">
        <v>925.23578369617462</v>
      </c>
      <c r="CZ38" s="238">
        <v>1681.4659978930126</v>
      </c>
      <c r="DA38" s="259">
        <v>1414.8755350112915</v>
      </c>
      <c r="DB38" s="260">
        <f t="shared" si="79"/>
        <v>0.89363091984187326</v>
      </c>
      <c r="DC38" s="255">
        <f t="shared" si="80"/>
        <v>0.89642450566481813</v>
      </c>
      <c r="DD38" s="267">
        <f t="shared" si="94"/>
        <v>82005.685640181997</v>
      </c>
      <c r="DE38" s="259">
        <f t="shared" si="95"/>
        <v>82262.044183422462</v>
      </c>
      <c r="DF38" s="268">
        <f t="shared" si="81"/>
        <v>3.6901466254680763E-2</v>
      </c>
      <c r="DG38" s="269">
        <f t="shared" si="82"/>
        <v>3.7016824184544245E-2</v>
      </c>
      <c r="DH38" s="267">
        <f t="shared" si="96"/>
        <v>1182463.6924655517</v>
      </c>
      <c r="DI38" s="259">
        <f t="shared" si="97"/>
        <v>1184970.6776562184</v>
      </c>
      <c r="DJ38" s="265">
        <f t="shared" si="83"/>
        <v>0.53209291165931316</v>
      </c>
      <c r="DK38" s="266">
        <f t="shared" si="84"/>
        <v>0.53322102160305884</v>
      </c>
      <c r="DM38" s="231">
        <f t="shared" si="50"/>
        <v>2030</v>
      </c>
      <c r="DN38" s="321">
        <f t="shared" si="66"/>
        <v>34566.699786669895</v>
      </c>
      <c r="DO38" s="321">
        <f t="shared" si="6"/>
        <v>15440.858377955978</v>
      </c>
      <c r="DP38" s="316">
        <f t="shared" si="41"/>
        <v>133.3916706250894</v>
      </c>
      <c r="DR38" s="231">
        <f t="shared" si="52"/>
        <v>2030</v>
      </c>
      <c r="DS38" s="321">
        <f t="shared" si="67"/>
        <v>34465.622728041744</v>
      </c>
      <c r="DT38" s="321">
        <f t="shared" si="8"/>
        <v>15395.707508559428</v>
      </c>
      <c r="DU38" s="316">
        <f t="shared" si="9"/>
        <v>132.61257962691212</v>
      </c>
      <c r="DW38" s="231">
        <f t="shared" si="53"/>
        <v>2030</v>
      </c>
      <c r="DX38" s="321">
        <f t="shared" si="68"/>
        <v>32783.285469704417</v>
      </c>
      <c r="DY38" s="321">
        <f t="shared" si="11"/>
        <v>14644.211661103289</v>
      </c>
      <c r="DZ38" s="316">
        <f t="shared" si="12"/>
        <v>119.98036373434373</v>
      </c>
      <c r="EB38" s="231">
        <f t="shared" si="54"/>
        <v>2030</v>
      </c>
      <c r="EC38" s="321">
        <f t="shared" si="69"/>
        <v>32885.769526023701</v>
      </c>
      <c r="ED38" s="321">
        <f t="shared" si="14"/>
        <v>14689.991032850974</v>
      </c>
      <c r="EE38" s="316">
        <f t="shared" si="15"/>
        <v>120.73180764951546</v>
      </c>
      <c r="EJ38" s="205">
        <v>2027</v>
      </c>
      <c r="EK38" s="258">
        <f>ROUNDUP(((EJ38-$CV$36)*($CW$41-$CW$36))/($CV$41-$CV$36)+$CW$36,0)</f>
        <v>251416</v>
      </c>
      <c r="EL38" s="256">
        <v>922.04306094855644</v>
      </c>
      <c r="EM38" s="238">
        <v>913.50354719161987</v>
      </c>
      <c r="EN38" s="238">
        <v>990.45458276252657</v>
      </c>
      <c r="EO38" s="240">
        <v>1020.9578862190247</v>
      </c>
      <c r="EP38" s="294"/>
      <c r="EQ38" s="294"/>
      <c r="ER38" s="304"/>
      <c r="ES38" s="294">
        <f t="shared" si="85"/>
        <v>0.91771575972663533</v>
      </c>
      <c r="ET38" s="289">
        <f>ES38*EK38*365/1000</f>
        <v>84215.875288312585</v>
      </c>
      <c r="EU38" s="268">
        <f t="shared" si="77"/>
        <v>3.7896022157484804E-2</v>
      </c>
      <c r="EV38" s="296">
        <f t="shared" si="86"/>
        <v>1195898.5124637589</v>
      </c>
      <c r="EW38" s="168">
        <f t="shared" si="78"/>
        <v>0.53813840171200089</v>
      </c>
      <c r="EX38" s="294">
        <f t="shared" si="87"/>
        <v>0.71037954895153654</v>
      </c>
      <c r="EY38" s="294">
        <f t="shared" si="88"/>
        <v>1.8152424424256779</v>
      </c>
      <c r="EZ38" s="261">
        <f t="shared" si="89"/>
        <v>65189.286407907821</v>
      </c>
      <c r="FA38" s="262">
        <f t="shared" si="90"/>
        <v>166579.06277528638</v>
      </c>
      <c r="FB38" s="268">
        <f t="shared" si="98"/>
        <v>2.9334310587965116E-2</v>
      </c>
      <c r="FC38" s="269">
        <f t="shared" si="91"/>
        <v>7.4958359481438225E-2</v>
      </c>
      <c r="FD38" s="261">
        <f t="shared" si="99"/>
        <v>1092685.2463272011</v>
      </c>
      <c r="FE38" s="262">
        <f t="shared" si="100"/>
        <v>1642692.9243986965</v>
      </c>
      <c r="FF38" s="265">
        <f t="shared" si="92"/>
        <v>0.4916938067105619</v>
      </c>
      <c r="FG38" s="266">
        <f t="shared" si="93"/>
        <v>0.73918993595730909</v>
      </c>
      <c r="FH38" s="209"/>
      <c r="FI38" s="231">
        <f t="shared" si="55"/>
        <v>2030</v>
      </c>
      <c r="FJ38" s="321">
        <f t="shared" si="74"/>
        <v>22335.146893911071</v>
      </c>
      <c r="FK38" s="321">
        <f t="shared" si="19"/>
        <v>9977.0542796428417</v>
      </c>
      <c r="FL38" s="316">
        <f t="shared" si="56"/>
        <v>55.681824292469351</v>
      </c>
      <c r="FM38" s="209"/>
      <c r="FN38" s="209"/>
      <c r="FO38" s="231">
        <f t="shared" si="57"/>
        <v>2030</v>
      </c>
      <c r="FP38" s="321">
        <f t="shared" si="75"/>
        <v>17647.439869872276</v>
      </c>
      <c r="FQ38" s="321">
        <f t="shared" si="20"/>
        <v>7883.0672712722717</v>
      </c>
      <c r="FR38" s="316">
        <f t="shared" si="21"/>
        <v>34.756929615146547</v>
      </c>
      <c r="FU38" s="231">
        <f t="shared" si="58"/>
        <v>2030</v>
      </c>
      <c r="FV38" s="515">
        <f t="shared" si="70"/>
        <v>20334.041127722485</v>
      </c>
      <c r="FW38" s="515">
        <f t="shared" si="101"/>
        <v>9083.1653366508144</v>
      </c>
      <c r="FX38" s="316">
        <f t="shared" si="102"/>
        <v>46.148946829930573</v>
      </c>
      <c r="FY38" s="209"/>
      <c r="FZ38" s="209"/>
      <c r="GA38" s="231">
        <f t="shared" si="60"/>
        <v>2030</v>
      </c>
      <c r="GB38" s="515">
        <f t="shared" si="71"/>
        <v>16155.441632834376</v>
      </c>
      <c r="GC38" s="515">
        <f t="shared" si="103"/>
        <v>7216.5953887830347</v>
      </c>
      <c r="GD38" s="316">
        <f t="shared" si="25"/>
        <v>29.126627095775461</v>
      </c>
      <c r="GH38" s="231">
        <f t="shared" si="61"/>
        <v>2030</v>
      </c>
      <c r="GI38" s="568">
        <f t="shared" si="72"/>
        <v>21009.251406014002</v>
      </c>
      <c r="GJ38" s="515">
        <f t="shared" si="104"/>
        <v>9384.7800799379402</v>
      </c>
      <c r="GK38" s="316">
        <f t="shared" si="105"/>
        <v>49.265539458134576</v>
      </c>
      <c r="GL38" s="209"/>
      <c r="GM38" s="209"/>
      <c r="GN38" s="231">
        <f t="shared" si="62"/>
        <v>2030</v>
      </c>
      <c r="GO38" s="568">
        <f t="shared" si="73"/>
        <v>16691.897724976167</v>
      </c>
      <c r="GP38" s="515">
        <f t="shared" si="106"/>
        <v>7456.2289840025414</v>
      </c>
      <c r="GQ38" s="316">
        <f t="shared" si="29"/>
        <v>31.093788031587124</v>
      </c>
    </row>
    <row r="39" spans="1:199" x14ac:dyDescent="0.25">
      <c r="A39" s="116"/>
      <c r="B39" s="116"/>
      <c r="C39" s="118"/>
      <c r="D39" s="118"/>
      <c r="E39" s="778"/>
      <c r="F39" s="778"/>
      <c r="G39" s="778"/>
      <c r="H39" s="778"/>
      <c r="I39" s="103"/>
      <c r="J39" s="103"/>
      <c r="K39" s="103"/>
      <c r="L39" s="103"/>
      <c r="M39" s="103"/>
      <c r="N39" s="118"/>
      <c r="O39" s="118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M39" s="116"/>
      <c r="AN39" s="117"/>
      <c r="AO39" s="117"/>
      <c r="CR39" s="788" t="s">
        <v>41</v>
      </c>
      <c r="CS39" s="747"/>
      <c r="CT39" s="223">
        <f>AVERAGE(DB21:DC25)</f>
        <v>0.89502771275334569</v>
      </c>
      <c r="CV39" s="205">
        <v>2028</v>
      </c>
      <c r="CW39" s="258">
        <f>ROUNDUP(((CV39-$CV$36)*($CW$41-$CW$36))/($CV$41-$CV$36)+$CW$36,0)</f>
        <v>252256</v>
      </c>
      <c r="CX39" s="256">
        <v>1852.8465045098176</v>
      </c>
      <c r="CY39" s="238">
        <v>888.67595685273409</v>
      </c>
      <c r="CZ39" s="238">
        <v>2064.3865650501102</v>
      </c>
      <c r="DA39" s="259">
        <v>1600.6462415456772</v>
      </c>
      <c r="DB39" s="260">
        <f t="shared" si="79"/>
        <v>0.89363091984187326</v>
      </c>
      <c r="DC39" s="255">
        <f t="shared" si="80"/>
        <v>0.89642450566481813</v>
      </c>
      <c r="DD39" s="267">
        <f t="shared" si="94"/>
        <v>82279.67288020553</v>
      </c>
      <c r="DE39" s="259">
        <f t="shared" si="95"/>
        <v>82536.88793685929</v>
      </c>
      <c r="DF39" s="268">
        <f t="shared" si="81"/>
        <v>3.7024756863289335E-2</v>
      </c>
      <c r="DG39" s="269">
        <f t="shared" si="82"/>
        <v>3.7140500212780383E-2</v>
      </c>
      <c r="DH39" s="267">
        <f t="shared" si="96"/>
        <v>1264743.3653457572</v>
      </c>
      <c r="DI39" s="259">
        <f t="shared" si="97"/>
        <v>1267507.5655930778</v>
      </c>
      <c r="DJ39" s="265">
        <f t="shared" si="83"/>
        <v>0.56911766852260248</v>
      </c>
      <c r="DK39" s="266">
        <f t="shared" si="84"/>
        <v>0.57036152181583921</v>
      </c>
      <c r="DM39" s="231">
        <f t="shared" si="50"/>
        <v>2031</v>
      </c>
      <c r="DN39" s="321">
        <f t="shared" si="66"/>
        <v>34612.164912778921</v>
      </c>
      <c r="DO39" s="321">
        <f t="shared" si="6"/>
        <v>15461.167536126064</v>
      </c>
      <c r="DP39" s="316">
        <f t="shared" si="41"/>
        <v>133.74285491998378</v>
      </c>
      <c r="DR39" s="231">
        <f t="shared" si="52"/>
        <v>2031</v>
      </c>
      <c r="DS39" s="321">
        <f t="shared" si="67"/>
        <v>34580.010188547218</v>
      </c>
      <c r="DT39" s="321">
        <f t="shared" si="8"/>
        <v>15446.804101198573</v>
      </c>
      <c r="DU39" s="316">
        <f t="shared" si="9"/>
        <v>133.49443578724922</v>
      </c>
      <c r="DW39" s="231">
        <f t="shared" si="53"/>
        <v>2031</v>
      </c>
      <c r="DX39" s="321">
        <f t="shared" si="68"/>
        <v>32892.089445233767</v>
      </c>
      <c r="DY39" s="321">
        <f t="shared" si="11"/>
        <v>14692.814124962313</v>
      </c>
      <c r="DZ39" s="316">
        <f t="shared" si="12"/>
        <v>120.77822398830709</v>
      </c>
      <c r="EB39" s="231">
        <f t="shared" si="54"/>
        <v>2031</v>
      </c>
      <c r="EC39" s="321">
        <f t="shared" si="69"/>
        <v>32994.913634416363</v>
      </c>
      <c r="ED39" s="321">
        <f t="shared" si="14"/>
        <v>14738.745433209704</v>
      </c>
      <c r="EE39" s="316">
        <f t="shared" si="15"/>
        <v>121.53466452005767</v>
      </c>
      <c r="EJ39" s="205">
        <v>2028</v>
      </c>
      <c r="EK39" s="258">
        <f>ROUNDUP(((EJ39-$CV$36)*($CW$41-$CW$36))/($CV$41-$CV$36)+$CW$36,0)</f>
        <v>252256</v>
      </c>
      <c r="EL39" s="256">
        <v>903.31531535003046</v>
      </c>
      <c r="EM39" s="238">
        <v>925.18236541748047</v>
      </c>
      <c r="EN39" s="238">
        <v>1004.1428631252847</v>
      </c>
      <c r="EO39" s="240">
        <v>1080.6850633025169</v>
      </c>
      <c r="EP39" s="294"/>
      <c r="EQ39" s="294"/>
      <c r="ER39" s="304"/>
      <c r="ES39" s="294">
        <f t="shared" si="85"/>
        <v>0.91976257434918618</v>
      </c>
      <c r="ET39" s="289">
        <f t="shared" si="76"/>
        <v>84685.704203585337</v>
      </c>
      <c r="EU39" s="268">
        <f t="shared" si="77"/>
        <v>3.8107438911421626E-2</v>
      </c>
      <c r="EV39" s="296">
        <f t="shared" si="86"/>
        <v>1280584.2166673443</v>
      </c>
      <c r="EW39" s="168">
        <f t="shared" si="78"/>
        <v>0.57624584062342254</v>
      </c>
      <c r="EX39" s="294">
        <f t="shared" si="87"/>
        <v>0.69169274249657753</v>
      </c>
      <c r="EY39" s="294">
        <f t="shared" si="88"/>
        <v>1.9070419253181328</v>
      </c>
      <c r="EZ39" s="261">
        <f t="shared" si="89"/>
        <v>63686.53022469407</v>
      </c>
      <c r="FA39" s="262">
        <f t="shared" si="90"/>
        <v>175587.91028826358</v>
      </c>
      <c r="FB39" s="268">
        <f t="shared" si="98"/>
        <v>2.865809032163881E-2</v>
      </c>
      <c r="FC39" s="269">
        <f t="shared" si="91"/>
        <v>7.9012220867980917E-2</v>
      </c>
      <c r="FD39" s="261">
        <f t="shared" si="99"/>
        <v>1156371.7765518953</v>
      </c>
      <c r="FE39" s="262">
        <f t="shared" si="100"/>
        <v>1818280.8346869601</v>
      </c>
      <c r="FF39" s="265">
        <f t="shared" si="92"/>
        <v>0.52035189703220075</v>
      </c>
      <c r="FG39" s="266">
        <f t="shared" si="93"/>
        <v>0.81820215682528996</v>
      </c>
      <c r="FH39" s="209"/>
      <c r="FI39" s="231">
        <f t="shared" si="55"/>
        <v>2031</v>
      </c>
      <c r="FJ39" s="321">
        <f t="shared" si="74"/>
        <v>22467.950763527355</v>
      </c>
      <c r="FK39" s="321">
        <f t="shared" si="19"/>
        <v>10036.377436190762</v>
      </c>
      <c r="FL39" s="316">
        <f t="shared" si="56"/>
        <v>56.346123581673325</v>
      </c>
      <c r="FM39" s="209"/>
      <c r="FN39" s="209"/>
      <c r="FO39" s="231">
        <f t="shared" si="57"/>
        <v>2031</v>
      </c>
      <c r="FP39" s="321">
        <f t="shared" si="75"/>
        <v>17745.32468675977</v>
      </c>
      <c r="FQ39" s="321">
        <f t="shared" si="20"/>
        <v>7926.7921742638728</v>
      </c>
      <c r="FR39" s="316">
        <f t="shared" si="21"/>
        <v>35.143693558336267</v>
      </c>
      <c r="FU39" s="231">
        <f t="shared" si="58"/>
        <v>2031</v>
      </c>
      <c r="FV39" s="515">
        <f t="shared" si="70"/>
        <v>20413.962249713484</v>
      </c>
      <c r="FW39" s="515">
        <f t="shared" si="101"/>
        <v>9118.8659020413907</v>
      </c>
      <c r="FX39" s="316">
        <f t="shared" si="102"/>
        <v>46.512528618305971</v>
      </c>
      <c r="FY39" s="209"/>
      <c r="FZ39" s="209"/>
      <c r="GA39" s="231">
        <f t="shared" si="60"/>
        <v>2031</v>
      </c>
      <c r="GB39" s="515">
        <f t="shared" si="71"/>
        <v>16218.939144885529</v>
      </c>
      <c r="GC39" s="515">
        <f t="shared" si="103"/>
        <v>7244.9595686725042</v>
      </c>
      <c r="GD39" s="316">
        <f t="shared" si="25"/>
        <v>29.356115913932758</v>
      </c>
      <c r="GH39" s="231">
        <f t="shared" si="61"/>
        <v>2031</v>
      </c>
      <c r="GI39" s="568">
        <f t="shared" si="72"/>
        <v>21157.38876114053</v>
      </c>
      <c r="GJ39" s="515">
        <f t="shared" si="104"/>
        <v>9450.9526661295731</v>
      </c>
      <c r="GK39" s="316">
        <f t="shared" si="105"/>
        <v>49.962923194158812</v>
      </c>
      <c r="GL39" s="209"/>
      <c r="GM39" s="209"/>
      <c r="GN39" s="231">
        <f t="shared" si="62"/>
        <v>2031</v>
      </c>
      <c r="GO39" s="568">
        <f t="shared" si="73"/>
        <v>16809.593188428647</v>
      </c>
      <c r="GP39" s="515">
        <f t="shared" si="106"/>
        <v>7508.803253288107</v>
      </c>
      <c r="GQ39" s="316">
        <f t="shared" si="29"/>
        <v>31.533970013445121</v>
      </c>
    </row>
    <row r="40" spans="1:199" x14ac:dyDescent="0.25">
      <c r="A40" s="116"/>
      <c r="B40" s="116"/>
      <c r="C40" s="118"/>
      <c r="D40" s="118"/>
      <c r="E40" s="778"/>
      <c r="F40" s="778"/>
      <c r="G40" s="778"/>
      <c r="H40" s="778"/>
      <c r="I40" s="103"/>
      <c r="J40" s="103"/>
      <c r="K40" s="103"/>
      <c r="L40" s="103"/>
      <c r="M40" s="103"/>
      <c r="N40" s="118"/>
      <c r="O40" s="118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M40" s="116"/>
      <c r="AN40" s="117"/>
      <c r="AO40" s="117"/>
      <c r="CR40" s="788" t="s">
        <v>43</v>
      </c>
      <c r="CS40" s="747"/>
      <c r="CT40" s="30">
        <f>STDEV(DB21:DC25)</f>
        <v>1.464973686933544E-3</v>
      </c>
      <c r="CV40" s="205">
        <v>2029</v>
      </c>
      <c r="CW40" s="258">
        <f>ROUNDUP(((CV40-$CV$36)*($CW$41-$CW$36))/($CV$41-$CV$36)+$CW$36,0)</f>
        <v>253097</v>
      </c>
      <c r="CX40" s="256">
        <v>1960.9679647474868</v>
      </c>
      <c r="CY40" s="238">
        <v>1178.8276720643044</v>
      </c>
      <c r="CZ40" s="238">
        <v>1911.2065830541831</v>
      </c>
      <c r="DA40" s="259">
        <v>1514.2280991077423</v>
      </c>
      <c r="DB40" s="260">
        <f t="shared" si="79"/>
        <v>0.89363091984187326</v>
      </c>
      <c r="DC40" s="255">
        <f t="shared" si="80"/>
        <v>0.89642450566481813</v>
      </c>
      <c r="DD40" s="267">
        <f t="shared" si="94"/>
        <v>82553.986295514784</v>
      </c>
      <c r="DE40" s="259">
        <f t="shared" si="95"/>
        <v>82812.058885240709</v>
      </c>
      <c r="DF40" s="268">
        <f t="shared" si="81"/>
        <v>3.7148194246431961E-2</v>
      </c>
      <c r="DG40" s="269">
        <f t="shared" si="82"/>
        <v>3.7264323474383479E-2</v>
      </c>
      <c r="DH40" s="267">
        <f t="shared" si="96"/>
        <v>1347297.351641272</v>
      </c>
      <c r="DI40" s="259">
        <f t="shared" si="97"/>
        <v>1350319.6244783185</v>
      </c>
      <c r="DJ40" s="265">
        <f t="shared" si="83"/>
        <v>0.60626586276903438</v>
      </c>
      <c r="DK40" s="266">
        <f t="shared" si="84"/>
        <v>0.60762584529022268</v>
      </c>
      <c r="DM40" s="231">
        <f t="shared" si="50"/>
        <v>2032</v>
      </c>
      <c r="DN40" s="321">
        <f t="shared" si="66"/>
        <v>34657.630038887946</v>
      </c>
      <c r="DO40" s="321">
        <f t="shared" si="6"/>
        <v>15481.476694296149</v>
      </c>
      <c r="DP40" s="316">
        <f t="shared" si="41"/>
        <v>134.09450089409685</v>
      </c>
      <c r="DR40" s="231">
        <f t="shared" si="52"/>
        <v>2032</v>
      </c>
      <c r="DS40" s="321">
        <f t="shared" si="67"/>
        <v>34625.492821652959</v>
      </c>
      <c r="DT40" s="321">
        <f t="shared" si="8"/>
        <v>15467.121079700324</v>
      </c>
      <c r="DU40" s="316">
        <f t="shared" si="9"/>
        <v>133.84589061317311</v>
      </c>
      <c r="DW40" s="231">
        <f t="shared" si="53"/>
        <v>2032</v>
      </c>
      <c r="DX40" s="321">
        <f t="shared" si="68"/>
        <v>32935.351978360915</v>
      </c>
      <c r="DY40" s="321">
        <f t="shared" si="11"/>
        <v>14712.139390353877</v>
      </c>
      <c r="DZ40" s="316">
        <f t="shared" si="12"/>
        <v>121.09620310403032</v>
      </c>
      <c r="EB40" s="231">
        <f t="shared" si="54"/>
        <v>2032</v>
      </c>
      <c r="EC40" s="321">
        <f t="shared" si="69"/>
        <v>33038.311410848684</v>
      </c>
      <c r="ED40" s="321">
        <f t="shared" si="14"/>
        <v>14758.131111447581</v>
      </c>
      <c r="EE40" s="316">
        <f t="shared" si="15"/>
        <v>121.85463498627134</v>
      </c>
      <c r="EJ40" s="205">
        <v>2029</v>
      </c>
      <c r="EK40" s="258">
        <f>ROUNDUP(((EJ40-$CV$36)*($CW$41-$CW$36))/($CV$41-$CV$36)+$CW$36,0)</f>
        <v>253097</v>
      </c>
      <c r="EL40" s="256">
        <v>1244.1349769267845</v>
      </c>
      <c r="EM40" s="238">
        <v>1144.9852969646454</v>
      </c>
      <c r="EN40" s="238">
        <v>854.5526785169759</v>
      </c>
      <c r="EO40" s="240">
        <v>884.82831597328186</v>
      </c>
      <c r="EP40" s="294"/>
      <c r="EQ40" s="294"/>
      <c r="ER40" s="304"/>
      <c r="ES40" s="294">
        <f>($ES$41-$ES$25)/($EJ$41-$EJ$25)*(EJ40-$EJ$25)+$ES$25</f>
        <v>0.92180938897173703</v>
      </c>
      <c r="ET40" s="289">
        <f t="shared" si="76"/>
        <v>85157.124686011608</v>
      </c>
      <c r="EU40" s="268">
        <f t="shared" si="77"/>
        <v>3.8319571849378481E-2</v>
      </c>
      <c r="EV40" s="296">
        <f t="shared" si="86"/>
        <v>1365741.3413533559</v>
      </c>
      <c r="EW40" s="168">
        <f t="shared" si="78"/>
        <v>0.61456541247280094</v>
      </c>
      <c r="EX40" s="294">
        <f t="shared" si="87"/>
        <v>0.67300593604161851</v>
      </c>
      <c r="EY40" s="294">
        <f t="shared" si="88"/>
        <v>1.9988414082105881</v>
      </c>
      <c r="EZ40" s="261">
        <f t="shared" si="89"/>
        <v>62172.560938928815</v>
      </c>
      <c r="FA40" s="262">
        <f t="shared" si="90"/>
        <v>184653.77882126448</v>
      </c>
      <c r="FB40" s="268">
        <f t="shared" si="98"/>
        <v>2.7976824308518434E-2</v>
      </c>
      <c r="FC40" s="269">
        <f t="shared" si="91"/>
        <v>8.3091740954036777E-2</v>
      </c>
      <c r="FD40" s="261">
        <f t="shared" si="99"/>
        <v>1218544.3374908241</v>
      </c>
      <c r="FE40" s="262">
        <f t="shared" si="100"/>
        <v>2002934.6135082245</v>
      </c>
      <c r="FF40" s="265">
        <f t="shared" si="92"/>
        <v>0.54832872134071908</v>
      </c>
      <c r="FG40" s="266">
        <f t="shared" si="93"/>
        <v>0.90129389777932678</v>
      </c>
      <c r="FH40" s="209"/>
      <c r="FI40" s="231">
        <f t="shared" si="55"/>
        <v>2032</v>
      </c>
      <c r="FJ40" s="321">
        <f t="shared" si="74"/>
        <v>22601.026347437502</v>
      </c>
      <c r="FK40" s="321">
        <f t="shared" si="19"/>
        <v>10095.821966834465</v>
      </c>
      <c r="FL40" s="316">
        <f t="shared" si="56"/>
        <v>57.015733284931713</v>
      </c>
      <c r="FM40" s="209"/>
      <c r="FN40" s="209"/>
      <c r="FO40" s="231">
        <f t="shared" si="57"/>
        <v>2032</v>
      </c>
      <c r="FP40" s="321">
        <f t="shared" si="75"/>
        <v>17850.837661319234</v>
      </c>
      <c r="FQ40" s="321">
        <f t="shared" si="20"/>
        <v>7973.92455621715</v>
      </c>
      <c r="FR40" s="316">
        <f t="shared" si="21"/>
        <v>35.562994647083194</v>
      </c>
      <c r="FU40" s="231">
        <f t="shared" si="58"/>
        <v>2032</v>
      </c>
      <c r="FV40" s="515">
        <f t="shared" si="70"/>
        <v>20494.023071413019</v>
      </c>
      <c r="FW40" s="515">
        <f t="shared" si="101"/>
        <v>9154.6288709425189</v>
      </c>
      <c r="FX40" s="316">
        <f t="shared" si="102"/>
        <v>46.878176293990656</v>
      </c>
      <c r="FY40" s="209"/>
      <c r="FZ40" s="209"/>
      <c r="GA40" s="231">
        <f t="shared" si="60"/>
        <v>2032</v>
      </c>
      <c r="GB40" s="515">
        <f t="shared" si="71"/>
        <v>16282.547648670852</v>
      </c>
      <c r="GC40" s="515">
        <f t="shared" si="103"/>
        <v>7273.3733282921494</v>
      </c>
      <c r="GD40" s="316">
        <f t="shared" si="25"/>
        <v>29.586908761561318</v>
      </c>
      <c r="GH40" s="231">
        <f t="shared" si="61"/>
        <v>2032</v>
      </c>
      <c r="GI40" s="568">
        <f t="shared" si="72"/>
        <v>21305.842694959574</v>
      </c>
      <c r="GJ40" s="515">
        <f t="shared" si="104"/>
        <v>9517.2666672317046</v>
      </c>
      <c r="GK40" s="316">
        <f t="shared" si="105"/>
        <v>50.666714321136517</v>
      </c>
      <c r="GL40" s="209"/>
      <c r="GM40" s="209"/>
      <c r="GN40" s="231">
        <f t="shared" si="62"/>
        <v>2032</v>
      </c>
      <c r="GO40" s="568">
        <f t="shared" si="73"/>
        <v>16927.540174367827</v>
      </c>
      <c r="GP40" s="515">
        <f t="shared" si="106"/>
        <v>7561.489877039673</v>
      </c>
      <c r="GQ40" s="316">
        <f t="shared" si="29"/>
        <v>31.978196492698213</v>
      </c>
    </row>
    <row r="41" spans="1:199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M41" s="116"/>
      <c r="AN41" s="117"/>
      <c r="AO41" s="117"/>
      <c r="CR41" s="788" t="s">
        <v>42</v>
      </c>
      <c r="CS41" s="747"/>
      <c r="CT41" s="30">
        <f>COUNT(DB21:DC25)</f>
        <v>5</v>
      </c>
      <c r="CV41" s="208">
        <v>2030</v>
      </c>
      <c r="CW41" s="258">
        <v>253937</v>
      </c>
      <c r="CX41" s="256">
        <v>1565.649084911516</v>
      </c>
      <c r="CY41" s="238">
        <v>1010.2312259078026</v>
      </c>
      <c r="CZ41" s="238">
        <v>1200.9152497280572</v>
      </c>
      <c r="DA41" s="259">
        <v>1291.5748489499092</v>
      </c>
      <c r="DB41" s="260">
        <f t="shared" si="79"/>
        <v>0.89363091984187326</v>
      </c>
      <c r="DC41" s="255">
        <f t="shared" si="80"/>
        <v>0.89642450566481813</v>
      </c>
      <c r="DD41" s="267">
        <f t="shared" si="94"/>
        <v>82827.973535538316</v>
      </c>
      <c r="DE41" s="259">
        <f t="shared" si="95"/>
        <v>83086.902638677522</v>
      </c>
      <c r="DF41" s="268">
        <f t="shared" si="81"/>
        <v>3.7271484855040532E-2</v>
      </c>
      <c r="DG41" s="269">
        <f t="shared" si="82"/>
        <v>3.7387999502619611E-2</v>
      </c>
      <c r="DH41" s="267">
        <f t="shared" si="96"/>
        <v>1430125.3251768104</v>
      </c>
      <c r="DI41" s="259">
        <f t="shared" si="97"/>
        <v>1433406.527116996</v>
      </c>
      <c r="DJ41" s="265">
        <f t="shared" si="83"/>
        <v>0.643537347624075</v>
      </c>
      <c r="DK41" s="266">
        <f t="shared" si="84"/>
        <v>0.64501384479284229</v>
      </c>
      <c r="DM41" s="231">
        <f t="shared" si="50"/>
        <v>2033</v>
      </c>
      <c r="DN41" s="321">
        <f t="shared" si="66"/>
        <v>34703.095164996972</v>
      </c>
      <c r="DO41" s="321">
        <f t="shared" si="6"/>
        <v>15501.785852466237</v>
      </c>
      <c r="DP41" s="316">
        <f t="shared" si="41"/>
        <v>134.44660854742864</v>
      </c>
      <c r="DR41" s="231">
        <f t="shared" si="52"/>
        <v>2033</v>
      </c>
      <c r="DS41" s="321">
        <f t="shared" si="67"/>
        <v>34670.975454758714</v>
      </c>
      <c r="DT41" s="321">
        <f t="shared" si="8"/>
        <v>15487.438058202082</v>
      </c>
      <c r="DU41" s="316">
        <f t="shared" si="9"/>
        <v>134.19780747393665</v>
      </c>
      <c r="DW41" s="231">
        <f t="shared" si="53"/>
        <v>2033</v>
      </c>
      <c r="DX41" s="321">
        <f t="shared" si="68"/>
        <v>32978.614511488056</v>
      </c>
      <c r="DY41" s="321">
        <f t="shared" si="11"/>
        <v>14731.464655745438</v>
      </c>
      <c r="DZ41" s="316">
        <f t="shared" si="12"/>
        <v>121.41460024972062</v>
      </c>
      <c r="EB41" s="231">
        <f t="shared" si="54"/>
        <v>2033</v>
      </c>
      <c r="EC41" s="321">
        <f t="shared" si="69"/>
        <v>33081.709187281012</v>
      </c>
      <c r="ED41" s="321">
        <f t="shared" si="14"/>
        <v>14777.516789685462</v>
      </c>
      <c r="EE41" s="316">
        <f t="shared" si="15"/>
        <v>122.17502610015013</v>
      </c>
      <c r="EJ41" s="208">
        <v>2030</v>
      </c>
      <c r="EK41" s="258">
        <v>253937</v>
      </c>
      <c r="EL41" s="256">
        <v>951.0411590839218</v>
      </c>
      <c r="EM41" s="238">
        <v>1072.5499756336212</v>
      </c>
      <c r="EN41" s="238">
        <v>1349.7125126342289</v>
      </c>
      <c r="EO41" s="240">
        <v>1226.8528309464455</v>
      </c>
      <c r="EP41" s="304">
        <f>Resultado!G11</f>
        <v>2.9655793665844817E-2</v>
      </c>
      <c r="EQ41" s="304">
        <f>Resultado!N11</f>
        <v>-0.29175219364116078</v>
      </c>
      <c r="ER41" s="304">
        <f>Resultado!M11</f>
        <v>0.29175219364116095</v>
      </c>
      <c r="ES41" s="294">
        <f>(1+EP41)*$ES$25</f>
        <v>0.92385620359428788</v>
      </c>
      <c r="ET41" s="289">
        <f t="shared" si="76"/>
        <v>85629.464561824774</v>
      </c>
      <c r="EU41" s="268">
        <f t="shared" si="77"/>
        <v>3.8532118502113487E-2</v>
      </c>
      <c r="EV41" s="296">
        <f t="shared" si="86"/>
        <v>1451370.8059151806</v>
      </c>
      <c r="EW41" s="168">
        <f t="shared" si="78"/>
        <v>0.65309753097491441</v>
      </c>
      <c r="EX41" s="260">
        <f>ES41*(1+EQ41)</f>
        <v>0.6543191295866595</v>
      </c>
      <c r="EY41" s="255">
        <f>ES41*(1+ER41)</f>
        <v>1.1933932776019163</v>
      </c>
      <c r="EZ41" s="261">
        <f t="shared" si="89"/>
        <v>60646.880435594358</v>
      </c>
      <c r="FA41" s="262">
        <f t="shared" si="90"/>
        <v>110612.04868805521</v>
      </c>
      <c r="FB41" s="268">
        <f t="shared" si="98"/>
        <v>2.7290288403480717E-2</v>
      </c>
      <c r="FC41" s="269">
        <f t="shared" si="91"/>
        <v>4.9773948600746264E-2</v>
      </c>
      <c r="FD41" s="261">
        <f t="shared" si="99"/>
        <v>1279191.2179264184</v>
      </c>
      <c r="FE41" s="262">
        <f t="shared" si="100"/>
        <v>2113546.6621962795</v>
      </c>
      <c r="FF41" s="265">
        <f t="shared" si="92"/>
        <v>0.57561900974419988</v>
      </c>
      <c r="FG41" s="266">
        <f t="shared" si="93"/>
        <v>0.95106784638007291</v>
      </c>
      <c r="FH41" s="209"/>
      <c r="FI41" s="231">
        <f t="shared" si="55"/>
        <v>2033</v>
      </c>
      <c r="FJ41" s="321">
        <f t="shared" si="74"/>
        <v>22734.373645641521</v>
      </c>
      <c r="FK41" s="321">
        <f t="shared" si="19"/>
        <v>10155.387871573956</v>
      </c>
      <c r="FL41" s="316">
        <f t="shared" si="56"/>
        <v>57.690677630137571</v>
      </c>
      <c r="FM41" s="209"/>
      <c r="FN41" s="209"/>
      <c r="FO41" s="231">
        <f t="shared" si="57"/>
        <v>2033</v>
      </c>
      <c r="FP41" s="321">
        <f t="shared" si="75"/>
        <v>17956.566513499271</v>
      </c>
      <c r="FQ41" s="321">
        <f t="shared" si="20"/>
        <v>8021.1533701638409</v>
      </c>
      <c r="FR41" s="316">
        <f t="shared" si="21"/>
        <v>35.98564779343959</v>
      </c>
      <c r="FU41" s="231">
        <f t="shared" si="58"/>
        <v>2033</v>
      </c>
      <c r="FV41" s="515">
        <f t="shared" si="70"/>
        <v>20574.223592821094</v>
      </c>
      <c r="FW41" s="515">
        <f t="shared" si="101"/>
        <v>9190.454243354201</v>
      </c>
      <c r="FX41" s="316">
        <f t="shared" si="102"/>
        <v>47.245897351099153</v>
      </c>
      <c r="FY41" s="209"/>
      <c r="FZ41" s="209"/>
      <c r="GA41" s="231">
        <f t="shared" si="60"/>
        <v>2033</v>
      </c>
      <c r="GB41" s="515">
        <f t="shared" si="71"/>
        <v>16346.26714419034</v>
      </c>
      <c r="GC41" s="515">
        <f t="shared" si="103"/>
        <v>7301.8366676419655</v>
      </c>
      <c r="GD41" s="316">
        <f t="shared" si="25"/>
        <v>29.819010369199798</v>
      </c>
      <c r="GH41" s="231">
        <f t="shared" si="61"/>
        <v>2033</v>
      </c>
      <c r="GI41" s="568">
        <f t="shared" si="72"/>
        <v>21454.613207471131</v>
      </c>
      <c r="GJ41" s="515">
        <f t="shared" si="104"/>
        <v>9583.7220832443363</v>
      </c>
      <c r="GK41" s="316">
        <f t="shared" si="105"/>
        <v>51.376944329467335</v>
      </c>
      <c r="GL41" s="209"/>
      <c r="GM41" s="209"/>
      <c r="GN41" s="231">
        <f t="shared" si="62"/>
        <v>2033</v>
      </c>
      <c r="GO41" s="568">
        <f t="shared" si="73"/>
        <v>17045.738682793708</v>
      </c>
      <c r="GP41" s="515">
        <f t="shared" si="106"/>
        <v>7614.2888552572431</v>
      </c>
      <c r="GQ41" s="316">
        <f t="shared" si="29"/>
        <v>32.42648734715236</v>
      </c>
    </row>
    <row r="42" spans="1:199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M42" s="116"/>
      <c r="AN42" s="117"/>
      <c r="AO42" s="117"/>
      <c r="CR42" s="788" t="s">
        <v>44</v>
      </c>
      <c r="CS42" s="747"/>
      <c r="CT42" s="30">
        <f>CT41-1</f>
        <v>4</v>
      </c>
      <c r="CV42" s="205">
        <v>2031</v>
      </c>
      <c r="CW42" s="258">
        <f>ROUNDUP(((CV42-$CV$41)*($CW$46-$CW$41))/($CV$46-$CV$41)+$CW$41,0)</f>
        <v>254271</v>
      </c>
      <c r="CX42" s="256">
        <v>1221.7986654628821</v>
      </c>
      <c r="CY42" s="238">
        <v>1150.2148371338844</v>
      </c>
      <c r="CZ42" s="238">
        <v>1032.595275940286</v>
      </c>
      <c r="DA42" s="259">
        <v>1006.7417376935482</v>
      </c>
      <c r="DB42" s="260">
        <f t="shared" si="79"/>
        <v>0.89363091984187326</v>
      </c>
      <c r="DC42" s="255">
        <f t="shared" si="80"/>
        <v>0.89642450566481813</v>
      </c>
      <c r="DD42" s="267">
        <f t="shared" si="94"/>
        <v>82936.91608097624</v>
      </c>
      <c r="DE42" s="259">
        <f t="shared" si="95"/>
        <v>83196.185750163117</v>
      </c>
      <c r="DF42" s="268">
        <f t="shared" si="81"/>
        <v>3.7320507549415842E-2</v>
      </c>
      <c r="DG42" s="269">
        <f t="shared" si="82"/>
        <v>3.7437175447180164E-2</v>
      </c>
      <c r="DH42" s="267">
        <f t="shared" si="96"/>
        <v>1513062.2412577865</v>
      </c>
      <c r="DI42" s="259">
        <f t="shared" si="97"/>
        <v>1516602.7128671592</v>
      </c>
      <c r="DJ42" s="265">
        <f t="shared" si="83"/>
        <v>0.68085785517349084</v>
      </c>
      <c r="DK42" s="266">
        <f t="shared" si="84"/>
        <v>0.68245102024002247</v>
      </c>
      <c r="DM42" s="231">
        <f t="shared" si="50"/>
        <v>2034</v>
      </c>
      <c r="DN42" s="321">
        <f t="shared" si="66"/>
        <v>34748.560291105998</v>
      </c>
      <c r="DO42" s="321">
        <f t="shared" si="6"/>
        <v>15522.095010636322</v>
      </c>
      <c r="DP42" s="316">
        <f t="shared" si="41"/>
        <v>134.79917787997908</v>
      </c>
      <c r="DR42" s="231">
        <f t="shared" si="52"/>
        <v>2034</v>
      </c>
      <c r="DS42" s="321">
        <f t="shared" si="67"/>
        <v>34716.458087864463</v>
      </c>
      <c r="DT42" s="321">
        <f t="shared" si="8"/>
        <v>15507.755036703838</v>
      </c>
      <c r="DU42" s="316">
        <f t="shared" si="9"/>
        <v>134.55018636953963</v>
      </c>
      <c r="DW42" s="231">
        <f t="shared" si="53"/>
        <v>2034</v>
      </c>
      <c r="DX42" s="321">
        <f t="shared" si="68"/>
        <v>33021.877044615205</v>
      </c>
      <c r="DY42" s="321">
        <f t="shared" si="11"/>
        <v>14750.789921137002</v>
      </c>
      <c r="DZ42" s="316">
        <f t="shared" si="12"/>
        <v>121.73341542537806</v>
      </c>
      <c r="EB42" s="231">
        <f t="shared" si="54"/>
        <v>2034</v>
      </c>
      <c r="EC42" s="321">
        <f t="shared" si="69"/>
        <v>33125.106963713341</v>
      </c>
      <c r="ED42" s="321">
        <f t="shared" si="14"/>
        <v>14796.902467923341</v>
      </c>
      <c r="EE42" s="316">
        <f t="shared" si="15"/>
        <v>122.495837861694</v>
      </c>
      <c r="EJ42" s="205">
        <v>2031</v>
      </c>
      <c r="EK42" s="258">
        <f>ROUNDUP(((EJ42-$CV$41)*($CW$46-$CW$41))/($CV$46-$CV$41)+$CW$41,0)</f>
        <v>254271</v>
      </c>
      <c r="EL42" s="256">
        <v>1293.6253398216795</v>
      </c>
      <c r="EM42" s="238">
        <v>1132.8502954244614</v>
      </c>
      <c r="EN42" s="238">
        <v>911.06313682468021</v>
      </c>
      <c r="EO42" s="240">
        <v>955.7977144718169</v>
      </c>
      <c r="EP42" s="294"/>
      <c r="EQ42" s="294"/>
      <c r="ER42" s="294"/>
      <c r="ES42" s="294">
        <f>($ES$61-$ES$41)/($EJ$61-$EJ$41)*(EJ42-$EJ$41)+$ES$41</f>
        <v>0.92812865935008237</v>
      </c>
      <c r="ET42" s="289">
        <f t="shared" si="76"/>
        <v>86138.613854685755</v>
      </c>
      <c r="EU42" s="268">
        <f t="shared" si="77"/>
        <v>3.8761228902233082E-2</v>
      </c>
      <c r="EV42" s="296">
        <f t="shared" si="86"/>
        <v>1537509.4197698664</v>
      </c>
      <c r="EW42" s="168">
        <f t="shared" si="78"/>
        <v>0.69185875987714751</v>
      </c>
      <c r="EX42" s="294">
        <f>($EX$61-$EX$41)/($EJ$61-$EJ$41)*(EJ42-$EJ$41)+$EX$41</f>
        <v>0.65602800712705611</v>
      </c>
      <c r="EY42" s="255">
        <f>($EY$61-$EY$41)/($EJ$61-$EJ$41)*(EJ42-$EJ$41)+$EY$41</f>
        <v>1.2002293115731086</v>
      </c>
      <c r="EZ42" s="261">
        <f t="shared" si="89"/>
        <v>60885.247551074346</v>
      </c>
      <c r="FA42" s="262">
        <f t="shared" si="90"/>
        <v>111391.98015829717</v>
      </c>
      <c r="FB42" s="268">
        <f t="shared" si="98"/>
        <v>2.7397550430490712E-2</v>
      </c>
      <c r="FC42" s="269">
        <f t="shared" si="91"/>
        <v>5.0124907373975458E-2</v>
      </c>
      <c r="FD42" s="261">
        <f t="shared" si="99"/>
        <v>1340076.4654774927</v>
      </c>
      <c r="FE42" s="262">
        <f t="shared" si="100"/>
        <v>2224938.6423545768</v>
      </c>
      <c r="FF42" s="265">
        <f t="shared" si="92"/>
        <v>0.60301656017469052</v>
      </c>
      <c r="FG42" s="266">
        <f t="shared" si="93"/>
        <v>1.0011927537540484</v>
      </c>
      <c r="FH42" s="209"/>
      <c r="FI42" s="231">
        <f t="shared" si="55"/>
        <v>2034</v>
      </c>
      <c r="FJ42" s="321">
        <f t="shared" si="74"/>
        <v>22867.992658139407</v>
      </c>
      <c r="FK42" s="321">
        <f t="shared" si="19"/>
        <v>10215.07515040923</v>
      </c>
      <c r="FL42" s="316">
        <f t="shared" si="56"/>
        <v>58.370980894652462</v>
      </c>
      <c r="FM42" s="209"/>
      <c r="FN42" s="209"/>
      <c r="FO42" s="231">
        <f t="shared" si="57"/>
        <v>2034</v>
      </c>
      <c r="FP42" s="321">
        <f t="shared" si="75"/>
        <v>18062.511243299887</v>
      </c>
      <c r="FQ42" s="321">
        <f t="shared" si="20"/>
        <v>8068.4786161039519</v>
      </c>
      <c r="FR42" s="316">
        <f t="shared" si="21"/>
        <v>36.411668290871461</v>
      </c>
      <c r="FU42" s="231">
        <f t="shared" si="58"/>
        <v>2034</v>
      </c>
      <c r="FV42" s="515">
        <f t="shared" si="70"/>
        <v>20654.563813937701</v>
      </c>
      <c r="FW42" s="515">
        <f t="shared" si="101"/>
        <v>9226.342019276437</v>
      </c>
      <c r="FX42" s="316">
        <f t="shared" si="102"/>
        <v>47.615699296822577</v>
      </c>
      <c r="FY42" s="209"/>
      <c r="FZ42" s="209"/>
      <c r="GA42" s="231">
        <f t="shared" si="60"/>
        <v>2034</v>
      </c>
      <c r="GB42" s="515">
        <f t="shared" si="71"/>
        <v>16410.097631443994</v>
      </c>
      <c r="GC42" s="515">
        <f t="shared" si="103"/>
        <v>7330.3495867219535</v>
      </c>
      <c r="GD42" s="316">
        <f t="shared" si="25"/>
        <v>30.052425475641293</v>
      </c>
      <c r="GH42" s="231">
        <f t="shared" si="61"/>
        <v>2034</v>
      </c>
      <c r="GI42" s="568">
        <f t="shared" si="72"/>
        <v>21603.700298675209</v>
      </c>
      <c r="GJ42" s="515">
        <f t="shared" si="104"/>
        <v>9650.3189141674702</v>
      </c>
      <c r="GK42" s="316">
        <f t="shared" si="105"/>
        <v>52.093644776704359</v>
      </c>
      <c r="GL42" s="209"/>
      <c r="GM42" s="209"/>
      <c r="GN42" s="231">
        <f t="shared" si="62"/>
        <v>2034</v>
      </c>
      <c r="GO42" s="568">
        <f t="shared" si="73"/>
        <v>17164.188713706295</v>
      </c>
      <c r="GP42" s="515">
        <f t="shared" si="106"/>
        <v>7667.2001879408181</v>
      </c>
      <c r="GQ42" s="316">
        <f t="shared" si="29"/>
        <v>32.878862497003013</v>
      </c>
    </row>
    <row r="43" spans="1:199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M43" s="116"/>
      <c r="AN43" s="117"/>
      <c r="AO43" s="117"/>
      <c r="CR43" s="788" t="s">
        <v>45</v>
      </c>
      <c r="CS43" s="747"/>
      <c r="CT43" s="30">
        <v>0.95</v>
      </c>
      <c r="CV43" s="205">
        <v>2032</v>
      </c>
      <c r="CW43" s="258">
        <f>ROUNDUP(((CV43-$CV$41)*($CW$46-$CW$41))/($CV$46-$CV$41)+$CW$41,0)</f>
        <v>254605</v>
      </c>
      <c r="CX43" s="256">
        <v>1591.9566673204422</v>
      </c>
      <c r="CY43" s="238">
        <v>1240.1118840575218</v>
      </c>
      <c r="CZ43" s="238">
        <v>2260.6645129764656</v>
      </c>
      <c r="DA43" s="259">
        <v>1510.4100661277771</v>
      </c>
      <c r="DB43" s="260">
        <f t="shared" si="79"/>
        <v>0.89363091984187326</v>
      </c>
      <c r="DC43" s="255">
        <f t="shared" si="80"/>
        <v>0.89642450566481813</v>
      </c>
      <c r="DD43" s="267">
        <f t="shared" si="94"/>
        <v>83045.858626414149</v>
      </c>
      <c r="DE43" s="259">
        <f t="shared" si="95"/>
        <v>83305.468861648726</v>
      </c>
      <c r="DF43" s="268">
        <f t="shared" si="81"/>
        <v>3.7369530243791152E-2</v>
      </c>
      <c r="DG43" s="269">
        <f t="shared" si="82"/>
        <v>3.7486351391740731E-2</v>
      </c>
      <c r="DH43" s="267">
        <f t="shared" si="96"/>
        <v>1596108.0998842006</v>
      </c>
      <c r="DI43" s="259">
        <f t="shared" si="97"/>
        <v>1599908.181728808</v>
      </c>
      <c r="DJ43" s="265">
        <f t="shared" si="83"/>
        <v>0.71822738541728193</v>
      </c>
      <c r="DK43" s="266">
        <f t="shared" si="84"/>
        <v>0.7199373716317633</v>
      </c>
      <c r="DM43" s="231">
        <f t="shared" si="50"/>
        <v>2035</v>
      </c>
      <c r="DN43" s="321">
        <f t="shared" si="66"/>
        <v>34794.025417215023</v>
      </c>
      <c r="DO43" s="321">
        <f t="shared" si="6"/>
        <v>15542.40416880641</v>
      </c>
      <c r="DP43" s="316">
        <f t="shared" si="41"/>
        <v>135.15220889174822</v>
      </c>
      <c r="DR43" s="231">
        <f t="shared" si="52"/>
        <v>2035</v>
      </c>
      <c r="DS43" s="321">
        <f t="shared" si="67"/>
        <v>34761.940720970211</v>
      </c>
      <c r="DT43" s="321">
        <f t="shared" si="8"/>
        <v>15528.072015205591</v>
      </c>
      <c r="DU43" s="316">
        <f t="shared" si="9"/>
        <v>134.90302729998211</v>
      </c>
      <c r="DW43" s="231">
        <f t="shared" si="53"/>
        <v>2035</v>
      </c>
      <c r="DX43" s="321">
        <f t="shared" si="68"/>
        <v>33065.139577742346</v>
      </c>
      <c r="DY43" s="321">
        <f t="shared" si="11"/>
        <v>14770.115186528563</v>
      </c>
      <c r="DZ43" s="316">
        <f t="shared" si="12"/>
        <v>122.05264863100253</v>
      </c>
      <c r="EB43" s="231">
        <f t="shared" si="54"/>
        <v>2035</v>
      </c>
      <c r="EC43" s="321">
        <f t="shared" si="69"/>
        <v>33168.504740145654</v>
      </c>
      <c r="ED43" s="321">
        <f t="shared" si="14"/>
        <v>14816.288146161216</v>
      </c>
      <c r="EE43" s="316">
        <f t="shared" si="15"/>
        <v>122.81707027090286</v>
      </c>
      <c r="EJ43" s="205">
        <v>2032</v>
      </c>
      <c r="EK43" s="258">
        <f>ROUNDUP(((EJ43-$CV$41)*($CW$46-$CW$41))/($CV$46-$CV$41)+$CW$41,0)</f>
        <v>254605</v>
      </c>
      <c r="EL43" s="256">
        <v>1353.9013401822501</v>
      </c>
      <c r="EM43" s="238">
        <v>1256.49860060215</v>
      </c>
      <c r="EN43" s="238">
        <v>1239.5189547712052</v>
      </c>
      <c r="EO43" s="240">
        <v>1192.7291105985641</v>
      </c>
      <c r="EP43" s="294"/>
      <c r="EQ43" s="294"/>
      <c r="ER43" s="294"/>
      <c r="ES43" s="294">
        <f t="shared" ref="ES43:ES60" si="107">($ES$61-$ES$41)/($EJ$61-$EJ$41)*(EJ43-$EJ$41)+$ES$41</f>
        <v>0.93240111510587687</v>
      </c>
      <c r="ET43" s="289">
        <f t="shared" si="76"/>
        <v>86648.804857709096</v>
      </c>
      <c r="EU43" s="268">
        <f t="shared" si="77"/>
        <v>3.8990808058050573E-2</v>
      </c>
      <c r="EV43" s="296">
        <f t="shared" si="86"/>
        <v>1624158.2246275754</v>
      </c>
      <c r="EW43" s="168">
        <f t="shared" si="78"/>
        <v>0.73084956793519806</v>
      </c>
      <c r="EX43" s="294">
        <f t="shared" ref="EX43:EX60" si="108">($EX$61-$EX$41)/($EJ$61-$EJ$41)*(EJ43-$EJ$41)+$EX$41</f>
        <v>0.65773688466745273</v>
      </c>
      <c r="EY43" s="255">
        <f t="shared" ref="EY43:EY60" si="109">($EY$61-$EY$41)/($EJ$61-$EJ$41)*(EJ43-$EJ$41)+$EY$41</f>
        <v>1.207065345544301</v>
      </c>
      <c r="EZ43" s="261">
        <f t="shared" si="89"/>
        <v>61124.031325076234</v>
      </c>
      <c r="FA43" s="262">
        <f t="shared" si="90"/>
        <v>112173.57839034197</v>
      </c>
      <c r="FB43" s="268">
        <f t="shared" si="98"/>
        <v>2.7504999948285837E-2</v>
      </c>
      <c r="FC43" s="269">
        <f t="shared" si="91"/>
        <v>5.0476616167815319E-2</v>
      </c>
      <c r="FD43" s="261">
        <f t="shared" si="99"/>
        <v>1401200.4968025689</v>
      </c>
      <c r="FE43" s="262">
        <f t="shared" si="100"/>
        <v>2337112.220744919</v>
      </c>
      <c r="FF43" s="265">
        <f t="shared" si="92"/>
        <v>0.63052156012297633</v>
      </c>
      <c r="FG43" s="266">
        <f t="shared" si="93"/>
        <v>1.0516693699218638</v>
      </c>
      <c r="FH43" s="209"/>
      <c r="FI43" s="231">
        <f t="shared" si="55"/>
        <v>2035</v>
      </c>
      <c r="FJ43" s="321">
        <f t="shared" si="74"/>
        <v>23001.883384931149</v>
      </c>
      <c r="FK43" s="321">
        <f t="shared" si="19"/>
        <v>10274.883803340283</v>
      </c>
      <c r="FL43" s="316">
        <f t="shared" si="56"/>
        <v>59.056667405306591</v>
      </c>
      <c r="FM43" s="209"/>
      <c r="FN43" s="209"/>
      <c r="FO43" s="231">
        <f t="shared" si="57"/>
        <v>2035</v>
      </c>
      <c r="FP43" s="321">
        <f t="shared" si="75"/>
        <v>18168.671850721079</v>
      </c>
      <c r="FQ43" s="321">
        <f t="shared" si="20"/>
        <v>8115.9002940374803</v>
      </c>
      <c r="FR43" s="316">
        <f t="shared" si="21"/>
        <v>36.841071464071021</v>
      </c>
      <c r="FU43" s="231">
        <f t="shared" si="58"/>
        <v>2035</v>
      </c>
      <c r="FV43" s="515">
        <f t="shared" si="70"/>
        <v>20735.04373476285</v>
      </c>
      <c r="FW43" s="515">
        <f t="shared" si="101"/>
        <v>9262.2921987092286</v>
      </c>
      <c r="FX43" s="316">
        <f t="shared" si="102"/>
        <v>47.987589651428699</v>
      </c>
      <c r="FY43" s="209"/>
      <c r="FZ43" s="209"/>
      <c r="GA43" s="231">
        <f t="shared" si="60"/>
        <v>2035</v>
      </c>
      <c r="GB43" s="515">
        <f t="shared" si="71"/>
        <v>16474.039110431819</v>
      </c>
      <c r="GC43" s="515">
        <f t="shared" si="103"/>
        <v>7358.9120855321189</v>
      </c>
      <c r="GD43" s="316">
        <f t="shared" si="25"/>
        <v>30.287158827933336</v>
      </c>
      <c r="GH43" s="231">
        <f t="shared" si="61"/>
        <v>2035</v>
      </c>
      <c r="GI43" s="568">
        <f t="shared" si="72"/>
        <v>21753.103968571799</v>
      </c>
      <c r="GJ43" s="515">
        <f t="shared" si="104"/>
        <v>9717.0571600011026</v>
      </c>
      <c r="GK43" s="316">
        <f t="shared" si="105"/>
        <v>52.816847287554033</v>
      </c>
      <c r="GL43" s="209"/>
      <c r="GM43" s="209"/>
      <c r="GN43" s="231">
        <f t="shared" si="62"/>
        <v>2035</v>
      </c>
      <c r="GO43" s="568">
        <f t="shared" si="73"/>
        <v>17282.89026710558</v>
      </c>
      <c r="GP43" s="515">
        <f t="shared" si="106"/>
        <v>7720.2238750903962</v>
      </c>
      <c r="GQ43" s="316">
        <f t="shared" si="29"/>
        <v>33.335341904835104</v>
      </c>
    </row>
    <row r="44" spans="1:199" ht="15.75" thickBot="1" x14ac:dyDescent="0.3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M44" s="116"/>
      <c r="AN44" s="117"/>
      <c r="AO44" s="117"/>
      <c r="CR44" s="789" t="s">
        <v>46</v>
      </c>
      <c r="CS44" s="790"/>
      <c r="CT44" s="32">
        <v>2.1320000000000001</v>
      </c>
      <c r="CV44" s="205">
        <v>2033</v>
      </c>
      <c r="CW44" s="258">
        <f>ROUNDUP(((CV44-$CV$41)*($CW$46-$CW$41))/($CV$46-$CV$41)+$CW$41,0)</f>
        <v>254939</v>
      </c>
      <c r="CX44" s="256">
        <v>1266.16434482768</v>
      </c>
      <c r="CY44" s="238">
        <v>1513.9752496480942</v>
      </c>
      <c r="CZ44" s="238">
        <v>1186.0884060746544</v>
      </c>
      <c r="DA44" s="259">
        <v>1264.9587187170982</v>
      </c>
      <c r="DB44" s="260">
        <f t="shared" si="79"/>
        <v>0.89363091984187326</v>
      </c>
      <c r="DC44" s="255">
        <f t="shared" si="80"/>
        <v>0.89642450566481813</v>
      </c>
      <c r="DD44" s="267">
        <f t="shared" si="94"/>
        <v>83154.801171852072</v>
      </c>
      <c r="DE44" s="259">
        <f t="shared" si="95"/>
        <v>83414.75197313432</v>
      </c>
      <c r="DF44" s="268">
        <f t="shared" si="81"/>
        <v>3.7418552938166462E-2</v>
      </c>
      <c r="DG44" s="269">
        <f t="shared" si="82"/>
        <v>3.7535527336301291E-2</v>
      </c>
      <c r="DH44" s="267">
        <f t="shared" si="96"/>
        <v>1679262.9010560527</v>
      </c>
      <c r="DI44" s="259">
        <f t="shared" si="97"/>
        <v>1683322.9337019422</v>
      </c>
      <c r="DJ44" s="265">
        <f t="shared" si="83"/>
        <v>0.75564593835544835</v>
      </c>
      <c r="DK44" s="266">
        <f t="shared" si="84"/>
        <v>0.75747289896806458</v>
      </c>
      <c r="DM44" s="231">
        <f t="shared" si="50"/>
        <v>2036</v>
      </c>
      <c r="DN44" s="321">
        <f t="shared" si="66"/>
        <v>34772.790208613209</v>
      </c>
      <c r="DO44" s="321">
        <f t="shared" si="6"/>
        <v>15532.918454212</v>
      </c>
      <c r="DP44" s="316">
        <f t="shared" si="41"/>
        <v>134.98726269619183</v>
      </c>
      <c r="DR44" s="231">
        <f t="shared" si="52"/>
        <v>2036</v>
      </c>
      <c r="DS44" s="321">
        <f t="shared" si="67"/>
        <v>34807.42335407596</v>
      </c>
      <c r="DT44" s="321">
        <f t="shared" si="8"/>
        <v>15548.388993707347</v>
      </c>
      <c r="DU44" s="316">
        <f t="shared" si="9"/>
        <v>135.2563302652641</v>
      </c>
      <c r="DW44" s="231">
        <f t="shared" si="53"/>
        <v>2036</v>
      </c>
      <c r="DX44" s="321">
        <f t="shared" si="68"/>
        <v>33108.402110869501</v>
      </c>
      <c r="DY44" s="321">
        <f t="shared" si="11"/>
        <v>14789.440451920131</v>
      </c>
      <c r="DZ44" s="316">
        <f t="shared" si="12"/>
        <v>122.37229986659422</v>
      </c>
      <c r="EB44" s="231">
        <f t="shared" si="54"/>
        <v>2036</v>
      </c>
      <c r="EC44" s="321">
        <f t="shared" si="69"/>
        <v>33211.902516577982</v>
      </c>
      <c r="ED44" s="321">
        <f t="shared" si="14"/>
        <v>14835.673824399095</v>
      </c>
      <c r="EE44" s="316">
        <f t="shared" si="15"/>
        <v>123.13872332777687</v>
      </c>
      <c r="EJ44" s="205">
        <v>2033</v>
      </c>
      <c r="EK44" s="258">
        <f>ROUNDUP(((EJ44-$CV$41)*($CW$46-$CW$41))/($CV$46-$CV$41)+$CW$41,0)</f>
        <v>254939</v>
      </c>
      <c r="EL44" s="256">
        <v>1511.6143753902375</v>
      </c>
      <c r="EM44" s="238">
        <v>1426.7736730575562</v>
      </c>
      <c r="EN44" s="238">
        <v>1504.2302133196499</v>
      </c>
      <c r="EO44" s="240">
        <v>1355.655641824007</v>
      </c>
      <c r="EP44" s="294"/>
      <c r="EQ44" s="294"/>
      <c r="ER44" s="294"/>
      <c r="ES44" s="294">
        <f t="shared" si="107"/>
        <v>0.93667357086167136</v>
      </c>
      <c r="ET44" s="289">
        <f t="shared" si="76"/>
        <v>87160.037570894827</v>
      </c>
      <c r="EU44" s="268">
        <f t="shared" si="77"/>
        <v>3.9220855969565975E-2</v>
      </c>
      <c r="EV44" s="296">
        <f t="shared" si="86"/>
        <v>1711318.2621984703</v>
      </c>
      <c r="EW44" s="168">
        <f t="shared" si="78"/>
        <v>0.7700704239047641</v>
      </c>
      <c r="EX44" s="294">
        <f t="shared" si="108"/>
        <v>0.65944576220784945</v>
      </c>
      <c r="EY44" s="255">
        <f t="shared" si="109"/>
        <v>1.2139013795154934</v>
      </c>
      <c r="EZ44" s="261">
        <f t="shared" si="89"/>
        <v>61363.231757600028</v>
      </c>
      <c r="FA44" s="262">
        <f t="shared" si="90"/>
        <v>112956.84338418962</v>
      </c>
      <c r="FB44" s="268">
        <f t="shared" si="98"/>
        <v>2.7612636956866089E-2</v>
      </c>
      <c r="FC44" s="269">
        <f t="shared" si="91"/>
        <v>5.0829074982265854E-2</v>
      </c>
      <c r="FD44" s="261">
        <f t="shared" si="99"/>
        <v>1462563.728560169</v>
      </c>
      <c r="FE44" s="262">
        <f t="shared" si="100"/>
        <v>2450069.0641291086</v>
      </c>
      <c r="FF44" s="265">
        <f t="shared" si="92"/>
        <v>0.65813419707984244</v>
      </c>
      <c r="FG44" s="266">
        <f t="shared" si="93"/>
        <v>1.1024984449041297</v>
      </c>
      <c r="FH44" s="209"/>
      <c r="FI44" s="231">
        <f t="shared" si="55"/>
        <v>2036</v>
      </c>
      <c r="FJ44" s="321">
        <f t="shared" si="74"/>
        <v>23091.751779909471</v>
      </c>
      <c r="FK44" s="321">
        <f t="shared" si="19"/>
        <v>10315.027790706114</v>
      </c>
      <c r="FL44" s="316">
        <f t="shared" si="56"/>
        <v>59.519150646738503</v>
      </c>
      <c r="FM44" s="209"/>
      <c r="FN44" s="209"/>
      <c r="FO44" s="231">
        <f t="shared" si="57"/>
        <v>2036</v>
      </c>
      <c r="FP44" s="321">
        <f t="shared" si="75"/>
        <v>18275.048335762844</v>
      </c>
      <c r="FQ44" s="321">
        <f t="shared" si="20"/>
        <v>8163.4184039644233</v>
      </c>
      <c r="FR44" s="316">
        <f t="shared" si="21"/>
        <v>37.273872668956749</v>
      </c>
      <c r="FU44" s="231">
        <f t="shared" si="58"/>
        <v>2036</v>
      </c>
      <c r="FV44" s="515">
        <f t="shared" si="70"/>
        <v>20775.811690092076</v>
      </c>
      <c r="FW44" s="515">
        <f t="shared" si="101"/>
        <v>9280.5031424349054</v>
      </c>
      <c r="FX44" s="316">
        <f t="shared" si="102"/>
        <v>48.176526654521219</v>
      </c>
      <c r="FY44" s="209"/>
      <c r="FZ44" s="209"/>
      <c r="GA44" s="231">
        <f t="shared" si="60"/>
        <v>2036</v>
      </c>
      <c r="GB44" s="515">
        <f t="shared" si="71"/>
        <v>16506.42934308033</v>
      </c>
      <c r="GC44" s="515">
        <f t="shared" si="103"/>
        <v>7373.3807214806266</v>
      </c>
      <c r="GD44" s="316">
        <f t="shared" si="25"/>
        <v>30.406413938008807</v>
      </c>
      <c r="GH44" s="231">
        <f t="shared" si="61"/>
        <v>2036</v>
      </c>
      <c r="GI44" s="568">
        <f t="shared" si="72"/>
        <v>21860.891178427719</v>
      </c>
      <c r="GJ44" s="515">
        <f t="shared" si="104"/>
        <v>9765.2054371757167</v>
      </c>
      <c r="GK44" s="316">
        <f t="shared" si="105"/>
        <v>53.341697235299222</v>
      </c>
      <c r="GL44" s="209"/>
      <c r="GM44" s="209"/>
      <c r="GN44" s="231">
        <f t="shared" si="62"/>
        <v>2036</v>
      </c>
      <c r="GO44" s="568">
        <f t="shared" si="73"/>
        <v>17368.527448945413</v>
      </c>
      <c r="GP44" s="515">
        <f t="shared" si="106"/>
        <v>7758.4777901252946</v>
      </c>
      <c r="GQ44" s="316">
        <f t="shared" si="29"/>
        <v>33.666622955644954</v>
      </c>
    </row>
    <row r="45" spans="1:199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M45" s="116"/>
      <c r="AN45" s="117"/>
      <c r="AO45" s="117"/>
      <c r="CR45" s="221" t="s">
        <v>169</v>
      </c>
      <c r="CS45" s="222"/>
      <c r="CT45" s="329">
        <f>CT39-CT44*CT40/SQRT(CT41)</f>
        <v>0.89363091984187326</v>
      </c>
      <c r="CV45" s="208">
        <v>2034</v>
      </c>
      <c r="CW45" s="258">
        <f>ROUNDUP(((CV45-$CV$41)*($CW$46-$CW$41))/($CV$46-$CV$41)+$CW$41,0)</f>
        <v>255273</v>
      </c>
      <c r="CX45" s="256">
        <v>1028.4516592424454</v>
      </c>
      <c r="CY45" s="238">
        <v>1390.1433790922165</v>
      </c>
      <c r="CZ45" s="238">
        <v>1162.9597507312178</v>
      </c>
      <c r="DA45" s="259">
        <v>996.49590149521828</v>
      </c>
      <c r="DB45" s="260">
        <f t="shared" si="79"/>
        <v>0.89363091984187326</v>
      </c>
      <c r="DC45" s="255">
        <f t="shared" si="80"/>
        <v>0.89642450566481813</v>
      </c>
      <c r="DD45" s="267">
        <f t="shared" si="94"/>
        <v>83263.743717289995</v>
      </c>
      <c r="DE45" s="259">
        <f t="shared" si="95"/>
        <v>83524.035084619914</v>
      </c>
      <c r="DF45" s="268">
        <f t="shared" si="81"/>
        <v>3.7467575632541772E-2</v>
      </c>
      <c r="DG45" s="269">
        <f t="shared" si="82"/>
        <v>3.7584703280861845E-2</v>
      </c>
      <c r="DH45" s="267">
        <f t="shared" si="96"/>
        <v>1762526.6447733426</v>
      </c>
      <c r="DI45" s="259">
        <f t="shared" si="97"/>
        <v>1766846.9687865621</v>
      </c>
      <c r="DJ45" s="265">
        <f t="shared" si="83"/>
        <v>0.79311351398799013</v>
      </c>
      <c r="DK45" s="266">
        <f t="shared" si="84"/>
        <v>0.79505760224892641</v>
      </c>
      <c r="DM45" s="231">
        <f t="shared" si="50"/>
        <v>2037</v>
      </c>
      <c r="DN45" s="321">
        <f t="shared" si="66"/>
        <v>34751.555000011387</v>
      </c>
      <c r="DO45" s="321">
        <f t="shared" si="6"/>
        <v>15523.432739617589</v>
      </c>
      <c r="DP45" s="316">
        <f t="shared" si="41"/>
        <v>134.82241721619951</v>
      </c>
      <c r="DR45" s="231">
        <f t="shared" si="52"/>
        <v>2037</v>
      </c>
      <c r="DS45" s="321">
        <f t="shared" si="67"/>
        <v>34786.179968553522</v>
      </c>
      <c r="DT45" s="321">
        <f t="shared" si="8"/>
        <v>15538.899626502938</v>
      </c>
      <c r="DU45" s="316">
        <f t="shared" si="9"/>
        <v>135.09125700524439</v>
      </c>
      <c r="DW45" s="231">
        <f t="shared" si="53"/>
        <v>2037</v>
      </c>
      <c r="DX45" s="321">
        <f t="shared" si="68"/>
        <v>33088.195658271194</v>
      </c>
      <c r="DY45" s="321">
        <f t="shared" si="11"/>
        <v>14780.414280060599</v>
      </c>
      <c r="DZ45" s="316">
        <f t="shared" si="12"/>
        <v>122.22294965766483</v>
      </c>
      <c r="EB45" s="231">
        <f t="shared" si="54"/>
        <v>2037</v>
      </c>
      <c r="EC45" s="321">
        <f t="shared" si="69"/>
        <v>33191.632896447925</v>
      </c>
      <c r="ED45" s="321">
        <f t="shared" si="14"/>
        <v>14826.619435761049</v>
      </c>
      <c r="EE45" s="316">
        <f t="shared" si="15"/>
        <v>122.9884378106596</v>
      </c>
      <c r="EJ45" s="208">
        <v>2034</v>
      </c>
      <c r="EK45" s="258">
        <f>ROUNDUP(((EJ45-$CV$41)*($CW$46-$CW$41))/($CV$46-$CV$41)+$CW$41,0)</f>
        <v>255273</v>
      </c>
      <c r="EL45" s="256">
        <v>1526.1561542321574</v>
      </c>
      <c r="EM45" s="238">
        <v>1391.8414308428764</v>
      </c>
      <c r="EN45" s="238">
        <v>987.75724650854727</v>
      </c>
      <c r="EO45" s="240">
        <v>1230.3390127420425</v>
      </c>
      <c r="EP45" s="294"/>
      <c r="EQ45" s="294"/>
      <c r="ER45" s="294"/>
      <c r="ES45" s="294">
        <f t="shared" si="107"/>
        <v>0.94094602661746585</v>
      </c>
      <c r="ET45" s="289">
        <f t="shared" si="76"/>
        <v>87672.311994242933</v>
      </c>
      <c r="EU45" s="268">
        <f t="shared" si="77"/>
        <v>3.9451372636779274E-2</v>
      </c>
      <c r="EV45" s="296">
        <f t="shared" si="86"/>
        <v>1798990.5741927132</v>
      </c>
      <c r="EW45" s="168">
        <f t="shared" si="78"/>
        <v>0.80952179654154333</v>
      </c>
      <c r="EX45" s="294">
        <f t="shared" si="108"/>
        <v>0.66115463974824606</v>
      </c>
      <c r="EY45" s="255">
        <f t="shared" si="109"/>
        <v>1.2207374134866857</v>
      </c>
      <c r="EZ45" s="261">
        <f t="shared" si="89"/>
        <v>61602.848848645706</v>
      </c>
      <c r="FA45" s="262">
        <f t="shared" si="90"/>
        <v>113741.77513984016</v>
      </c>
      <c r="FB45" s="268">
        <f t="shared" si="98"/>
        <v>2.7720461456231464E-2</v>
      </c>
      <c r="FC45" s="269">
        <f t="shared" si="91"/>
        <v>5.1182283817327076E-2</v>
      </c>
      <c r="FD45" s="261">
        <f t="shared" si="99"/>
        <v>1524166.5774088148</v>
      </c>
      <c r="FE45" s="262">
        <f t="shared" si="100"/>
        <v>2563810.8392689489</v>
      </c>
      <c r="FF45" s="265">
        <f t="shared" si="92"/>
        <v>0.68585465853607397</v>
      </c>
      <c r="FG45" s="266">
        <f t="shared" si="93"/>
        <v>1.1536807287214568</v>
      </c>
      <c r="FH45" s="209"/>
      <c r="FI45" s="231">
        <f t="shared" si="55"/>
        <v>2037</v>
      </c>
      <c r="FJ45" s="321">
        <f t="shared" si="74"/>
        <v>23181.493266415204</v>
      </c>
      <c r="FK45" s="321">
        <f t="shared" si="19"/>
        <v>10355.115088374507</v>
      </c>
      <c r="FL45" s="316">
        <f t="shared" si="56"/>
        <v>59.982780806944007</v>
      </c>
      <c r="FM45" s="209"/>
      <c r="FN45" s="209"/>
      <c r="FO45" s="231">
        <f t="shared" si="57"/>
        <v>2037</v>
      </c>
      <c r="FP45" s="321">
        <f t="shared" si="75"/>
        <v>18346.448978684206</v>
      </c>
      <c r="FQ45" s="321">
        <f t="shared" si="20"/>
        <v>8195.3128926557893</v>
      </c>
      <c r="FR45" s="316">
        <f t="shared" si="21"/>
        <v>37.565789401142226</v>
      </c>
      <c r="FU45" s="231">
        <f t="shared" si="58"/>
        <v>2037</v>
      </c>
      <c r="FV45" s="515">
        <f t="shared" si="70"/>
        <v>20816.51439645563</v>
      </c>
      <c r="FW45" s="515">
        <f t="shared" si="101"/>
        <v>9298.6849396107409</v>
      </c>
      <c r="FX45" s="316">
        <f t="shared" si="102"/>
        <v>48.365531585382463</v>
      </c>
      <c r="FY45" s="209"/>
      <c r="FZ45" s="209"/>
      <c r="GA45" s="231">
        <f t="shared" si="60"/>
        <v>2037</v>
      </c>
      <c r="GB45" s="515">
        <f t="shared" si="71"/>
        <v>16538.767735278143</v>
      </c>
      <c r="GC45" s="515">
        <f t="shared" si="103"/>
        <v>7387.8262004294093</v>
      </c>
      <c r="GD45" s="316">
        <f t="shared" si="25"/>
        <v>30.525711939707012</v>
      </c>
      <c r="GH45" s="231">
        <f t="shared" si="61"/>
        <v>2037</v>
      </c>
      <c r="GI45" s="568">
        <f t="shared" si="72"/>
        <v>21968.530525181759</v>
      </c>
      <c r="GJ45" s="515">
        <f t="shared" si="104"/>
        <v>9813.2876642723786</v>
      </c>
      <c r="GK45" s="316">
        <f t="shared" si="105"/>
        <v>53.868416738082864</v>
      </c>
      <c r="GL45" s="209"/>
      <c r="GM45" s="209"/>
      <c r="GN45" s="231">
        <f t="shared" si="62"/>
        <v>2037</v>
      </c>
      <c r="GO45" s="568">
        <f t="shared" si="73"/>
        <v>17454.047153216616</v>
      </c>
      <c r="GP45" s="515">
        <f t="shared" si="106"/>
        <v>7796.6792282239803</v>
      </c>
      <c r="GQ45" s="316">
        <f t="shared" si="29"/>
        <v>33.999084163039953</v>
      </c>
    </row>
    <row r="46" spans="1:199" ht="15.75" thickBot="1" x14ac:dyDescent="0.3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M46" s="116"/>
      <c r="AN46" s="117"/>
      <c r="AO46" s="117"/>
      <c r="CR46" s="202" t="s">
        <v>170</v>
      </c>
      <c r="CS46" s="203"/>
      <c r="CT46" s="330">
        <f>CT39+CT44*CT40/SQRT(CT41)</f>
        <v>0.89642450566481813</v>
      </c>
      <c r="CV46" s="205">
        <v>2035</v>
      </c>
      <c r="CW46" s="258">
        <v>255607</v>
      </c>
      <c r="CX46" s="256">
        <v>1456.1188780963421</v>
      </c>
      <c r="CY46" s="238">
        <v>1108.5534785985947</v>
      </c>
      <c r="CZ46" s="238">
        <v>1154.7225744345067</v>
      </c>
      <c r="DA46" s="259">
        <v>1018.8588512018323</v>
      </c>
      <c r="DB46" s="260">
        <f t="shared" si="79"/>
        <v>0.89363091984187326</v>
      </c>
      <c r="DC46" s="255">
        <f t="shared" si="80"/>
        <v>0.89642450566481813</v>
      </c>
      <c r="DD46" s="267">
        <f t="shared" si="94"/>
        <v>83372.686262727919</v>
      </c>
      <c r="DE46" s="259">
        <f t="shared" si="95"/>
        <v>83633.318196105509</v>
      </c>
      <c r="DF46" s="268">
        <f t="shared" si="81"/>
        <v>3.7516598326917089E-2</v>
      </c>
      <c r="DG46" s="269">
        <f t="shared" si="82"/>
        <v>3.7633879225422405E-2</v>
      </c>
      <c r="DH46" s="267">
        <f t="shared" si="96"/>
        <v>1845899.3310360706</v>
      </c>
      <c r="DI46" s="259">
        <f t="shared" si="97"/>
        <v>1850480.2869826676</v>
      </c>
      <c r="DJ46" s="265">
        <f t="shared" si="83"/>
        <v>0.83063011231490724</v>
      </c>
      <c r="DK46" s="266">
        <f t="shared" si="84"/>
        <v>0.83269148147434879</v>
      </c>
      <c r="DM46" s="231">
        <f t="shared" si="50"/>
        <v>2038</v>
      </c>
      <c r="DN46" s="321">
        <f t="shared" si="66"/>
        <v>34730.319791409573</v>
      </c>
      <c r="DO46" s="321">
        <f t="shared" si="6"/>
        <v>15513.947025023179</v>
      </c>
      <c r="DP46" s="316">
        <f t="shared" si="41"/>
        <v>134.65767245177128</v>
      </c>
      <c r="DR46" s="231">
        <f t="shared" si="52"/>
        <v>2038</v>
      </c>
      <c r="DS46" s="321">
        <f t="shared" si="67"/>
        <v>34764.936583031071</v>
      </c>
      <c r="DT46" s="321">
        <f t="shared" si="8"/>
        <v>15529.410259298524</v>
      </c>
      <c r="DU46" s="316">
        <f t="shared" si="9"/>
        <v>134.92628453836753</v>
      </c>
      <c r="DW46" s="231">
        <f t="shared" si="53"/>
        <v>2038</v>
      </c>
      <c r="DX46" s="321">
        <f t="shared" si="68"/>
        <v>33067.989205672886</v>
      </c>
      <c r="DY46" s="321">
        <f t="shared" si="11"/>
        <v>14771.388108201067</v>
      </c>
      <c r="DZ46" s="316">
        <f t="shared" si="12"/>
        <v>122.07369064219233</v>
      </c>
      <c r="EB46" s="231">
        <f t="shared" si="54"/>
        <v>2038</v>
      </c>
      <c r="EC46" s="321">
        <f t="shared" si="69"/>
        <v>33171.363276317854</v>
      </c>
      <c r="ED46" s="321">
        <f t="shared" si="14"/>
        <v>14817.565047122996</v>
      </c>
      <c r="EE46" s="316">
        <f t="shared" si="15"/>
        <v>122.8382440580513</v>
      </c>
      <c r="EJ46" s="205">
        <v>2035</v>
      </c>
      <c r="EK46" s="258">
        <v>255607</v>
      </c>
      <c r="EL46" s="256">
        <v>1049.2736910455797</v>
      </c>
      <c r="EM46" s="238">
        <v>1277.1708684563637</v>
      </c>
      <c r="EN46" s="238">
        <v>838.80366118724623</v>
      </c>
      <c r="EO46" s="240">
        <v>924.90377503633499</v>
      </c>
      <c r="EP46" s="294"/>
      <c r="EQ46" s="294"/>
      <c r="ER46" s="294"/>
      <c r="ES46" s="294">
        <f t="shared" si="107"/>
        <v>0.94521848237326034</v>
      </c>
      <c r="ET46" s="289">
        <f t="shared" si="76"/>
        <v>88185.6281277534</v>
      </c>
      <c r="EU46" s="268">
        <f t="shared" si="77"/>
        <v>3.9682358059690462E-2</v>
      </c>
      <c r="EV46" s="296">
        <f t="shared" si="86"/>
        <v>1887176.2023204667</v>
      </c>
      <c r="EW46" s="168">
        <f t="shared" si="78"/>
        <v>0.84920415460123388</v>
      </c>
      <c r="EX46" s="294">
        <f t="shared" si="108"/>
        <v>0.66286351728864268</v>
      </c>
      <c r="EY46" s="255">
        <f t="shared" si="109"/>
        <v>1.2275734474578779</v>
      </c>
      <c r="EZ46" s="261">
        <f t="shared" si="89"/>
        <v>61842.882598213298</v>
      </c>
      <c r="FA46" s="262">
        <f t="shared" si="90"/>
        <v>114528.37365729353</v>
      </c>
      <c r="FB46" s="268">
        <f t="shared" si="98"/>
        <v>2.7828473446381972E-2</v>
      </c>
      <c r="FC46" s="269">
        <f t="shared" si="91"/>
        <v>5.1536242672998965E-2</v>
      </c>
      <c r="FD46" s="261">
        <f t="shared" si="99"/>
        <v>1586009.4600070282</v>
      </c>
      <c r="FE46" s="262">
        <f t="shared" si="100"/>
        <v>2678339.2129262425</v>
      </c>
      <c r="FF46" s="265">
        <f t="shared" si="92"/>
        <v>0.71368313198245603</v>
      </c>
      <c r="FG46" s="266">
        <f t="shared" si="93"/>
        <v>1.2052169713944558</v>
      </c>
      <c r="FH46" s="209"/>
      <c r="FI46" s="231">
        <f t="shared" si="55"/>
        <v>2038</v>
      </c>
      <c r="FJ46" s="321">
        <f t="shared" si="74"/>
        <v>23271.10784444835</v>
      </c>
      <c r="FK46" s="321">
        <f t="shared" si="19"/>
        <v>10395.145696345468</v>
      </c>
      <c r="FL46" s="316">
        <f t="shared" si="56"/>
        <v>60.447550254796575</v>
      </c>
      <c r="FM46" s="209"/>
      <c r="FN46" s="209"/>
      <c r="FO46" s="231">
        <f t="shared" si="57"/>
        <v>2038</v>
      </c>
      <c r="FP46" s="321">
        <f t="shared" si="75"/>
        <v>18417.74879253727</v>
      </c>
      <c r="FQ46" s="321">
        <f t="shared" si="20"/>
        <v>8227.1623412544177</v>
      </c>
      <c r="FR46" s="316">
        <f t="shared" si="21"/>
        <v>37.858430133170991</v>
      </c>
      <c r="FU46" s="231">
        <f t="shared" si="58"/>
        <v>2038</v>
      </c>
      <c r="FV46" s="515">
        <f t="shared" si="70"/>
        <v>20857.151853853524</v>
      </c>
      <c r="FW46" s="515">
        <f t="shared" si="101"/>
        <v>9316.8375902367352</v>
      </c>
      <c r="FX46" s="316">
        <f t="shared" si="102"/>
        <v>48.554602664497267</v>
      </c>
      <c r="FY46" s="209"/>
      <c r="FZ46" s="209"/>
      <c r="GA46" s="231">
        <f t="shared" si="60"/>
        <v>2038</v>
      </c>
      <c r="GB46" s="515">
        <f t="shared" si="71"/>
        <v>16571.054287025276</v>
      </c>
      <c r="GC46" s="515">
        <f t="shared" si="103"/>
        <v>7402.2485223784734</v>
      </c>
      <c r="GD46" s="316">
        <f t="shared" si="25"/>
        <v>30.645051709737796</v>
      </c>
      <c r="GH46" s="231">
        <f t="shared" si="61"/>
        <v>2038</v>
      </c>
      <c r="GI46" s="568">
        <f t="shared" si="72"/>
        <v>22076.022008833897</v>
      </c>
      <c r="GJ46" s="515">
        <f t="shared" si="104"/>
        <v>9861.303841291081</v>
      </c>
      <c r="GK46" s="316">
        <f t="shared" si="105"/>
        <v>54.396995131523994</v>
      </c>
      <c r="GL46" s="209"/>
      <c r="GM46" s="209"/>
      <c r="GN46" s="231">
        <f t="shared" si="62"/>
        <v>2038</v>
      </c>
      <c r="GO46" s="568">
        <f t="shared" si="73"/>
        <v>17539.449379919173</v>
      </c>
      <c r="GP46" s="515">
        <f t="shared" si="106"/>
        <v>7834.828189386446</v>
      </c>
      <c r="GQ46" s="316">
        <f t="shared" si="29"/>
        <v>34.332718795301943</v>
      </c>
    </row>
    <row r="47" spans="1:199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M47" s="116"/>
      <c r="AN47" s="117"/>
      <c r="AO47" s="117"/>
      <c r="CV47" s="205">
        <v>2036</v>
      </c>
      <c r="CW47" s="258">
        <f>ROUNDUP(((CV47-$CV$46)*($CW$51-$CW$46))/($CV$51-$CV$46)+$CW$46,0)</f>
        <v>255451</v>
      </c>
      <c r="CX47" s="256">
        <v>1242.2822760823919</v>
      </c>
      <c r="CY47" s="238">
        <v>1315.7044093608856</v>
      </c>
      <c r="CZ47" s="238">
        <v>1218.8144788989737</v>
      </c>
      <c r="DA47" s="259">
        <v>1162.8617120981216</v>
      </c>
      <c r="DB47" s="260">
        <f t="shared" si="79"/>
        <v>0.89363091984187326</v>
      </c>
      <c r="DC47" s="255">
        <f t="shared" si="80"/>
        <v>0.89642450566481813</v>
      </c>
      <c r="DD47" s="267">
        <f t="shared" si="94"/>
        <v>83321.802918152127</v>
      </c>
      <c r="DE47" s="259">
        <f t="shared" si="95"/>
        <v>83582.275784752972</v>
      </c>
      <c r="DF47" s="268">
        <f t="shared" si="81"/>
        <v>3.7493701499604071E-2</v>
      </c>
      <c r="DG47" s="269">
        <f t="shared" si="82"/>
        <v>3.7610910820178561E-2</v>
      </c>
      <c r="DH47" s="267">
        <f t="shared" si="96"/>
        <v>1929221.1339542228</v>
      </c>
      <c r="DI47" s="259">
        <f t="shared" si="97"/>
        <v>1934062.5627674207</v>
      </c>
      <c r="DJ47" s="265">
        <f t="shared" si="83"/>
        <v>0.86812381381451131</v>
      </c>
      <c r="DK47" s="266">
        <f t="shared" si="84"/>
        <v>0.87030239229452733</v>
      </c>
      <c r="DM47" s="231">
        <f t="shared" si="50"/>
        <v>2039</v>
      </c>
      <c r="DN47" s="321">
        <f t="shared" si="66"/>
        <v>34709.084582807751</v>
      </c>
      <c r="DO47" s="321">
        <f t="shared" si="6"/>
        <v>15504.461310428767</v>
      </c>
      <c r="DP47" s="316">
        <f t="shared" si="41"/>
        <v>134.49302840290707</v>
      </c>
      <c r="DR47" s="231">
        <f t="shared" si="52"/>
        <v>2039</v>
      </c>
      <c r="DS47" s="321">
        <f t="shared" si="67"/>
        <v>34743.693197508619</v>
      </c>
      <c r="DT47" s="321">
        <f t="shared" si="8"/>
        <v>15519.920892094107</v>
      </c>
      <c r="DU47" s="316">
        <f t="shared" si="9"/>
        <v>134.7614128646336</v>
      </c>
      <c r="DW47" s="231">
        <f t="shared" si="53"/>
        <v>2039</v>
      </c>
      <c r="DX47" s="321">
        <f t="shared" si="68"/>
        <v>33047.782753074578</v>
      </c>
      <c r="DY47" s="321">
        <f t="shared" si="11"/>
        <v>14762.361936341533</v>
      </c>
      <c r="DZ47" s="316">
        <f t="shared" si="12"/>
        <v>121.92452282017673</v>
      </c>
      <c r="EB47" s="231">
        <f t="shared" si="54"/>
        <v>2039</v>
      </c>
      <c r="EC47" s="321">
        <f t="shared" si="69"/>
        <v>33151.093656187775</v>
      </c>
      <c r="ED47" s="321">
        <f t="shared" si="14"/>
        <v>14808.51065848494</v>
      </c>
      <c r="EE47" s="316">
        <f t="shared" si="15"/>
        <v>122.68814206995205</v>
      </c>
      <c r="EJ47" s="205">
        <v>2036</v>
      </c>
      <c r="EK47" s="258">
        <f>ROUNDUP(((EJ47-$CV$46)*($CW$51-$CW$46))/($CV$51-$CV$46)+$CW$46,0)</f>
        <v>255451</v>
      </c>
      <c r="EL47" s="256">
        <v>1327.371835336176</v>
      </c>
      <c r="EM47" s="238">
        <v>1345.4497367143631</v>
      </c>
      <c r="EN47" s="238">
        <v>1475.3156612366706</v>
      </c>
      <c r="EO47" s="240">
        <v>1215.9304944872856</v>
      </c>
      <c r="EP47" s="294"/>
      <c r="EQ47" s="294"/>
      <c r="ER47" s="294"/>
      <c r="ES47" s="294">
        <f t="shared" si="107"/>
        <v>0.94949093812905483</v>
      </c>
      <c r="ET47" s="289">
        <f t="shared" si="76"/>
        <v>88530.169517141898</v>
      </c>
      <c r="EU47" s="268">
        <f t="shared" si="77"/>
        <v>3.983739709575982E-2</v>
      </c>
      <c r="EV47" s="296">
        <f t="shared" si="86"/>
        <v>1975706.3718376087</v>
      </c>
      <c r="EW47" s="168">
        <f t="shared" si="78"/>
        <v>0.88904155169699373</v>
      </c>
      <c r="EX47" s="294">
        <f t="shared" si="108"/>
        <v>0.6645723948290394</v>
      </c>
      <c r="EY47" s="255">
        <f t="shared" si="109"/>
        <v>1.2344094814290703</v>
      </c>
      <c r="EZ47" s="261">
        <f t="shared" si="89"/>
        <v>61964.474233487628</v>
      </c>
      <c r="FA47" s="262">
        <f t="shared" si="90"/>
        <v>115095.86480079615</v>
      </c>
      <c r="FB47" s="268">
        <f t="shared" si="98"/>
        <v>2.7883188062702777E-2</v>
      </c>
      <c r="FC47" s="269">
        <f t="shared" si="91"/>
        <v>5.179160612881685E-2</v>
      </c>
      <c r="FD47" s="261">
        <f t="shared" si="99"/>
        <v>1647973.9342405158</v>
      </c>
      <c r="FE47" s="262">
        <f t="shared" si="100"/>
        <v>2793435.0777270384</v>
      </c>
      <c r="FF47" s="265">
        <f t="shared" si="92"/>
        <v>0.74156632004515877</v>
      </c>
      <c r="FG47" s="266">
        <f t="shared" si="93"/>
        <v>1.2570085775232727</v>
      </c>
      <c r="FH47" s="209"/>
      <c r="FI47" s="231">
        <f t="shared" si="55"/>
        <v>2039</v>
      </c>
      <c r="FJ47" s="321">
        <f t="shared" si="74"/>
        <v>23360.595514008914</v>
      </c>
      <c r="FK47" s="321">
        <f t="shared" si="19"/>
        <v>10435.119614618998</v>
      </c>
      <c r="FL47" s="316">
        <f t="shared" si="56"/>
        <v>60.91345136996123</v>
      </c>
      <c r="FM47" s="209"/>
      <c r="FN47" s="209"/>
      <c r="FO47" s="231">
        <f t="shared" si="57"/>
        <v>2039</v>
      </c>
      <c r="FP47" s="321">
        <f t="shared" si="75"/>
        <v>18488.947777322039</v>
      </c>
      <c r="FQ47" s="321">
        <f t="shared" si="20"/>
        <v>8258.9667497603114</v>
      </c>
      <c r="FR47" s="316">
        <f t="shared" si="21"/>
        <v>38.15179004801773</v>
      </c>
      <c r="FU47" s="231">
        <f t="shared" si="58"/>
        <v>2039</v>
      </c>
      <c r="FV47" s="515">
        <f t="shared" si="70"/>
        <v>20897.72406228575</v>
      </c>
      <c r="FW47" s="515">
        <f t="shared" si="101"/>
        <v>9334.9610943128901</v>
      </c>
      <c r="FX47" s="316">
        <f t="shared" si="102"/>
        <v>48.743738115203087</v>
      </c>
      <c r="FY47" s="209"/>
      <c r="FZ47" s="209"/>
      <c r="GA47" s="231">
        <f t="shared" si="60"/>
        <v>2039</v>
      </c>
      <c r="GB47" s="515">
        <f t="shared" si="71"/>
        <v>16603.288998321714</v>
      </c>
      <c r="GC47" s="515">
        <f t="shared" si="103"/>
        <v>7416.6476873278143</v>
      </c>
      <c r="GD47" s="316">
        <f t="shared" si="25"/>
        <v>30.764432126611617</v>
      </c>
      <c r="GH47" s="231">
        <f t="shared" si="61"/>
        <v>2039</v>
      </c>
      <c r="GI47" s="568">
        <f t="shared" si="72"/>
        <v>22183.365629384145</v>
      </c>
      <c r="GJ47" s="515">
        <f t="shared" si="104"/>
        <v>9909.2539682318256</v>
      </c>
      <c r="GK47" s="316">
        <f t="shared" si="105"/>
        <v>54.927421765891353</v>
      </c>
      <c r="GL47" s="209"/>
      <c r="GM47" s="209"/>
      <c r="GN47" s="231">
        <f t="shared" si="62"/>
        <v>2039</v>
      </c>
      <c r="GO47" s="568">
        <f t="shared" si="73"/>
        <v>17624.734129053093</v>
      </c>
      <c r="GP47" s="515">
        <f t="shared" si="106"/>
        <v>7872.9246736126952</v>
      </c>
      <c r="GQ47" s="316">
        <f t="shared" si="29"/>
        <v>34.667520129960153</v>
      </c>
    </row>
    <row r="48" spans="1:199" x14ac:dyDescent="0.2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M48" s="116"/>
      <c r="AN48" s="117"/>
      <c r="AO48" s="117"/>
      <c r="CV48" s="205">
        <v>2037</v>
      </c>
      <c r="CW48" s="258">
        <f>ROUNDUP(((CV48-$CV$46)*($CW$51-$CW$46))/($CV$51-$CV$46)+$CW$46,0)</f>
        <v>255295</v>
      </c>
      <c r="CX48" s="256">
        <v>1235.2099686963932</v>
      </c>
      <c r="CY48" s="238">
        <v>1581.4260042905807</v>
      </c>
      <c r="CZ48" s="238">
        <v>568.6912624345332</v>
      </c>
      <c r="DA48" s="259">
        <v>801.01274552196264</v>
      </c>
      <c r="DB48" s="260">
        <f t="shared" si="79"/>
        <v>0.89363091984187326</v>
      </c>
      <c r="DC48" s="255">
        <f t="shared" si="80"/>
        <v>0.89642450566481813</v>
      </c>
      <c r="DD48" s="267">
        <f t="shared" si="94"/>
        <v>83270.919573576335</v>
      </c>
      <c r="DE48" s="259">
        <f t="shared" si="95"/>
        <v>83531.233373400406</v>
      </c>
      <c r="DF48" s="268">
        <f t="shared" si="81"/>
        <v>3.7470804672291053E-2</v>
      </c>
      <c r="DG48" s="269">
        <f t="shared" si="82"/>
        <v>3.7587942414934704E-2</v>
      </c>
      <c r="DH48" s="267">
        <f t="shared" si="96"/>
        <v>2012492.0535277992</v>
      </c>
      <c r="DI48" s="259">
        <f t="shared" si="97"/>
        <v>2017593.7961408212</v>
      </c>
      <c r="DJ48" s="265">
        <f t="shared" si="83"/>
        <v>0.90559461848680245</v>
      </c>
      <c r="DK48" s="266">
        <f t="shared" si="84"/>
        <v>0.90789033470946212</v>
      </c>
      <c r="DM48" s="231">
        <f t="shared" si="50"/>
        <v>2040</v>
      </c>
      <c r="DN48" s="321">
        <f t="shared" si="66"/>
        <v>34687.713251073859</v>
      </c>
      <c r="DO48" s="321">
        <f t="shared" si="6"/>
        <v>15494.914789971568</v>
      </c>
      <c r="DP48" s="316">
        <f t="shared" si="41"/>
        <v>134.32743062952542</v>
      </c>
      <c r="DR48" s="231">
        <f t="shared" si="52"/>
        <v>2040</v>
      </c>
      <c r="DS48" s="321">
        <f t="shared" si="67"/>
        <v>34722.449811986182</v>
      </c>
      <c r="DT48" s="321">
        <f t="shared" si="8"/>
        <v>15510.431524889698</v>
      </c>
      <c r="DU48" s="316">
        <f t="shared" si="9"/>
        <v>134.59664198404275</v>
      </c>
      <c r="DW48" s="231">
        <f t="shared" si="53"/>
        <v>2040</v>
      </c>
      <c r="DX48" s="321">
        <f t="shared" si="68"/>
        <v>33027.576300476278</v>
      </c>
      <c r="DY48" s="321">
        <f t="shared" si="11"/>
        <v>14753.335764482003</v>
      </c>
      <c r="DZ48" s="316">
        <f t="shared" si="12"/>
        <v>121.77544619161812</v>
      </c>
      <c r="EB48" s="231">
        <f t="shared" si="54"/>
        <v>2040</v>
      </c>
      <c r="EC48" s="321">
        <f t="shared" si="69"/>
        <v>33130.824036057718</v>
      </c>
      <c r="ED48" s="321">
        <f t="shared" si="14"/>
        <v>14799.456269846894</v>
      </c>
      <c r="EE48" s="316">
        <f t="shared" si="15"/>
        <v>122.53813184636206</v>
      </c>
      <c r="EJ48" s="205">
        <v>2037</v>
      </c>
      <c r="EK48" s="258">
        <f>ROUNDUP(((EJ48-$CV$46)*($CW$51-$CW$46))/($CV$51-$CV$46)+$CW$46,0)</f>
        <v>255295</v>
      </c>
      <c r="EL48" s="256">
        <v>1835.1917576867763</v>
      </c>
      <c r="EM48" s="238">
        <v>1493.8938603401184</v>
      </c>
      <c r="EN48" s="238">
        <v>817.39330438009119</v>
      </c>
      <c r="EO48" s="240">
        <v>1014.1552691459656</v>
      </c>
      <c r="EP48" s="294"/>
      <c r="EQ48" s="294"/>
      <c r="ER48" s="294"/>
      <c r="ES48" s="294">
        <f t="shared" si="107"/>
        <v>0.95376339388484932</v>
      </c>
      <c r="ET48" s="289">
        <f t="shared" si="76"/>
        <v>88874.224359268905</v>
      </c>
      <c r="EU48" s="268">
        <f t="shared" si="77"/>
        <v>3.9992217192042122E-2</v>
      </c>
      <c r="EV48" s="296">
        <f t="shared" si="86"/>
        <v>2064580.5961968778</v>
      </c>
      <c r="EW48" s="168">
        <f t="shared" si="78"/>
        <v>0.92903376888903588</v>
      </c>
      <c r="EX48" s="294">
        <f t="shared" si="108"/>
        <v>0.66628127236943602</v>
      </c>
      <c r="EY48" s="255">
        <f t="shared" si="109"/>
        <v>1.2412455154002626</v>
      </c>
      <c r="EZ48" s="261">
        <f t="shared" si="89"/>
        <v>62085.871261787637</v>
      </c>
      <c r="FA48" s="262">
        <f t="shared" si="90"/>
        <v>115662.57745675016</v>
      </c>
      <c r="FB48" s="268">
        <f t="shared" si="98"/>
        <v>2.7937815108477225E-2</v>
      </c>
      <c r="FC48" s="269">
        <f t="shared" si="91"/>
        <v>5.2046619275607019E-2</v>
      </c>
      <c r="FD48" s="261">
        <f t="shared" si="99"/>
        <v>1710059.8055023034</v>
      </c>
      <c r="FE48" s="262">
        <f t="shared" si="100"/>
        <v>2909097.6551837884</v>
      </c>
      <c r="FF48" s="265">
        <f t="shared" si="92"/>
        <v>0.76950413515363603</v>
      </c>
      <c r="FG48" s="266">
        <f t="shared" si="93"/>
        <v>1.3090551967988795</v>
      </c>
      <c r="FH48" s="209"/>
      <c r="FI48" s="231">
        <f t="shared" si="55"/>
        <v>2040</v>
      </c>
      <c r="FJ48" s="321">
        <f t="shared" si="74"/>
        <v>23449.864252052732</v>
      </c>
      <c r="FK48" s="321">
        <f t="shared" si="19"/>
        <v>10474.995736731325</v>
      </c>
      <c r="FL48" s="316">
        <f t="shared" si="56"/>
        <v>61.379994686480103</v>
      </c>
      <c r="FM48" s="209"/>
      <c r="FN48" s="209"/>
      <c r="FO48" s="231">
        <f t="shared" si="57"/>
        <v>2040</v>
      </c>
      <c r="FP48" s="321">
        <f t="shared" si="75"/>
        <v>18560.045933038517</v>
      </c>
      <c r="FQ48" s="321">
        <f t="shared" si="20"/>
        <v>8290.7261181734739</v>
      </c>
      <c r="FR48" s="316">
        <f t="shared" si="21"/>
        <v>38.445864335469146</v>
      </c>
      <c r="FU48" s="231">
        <f t="shared" si="58"/>
        <v>2040</v>
      </c>
      <c r="FV48" s="515">
        <f t="shared" si="70"/>
        <v>20938.148855298128</v>
      </c>
      <c r="FW48" s="515">
        <f t="shared" si="101"/>
        <v>9353.0187482895362</v>
      </c>
      <c r="FX48" s="316">
        <f t="shared" si="102"/>
        <v>48.932552013450994</v>
      </c>
      <c r="FY48" s="209"/>
      <c r="FZ48" s="209"/>
      <c r="GA48" s="231">
        <f t="shared" si="60"/>
        <v>2040</v>
      </c>
      <c r="GB48" s="515">
        <f t="shared" si="71"/>
        <v>16635.406587733905</v>
      </c>
      <c r="GC48" s="515">
        <f t="shared" si="103"/>
        <v>7430.9945342242672</v>
      </c>
      <c r="GD48" s="316">
        <f t="shared" si="25"/>
        <v>30.883609598777589</v>
      </c>
      <c r="GH48" s="231">
        <f t="shared" si="61"/>
        <v>2040</v>
      </c>
      <c r="GI48" s="568">
        <f t="shared" si="72"/>
        <v>22290.473913521633</v>
      </c>
      <c r="GJ48" s="515">
        <f t="shared" si="104"/>
        <v>9957.0989709853311</v>
      </c>
      <c r="GK48" s="316">
        <f t="shared" si="105"/>
        <v>55.4592506243835</v>
      </c>
      <c r="GL48" s="209"/>
      <c r="GM48" s="209"/>
      <c r="GN48" s="231">
        <f t="shared" si="62"/>
        <v>2040</v>
      </c>
      <c r="GO48" s="568">
        <f t="shared" si="73"/>
        <v>17709.831902875198</v>
      </c>
      <c r="GP48" s="515">
        <f t="shared" si="106"/>
        <v>7910.9376364345944</v>
      </c>
      <c r="GQ48" s="316">
        <f t="shared" si="29"/>
        <v>35.003206643967779</v>
      </c>
    </row>
    <row r="49" spans="1:199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M49" s="116"/>
      <c r="AN49" s="117"/>
      <c r="AO49" s="117"/>
      <c r="CV49" s="208">
        <v>2038</v>
      </c>
      <c r="CW49" s="258">
        <f>ROUNDUP(((CV49-$CV$46)*($CW$51-$CW$46))/($CV$51-$CV$46)+$CW$46,0)</f>
        <v>255139</v>
      </c>
      <c r="CX49" s="256">
        <v>1260.1955182712154</v>
      </c>
      <c r="CY49" s="238">
        <v>1389.7775747776031</v>
      </c>
      <c r="CZ49" s="238">
        <v>1137.6464049706349</v>
      </c>
      <c r="DA49" s="259">
        <v>1010.9825621396304</v>
      </c>
      <c r="DB49" s="260">
        <f t="shared" si="79"/>
        <v>0.89363091984187326</v>
      </c>
      <c r="DC49" s="255">
        <f t="shared" si="80"/>
        <v>0.89642450566481813</v>
      </c>
      <c r="DD49" s="267">
        <f t="shared" si="94"/>
        <v>83220.036229000543</v>
      </c>
      <c r="DE49" s="259">
        <f t="shared" si="95"/>
        <v>83480.19096204784</v>
      </c>
      <c r="DF49" s="268">
        <f t="shared" si="81"/>
        <v>3.7447907844978034E-2</v>
      </c>
      <c r="DG49" s="269">
        <f t="shared" si="82"/>
        <v>3.7564974009690839E-2</v>
      </c>
      <c r="DH49" s="267">
        <f t="shared" si="96"/>
        <v>2095712.0897567999</v>
      </c>
      <c r="DI49" s="259">
        <f t="shared" si="97"/>
        <v>2101073.987102869</v>
      </c>
      <c r="DJ49" s="265">
        <f t="shared" ref="DJ49:DJ61" si="110">DH49/$CT$4</f>
        <v>0.94304252633178054</v>
      </c>
      <c r="DK49" s="266">
        <f>DI49/$CT$4</f>
        <v>0.94545530871915295</v>
      </c>
      <c r="DM49" s="231">
        <f t="shared" si="50"/>
        <v>2041</v>
      </c>
      <c r="DN49" s="321">
        <f t="shared" si="66"/>
        <v>34605.222633043712</v>
      </c>
      <c r="DO49" s="321">
        <f t="shared" si="6"/>
        <v>15458.066437124045</v>
      </c>
      <c r="DP49" s="316">
        <f t="shared" si="41"/>
        <v>133.68920110497328</v>
      </c>
      <c r="DR49" s="231">
        <f t="shared" si="52"/>
        <v>2041</v>
      </c>
      <c r="DS49" s="321">
        <f t="shared" si="67"/>
        <v>34701.070250915509</v>
      </c>
      <c r="DT49" s="321">
        <f t="shared" si="8"/>
        <v>15500.881328408332</v>
      </c>
      <c r="DU49" s="316">
        <f t="shared" si="9"/>
        <v>134.43091664423687</v>
      </c>
      <c r="DW49" s="231">
        <f t="shared" si="53"/>
        <v>2041</v>
      </c>
      <c r="DX49" s="321">
        <f t="shared" si="68"/>
        <v>33007.240319335659</v>
      </c>
      <c r="DY49" s="321">
        <f t="shared" si="11"/>
        <v>14744.251732546441</v>
      </c>
      <c r="DZ49" s="316">
        <f t="shared" si="12"/>
        <v>121.62550601583621</v>
      </c>
      <c r="EB49" s="231">
        <f t="shared" si="54"/>
        <v>2041</v>
      </c>
      <c r="EC49" s="321">
        <f t="shared" si="69"/>
        <v>33110.424482465278</v>
      </c>
      <c r="ED49" s="321">
        <f t="shared" si="14"/>
        <v>14790.343840256035</v>
      </c>
      <c r="EE49" s="316">
        <f t="shared" si="15"/>
        <v>122.38725266752014</v>
      </c>
      <c r="EJ49" s="208">
        <v>2038</v>
      </c>
      <c r="EK49" s="258">
        <f>ROUNDUP(((EJ49-$CV$46)*($CW$51-$CW$46))/($CV$51-$CV$46)+$CW$46,0)</f>
        <v>255139</v>
      </c>
      <c r="EL49" s="256">
        <v>1460.3898658322737</v>
      </c>
      <c r="EM49" s="238">
        <v>1411.949885725975</v>
      </c>
      <c r="EN49" s="238">
        <v>1017.9430684950466</v>
      </c>
      <c r="EO49" s="240">
        <v>1023.828801035881</v>
      </c>
      <c r="EP49" s="294"/>
      <c r="EQ49" s="294"/>
      <c r="ER49" s="294"/>
      <c r="ES49" s="294">
        <f t="shared" si="107"/>
        <v>0.95803584964064381</v>
      </c>
      <c r="ET49" s="289">
        <f t="shared" si="76"/>
        <v>89217.792654134435</v>
      </c>
      <c r="EU49" s="268">
        <f t="shared" si="77"/>
        <v>4.014681834853738E-2</v>
      </c>
      <c r="EV49" s="296">
        <f t="shared" si="86"/>
        <v>2153798.3888510121</v>
      </c>
      <c r="EW49" s="168">
        <f t="shared" si="78"/>
        <v>0.96918058723757317</v>
      </c>
      <c r="EX49" s="294">
        <f t="shared" si="108"/>
        <v>0.66799014990983263</v>
      </c>
      <c r="EY49" s="255">
        <f t="shared" si="109"/>
        <v>1.248081549371455</v>
      </c>
      <c r="EZ49" s="261">
        <f t="shared" si="89"/>
        <v>62207.073683113354</v>
      </c>
      <c r="FA49" s="262">
        <f t="shared" si="90"/>
        <v>116228.51162515554</v>
      </c>
      <c r="FB49" s="268">
        <f t="shared" si="98"/>
        <v>2.7992354583705331E-2</v>
      </c>
      <c r="FC49" s="269">
        <f t="shared" si="91"/>
        <v>5.2301282113369436E-2</v>
      </c>
      <c r="FD49" s="261">
        <f t="shared" si="99"/>
        <v>1772266.8791854167</v>
      </c>
      <c r="FE49" s="262">
        <f t="shared" si="100"/>
        <v>3025326.1668089437</v>
      </c>
      <c r="FF49" s="265">
        <f t="shared" si="92"/>
        <v>0.79749648973734133</v>
      </c>
      <c r="FG49" s="266">
        <f>FE49/$CT$4</f>
        <v>1.361356478912249</v>
      </c>
      <c r="FH49" s="209"/>
      <c r="FI49" s="231">
        <f t="shared" si="55"/>
        <v>2041</v>
      </c>
      <c r="FJ49" s="321">
        <f t="shared" si="74"/>
        <v>23497.504286970325</v>
      </c>
      <c r="FK49" s="321">
        <f t="shared" si="19"/>
        <v>10496.276421228929</v>
      </c>
      <c r="FL49" s="316">
        <f t="shared" si="56"/>
        <v>61.629703170904364</v>
      </c>
      <c r="FM49" s="209"/>
      <c r="FN49" s="209"/>
      <c r="FO49" s="231">
        <f t="shared" si="57"/>
        <v>2041</v>
      </c>
      <c r="FP49" s="321">
        <f t="shared" si="75"/>
        <v>18630.97014717013</v>
      </c>
      <c r="FQ49" s="321">
        <f t="shared" si="20"/>
        <v>8322.4077873155293</v>
      </c>
      <c r="FR49" s="316">
        <f t="shared" si="21"/>
        <v>38.740344046829001</v>
      </c>
      <c r="FU49" s="231">
        <f t="shared" si="58"/>
        <v>2041</v>
      </c>
      <c r="FV49" s="515">
        <f t="shared" si="70"/>
        <v>20941.521343197353</v>
      </c>
      <c r="FW49" s="515">
        <f t="shared" si="101"/>
        <v>9354.5252302029003</v>
      </c>
      <c r="FX49" s="316">
        <f t="shared" si="102"/>
        <v>48.948320539264046</v>
      </c>
      <c r="FY49" s="209"/>
      <c r="FZ49" s="209"/>
      <c r="GA49" s="231">
        <f t="shared" si="60"/>
        <v>2041</v>
      </c>
      <c r="GB49" s="515">
        <f t="shared" si="71"/>
        <v>16638.086036991983</v>
      </c>
      <c r="GC49" s="515">
        <f t="shared" si="103"/>
        <v>7432.1914375092265</v>
      </c>
      <c r="GD49" s="316">
        <f t="shared" si="25"/>
        <v>30.89356253762217</v>
      </c>
      <c r="GH49" s="231">
        <f t="shared" si="61"/>
        <v>2041</v>
      </c>
      <c r="GI49" s="568">
        <f t="shared" si="72"/>
        <v>22357.945079971079</v>
      </c>
      <c r="GJ49" s="515">
        <f t="shared" si="104"/>
        <v>9987.238172360383</v>
      </c>
      <c r="GK49" s="316">
        <f t="shared" si="105"/>
        <v>55.795583208206082</v>
      </c>
      <c r="GL49" s="209"/>
      <c r="GM49" s="209"/>
      <c r="GN49" s="231">
        <f t="shared" si="62"/>
        <v>2041</v>
      </c>
      <c r="GO49" s="568">
        <f t="shared" si="73"/>
        <v>17763.437897110507</v>
      </c>
      <c r="GP49" s="515">
        <f t="shared" si="106"/>
        <v>7934.883300044522</v>
      </c>
      <c r="GQ49" s="316">
        <f t="shared" si="29"/>
        <v>35.215497382918649</v>
      </c>
    </row>
    <row r="50" spans="1:199" x14ac:dyDescent="0.2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M50" s="116"/>
      <c r="AN50" s="117"/>
      <c r="AO50" s="117"/>
      <c r="CV50" s="205">
        <v>2039</v>
      </c>
      <c r="CW50" s="258">
        <f>ROUNDUP(((CV50-$CV$46)*($CW$51-$CW$46))/($CV$51-$CV$46)+$CW$46,0)</f>
        <v>254983</v>
      </c>
      <c r="CX50" s="256">
        <v>1395.6318417140292</v>
      </c>
      <c r="CY50" s="238">
        <v>1354.9797718524933</v>
      </c>
      <c r="CZ50" s="238">
        <v>1484.9089610953818</v>
      </c>
      <c r="DA50" s="259">
        <v>1102.4527161568403</v>
      </c>
      <c r="DB50" s="260">
        <f t="shared" si="79"/>
        <v>0.89363091984187326</v>
      </c>
      <c r="DC50" s="255">
        <f t="shared" si="80"/>
        <v>0.89642450566481813</v>
      </c>
      <c r="DD50" s="267">
        <f t="shared" si="94"/>
        <v>83169.152884424751</v>
      </c>
      <c r="DE50" s="259">
        <f t="shared" si="95"/>
        <v>83429.148550695303</v>
      </c>
      <c r="DF50" s="268">
        <f t="shared" si="81"/>
        <v>3.7425011017665016E-2</v>
      </c>
      <c r="DG50" s="269">
        <f t="shared" si="82"/>
        <v>3.7542005604446996E-2</v>
      </c>
      <c r="DH50" s="267">
        <f t="shared" si="96"/>
        <v>2178881.2426412245</v>
      </c>
      <c r="DI50" s="259">
        <f t="shared" si="97"/>
        <v>2184503.1356535642</v>
      </c>
      <c r="DJ50" s="265">
        <f t="shared" si="110"/>
        <v>0.98046753734944547</v>
      </c>
      <c r="DK50" s="266">
        <f t="shared" ref="DK50:DK61" si="111">DI50/$CT$4</f>
        <v>0.98299731432359994</v>
      </c>
      <c r="DM50" s="231">
        <f t="shared" si="50"/>
        <v>2042</v>
      </c>
      <c r="DN50" s="321">
        <f t="shared" si="66"/>
        <v>34522.732015013571</v>
      </c>
      <c r="DO50" s="321">
        <f t="shared" si="6"/>
        <v>15421.218084276526</v>
      </c>
      <c r="DP50" s="316">
        <f t="shared" si="41"/>
        <v>133.05249140212112</v>
      </c>
      <c r="DR50" s="231">
        <f t="shared" si="52"/>
        <v>2042</v>
      </c>
      <c r="DS50" s="321">
        <f t="shared" si="67"/>
        <v>34618.547868693706</v>
      </c>
      <c r="DT50" s="321">
        <f t="shared" si="8"/>
        <v>15464.018786575809</v>
      </c>
      <c r="DU50" s="316">
        <f t="shared" si="9"/>
        <v>133.79219546652749</v>
      </c>
      <c r="DW50" s="231">
        <f t="shared" si="53"/>
        <v>2042</v>
      </c>
      <c r="DX50" s="321">
        <f t="shared" si="68"/>
        <v>32928.746022703774</v>
      </c>
      <c r="DY50" s="321">
        <f t="shared" si="11"/>
        <v>14709.188526476721</v>
      </c>
      <c r="DZ50" s="316">
        <f t="shared" si="12"/>
        <v>121.0476223645767</v>
      </c>
      <c r="EB50" s="231">
        <f t="shared" si="54"/>
        <v>2042</v>
      </c>
      <c r="EC50" s="321">
        <f t="shared" si="69"/>
        <v>33031.684804267708</v>
      </c>
      <c r="ED50" s="321">
        <f t="shared" si="14"/>
        <v>14755.171022854376</v>
      </c>
      <c r="EE50" s="316">
        <f t="shared" si="15"/>
        <v>121.80575000899219</v>
      </c>
      <c r="EJ50" s="205">
        <v>2039</v>
      </c>
      <c r="EK50" s="258">
        <f>ROUNDUP(((EJ50-$CV$46)*($CW$51-$CW$46))/($CV$51-$CV$46)+$CW$46,0)</f>
        <v>254983</v>
      </c>
      <c r="EL50" s="256">
        <v>1434.03680627875</v>
      </c>
      <c r="EM50" s="238">
        <v>1441.3734825849533</v>
      </c>
      <c r="EN50" s="238">
        <v>907.25503687513969</v>
      </c>
      <c r="EO50" s="240">
        <v>984.34630563855183</v>
      </c>
      <c r="EP50" s="294"/>
      <c r="EQ50" s="294"/>
      <c r="ER50" s="294"/>
      <c r="ES50" s="294">
        <f t="shared" si="107"/>
        <v>0.9623083053964383</v>
      </c>
      <c r="ET50" s="289">
        <f t="shared" si="76"/>
        <v>89560.874401738503</v>
      </c>
      <c r="EU50" s="268">
        <f t="shared" si="77"/>
        <v>4.0301200565245596E-2</v>
      </c>
      <c r="EV50" s="296">
        <f t="shared" si="86"/>
        <v>2243359.2632527505</v>
      </c>
      <c r="EW50" s="168">
        <f t="shared" si="78"/>
        <v>1.0094817878028188</v>
      </c>
      <c r="EX50" s="294">
        <f t="shared" si="108"/>
        <v>0.66969902745022925</v>
      </c>
      <c r="EY50" s="255">
        <f t="shared" si="109"/>
        <v>1.2549175833426474</v>
      </c>
      <c r="EZ50" s="261">
        <f t="shared" si="89"/>
        <v>62328.081497464758</v>
      </c>
      <c r="FA50" s="262">
        <f t="shared" si="90"/>
        <v>116793.66730601226</v>
      </c>
      <c r="FB50" s="268">
        <f t="shared" si="98"/>
        <v>2.8046806488387085E-2</v>
      </c>
      <c r="FC50" s="269">
        <f t="shared" si="91"/>
        <v>5.255559464210411E-2</v>
      </c>
      <c r="FD50" s="261">
        <f t="shared" si="99"/>
        <v>1834594.9606828815</v>
      </c>
      <c r="FE50" s="262">
        <f t="shared" si="100"/>
        <v>3142119.8341149562</v>
      </c>
      <c r="FF50" s="265">
        <f t="shared" si="92"/>
        <v>0.82554329622572842</v>
      </c>
      <c r="FG50" s="266">
        <f t="shared" ref="FG50:FG61" si="112">FE50/$CT$4</f>
        <v>1.4139120735543531</v>
      </c>
      <c r="FH50" s="209"/>
      <c r="FI50" s="231">
        <f t="shared" si="55"/>
        <v>2042</v>
      </c>
      <c r="FJ50" s="321">
        <f t="shared" si="74"/>
        <v>23544.651331282876</v>
      </c>
      <c r="FK50" s="321">
        <f t="shared" si="19"/>
        <v>10517.336888055734</v>
      </c>
      <c r="FL50" s="316">
        <f t="shared" si="56"/>
        <v>61.877326676563882</v>
      </c>
      <c r="FM50" s="209"/>
      <c r="FN50" s="209"/>
      <c r="FO50" s="231">
        <f t="shared" si="57"/>
        <v>2042</v>
      </c>
      <c r="FP50" s="321">
        <f t="shared" si="75"/>
        <v>18668.820262583147</v>
      </c>
      <c r="FQ50" s="321">
        <f t="shared" si="20"/>
        <v>8339.3153392452368</v>
      </c>
      <c r="FR50" s="316">
        <f t="shared" si="21"/>
        <v>38.897958770014753</v>
      </c>
      <c r="FU50" s="231">
        <f t="shared" si="58"/>
        <v>2042</v>
      </c>
      <c r="FV50" s="515">
        <f t="shared" si="70"/>
        <v>20944.640363960734</v>
      </c>
      <c r="FW50" s="515">
        <f t="shared" si="101"/>
        <v>9355.918488980351</v>
      </c>
      <c r="FX50" s="316">
        <f t="shared" si="102"/>
        <v>48.962906206101145</v>
      </c>
      <c r="FY50" s="209"/>
      <c r="FZ50" s="209"/>
      <c r="GA50" s="231">
        <f t="shared" si="60"/>
        <v>2042</v>
      </c>
      <c r="GB50" s="515">
        <f t="shared" si="71"/>
        <v>16640.564106037771</v>
      </c>
      <c r="GC50" s="515">
        <f t="shared" si="103"/>
        <v>7433.2983847568084</v>
      </c>
      <c r="GD50" s="316">
        <f t="shared" si="25"/>
        <v>30.902768867580626</v>
      </c>
      <c r="GH50" s="231">
        <f t="shared" si="61"/>
        <v>2042</v>
      </c>
      <c r="GI50" s="568">
        <f t="shared" si="72"/>
        <v>22424.841855140086</v>
      </c>
      <c r="GJ50" s="515">
        <f t="shared" si="104"/>
        <v>10017.120794586441</v>
      </c>
      <c r="GK50" s="316">
        <f t="shared" si="105"/>
        <v>56.130056363290109</v>
      </c>
      <c r="GL50" s="209"/>
      <c r="GM50" s="209"/>
      <c r="GN50" s="231">
        <f t="shared" si="62"/>
        <v>2042</v>
      </c>
      <c r="GO50" s="568">
        <f t="shared" si="73"/>
        <v>17816.587536175331</v>
      </c>
      <c r="GP50" s="515">
        <f t="shared" si="106"/>
        <v>7958.6251109406812</v>
      </c>
      <c r="GQ50" s="316">
        <f t="shared" si="29"/>
        <v>35.426614504749217</v>
      </c>
    </row>
    <row r="51" spans="1:199" x14ac:dyDescent="0.2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M51" s="116"/>
      <c r="AN51" s="117"/>
      <c r="AO51" s="117"/>
      <c r="CV51" s="205">
        <v>2040</v>
      </c>
      <c r="CW51" s="258">
        <v>254826</v>
      </c>
      <c r="CX51" s="256">
        <v>960.81009413969537</v>
      </c>
      <c r="CY51" s="238">
        <v>1183.5227697491646</v>
      </c>
      <c r="CZ51" s="238">
        <v>1768.3867401406642</v>
      </c>
      <c r="DA51" s="259">
        <v>1294.078536272049</v>
      </c>
      <c r="DB51" s="260">
        <f t="shared" si="79"/>
        <v>0.89363091984187326</v>
      </c>
      <c r="DC51" s="255">
        <f t="shared" si="80"/>
        <v>0.89642450566481813</v>
      </c>
      <c r="DD51" s="267">
        <f t="shared" si="94"/>
        <v>83117.943364563194</v>
      </c>
      <c r="DE51" s="259">
        <f t="shared" si="95"/>
        <v>83377.778944398175</v>
      </c>
      <c r="DF51" s="268">
        <f t="shared" si="81"/>
        <v>3.740196741581793E-2</v>
      </c>
      <c r="DG51" s="269">
        <f t="shared" si="82"/>
        <v>3.7518889965836189E-2</v>
      </c>
      <c r="DH51" s="267">
        <f t="shared" si="96"/>
        <v>2261999.1860057879</v>
      </c>
      <c r="DI51" s="259">
        <f t="shared" si="97"/>
        <v>2267880.9145979625</v>
      </c>
      <c r="DJ51" s="265">
        <f t="shared" si="110"/>
        <v>1.0178695047652635</v>
      </c>
      <c r="DK51" s="266">
        <f t="shared" si="111"/>
        <v>1.0205162042894362</v>
      </c>
      <c r="DM51" s="231">
        <f t="shared" si="50"/>
        <v>2043</v>
      </c>
      <c r="DN51" s="321">
        <f t="shared" si="66"/>
        <v>34440.105273851346</v>
      </c>
      <c r="DO51" s="321">
        <f t="shared" si="6"/>
        <v>15384.308925566213</v>
      </c>
      <c r="DP51" s="316">
        <f t="shared" si="41"/>
        <v>132.41625460889549</v>
      </c>
      <c r="DR51" s="231">
        <f t="shared" si="52"/>
        <v>2043</v>
      </c>
      <c r="DS51" s="321">
        <f t="shared" si="67"/>
        <v>34536.025486471888</v>
      </c>
      <c r="DT51" s="321">
        <f t="shared" si="8"/>
        <v>15427.156244743279</v>
      </c>
      <c r="DU51" s="316">
        <f t="shared" si="9"/>
        <v>133.15499528120137</v>
      </c>
      <c r="DW51" s="231">
        <f t="shared" si="53"/>
        <v>2043</v>
      </c>
      <c r="DX51" s="321">
        <f t="shared" si="68"/>
        <v>32850.251726071896</v>
      </c>
      <c r="DY51" s="321">
        <f t="shared" si="11"/>
        <v>14674.125320407004</v>
      </c>
      <c r="DZ51" s="316">
        <f t="shared" si="12"/>
        <v>120.47111484416628</v>
      </c>
      <c r="EB51" s="231">
        <f t="shared" si="54"/>
        <v>2043</v>
      </c>
      <c r="EC51" s="321">
        <f t="shared" si="69"/>
        <v>32952.945126070132</v>
      </c>
      <c r="ED51" s="321">
        <f t="shared" si="14"/>
        <v>14719.998205452714</v>
      </c>
      <c r="EE51" s="316">
        <f t="shared" si="15"/>
        <v>121.22563209862592</v>
      </c>
      <c r="EJ51" s="205">
        <v>2040</v>
      </c>
      <c r="EK51" s="258">
        <v>254826</v>
      </c>
      <c r="EL51" s="256">
        <v>1068.8514015897413</v>
      </c>
      <c r="EM51" s="238">
        <v>1324.8240082263947</v>
      </c>
      <c r="EN51" s="238">
        <v>776.04549834056843</v>
      </c>
      <c r="EO51" s="240">
        <v>853.71961271762848</v>
      </c>
      <c r="EP51" s="294"/>
      <c r="EQ51" s="294"/>
      <c r="ER51" s="294"/>
      <c r="ES51" s="294">
        <f t="shared" si="107"/>
        <v>0.96658076115223279</v>
      </c>
      <c r="ET51" s="289">
        <f t="shared" si="76"/>
        <v>89903.116800103293</v>
      </c>
      <c r="EU51" s="268">
        <f t="shared" si="77"/>
        <v>4.0455205085975936E-2</v>
      </c>
      <c r="EV51" s="296">
        <f t="shared" si="86"/>
        <v>2333262.3800528538</v>
      </c>
      <c r="EW51" s="168">
        <f t="shared" si="78"/>
        <v>1.0499369928887947</v>
      </c>
      <c r="EX51" s="294">
        <f t="shared" si="108"/>
        <v>0.67140790499062586</v>
      </c>
      <c r="EY51" s="255">
        <f t="shared" si="109"/>
        <v>1.2617536173138397</v>
      </c>
      <c r="EZ51" s="261">
        <f t="shared" si="89"/>
        <v>62448.649640956552</v>
      </c>
      <c r="FA51" s="262">
        <f t="shared" si="90"/>
        <v>117357.58395925003</v>
      </c>
      <c r="FB51" s="268">
        <f t="shared" si="98"/>
        <v>2.8101060547038256E-2</v>
      </c>
      <c r="FC51" s="269">
        <f t="shared" si="91"/>
        <v>5.2809349624913612E-2</v>
      </c>
      <c r="FD51" s="261">
        <f t="shared" si="99"/>
        <v>1897043.6103238382</v>
      </c>
      <c r="FE51" s="262">
        <f t="shared" si="100"/>
        <v>3259477.4180742064</v>
      </c>
      <c r="FF51" s="265">
        <f t="shared" si="92"/>
        <v>0.85364435677276673</v>
      </c>
      <c r="FG51" s="266">
        <f t="shared" si="112"/>
        <v>1.4667214231792669</v>
      </c>
      <c r="FH51" s="209"/>
      <c r="FI51" s="231">
        <f t="shared" si="55"/>
        <v>2043</v>
      </c>
      <c r="FJ51" s="321">
        <f t="shared" si="74"/>
        <v>23591.21214167244</v>
      </c>
      <c r="FK51" s="321">
        <f t="shared" si="19"/>
        <v>10538.135485654726</v>
      </c>
      <c r="FL51" s="316">
        <f t="shared" si="56"/>
        <v>62.122358439764646</v>
      </c>
      <c r="FM51" s="209"/>
      <c r="FN51" s="209"/>
      <c r="FO51" s="231">
        <f t="shared" si="57"/>
        <v>2043</v>
      </c>
      <c r="FP51" s="321">
        <f t="shared" si="75"/>
        <v>18706.278695846257</v>
      </c>
      <c r="FQ51" s="321">
        <f t="shared" si="20"/>
        <v>8356.0479277377835</v>
      </c>
      <c r="FR51" s="316">
        <f t="shared" si="21"/>
        <v>39.054257484658088</v>
      </c>
      <c r="FU51" s="231">
        <f t="shared" si="58"/>
        <v>2043</v>
      </c>
      <c r="FV51" s="515">
        <f t="shared" si="70"/>
        <v>20947.423123740173</v>
      </c>
      <c r="FW51" s="515">
        <f t="shared" si="101"/>
        <v>9357.1615408169273</v>
      </c>
      <c r="FX51" s="316">
        <f t="shared" si="102"/>
        <v>48.975921229265502</v>
      </c>
      <c r="FY51" s="209"/>
      <c r="FZ51" s="209"/>
      <c r="GA51" s="231">
        <f t="shared" si="60"/>
        <v>2043</v>
      </c>
      <c r="GB51" s="515">
        <f t="shared" si="71"/>
        <v>16642.775014971838</v>
      </c>
      <c r="GC51" s="515">
        <f t="shared" si="103"/>
        <v>7434.2859922503831</v>
      </c>
      <c r="GD51" s="316">
        <f t="shared" si="25"/>
        <v>30.910983822726234</v>
      </c>
      <c r="GH51" s="231">
        <f t="shared" si="61"/>
        <v>2043</v>
      </c>
      <c r="GI51" s="568">
        <f t="shared" si="72"/>
        <v>22491.075343957207</v>
      </c>
      <c r="GJ51" s="515">
        <f t="shared" si="104"/>
        <v>10046.707128457327</v>
      </c>
      <c r="GK51" s="316">
        <f t="shared" si="105"/>
        <v>56.462197902021472</v>
      </c>
      <c r="GL51" s="209"/>
      <c r="GM51" s="209"/>
      <c r="GN51" s="231">
        <f t="shared" si="62"/>
        <v>2043</v>
      </c>
      <c r="GO51" s="568">
        <f t="shared" si="73"/>
        <v>17869.210192734492</v>
      </c>
      <c r="GP51" s="515">
        <f t="shared" si="106"/>
        <v>7982.131520069016</v>
      </c>
      <c r="GQ51" s="316">
        <f t="shared" si="29"/>
        <v>35.63625996680021</v>
      </c>
    </row>
    <row r="52" spans="1:199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M52" s="116"/>
      <c r="AN52" s="117"/>
      <c r="AO52" s="117"/>
      <c r="CV52" s="205">
        <v>2041</v>
      </c>
      <c r="CW52" s="258">
        <f>ROUNDUP(((CV52-$CV$51)*($CW$56-$CW$51))/($CV$56-$CV$51)+$CW$51,0)</f>
        <v>254220</v>
      </c>
      <c r="CX52" s="256">
        <v>869.2500748426545</v>
      </c>
      <c r="CY52" s="238">
        <v>1353.5406749248505</v>
      </c>
      <c r="CZ52" s="238">
        <v>1269.9302537331159</v>
      </c>
      <c r="DA52" s="259">
        <v>1086.1261448562145</v>
      </c>
      <c r="DB52" s="260">
        <f t="shared" si="79"/>
        <v>0.89363091984187326</v>
      </c>
      <c r="DC52" s="255">
        <f t="shared" si="80"/>
        <v>0.89642450566481813</v>
      </c>
      <c r="DD52" s="267">
        <f t="shared" si="94"/>
        <v>82920.281141403379</v>
      </c>
      <c r="DE52" s="259">
        <f t="shared" si="95"/>
        <v>83179.498807990167</v>
      </c>
      <c r="DF52" s="268">
        <f t="shared" si="81"/>
        <v>3.7313022048178893E-2</v>
      </c>
      <c r="DG52" s="269">
        <f t="shared" si="82"/>
        <v>3.7429666545465833E-2</v>
      </c>
      <c r="DH52" s="267">
        <f t="shared" si="96"/>
        <v>2344919.4671471915</v>
      </c>
      <c r="DI52" s="259">
        <f t="shared" si="97"/>
        <v>2351060.4134059525</v>
      </c>
      <c r="DJ52" s="265">
        <f t="shared" si="110"/>
        <v>1.0551825268134425</v>
      </c>
      <c r="DK52" s="266">
        <f t="shared" si="111"/>
        <v>1.0579458708349019</v>
      </c>
      <c r="DM52" s="231">
        <f t="shared" si="50"/>
        <v>2044</v>
      </c>
      <c r="DN52" s="321">
        <f t="shared" si="66"/>
        <v>34357.614655821199</v>
      </c>
      <c r="DO52" s="321">
        <f t="shared" si="6"/>
        <v>15347.460572718692</v>
      </c>
      <c r="DP52" s="316">
        <f t="shared" si="41"/>
        <v>131.78258705739967</v>
      </c>
      <c r="DR52" s="231">
        <f t="shared" si="52"/>
        <v>2044</v>
      </c>
      <c r="DS52" s="321">
        <f t="shared" si="67"/>
        <v>34453.366928701864</v>
      </c>
      <c r="DT52" s="321">
        <f t="shared" si="8"/>
        <v>15390.232873633802</v>
      </c>
      <c r="DU52" s="316">
        <f t="shared" si="9"/>
        <v>132.5182683697079</v>
      </c>
      <c r="DW52" s="231">
        <f t="shared" si="53"/>
        <v>2044</v>
      </c>
      <c r="DX52" s="321">
        <f t="shared" si="68"/>
        <v>32771.6279008977</v>
      </c>
      <c r="DY52" s="321">
        <f t="shared" si="11"/>
        <v>14639.004254261252</v>
      </c>
      <c r="DZ52" s="316">
        <f t="shared" si="12"/>
        <v>119.89503553020091</v>
      </c>
      <c r="EB52" s="231">
        <f t="shared" si="54"/>
        <v>2044</v>
      </c>
      <c r="EC52" s="321">
        <f t="shared" si="69"/>
        <v>32874.075514410193</v>
      </c>
      <c r="ED52" s="321">
        <f t="shared" si="14"/>
        <v>14684.767347098248</v>
      </c>
      <c r="EE52" s="316">
        <f t="shared" si="15"/>
        <v>120.6459450756202</v>
      </c>
      <c r="EJ52" s="205">
        <v>2041</v>
      </c>
      <c r="EK52" s="258">
        <f>ROUNDUP(((EJ52-$CV$51)*($CW$56-$CW$51))/($CV$56-$CV$51)+$CW$51,0)</f>
        <v>254220</v>
      </c>
      <c r="EL52" s="256">
        <v>1390.9759215463905</v>
      </c>
      <c r="EM52" s="238">
        <v>1440.747750043869</v>
      </c>
      <c r="EN52" s="238">
        <v>1048.308054227906</v>
      </c>
      <c r="EO52" s="240">
        <v>1127.2933331727982</v>
      </c>
      <c r="EP52" s="294"/>
      <c r="EQ52" s="294"/>
      <c r="ER52" s="294"/>
      <c r="ES52" s="294">
        <f t="shared" si="107"/>
        <v>0.97085321690802728</v>
      </c>
      <c r="ET52" s="289">
        <f t="shared" si="76"/>
        <v>90085.761252860932</v>
      </c>
      <c r="EU52" s="268">
        <f t="shared" si="77"/>
        <v>4.0537392656964773E-2</v>
      </c>
      <c r="EV52" s="296">
        <f t="shared" si="86"/>
        <v>2423348.1413057148</v>
      </c>
      <c r="EW52" s="168">
        <f t="shared" si="78"/>
        <v>1.0904743855457595</v>
      </c>
      <c r="EX52" s="294">
        <f t="shared" si="108"/>
        <v>0.67311678253102258</v>
      </c>
      <c r="EY52" s="255">
        <f t="shared" si="109"/>
        <v>1.2685896512850321</v>
      </c>
      <c r="EZ52" s="261">
        <f t="shared" si="89"/>
        <v>62458.708186088341</v>
      </c>
      <c r="FA52" s="262">
        <f t="shared" si="90"/>
        <v>117712.81431963351</v>
      </c>
      <c r="FB52" s="268">
        <f t="shared" si="98"/>
        <v>2.8105586758371704E-2</v>
      </c>
      <c r="FC52" s="269">
        <f t="shared" si="91"/>
        <v>5.2969198555557838E-2</v>
      </c>
      <c r="FD52" s="261">
        <f t="shared" si="99"/>
        <v>1959502.3185099266</v>
      </c>
      <c r="FE52" s="262">
        <f t="shared" si="100"/>
        <v>3377190.2323938399</v>
      </c>
      <c r="FF52" s="265">
        <f t="shared" si="92"/>
        <v>0.88174994353113845</v>
      </c>
      <c r="FG52" s="266">
        <f t="shared" si="112"/>
        <v>1.5196906217348245</v>
      </c>
      <c r="FH52" s="209"/>
      <c r="FI52" s="231">
        <f t="shared" si="55"/>
        <v>2044</v>
      </c>
      <c r="FJ52" s="321">
        <f t="shared" si="74"/>
        <v>23637.37279801699</v>
      </c>
      <c r="FK52" s="321">
        <f t="shared" si="19"/>
        <v>10558.755335442194</v>
      </c>
      <c r="FL52" s="316">
        <f t="shared" si="56"/>
        <v>62.365762320727001</v>
      </c>
      <c r="FM52" s="209"/>
      <c r="FN52" s="209"/>
      <c r="FO52" s="231">
        <f t="shared" si="57"/>
        <v>2044</v>
      </c>
      <c r="FP52" s="321">
        <f t="shared" si="75"/>
        <v>18743.271364932607</v>
      </c>
      <c r="FQ52" s="321">
        <f t="shared" si="20"/>
        <v>8372.5724605369833</v>
      </c>
      <c r="FR52" s="316">
        <f t="shared" si="21"/>
        <v>39.208920323395375</v>
      </c>
      <c r="FU52" s="231">
        <f t="shared" si="58"/>
        <v>2044</v>
      </c>
      <c r="FV52" s="515">
        <f t="shared" si="70"/>
        <v>20950.035001100558</v>
      </c>
      <c r="FW52" s="515">
        <f t="shared" si="101"/>
        <v>9358.3282599041158</v>
      </c>
      <c r="FX52" s="316">
        <f t="shared" si="102"/>
        <v>48.988138605443552</v>
      </c>
      <c r="FY52" s="209"/>
      <c r="FZ52" s="209"/>
      <c r="GA52" s="231">
        <f t="shared" si="60"/>
        <v>2044</v>
      </c>
      <c r="GB52" s="515">
        <f t="shared" si="71"/>
        <v>16644.850157437751</v>
      </c>
      <c r="GC52" s="515">
        <f t="shared" si="103"/>
        <v>7435.2129532020508</v>
      </c>
      <c r="GD52" s="316">
        <f t="shared" si="25"/>
        <v>30.918695310975295</v>
      </c>
      <c r="GH52" s="231">
        <f t="shared" si="61"/>
        <v>2044</v>
      </c>
      <c r="GI52" s="568">
        <f t="shared" si="72"/>
        <v>22556.822862645153</v>
      </c>
      <c r="GJ52" s="515">
        <f t="shared" si="104"/>
        <v>10076.076380686434</v>
      </c>
      <c r="GK52" s="316">
        <f t="shared" si="105"/>
        <v>56.792871488828339</v>
      </c>
      <c r="GL52" s="209"/>
      <c r="GM52" s="209"/>
      <c r="GN52" s="231">
        <f t="shared" si="62"/>
        <v>2044</v>
      </c>
      <c r="GO52" s="568">
        <f t="shared" si="73"/>
        <v>17921.446744927682</v>
      </c>
      <c r="GP52" s="515">
        <f t="shared" si="106"/>
        <v>8005.465457342334</v>
      </c>
      <c r="GQ52" s="316">
        <f t="shared" si="29"/>
        <v>35.844978907098529</v>
      </c>
    </row>
    <row r="53" spans="1:199" x14ac:dyDescent="0.2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M53" s="116"/>
      <c r="AN53" s="117"/>
      <c r="AO53" s="117"/>
      <c r="CV53" s="208">
        <v>2042</v>
      </c>
      <c r="CW53" s="258">
        <f>ROUNDUP(((CV53-$CV$51)*($CW$56-$CW$51))/($CV$56-$CV$51)+$CW$51,0)</f>
        <v>253614</v>
      </c>
      <c r="CX53" s="256">
        <v>1809.6272974268509</v>
      </c>
      <c r="CY53" s="238">
        <v>1576.2913250923157</v>
      </c>
      <c r="CZ53" s="238">
        <v>1034.0158903994759</v>
      </c>
      <c r="DA53" s="259">
        <v>1202.4291900992393</v>
      </c>
      <c r="DB53" s="260">
        <f t="shared" si="79"/>
        <v>0.89363091984187326</v>
      </c>
      <c r="DC53" s="255">
        <f t="shared" si="80"/>
        <v>0.89642450566481813</v>
      </c>
      <c r="DD53" s="267">
        <f t="shared" si="94"/>
        <v>82722.618918243563</v>
      </c>
      <c r="DE53" s="259">
        <f t="shared" si="95"/>
        <v>82981.218671582159</v>
      </c>
      <c r="DF53" s="268">
        <f t="shared" si="81"/>
        <v>3.7224076680539862E-2</v>
      </c>
      <c r="DG53" s="269">
        <f t="shared" si="82"/>
        <v>3.734044312509547E-2</v>
      </c>
      <c r="DH53" s="267">
        <f t="shared" si="96"/>
        <v>2427642.0860654349</v>
      </c>
      <c r="DI53" s="259">
        <f t="shared" si="97"/>
        <v>2434041.6320775347</v>
      </c>
      <c r="DJ53" s="265">
        <f t="shared" si="110"/>
        <v>1.0924066034939823</v>
      </c>
      <c r="DK53" s="266">
        <f t="shared" si="111"/>
        <v>1.0952863139599973</v>
      </c>
      <c r="DM53" s="231">
        <f t="shared" si="50"/>
        <v>2045</v>
      </c>
      <c r="DN53" s="321">
        <f t="shared" si="66"/>
        <v>34274.987914658996</v>
      </c>
      <c r="DO53" s="321">
        <f t="shared" si="6"/>
        <v>15310.551414008389</v>
      </c>
      <c r="DP53" s="316">
        <f t="shared" si="41"/>
        <v>131.14939743558236</v>
      </c>
      <c r="DR53" s="231">
        <f t="shared" si="52"/>
        <v>2045</v>
      </c>
      <c r="DS53" s="321">
        <f t="shared" si="67"/>
        <v>34370.844546480046</v>
      </c>
      <c r="DT53" s="321">
        <f t="shared" si="8"/>
        <v>15353.370331801272</v>
      </c>
      <c r="DU53" s="316">
        <f t="shared" si="9"/>
        <v>131.88411267903697</v>
      </c>
      <c r="DW53" s="231">
        <f t="shared" si="53"/>
        <v>2045</v>
      </c>
      <c r="DX53" s="321">
        <f t="shared" si="68"/>
        <v>32693.133604265815</v>
      </c>
      <c r="DY53" s="321">
        <f t="shared" si="11"/>
        <v>14603.941048191531</v>
      </c>
      <c r="DZ53" s="316">
        <f t="shared" si="12"/>
        <v>119.32128254233153</v>
      </c>
      <c r="EB53" s="231">
        <f t="shared" si="54"/>
        <v>2045</v>
      </c>
      <c r="EC53" s="321">
        <f t="shared" si="69"/>
        <v>32795.335836212624</v>
      </c>
      <c r="ED53" s="321">
        <f t="shared" si="14"/>
        <v>14649.594529696589</v>
      </c>
      <c r="EE53" s="316">
        <f t="shared" si="15"/>
        <v>120.06859894664048</v>
      </c>
      <c r="EJ53" s="208">
        <v>2042</v>
      </c>
      <c r="EK53" s="258">
        <f>ROUNDUP(((EJ53-$CV$51)*($CW$56-$CW$51))/($CV$56-$CV$51)+$CW$51,0)</f>
        <v>253614</v>
      </c>
      <c r="EL53" s="256">
        <v>2016.5202709802738</v>
      </c>
      <c r="EM53" s="238">
        <v>1499.9239028692245</v>
      </c>
      <c r="EN53" s="238">
        <v>1421.3412882182342</v>
      </c>
      <c r="EO53" s="240">
        <v>1242.6625851988792</v>
      </c>
      <c r="EP53" s="294"/>
      <c r="EQ53" s="294"/>
      <c r="ER53" s="294"/>
      <c r="ES53" s="294">
        <f t="shared" si="107"/>
        <v>0.97512567266382177</v>
      </c>
      <c r="ET53" s="289">
        <f t="shared" si="76"/>
        <v>90266.515656641321</v>
      </c>
      <c r="EU53" s="268">
        <f t="shared" si="77"/>
        <v>4.0618729731088557E-2</v>
      </c>
      <c r="EV53" s="296">
        <f t="shared" si="86"/>
        <v>2513614.6569623561</v>
      </c>
      <c r="EW53" s="168">
        <f t="shared" si="78"/>
        <v>1.131093115276848</v>
      </c>
      <c r="EX53" s="294">
        <f t="shared" si="108"/>
        <v>0.6748256600714192</v>
      </c>
      <c r="EY53" s="255">
        <f t="shared" si="109"/>
        <v>1.2754256852562245</v>
      </c>
      <c r="EZ53" s="261">
        <f t="shared" si="89"/>
        <v>62468.010757973811</v>
      </c>
      <c r="FA53" s="262">
        <f t="shared" si="90"/>
        <v>118065.02055530882</v>
      </c>
      <c r="FB53" s="268">
        <f t="shared" si="98"/>
        <v>2.8109772791813578E-2</v>
      </c>
      <c r="FC53" s="269">
        <f t="shared" si="91"/>
        <v>5.3127686670363522E-2</v>
      </c>
      <c r="FD53" s="261">
        <f t="shared" si="99"/>
        <v>2021970.3292679004</v>
      </c>
      <c r="FE53" s="262">
        <f t="shared" si="100"/>
        <v>3495255.2529491489</v>
      </c>
      <c r="FF53" s="265">
        <f t="shared" si="92"/>
        <v>0.90985971632295204</v>
      </c>
      <c r="FG53" s="266">
        <f t="shared" si="112"/>
        <v>1.5728183084051881</v>
      </c>
      <c r="FH53" s="209"/>
      <c r="FI53" s="231">
        <f t="shared" si="55"/>
        <v>2045</v>
      </c>
      <c r="FJ53" s="321">
        <f t="shared" si="74"/>
        <v>23682.946406922711</v>
      </c>
      <c r="FK53" s="321">
        <f t="shared" si="19"/>
        <v>10579.11295260636</v>
      </c>
      <c r="FL53" s="316">
        <f t="shared" si="56"/>
        <v>62.60653758933092</v>
      </c>
      <c r="FM53" s="209"/>
      <c r="FN53" s="209"/>
      <c r="FO53" s="231">
        <f t="shared" si="57"/>
        <v>2045</v>
      </c>
      <c r="FP53" s="321">
        <f t="shared" si="75"/>
        <v>18779.946110725807</v>
      </c>
      <c r="FQ53" s="321">
        <f t="shared" si="20"/>
        <v>8388.9549777959419</v>
      </c>
      <c r="FR53" s="316">
        <f t="shared" si="21"/>
        <v>39.362555669439793</v>
      </c>
      <c r="FU53" s="231">
        <f t="shared" si="58"/>
        <v>2045</v>
      </c>
      <c r="FV53" s="515">
        <f t="shared" si="70"/>
        <v>20952.310199214397</v>
      </c>
      <c r="FW53" s="515">
        <f t="shared" si="101"/>
        <v>9359.3445852135737</v>
      </c>
      <c r="FX53" s="316">
        <f t="shared" si="102"/>
        <v>48.99878236493408</v>
      </c>
      <c r="FY53" s="209"/>
      <c r="FZ53" s="209"/>
      <c r="GA53" s="231">
        <f t="shared" si="60"/>
        <v>2045</v>
      </c>
      <c r="GB53" s="515">
        <f t="shared" si="71"/>
        <v>16646.657807481362</v>
      </c>
      <c r="GC53" s="515">
        <f t="shared" si="103"/>
        <v>7436.0204259574066</v>
      </c>
      <c r="GD53" s="316">
        <f t="shared" si="25"/>
        <v>30.925413547829333</v>
      </c>
      <c r="GH53" s="231">
        <f t="shared" si="61"/>
        <v>2045</v>
      </c>
      <c r="GI53" s="568">
        <f t="shared" si="72"/>
        <v>22621.906147140817</v>
      </c>
      <c r="GJ53" s="515">
        <f t="shared" si="104"/>
        <v>10105.148921162436</v>
      </c>
      <c r="GK53" s="316">
        <f t="shared" si="105"/>
        <v>57.12115524167055</v>
      </c>
      <c r="GL53" s="209"/>
      <c r="GM53" s="209"/>
      <c r="GN53" s="231">
        <f t="shared" si="62"/>
        <v>2045</v>
      </c>
      <c r="GO53" s="568">
        <f t="shared" si="73"/>
        <v>17973.155561553875</v>
      </c>
      <c r="GP53" s="515">
        <f t="shared" si="106"/>
        <v>8028.5636564572123</v>
      </c>
      <c r="GQ53" s="316">
        <f t="shared" si="29"/>
        <v>36.052189438883872</v>
      </c>
    </row>
    <row r="54" spans="1:199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M54" s="116"/>
      <c r="AN54" s="117"/>
      <c r="AO54" s="117"/>
      <c r="CV54" s="205">
        <v>2043</v>
      </c>
      <c r="CW54" s="258">
        <f>ROUNDUP(((CV54-$CV$51)*($CW$56-$CW$51))/($CV$56-$CV$51)+$CW$51,0)</f>
        <v>253007</v>
      </c>
      <c r="CX54" s="256">
        <v>1453.4493258036671</v>
      </c>
      <c r="CY54" s="238">
        <v>1535.2686370015144</v>
      </c>
      <c r="CZ54" s="238">
        <v>1257.6113629147749</v>
      </c>
      <c r="DA54" s="259">
        <v>1245.8108208999038</v>
      </c>
      <c r="DB54" s="260">
        <f t="shared" si="79"/>
        <v>0.89363091984187326</v>
      </c>
      <c r="DC54" s="255">
        <f t="shared" si="80"/>
        <v>0.89642450566481813</v>
      </c>
      <c r="DD54" s="267">
        <f t="shared" si="94"/>
        <v>82524.630519797982</v>
      </c>
      <c r="DE54" s="259">
        <f t="shared" si="95"/>
        <v>82782.611340229603</v>
      </c>
      <c r="DF54" s="268">
        <f t="shared" si="81"/>
        <v>3.7134984538366757E-2</v>
      </c>
      <c r="DG54" s="269">
        <f t="shared" si="82"/>
        <v>3.7251072471358171E-2</v>
      </c>
      <c r="DH54" s="267">
        <f t="shared" si="96"/>
        <v>2510166.7165852329</v>
      </c>
      <c r="DI54" s="259">
        <f t="shared" si="97"/>
        <v>2516824.2434177641</v>
      </c>
      <c r="DJ54" s="265">
        <f t="shared" si="110"/>
        <v>1.1295415880323489</v>
      </c>
      <c r="DK54" s="266">
        <f t="shared" si="111"/>
        <v>1.1325373864313555</v>
      </c>
      <c r="DM54" s="231">
        <f t="shared" si="50"/>
        <v>2046</v>
      </c>
      <c r="DN54" s="321">
        <f t="shared" si="66"/>
        <v>34148.257278708377</v>
      </c>
      <c r="DO54" s="321">
        <f t="shared" si="6"/>
        <v>15253.941155755836</v>
      </c>
      <c r="DP54" s="316">
        <f t="shared" si="41"/>
        <v>130.18119145365876</v>
      </c>
      <c r="DR54" s="231">
        <f t="shared" si="52"/>
        <v>2046</v>
      </c>
      <c r="DS54" s="321">
        <f t="shared" si="67"/>
        <v>34288.185988710029</v>
      </c>
      <c r="DT54" s="321">
        <f t="shared" si="8"/>
        <v>15316.446960691801</v>
      </c>
      <c r="DU54" s="316">
        <f t="shared" si="9"/>
        <v>131.25043528611735</v>
      </c>
      <c r="DW54" s="231">
        <f t="shared" si="53"/>
        <v>2046</v>
      </c>
      <c r="DX54" s="321">
        <f t="shared" si="68"/>
        <v>32614.509779091637</v>
      </c>
      <c r="DY54" s="321">
        <f t="shared" si="11"/>
        <v>14568.819982045788</v>
      </c>
      <c r="DZ54" s="316">
        <f t="shared" si="12"/>
        <v>118.74796230634064</v>
      </c>
      <c r="EB54" s="231">
        <f t="shared" si="54"/>
        <v>2046</v>
      </c>
      <c r="EC54" s="321">
        <f t="shared" si="69"/>
        <v>32716.466224552685</v>
      </c>
      <c r="ED54" s="321">
        <f t="shared" si="14"/>
        <v>14614.363671342126</v>
      </c>
      <c r="EE54" s="316">
        <f t="shared" si="15"/>
        <v>119.49168827891792</v>
      </c>
      <c r="EJ54" s="205">
        <v>2043</v>
      </c>
      <c r="EK54" s="258">
        <f>ROUNDUP(((EJ54-$CV$51)*($CW$56-$CW$51))/($CV$56-$CV$51)+$CW$51,0)</f>
        <v>253007</v>
      </c>
      <c r="EL54" s="256">
        <v>1973.8945049833915</v>
      </c>
      <c r="EM54" s="238">
        <v>1506.1929512023926</v>
      </c>
      <c r="EN54" s="238">
        <v>1547.6676060846851</v>
      </c>
      <c r="EO54" s="240">
        <v>1401.5415472388268</v>
      </c>
      <c r="EP54" s="294"/>
      <c r="EQ54" s="294"/>
      <c r="ER54" s="294"/>
      <c r="ES54" s="294">
        <f t="shared" si="107"/>
        <v>0.97939812841961627</v>
      </c>
      <c r="ET54" s="289">
        <f t="shared" si="76"/>
        <v>90445.022531127572</v>
      </c>
      <c r="EU54" s="268">
        <f t="shared" si="77"/>
        <v>4.0699055446966177E-2</v>
      </c>
      <c r="EV54" s="296">
        <f t="shared" si="86"/>
        <v>2604059.6794934836</v>
      </c>
      <c r="EW54" s="168">
        <f t="shared" si="78"/>
        <v>1.1717921707238141</v>
      </c>
      <c r="EX54" s="294">
        <f t="shared" si="108"/>
        <v>0.67653453761181581</v>
      </c>
      <c r="EY54" s="255">
        <f t="shared" si="109"/>
        <v>1.2822617192274168</v>
      </c>
      <c r="EZ54" s="261">
        <f t="shared" si="89"/>
        <v>62476.310421506729</v>
      </c>
      <c r="FA54" s="262">
        <f t="shared" si="90"/>
        <v>118413.73464074843</v>
      </c>
      <c r="FB54" s="268">
        <f t="shared" si="98"/>
        <v>2.8113507529855145E-2</v>
      </c>
      <c r="FC54" s="269">
        <f t="shared" si="91"/>
        <v>5.328460336407722E-2</v>
      </c>
      <c r="FD54" s="261">
        <f t="shared" si="99"/>
        <v>2084446.6396894071</v>
      </c>
      <c r="FE54" s="262">
        <f t="shared" si="100"/>
        <v>3613668.9875898971</v>
      </c>
      <c r="FF54" s="265">
        <f t="shared" si="92"/>
        <v>0.93797322385280713</v>
      </c>
      <c r="FG54" s="266">
        <f t="shared" si="112"/>
        <v>1.6261029117692654</v>
      </c>
      <c r="FH54" s="209"/>
      <c r="FI54" s="231">
        <f t="shared" si="55"/>
        <v>2046</v>
      </c>
      <c r="FJ54" s="321">
        <f t="shared" si="74"/>
        <v>23697.420007992405</v>
      </c>
      <c r="FK54" s="321">
        <f t="shared" si="19"/>
        <v>10585.578274020187</v>
      </c>
      <c r="FL54" s="316">
        <f t="shared" si="56"/>
        <v>62.68310182172393</v>
      </c>
      <c r="FM54" s="209"/>
      <c r="FN54" s="209"/>
      <c r="FO54" s="231">
        <f t="shared" si="57"/>
        <v>2046</v>
      </c>
      <c r="FP54" s="321">
        <f t="shared" si="75"/>
        <v>18816.154446002074</v>
      </c>
      <c r="FQ54" s="321">
        <f t="shared" si="20"/>
        <v>8405.1291506430116</v>
      </c>
      <c r="FR54" s="316">
        <f t="shared" si="21"/>
        <v>39.514531866215783</v>
      </c>
      <c r="FU54" s="231">
        <f t="shared" si="58"/>
        <v>2046</v>
      </c>
      <c r="FV54" s="515">
        <f t="shared" si="70"/>
        <v>20927.303029524788</v>
      </c>
      <c r="FW54" s="515">
        <f t="shared" si="101"/>
        <v>9348.1739450311488</v>
      </c>
      <c r="FX54" s="316">
        <f t="shared" si="102"/>
        <v>48.881858101306854</v>
      </c>
      <c r="FY54" s="209"/>
      <c r="FZ54" s="209"/>
      <c r="GA54" s="231">
        <f t="shared" si="60"/>
        <v>2046</v>
      </c>
      <c r="GB54" s="515">
        <f t="shared" si="71"/>
        <v>16626.789554644394</v>
      </c>
      <c r="GC54" s="515">
        <f t="shared" si="103"/>
        <v>7427.1453270857655</v>
      </c>
      <c r="GD54" s="316">
        <f t="shared" si="25"/>
        <v>30.851612099360576</v>
      </c>
      <c r="GH54" s="231">
        <f t="shared" si="61"/>
        <v>2046</v>
      </c>
      <c r="GI54" s="568">
        <f t="shared" si="72"/>
        <v>22657.151438930963</v>
      </c>
      <c r="GJ54" s="515">
        <f t="shared" si="104"/>
        <v>10120.892904891865</v>
      </c>
      <c r="GK54" s="316">
        <f t="shared" si="105"/>
        <v>57.299329371535563</v>
      </c>
      <c r="GL54" s="209"/>
      <c r="GM54" s="209"/>
      <c r="GN54" s="231">
        <f t="shared" si="62"/>
        <v>2046</v>
      </c>
      <c r="GO54" s="568">
        <f t="shared" si="73"/>
        <v>18001.158025538844</v>
      </c>
      <c r="GP54" s="515">
        <f t="shared" si="106"/>
        <v>8041.0722871131384</v>
      </c>
      <c r="GQ54" s="316">
        <f t="shared" si="29"/>
        <v>36.164651786244242</v>
      </c>
    </row>
    <row r="55" spans="1:199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M55" s="116"/>
      <c r="AN55" s="117"/>
      <c r="AO55" s="117"/>
      <c r="CV55" s="205">
        <v>2044</v>
      </c>
      <c r="CW55" s="258">
        <f>ROUNDUP(((CV55-$CV$51)*($CW$56-$CW$51))/($CV$56-$CV$51)+$CW$51,0)</f>
        <v>252401</v>
      </c>
      <c r="CX55" s="256">
        <v>877.79594205940521</v>
      </c>
      <c r="CY55" s="238">
        <v>1323.2763576507568</v>
      </c>
      <c r="CZ55" s="238">
        <v>1050.7407680074016</v>
      </c>
      <c r="DA55" s="259">
        <v>1084.4418098479509</v>
      </c>
      <c r="DB55" s="260">
        <f t="shared" si="79"/>
        <v>0.89363091984187326</v>
      </c>
      <c r="DC55" s="255">
        <f t="shared" si="80"/>
        <v>0.89642450566481813</v>
      </c>
      <c r="DD55" s="267">
        <f t="shared" si="94"/>
        <v>82326.968296638166</v>
      </c>
      <c r="DE55" s="259">
        <f t="shared" si="95"/>
        <v>82584.331203821595</v>
      </c>
      <c r="DF55" s="268">
        <f t="shared" si="81"/>
        <v>3.704603917072772E-2</v>
      </c>
      <c r="DG55" s="269">
        <f t="shared" si="82"/>
        <v>3.7161849050987808E-2</v>
      </c>
      <c r="DH55" s="267">
        <f t="shared" si="96"/>
        <v>2592493.6848818711</v>
      </c>
      <c r="DI55" s="259">
        <f t="shared" si="97"/>
        <v>2599408.5746215857</v>
      </c>
      <c r="DJ55" s="265">
        <f t="shared" si="110"/>
        <v>1.1665876272030768</v>
      </c>
      <c r="DK55" s="266">
        <f t="shared" si="111"/>
        <v>1.1696992354823432</v>
      </c>
      <c r="DM55" s="231">
        <f>DM54+1</f>
        <v>2047</v>
      </c>
      <c r="DN55" s="321">
        <f t="shared" si="66"/>
        <v>34021.526642757774</v>
      </c>
      <c r="DO55" s="321">
        <f t="shared" si="6"/>
        <v>15197.330897503292</v>
      </c>
      <c r="DP55" s="316">
        <f t="shared" si="41"/>
        <v>129.2165725987501</v>
      </c>
      <c r="DR55" s="231">
        <f>DR54+1</f>
        <v>2047</v>
      </c>
      <c r="DS55" s="321">
        <f t="shared" si="67"/>
        <v>34161.406553316454</v>
      </c>
      <c r="DT55" s="321">
        <f t="shared" si="8"/>
        <v>15259.814903850078</v>
      </c>
      <c r="DU55" s="316">
        <f t="shared" si="9"/>
        <v>130.28148345650339</v>
      </c>
      <c r="DW55" s="231">
        <f>DW54+1</f>
        <v>2047</v>
      </c>
      <c r="DX55" s="321">
        <f t="shared" si="68"/>
        <v>32493.91870621327</v>
      </c>
      <c r="DY55" s="321">
        <f t="shared" si="11"/>
        <v>14514.952251268704</v>
      </c>
      <c r="DZ55" s="316">
        <f t="shared" si="12"/>
        <v>117.87130222094036</v>
      </c>
      <c r="EB55" s="231">
        <f>EB54+1</f>
        <v>2047</v>
      </c>
      <c r="EC55" s="321">
        <f t="shared" si="69"/>
        <v>32595.498171084138</v>
      </c>
      <c r="ED55" s="321">
        <f t="shared" si="14"/>
        <v>14560.327544277858</v>
      </c>
      <c r="EE55" s="316">
        <f t="shared" si="15"/>
        <v>118.60953808725988</v>
      </c>
      <c r="EJ55" s="205">
        <v>2044</v>
      </c>
      <c r="EK55" s="258">
        <f>ROUNDUP(((EJ55-$CV$51)*($CW$56-$CW$51))/($CV$56-$CV$51)+$CW$51,0)</f>
        <v>252401</v>
      </c>
      <c r="EL55" s="256">
        <v>1109.0572938893454</v>
      </c>
      <c r="EM55" s="238">
        <v>1465.7712651491165</v>
      </c>
      <c r="EN55" s="238">
        <v>1784.3405044806768</v>
      </c>
      <c r="EO55" s="240">
        <v>1493.7822684049606</v>
      </c>
      <c r="EP55" s="294"/>
      <c r="EQ55" s="294"/>
      <c r="ER55" s="294"/>
      <c r="ES55" s="294">
        <f t="shared" si="107"/>
        <v>0.98367058417541076</v>
      </c>
      <c r="ET55" s="289">
        <f t="shared" si="76"/>
        <v>90621.995277507114</v>
      </c>
      <c r="EU55" s="268">
        <f t="shared" si="77"/>
        <v>4.0778690825629765E-2</v>
      </c>
      <c r="EV55" s="296">
        <f t="shared" si="86"/>
        <v>2694681.6747709909</v>
      </c>
      <c r="EW55" s="168">
        <f t="shared" si="78"/>
        <v>1.2125708615494439</v>
      </c>
      <c r="EX55" s="294">
        <f t="shared" si="108"/>
        <v>0.67824341515221254</v>
      </c>
      <c r="EY55" s="255">
        <f t="shared" si="109"/>
        <v>1.2890977531986092</v>
      </c>
      <c r="EZ55" s="261">
        <f t="shared" si="89"/>
        <v>62484.100423159267</v>
      </c>
      <c r="FA55" s="262">
        <f t="shared" si="90"/>
        <v>118759.89013185498</v>
      </c>
      <c r="FB55" s="268">
        <f t="shared" si="98"/>
        <v>2.8117012926839036E-2</v>
      </c>
      <c r="FC55" s="269">
        <f t="shared" si="91"/>
        <v>5.3440368724420498E-2</v>
      </c>
      <c r="FD55" s="261">
        <f t="shared" si="99"/>
        <v>2146930.7401125664</v>
      </c>
      <c r="FE55" s="262">
        <f t="shared" si="100"/>
        <v>3732428.877721752</v>
      </c>
      <c r="FF55" s="265">
        <f t="shared" si="92"/>
        <v>0.96609023677964623</v>
      </c>
      <c r="FG55" s="266">
        <f t="shared" si="112"/>
        <v>1.6795432804936858</v>
      </c>
      <c r="FH55" s="209"/>
      <c r="FI55" s="231">
        <f>FI54+1</f>
        <v>2047</v>
      </c>
      <c r="FJ55" s="321">
        <f t="shared" si="74"/>
        <v>23711.136225805847</v>
      </c>
      <c r="FK55" s="321">
        <f t="shared" si="19"/>
        <v>10591.705274226908</v>
      </c>
      <c r="FL55" s="316">
        <f t="shared" si="56"/>
        <v>62.755702734912866</v>
      </c>
      <c r="FM55" s="209"/>
      <c r="FN55" s="209"/>
      <c r="FO55" s="231">
        <f>FO54+1</f>
        <v>2047</v>
      </c>
      <c r="FP55" s="321">
        <f t="shared" si="75"/>
        <v>18827.653754763654</v>
      </c>
      <c r="FQ55" s="321">
        <f t="shared" si="20"/>
        <v>8410.2658631185386</v>
      </c>
      <c r="FR55" s="316">
        <f t="shared" si="21"/>
        <v>39.562858846882634</v>
      </c>
      <c r="FU55" s="231">
        <f>FU54+1</f>
        <v>2047</v>
      </c>
      <c r="FV55" s="515">
        <f t="shared" si="70"/>
        <v>20901.906457354195</v>
      </c>
      <c r="FW55" s="515">
        <f t="shared" si="101"/>
        <v>9336.8293597339762</v>
      </c>
      <c r="FX55" s="316">
        <f t="shared" si="102"/>
        <v>48.763256088287761</v>
      </c>
      <c r="FY55" s="209"/>
      <c r="FZ55" s="209"/>
      <c r="GA55" s="231">
        <f>GA54+1</f>
        <v>2047</v>
      </c>
      <c r="GB55" s="515">
        <f t="shared" si="71"/>
        <v>16606.6119206562</v>
      </c>
      <c r="GC55" s="515">
        <f t="shared" si="103"/>
        <v>7418.1320284273233</v>
      </c>
      <c r="GD55" s="316">
        <f t="shared" si="25"/>
        <v>30.776751678169866</v>
      </c>
      <c r="GH55" s="231">
        <f>GH54+1</f>
        <v>2047</v>
      </c>
      <c r="GI55" s="568">
        <f t="shared" si="72"/>
        <v>22691.514291311734</v>
      </c>
      <c r="GJ55" s="515">
        <f t="shared" si="104"/>
        <v>10136.242705143224</v>
      </c>
      <c r="GK55" s="316">
        <f t="shared" si="105"/>
        <v>57.473309658126311</v>
      </c>
      <c r="GL55" s="209"/>
      <c r="GM55" s="209"/>
      <c r="GN55" s="231">
        <f>GN54+1</f>
        <v>2047</v>
      </c>
      <c r="GO55" s="568">
        <f t="shared" si="73"/>
        <v>18028.459389418669</v>
      </c>
      <c r="GP55" s="515">
        <f t="shared" si="106"/>
        <v>8053.267738104847</v>
      </c>
      <c r="GQ55" s="316">
        <f t="shared" si="29"/>
        <v>36.274467017897919</v>
      </c>
    </row>
    <row r="56" spans="1:199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M56" s="116"/>
      <c r="AN56" s="117"/>
      <c r="AO56" s="117"/>
      <c r="CV56" s="205">
        <v>2045</v>
      </c>
      <c r="CW56" s="258">
        <v>251794</v>
      </c>
      <c r="CX56" s="256">
        <v>1037.6865635502759</v>
      </c>
      <c r="CY56" s="238">
        <v>1253.4286710619926</v>
      </c>
      <c r="CZ56" s="238">
        <v>908.35783733024516</v>
      </c>
      <c r="DA56" s="259">
        <v>956.97405374050152</v>
      </c>
      <c r="DB56" s="260">
        <f t="shared" si="79"/>
        <v>0.89363091984187326</v>
      </c>
      <c r="DC56" s="255">
        <f t="shared" si="80"/>
        <v>0.89642450566481813</v>
      </c>
      <c r="DD56" s="267">
        <f t="shared" si="94"/>
        <v>82128.9798981926</v>
      </c>
      <c r="DE56" s="259">
        <f t="shared" si="95"/>
        <v>82385.72387246904</v>
      </c>
      <c r="DF56" s="268">
        <f t="shared" si="81"/>
        <v>3.6956947028554628E-2</v>
      </c>
      <c r="DG56" s="269">
        <f t="shared" si="82"/>
        <v>3.7072478397250509E-2</v>
      </c>
      <c r="DH56" s="267">
        <f t="shared" si="96"/>
        <v>2674622.6647800636</v>
      </c>
      <c r="DI56" s="259">
        <f t="shared" si="97"/>
        <v>2681794.2984940549</v>
      </c>
      <c r="DJ56" s="265">
        <f t="shared" si="110"/>
        <v>1.2035445742316313</v>
      </c>
      <c r="DK56" s="266">
        <f t="shared" si="111"/>
        <v>1.2067717138795939</v>
      </c>
      <c r="DM56" s="231">
        <f t="shared" si="50"/>
        <v>2048</v>
      </c>
      <c r="DN56" s="321">
        <f t="shared" si="66"/>
        <v>33894.796006807162</v>
      </c>
      <c r="DO56" s="321">
        <f t="shared" si="6"/>
        <v>15140.720639250743</v>
      </c>
      <c r="DP56" s="316">
        <f t="shared" si="41"/>
        <v>128.25554087085621</v>
      </c>
      <c r="DR56" s="231">
        <f>DR55+1</f>
        <v>2048</v>
      </c>
      <c r="DS56" s="321">
        <f t="shared" si="67"/>
        <v>34034.627117922879</v>
      </c>
      <c r="DT56" s="321">
        <f t="shared" si="8"/>
        <v>15203.182847008356</v>
      </c>
      <c r="DU56" s="316">
        <f t="shared" si="9"/>
        <v>129.31612151698525</v>
      </c>
      <c r="DW56" s="231">
        <f>DW55+1</f>
        <v>2048</v>
      </c>
      <c r="DX56" s="321">
        <f t="shared" si="68"/>
        <v>32373.327633334906</v>
      </c>
      <c r="DY56" s="321">
        <f t="shared" si="11"/>
        <v>14461.08452049162</v>
      </c>
      <c r="DZ56" s="316">
        <f t="shared" si="12"/>
        <v>116.9978901192641</v>
      </c>
      <c r="EB56" s="231">
        <f>EB55+1</f>
        <v>2048</v>
      </c>
      <c r="EC56" s="321">
        <f t="shared" si="69"/>
        <v>32474.530117615592</v>
      </c>
      <c r="ED56" s="321">
        <f t="shared" si="14"/>
        <v>14506.291417213593</v>
      </c>
      <c r="EE56" s="316">
        <f t="shared" si="15"/>
        <v>117.73065621815583</v>
      </c>
      <c r="EJ56" s="205">
        <v>2045</v>
      </c>
      <c r="EK56" s="258">
        <v>251794</v>
      </c>
      <c r="EL56" s="256">
        <v>1302.9299342954489</v>
      </c>
      <c r="EM56" s="238">
        <v>1363.8070062398911</v>
      </c>
      <c r="EN56" s="238">
        <v>1268.1502864336292</v>
      </c>
      <c r="EO56" s="240">
        <v>1472.113111615181</v>
      </c>
      <c r="EP56" s="294"/>
      <c r="EQ56" s="294"/>
      <c r="ER56" s="294"/>
      <c r="ES56" s="294">
        <f t="shared" si="107"/>
        <v>0.98794303993120525</v>
      </c>
      <c r="ET56" s="289">
        <f t="shared" si="76"/>
        <v>90796.717375699838</v>
      </c>
      <c r="EU56" s="268">
        <f t="shared" si="77"/>
        <v>4.0857313442587029E-2</v>
      </c>
      <c r="EV56" s="296">
        <f t="shared" si="86"/>
        <v>2785478.3921466907</v>
      </c>
      <c r="EW56" s="168">
        <f t="shared" si="78"/>
        <v>1.2534281749920311</v>
      </c>
      <c r="EX56" s="294">
        <f t="shared" si="108"/>
        <v>0.67995229269260915</v>
      </c>
      <c r="EY56" s="255">
        <f t="shared" si="109"/>
        <v>1.2959337871698016</v>
      </c>
      <c r="EZ56" s="261">
        <f t="shared" si="89"/>
        <v>62490.886268978633</v>
      </c>
      <c r="FA56" s="262">
        <f t="shared" si="90"/>
        <v>119102.54848242106</v>
      </c>
      <c r="FB56" s="268">
        <f t="shared" si="98"/>
        <v>2.8120066467072959E-2</v>
      </c>
      <c r="FC56" s="269">
        <f t="shared" si="91"/>
        <v>5.3594560418101102E-2</v>
      </c>
      <c r="FD56" s="261">
        <f t="shared" si="99"/>
        <v>2209421.6263815449</v>
      </c>
      <c r="FE56" s="262">
        <f t="shared" si="100"/>
        <v>3851531.4262041729</v>
      </c>
      <c r="FF56" s="265">
        <f t="shared" si="92"/>
        <v>0.99421030324671911</v>
      </c>
      <c r="FG56" s="266">
        <f t="shared" si="112"/>
        <v>1.7331378409117868</v>
      </c>
      <c r="FH56" s="209"/>
      <c r="FI56" s="231">
        <f t="shared" si="55"/>
        <v>2048</v>
      </c>
      <c r="FJ56" s="321">
        <f t="shared" si="74"/>
        <v>23724.095060363023</v>
      </c>
      <c r="FK56" s="321">
        <f t="shared" si="19"/>
        <v>10597.493953226513</v>
      </c>
      <c r="FL56" s="316">
        <f t="shared" si="56"/>
        <v>62.82433336816657</v>
      </c>
      <c r="FM56" s="209"/>
      <c r="FN56" s="209"/>
      <c r="FO56" s="231">
        <f>FO55+1</f>
        <v>2048</v>
      </c>
      <c r="FP56" s="321">
        <f t="shared" si="75"/>
        <v>18838.551320816387</v>
      </c>
      <c r="FQ56" s="321">
        <f t="shared" si="20"/>
        <v>8415.1337786303793</v>
      </c>
      <c r="FR56" s="316">
        <f t="shared" si="21"/>
        <v>39.608684200914958</v>
      </c>
      <c r="FU56" s="231">
        <f t="shared" si="58"/>
        <v>2048</v>
      </c>
      <c r="FV56" s="515">
        <f t="shared" si="70"/>
        <v>20876.120482702627</v>
      </c>
      <c r="FW56" s="515">
        <f t="shared" si="101"/>
        <v>9325.3108293220575</v>
      </c>
      <c r="FX56" s="316">
        <f t="shared" si="102"/>
        <v>48.642982952291327</v>
      </c>
      <c r="FY56" s="209"/>
      <c r="FZ56" s="209"/>
      <c r="GA56" s="231">
        <f>GA55+1</f>
        <v>2048</v>
      </c>
      <c r="GB56" s="515">
        <f t="shared" si="71"/>
        <v>16586.124905516783</v>
      </c>
      <c r="GC56" s="515">
        <f t="shared" si="103"/>
        <v>7408.9805299820837</v>
      </c>
      <c r="GD56" s="316">
        <f t="shared" si="25"/>
        <v>30.700836467074296</v>
      </c>
      <c r="GH56" s="231">
        <f t="shared" si="61"/>
        <v>2048</v>
      </c>
      <c r="GI56" s="568">
        <f t="shared" si="72"/>
        <v>22724.99470428313</v>
      </c>
      <c r="GJ56" s="515">
        <f t="shared" si="104"/>
        <v>10151.198321916516</v>
      </c>
      <c r="GK56" s="316">
        <f t="shared" si="105"/>
        <v>57.6430757835398</v>
      </c>
      <c r="GL56" s="209"/>
      <c r="GM56" s="209"/>
      <c r="GN56" s="231">
        <f>GN55+1</f>
        <v>2048</v>
      </c>
      <c r="GO56" s="568">
        <f t="shared" si="73"/>
        <v>18055.059653193348</v>
      </c>
      <c r="GP56" s="515">
        <f t="shared" si="106"/>
        <v>8065.1500094323364</v>
      </c>
      <c r="GQ56" s="316">
        <f t="shared" si="29"/>
        <v>36.381622308496937</v>
      </c>
    </row>
    <row r="57" spans="1:199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M57" s="116"/>
      <c r="AN57" s="117"/>
      <c r="AO57" s="117"/>
      <c r="CV57" s="208">
        <v>2046</v>
      </c>
      <c r="CW57" s="258">
        <f>ROUNDUP(((CV57-$CV$56)*($CW$61-$CW$56))/($CV$61-$CV$56)+$CW$56,0)</f>
        <v>250863</v>
      </c>
      <c r="CX57" s="256">
        <v>1415.4720405469284</v>
      </c>
      <c r="CY57" s="238">
        <v>1458.0297882556915</v>
      </c>
      <c r="CZ57" s="238">
        <v>1259.9525472056239</v>
      </c>
      <c r="DA57" s="259">
        <v>1190.9741580635309</v>
      </c>
      <c r="DB57" s="260">
        <f t="shared" si="79"/>
        <v>0.89363091984187326</v>
      </c>
      <c r="DC57" s="255">
        <f t="shared" si="80"/>
        <v>0.89642450566481813</v>
      </c>
      <c r="DD57" s="267">
        <f t="shared" si="94"/>
        <v>81825.310707166529</v>
      </c>
      <c r="DE57" s="259">
        <f t="shared" si="95"/>
        <v>82081.105379076544</v>
      </c>
      <c r="DF57" s="268">
        <f t="shared" si="81"/>
        <v>3.6820299937346791E-2</v>
      </c>
      <c r="DG57" s="269">
        <f t="shared" si="82"/>
        <v>3.693540413262212E-2</v>
      </c>
      <c r="DH57" s="267">
        <f t="shared" si="96"/>
        <v>2756447.9754872299</v>
      </c>
      <c r="DI57" s="259">
        <f t="shared" si="97"/>
        <v>2763875.4038731316</v>
      </c>
      <c r="DJ57" s="265">
        <f t="shared" si="110"/>
        <v>1.2403648741689781</v>
      </c>
      <c r="DK57" s="266">
        <f t="shared" si="111"/>
        <v>1.2437071180122161</v>
      </c>
      <c r="DM57" s="231">
        <f t="shared" si="50"/>
        <v>2049</v>
      </c>
      <c r="DN57" s="321">
        <f t="shared" si="66"/>
        <v>33768.065370856551</v>
      </c>
      <c r="DO57" s="321">
        <f t="shared" si="6"/>
        <v>15084.110380998196</v>
      </c>
      <c r="DP57" s="316">
        <f t="shared" si="41"/>
        <v>127.29809626997718</v>
      </c>
      <c r="DR57" s="231">
        <f>DR56+1</f>
        <v>2049</v>
      </c>
      <c r="DS57" s="321">
        <f t="shared" si="67"/>
        <v>33907.847682529311</v>
      </c>
      <c r="DT57" s="321">
        <f t="shared" si="8"/>
        <v>15146.550790166639</v>
      </c>
      <c r="DU57" s="316">
        <f t="shared" si="9"/>
        <v>128.35434946756294</v>
      </c>
      <c r="DW57" s="231">
        <f>DW56+1</f>
        <v>2049</v>
      </c>
      <c r="DX57" s="321">
        <f t="shared" si="68"/>
        <v>32252.736560456546</v>
      </c>
      <c r="DY57" s="321">
        <f t="shared" si="11"/>
        <v>14407.216789714539</v>
      </c>
      <c r="DZ57" s="316">
        <f t="shared" si="12"/>
        <v>116.12772600131181</v>
      </c>
      <c r="EB57" s="231">
        <f>EB56+1</f>
        <v>2049</v>
      </c>
      <c r="EC57" s="321">
        <f t="shared" si="69"/>
        <v>32353.562064147052</v>
      </c>
      <c r="ED57" s="321">
        <f t="shared" si="14"/>
        <v>14452.255290149329</v>
      </c>
      <c r="EE57" s="316">
        <f t="shared" si="15"/>
        <v>116.85504267160579</v>
      </c>
      <c r="EJ57" s="208">
        <v>2046</v>
      </c>
      <c r="EK57" s="258">
        <f>ROUNDUP(((EJ57-$CV$56)*($CW$61-$CW$56))/($CV$61-$CV$56)+$CW$56,0)</f>
        <v>250863</v>
      </c>
      <c r="EL57" s="256">
        <v>1797.0070384969877</v>
      </c>
      <c r="EM57" s="238">
        <v>1403.7974423766136</v>
      </c>
      <c r="EN57" s="238">
        <v>1654.9204385640151</v>
      </c>
      <c r="EO57" s="240">
        <v>1467.6471844911575</v>
      </c>
      <c r="EP57" s="294"/>
      <c r="EQ57" s="294"/>
      <c r="ER57" s="294"/>
      <c r="ES57" s="294">
        <f t="shared" si="107"/>
        <v>0.99221549568699974</v>
      </c>
      <c r="ET57" s="289">
        <f t="shared" si="76"/>
        <v>90852.20690150265</v>
      </c>
      <c r="EU57" s="268">
        <f t="shared" si="77"/>
        <v>4.0882282990099689E-2</v>
      </c>
      <c r="EV57" s="296">
        <f t="shared" si="86"/>
        <v>2876330.5990481935</v>
      </c>
      <c r="EW57" s="168">
        <f t="shared" si="78"/>
        <v>1.2943104579821307</v>
      </c>
      <c r="EX57" s="294">
        <f t="shared" si="108"/>
        <v>0.68166117023300576</v>
      </c>
      <c r="EY57" s="255">
        <f t="shared" si="109"/>
        <v>1.3027698211409937</v>
      </c>
      <c r="EZ57" s="261">
        <f t="shared" si="89"/>
        <v>62416.301644079322</v>
      </c>
      <c r="FA57" s="262">
        <f t="shared" si="90"/>
        <v>119288.112158926</v>
      </c>
      <c r="FB57" s="268">
        <f t="shared" si="98"/>
        <v>2.8086504379306067E-2</v>
      </c>
      <c r="FC57" s="269">
        <f t="shared" si="91"/>
        <v>5.3678061600893313E-2</v>
      </c>
      <c r="FD57" s="261">
        <f t="shared" si="99"/>
        <v>2271837.9280256242</v>
      </c>
      <c r="FE57" s="262">
        <f t="shared" si="100"/>
        <v>3970819.5383630991</v>
      </c>
      <c r="FF57" s="265">
        <f t="shared" si="92"/>
        <v>1.0222968076260253</v>
      </c>
      <c r="FG57" s="266">
        <f t="shared" si="112"/>
        <v>1.7868159025126802</v>
      </c>
      <c r="FH57" s="209"/>
      <c r="FI57" s="231">
        <f t="shared" si="55"/>
        <v>2049</v>
      </c>
      <c r="FJ57" s="321">
        <f t="shared" si="74"/>
        <v>23736.29651166395</v>
      </c>
      <c r="FK57" s="321">
        <f t="shared" si="19"/>
        <v>10602.94431101901</v>
      </c>
      <c r="FL57" s="316">
        <f t="shared" si="56"/>
        <v>62.888987145112331</v>
      </c>
      <c r="FM57" s="209"/>
      <c r="FN57" s="209"/>
      <c r="FO57" s="231">
        <f>FO56+1</f>
        <v>2049</v>
      </c>
      <c r="FP57" s="321">
        <f t="shared" si="75"/>
        <v>18848.847144160256</v>
      </c>
      <c r="FQ57" s="321">
        <f t="shared" si="20"/>
        <v>8419.7328971785264</v>
      </c>
      <c r="FR57" s="316">
        <f t="shared" si="21"/>
        <v>39.652003534463702</v>
      </c>
      <c r="FU57" s="231">
        <f t="shared" si="58"/>
        <v>2049</v>
      </c>
      <c r="FV57" s="515">
        <f t="shared" si="70"/>
        <v>20849.945105570077</v>
      </c>
      <c r="FW57" s="515">
        <f t="shared" si="101"/>
        <v>9313.6183537953912</v>
      </c>
      <c r="FX57" s="316">
        <f t="shared" si="102"/>
        <v>48.521045421334001</v>
      </c>
      <c r="FY57" s="209"/>
      <c r="FZ57" s="209"/>
      <c r="GA57" s="231">
        <f>GA56+1</f>
        <v>2049</v>
      </c>
      <c r="GB57" s="515">
        <f t="shared" si="71"/>
        <v>16565.328509226139</v>
      </c>
      <c r="GC57" s="515">
        <f t="shared" si="103"/>
        <v>7399.6908317500447</v>
      </c>
      <c r="GD57" s="316">
        <f t="shared" si="25"/>
        <v>30.623870713025543</v>
      </c>
      <c r="GH57" s="231">
        <f t="shared" si="61"/>
        <v>2049</v>
      </c>
      <c r="GI57" s="568">
        <f t="shared" si="72"/>
        <v>22757.592677845147</v>
      </c>
      <c r="GJ57" s="515">
        <f t="shared" si="104"/>
        <v>10165.759755211733</v>
      </c>
      <c r="GK57" s="316">
        <f t="shared" si="105"/>
        <v>57.808607951637541</v>
      </c>
      <c r="GL57" s="209"/>
      <c r="GM57" s="209"/>
      <c r="GN57" s="231">
        <f>GN56+1</f>
        <v>2049</v>
      </c>
      <c r="GO57" s="568">
        <f t="shared" si="73"/>
        <v>18080.958816862876</v>
      </c>
      <c r="GP57" s="515">
        <f t="shared" si="106"/>
        <v>8076.7191010956058</v>
      </c>
      <c r="GQ57" s="316">
        <f t="shared" si="29"/>
        <v>36.486105162048773</v>
      </c>
    </row>
    <row r="58" spans="1:199" ht="15.75" thickBot="1" x14ac:dyDescent="0.3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M58" s="116"/>
      <c r="AN58" s="117"/>
      <c r="AO58" s="117"/>
      <c r="CV58" s="205">
        <v>2047</v>
      </c>
      <c r="CW58" s="258">
        <f>ROUNDUP(((CV58-$CV$56)*($CW$61-$CW$56))/($CV$61-$CV$56)+$CW$56,0)</f>
        <v>249932</v>
      </c>
      <c r="CX58" s="256">
        <v>1214.1143808620591</v>
      </c>
      <c r="CY58" s="238">
        <v>1371.4511252045631</v>
      </c>
      <c r="CZ58" s="238">
        <v>1993.602615097574</v>
      </c>
      <c r="DA58" s="259">
        <v>1321.9313978850839</v>
      </c>
      <c r="DB58" s="260">
        <f t="shared" si="79"/>
        <v>0.89363091984187326</v>
      </c>
      <c r="DC58" s="255">
        <f t="shared" si="80"/>
        <v>0.89642450566481813</v>
      </c>
      <c r="DD58" s="267">
        <f t="shared" si="94"/>
        <v>81521.641516140458</v>
      </c>
      <c r="DE58" s="259">
        <f t="shared" si="95"/>
        <v>81776.486885684048</v>
      </c>
      <c r="DF58" s="268">
        <f t="shared" si="81"/>
        <v>3.6683652846138962E-2</v>
      </c>
      <c r="DG58" s="269">
        <f t="shared" si="82"/>
        <v>3.679832986799373E-2</v>
      </c>
      <c r="DH58" s="267">
        <f t="shared" si="96"/>
        <v>2837969.6170033705</v>
      </c>
      <c r="DI58" s="259">
        <f t="shared" si="97"/>
        <v>2845651.8907588157</v>
      </c>
      <c r="DJ58" s="265">
        <f t="shared" si="110"/>
        <v>1.2770485270151171</v>
      </c>
      <c r="DK58" s="266">
        <f t="shared" si="111"/>
        <v>1.2805054478802098</v>
      </c>
      <c r="DM58" s="232">
        <f t="shared" si="50"/>
        <v>2050</v>
      </c>
      <c r="DN58" s="233">
        <f t="shared" si="66"/>
        <v>33641.334734905948</v>
      </c>
      <c r="DO58" s="233">
        <f t="shared" si="6"/>
        <v>15027.500122745652</v>
      </c>
      <c r="DP58" s="80">
        <f t="shared" si="41"/>
        <v>126.34423879611305</v>
      </c>
      <c r="DR58" s="232">
        <f>DR57+1</f>
        <v>2050</v>
      </c>
      <c r="DS58" s="233">
        <f t="shared" si="67"/>
        <v>33781.068247135743</v>
      </c>
      <c r="DT58" s="233">
        <f t="shared" si="8"/>
        <v>15089.918733324921</v>
      </c>
      <c r="DU58" s="80">
        <f t="shared" si="9"/>
        <v>127.3961673082364</v>
      </c>
      <c r="DW58" s="232">
        <f>DW57+1</f>
        <v>2050</v>
      </c>
      <c r="DX58" s="233">
        <f t="shared" si="68"/>
        <v>32132.145487578178</v>
      </c>
      <c r="DY58" s="233">
        <f t="shared" si="11"/>
        <v>14353.349058937454</v>
      </c>
      <c r="DZ58" s="80">
        <f t="shared" si="12"/>
        <v>115.26080986708342</v>
      </c>
      <c r="EB58" s="232">
        <f>EB57+1</f>
        <v>2050</v>
      </c>
      <c r="EC58" s="233">
        <f t="shared" si="69"/>
        <v>32232.594010678513</v>
      </c>
      <c r="ED58" s="233">
        <f t="shared" si="14"/>
        <v>14398.219163085067</v>
      </c>
      <c r="EE58" s="80">
        <f t="shared" si="15"/>
        <v>115.98269744760972</v>
      </c>
      <c r="EJ58" s="205">
        <v>2047</v>
      </c>
      <c r="EK58" s="258">
        <f>ROUNDUP(((EJ58-$CV$56)*($CW$61-$CW$56))/($CV$61-$CV$56)+$CW$56,0)</f>
        <v>249932</v>
      </c>
      <c r="EL58" s="256">
        <v>1364.6891595232837</v>
      </c>
      <c r="EM58" s="238">
        <v>1417.9225857257843</v>
      </c>
      <c r="EN58" s="238">
        <v>2683.1344129347635</v>
      </c>
      <c r="EO58" s="240">
        <v>1564.0709899663925</v>
      </c>
      <c r="EP58" s="294"/>
      <c r="EQ58" s="294"/>
      <c r="ER58" s="294"/>
      <c r="ES58" s="294">
        <f t="shared" si="107"/>
        <v>0.99648795144279423</v>
      </c>
      <c r="ET58" s="289">
        <f t="shared" si="76"/>
        <v>90904.79273820018</v>
      </c>
      <c r="EU58" s="268">
        <f t="shared" si="77"/>
        <v>4.0905945916190962E-2</v>
      </c>
      <c r="EV58" s="296">
        <f t="shared" si="86"/>
        <v>2967235.3917863937</v>
      </c>
      <c r="EW58" s="168">
        <f t="shared" si="78"/>
        <v>1.3352164038983219</v>
      </c>
      <c r="EX58" s="294">
        <f t="shared" si="108"/>
        <v>0.68337004777340238</v>
      </c>
      <c r="EY58" s="255">
        <f t="shared" si="109"/>
        <v>1.3096058551121861</v>
      </c>
      <c r="EZ58" s="261">
        <f t="shared" si="89"/>
        <v>62340.555614737226</v>
      </c>
      <c r="FA58" s="262">
        <f t="shared" si="90"/>
        <v>119469.0298616631</v>
      </c>
      <c r="FB58" s="268">
        <f t="shared" si="98"/>
        <v>2.805241967500937E-2</v>
      </c>
      <c r="FC58" s="269">
        <f t="shared" si="91"/>
        <v>5.3759472157372541E-2</v>
      </c>
      <c r="FD58" s="261">
        <f t="shared" si="99"/>
        <v>2334178.4836403616</v>
      </c>
      <c r="FE58" s="262">
        <f t="shared" si="100"/>
        <v>4090288.5682247621</v>
      </c>
      <c r="FF58" s="265">
        <f t="shared" si="92"/>
        <v>1.0503492273010346</v>
      </c>
      <c r="FG58" s="266">
        <f t="shared" si="112"/>
        <v>1.8405753746700526</v>
      </c>
      <c r="FH58" s="209"/>
      <c r="FI58" s="232">
        <f t="shared" si="55"/>
        <v>2050</v>
      </c>
      <c r="FJ58" s="233">
        <f>EU61*$FL$8</f>
        <v>23747.740579708618</v>
      </c>
      <c r="FK58" s="233">
        <f t="shared" si="19"/>
        <v>10608.056347604392</v>
      </c>
      <c r="FL58" s="80">
        <f>(FJ58*((FK58-$DP$5)/($DP$5-$DP$6)))/1000000</f>
        <v>62.949657873735468</v>
      </c>
      <c r="FM58" s="209"/>
      <c r="FN58" s="209"/>
      <c r="FO58" s="232">
        <f>FO57+1</f>
        <v>2050</v>
      </c>
      <c r="FP58" s="233">
        <f t="shared" si="75"/>
        <v>18858.541224795277</v>
      </c>
      <c r="FQ58" s="233">
        <f t="shared" si="20"/>
        <v>8424.0632187629908</v>
      </c>
      <c r="FR58" s="80">
        <f t="shared" si="21"/>
        <v>39.692812696299875</v>
      </c>
      <c r="FU58" s="232">
        <f t="shared" si="58"/>
        <v>2050</v>
      </c>
      <c r="FV58" s="515">
        <f t="shared" si="70"/>
        <v>20823.380325956539</v>
      </c>
      <c r="FW58" s="233">
        <f t="shared" si="101"/>
        <v>9301.7519331539715</v>
      </c>
      <c r="FX58" s="80">
        <f>(FV58*((FW58-$DP$5)/($DP$5-$DP$6)))/1000000</f>
        <v>48.397450325034207</v>
      </c>
      <c r="FY58" s="209"/>
      <c r="FZ58" s="209"/>
      <c r="GA58" s="232">
        <f>GA57+1</f>
        <v>2050</v>
      </c>
      <c r="GB58" s="515">
        <f t="shared" si="71"/>
        <v>16544.222731784266</v>
      </c>
      <c r="GC58" s="233">
        <f t="shared" si="103"/>
        <v>7390.2629337312028</v>
      </c>
      <c r="GD58" s="80">
        <f t="shared" si="25"/>
        <v>30.545858727109881</v>
      </c>
      <c r="GH58" s="232">
        <f t="shared" si="61"/>
        <v>2050</v>
      </c>
      <c r="GI58" s="568">
        <f t="shared" si="72"/>
        <v>22789.308211997784</v>
      </c>
      <c r="GJ58" s="233">
        <f t="shared" si="104"/>
        <v>10179.927005028881</v>
      </c>
      <c r="GK58" s="80">
        <f>(GI58*((GJ58-$DP$5)/($DP$5-$DP$6)))/1000000</f>
        <v>57.969886888045679</v>
      </c>
      <c r="GL58" s="209"/>
      <c r="GM58" s="209"/>
      <c r="GN58" s="232">
        <f>GN57+1</f>
        <v>2050</v>
      </c>
      <c r="GO58" s="568">
        <f t="shared" si="73"/>
        <v>18106.156880427257</v>
      </c>
      <c r="GP58" s="233">
        <f t="shared" si="106"/>
        <v>8087.975013094655</v>
      </c>
      <c r="GQ58" s="80">
        <f t="shared" si="29"/>
        <v>36.587903411916344</v>
      </c>
    </row>
    <row r="59" spans="1:199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M59" s="116"/>
      <c r="AN59" s="117"/>
      <c r="AO59" s="117"/>
      <c r="CV59" s="205">
        <v>2048</v>
      </c>
      <c r="CW59" s="258">
        <f>ROUNDUP(((CV59-$CV$56)*($CW$61-$CW$56))/($CV$61-$CV$56)+$CW$56,0)</f>
        <v>249001</v>
      </c>
      <c r="CX59" s="256">
        <v>1379.6222453329465</v>
      </c>
      <c r="CY59" s="238">
        <v>1537.8236795663834</v>
      </c>
      <c r="CZ59" s="238">
        <v>1378.918048106191</v>
      </c>
      <c r="DA59" s="259">
        <v>1297.0962826013565</v>
      </c>
      <c r="DB59" s="260">
        <f t="shared" si="79"/>
        <v>0.89363091984187326</v>
      </c>
      <c r="DC59" s="255">
        <f t="shared" si="80"/>
        <v>0.89642450566481813</v>
      </c>
      <c r="DD59" s="267">
        <f t="shared" si="94"/>
        <v>81217.972325114402</v>
      </c>
      <c r="DE59" s="259">
        <f t="shared" si="95"/>
        <v>81471.868392291566</v>
      </c>
      <c r="DF59" s="268">
        <f t="shared" si="81"/>
        <v>3.6547005754931132E-2</v>
      </c>
      <c r="DG59" s="269">
        <f t="shared" si="82"/>
        <v>3.6661255603365347E-2</v>
      </c>
      <c r="DH59" s="267">
        <f t="shared" si="96"/>
        <v>2919187.5893284851</v>
      </c>
      <c r="DI59" s="259">
        <f t="shared" si="97"/>
        <v>2927123.7591511072</v>
      </c>
      <c r="DJ59" s="265">
        <f t="shared" si="110"/>
        <v>1.3135955327700484</v>
      </c>
      <c r="DK59" s="266">
        <f t="shared" si="111"/>
        <v>1.317166703483575</v>
      </c>
      <c r="DM59" s="234"/>
      <c r="EJ59" s="205">
        <v>2048</v>
      </c>
      <c r="EK59" s="258">
        <f>ROUNDUP(((EJ59-$CV$56)*($CW$61-$CW$56))/($CV$61-$CV$56)+$CW$56,0)</f>
        <v>249001</v>
      </c>
      <c r="EL59" s="256">
        <v>2171.9852564352263</v>
      </c>
      <c r="EM59" s="238">
        <v>1449.246071100235</v>
      </c>
      <c r="EN59" s="238">
        <v>1986.0978554544463</v>
      </c>
      <c r="EO59" s="240">
        <v>1525.8945506811142</v>
      </c>
      <c r="EP59" s="294"/>
      <c r="EQ59" s="294"/>
      <c r="ER59" s="294"/>
      <c r="ES59" s="294">
        <f t="shared" si="107"/>
        <v>1.0007604071985887</v>
      </c>
      <c r="ET59" s="289">
        <f t="shared" si="76"/>
        <v>90954.474885792355</v>
      </c>
      <c r="EU59" s="268">
        <f t="shared" si="77"/>
        <v>4.0928302220860822E-2</v>
      </c>
      <c r="EV59" s="296">
        <f t="shared" si="86"/>
        <v>3058189.8666721862</v>
      </c>
      <c r="EW59" s="168">
        <f t="shared" si="78"/>
        <v>1.3761447061191827</v>
      </c>
      <c r="EX59" s="294">
        <f t="shared" si="108"/>
        <v>0.68507892531379899</v>
      </c>
      <c r="EY59" s="255">
        <f t="shared" si="109"/>
        <v>1.3164418890833784</v>
      </c>
      <c r="EZ59" s="261">
        <f t="shared" si="89"/>
        <v>62263.648180952361</v>
      </c>
      <c r="FA59" s="262">
        <f t="shared" si="90"/>
        <v>119645.30159063237</v>
      </c>
      <c r="FB59" s="268">
        <f t="shared" si="98"/>
        <v>2.8017812354182877E-2</v>
      </c>
      <c r="FC59" s="269">
        <f t="shared" si="91"/>
        <v>5.3838792087538778E-2</v>
      </c>
      <c r="FD59" s="261">
        <f t="shared" si="99"/>
        <v>2396442.1318213139</v>
      </c>
      <c r="FE59" s="262">
        <f t="shared" si="100"/>
        <v>4209933.8698153943</v>
      </c>
      <c r="FF59" s="265">
        <f t="shared" si="92"/>
        <v>1.0783670396552174</v>
      </c>
      <c r="FG59" s="266">
        <f t="shared" si="112"/>
        <v>1.8944141667575913</v>
      </c>
      <c r="FH59" s="209"/>
      <c r="FI59" s="234"/>
      <c r="FJ59" s="209"/>
      <c r="FK59" s="209"/>
      <c r="FL59" s="209"/>
      <c r="FM59" s="209"/>
      <c r="FN59" s="209"/>
    </row>
    <row r="60" spans="1:199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M60" s="116"/>
      <c r="AN60" s="117"/>
      <c r="AO60" s="117"/>
      <c r="CV60" s="205">
        <v>2049</v>
      </c>
      <c r="CW60" s="258">
        <f>ROUNDUP(((CV60-$CV$56)*($CW$61-$CW$56))/($CV$61-$CV$56)+$CW$56,0)</f>
        <v>248070</v>
      </c>
      <c r="CX60" s="256">
        <v>1342.3080630237885</v>
      </c>
      <c r="CY60" s="238">
        <v>1607.242415189743</v>
      </c>
      <c r="CZ60" s="238">
        <v>1128.8517705312217</v>
      </c>
      <c r="DA60" s="259">
        <v>1257.4280717372894</v>
      </c>
      <c r="DB60" s="260">
        <f t="shared" si="79"/>
        <v>0.89363091984187326</v>
      </c>
      <c r="DC60" s="255">
        <f t="shared" si="80"/>
        <v>0.89642450566481813</v>
      </c>
      <c r="DD60" s="267">
        <f t="shared" si="94"/>
        <v>80914.303134088317</v>
      </c>
      <c r="DE60" s="259">
        <f t="shared" si="95"/>
        <v>81167.249898899085</v>
      </c>
      <c r="DF60" s="268">
        <f t="shared" si="81"/>
        <v>3.6410358663723295E-2</v>
      </c>
      <c r="DG60" s="269">
        <f t="shared" si="82"/>
        <v>3.6524181338736965E-2</v>
      </c>
      <c r="DH60" s="267">
        <f t="shared" si="96"/>
        <v>3000101.8924625735</v>
      </c>
      <c r="DI60" s="259">
        <f t="shared" si="97"/>
        <v>3008291.009050006</v>
      </c>
      <c r="DJ60" s="265">
        <f t="shared" si="110"/>
        <v>1.3500058914337716</v>
      </c>
      <c r="DK60" s="266">
        <f t="shared" si="111"/>
        <v>1.3536908848223119</v>
      </c>
      <c r="EJ60" s="205">
        <v>2049</v>
      </c>
      <c r="EK60" s="258">
        <f>ROUNDUP(((EJ60-$CV$56)*($CW$61-$CW$56))/($CV$61-$CV$56)+$CW$56,0)</f>
        <v>248070</v>
      </c>
      <c r="EL60" s="256">
        <v>1897.7735526464096</v>
      </c>
      <c r="EM60" s="238">
        <v>1497.1916848421097</v>
      </c>
      <c r="EN60" s="238">
        <v>1367.6014474559706</v>
      </c>
      <c r="EO60" s="240">
        <v>1505.8219449818134</v>
      </c>
      <c r="EP60" s="294"/>
      <c r="EQ60" s="294"/>
      <c r="ER60" s="294"/>
      <c r="ES60" s="294">
        <f t="shared" si="107"/>
        <v>1.0050328629543832</v>
      </c>
      <c r="ET60" s="289">
        <f t="shared" si="76"/>
        <v>91001.253344279248</v>
      </c>
      <c r="EU60" s="268">
        <f t="shared" si="77"/>
        <v>4.0949351904109303E-2</v>
      </c>
      <c r="EV60" s="296">
        <f t="shared" si="86"/>
        <v>3149191.1200164654</v>
      </c>
      <c r="EW60" s="168">
        <f t="shared" si="78"/>
        <v>1.417094058023292</v>
      </c>
      <c r="EX60" s="294">
        <f t="shared" si="108"/>
        <v>0.68678780285419572</v>
      </c>
      <c r="EY60" s="255">
        <f t="shared" si="109"/>
        <v>1.3232779230545708</v>
      </c>
      <c r="EZ60" s="261">
        <f t="shared" si="89"/>
        <v>62185.579342724719</v>
      </c>
      <c r="FA60" s="262">
        <f t="shared" si="90"/>
        <v>119816.9273458338</v>
      </c>
      <c r="FB60" s="268">
        <f t="shared" si="98"/>
        <v>2.7982682416826585E-2</v>
      </c>
      <c r="FC60" s="269">
        <f t="shared" si="91"/>
        <v>5.3916021391392024E-2</v>
      </c>
      <c r="FD60" s="261">
        <f t="shared" si="99"/>
        <v>2458627.7111640386</v>
      </c>
      <c r="FE60" s="262">
        <f t="shared" si="100"/>
        <v>4329750.797161228</v>
      </c>
      <c r="FF60" s="265">
        <f t="shared" si="92"/>
        <v>1.106349722072044</v>
      </c>
      <c r="FG60" s="266">
        <f t="shared" si="112"/>
        <v>1.9483301881489834</v>
      </c>
      <c r="FH60" s="209"/>
      <c r="FI60" s="209"/>
      <c r="FJ60" s="209"/>
      <c r="FK60" s="209"/>
      <c r="FL60" s="209"/>
      <c r="FM60" s="209"/>
      <c r="FN60" s="209"/>
    </row>
    <row r="61" spans="1:199" ht="15.75" thickBot="1" x14ac:dyDescent="0.3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M61" s="116"/>
      <c r="AN61" s="117"/>
      <c r="AO61" s="117"/>
      <c r="CV61" s="208">
        <v>2050</v>
      </c>
      <c r="CW61" s="258">
        <v>247139</v>
      </c>
      <c r="CX61" s="270">
        <v>1401.7440555353537</v>
      </c>
      <c r="CY61" s="271">
        <v>1407.3053985834122</v>
      </c>
      <c r="CZ61" s="271">
        <v>1303.3485303234629</v>
      </c>
      <c r="DA61" s="272">
        <v>1394.4626172780991</v>
      </c>
      <c r="DB61" s="260">
        <f t="shared" si="79"/>
        <v>0.89363091984187326</v>
      </c>
      <c r="DC61" s="255">
        <f t="shared" si="80"/>
        <v>0.89642450566481813</v>
      </c>
      <c r="DD61" s="273">
        <f t="shared" si="94"/>
        <v>80610.633943062261</v>
      </c>
      <c r="DE61" s="272">
        <f t="shared" si="95"/>
        <v>80862.631405506574</v>
      </c>
      <c r="DF61" s="274">
        <f t="shared" si="81"/>
        <v>3.6273711572515473E-2</v>
      </c>
      <c r="DG61" s="275">
        <f t="shared" si="82"/>
        <v>3.6387107074108561E-2</v>
      </c>
      <c r="DH61" s="273">
        <f t="shared" si="96"/>
        <v>3080712.5264056358</v>
      </c>
      <c r="DI61" s="272">
        <f t="shared" si="97"/>
        <v>3089153.6404555128</v>
      </c>
      <c r="DJ61" s="276">
        <f t="shared" si="110"/>
        <v>1.3862796030062872</v>
      </c>
      <c r="DK61" s="277">
        <f t="shared" si="111"/>
        <v>1.3900779918964206</v>
      </c>
      <c r="EJ61" s="208">
        <v>2050</v>
      </c>
      <c r="EK61" s="258">
        <v>247139</v>
      </c>
      <c r="EL61" s="270">
        <v>1361.1734556247939</v>
      </c>
      <c r="EM61" s="271">
        <v>1390.5546152591705</v>
      </c>
      <c r="EN61" s="271">
        <v>1271.657701854497</v>
      </c>
      <c r="EO61" s="284">
        <v>1401.4546834230423</v>
      </c>
      <c r="EP61" s="305">
        <f>Resultado!G12</f>
        <v>0.12489050237959795</v>
      </c>
      <c r="EQ61" s="567">
        <f>Resultado!N12</f>
        <v>-0.31785093407172044</v>
      </c>
      <c r="ER61" s="567">
        <f>Resultado!M12</f>
        <v>0.31785093407172044</v>
      </c>
      <c r="ES61" s="294">
        <f>(1+EP61)*$ES$25</f>
        <v>1.0093053187101777</v>
      </c>
      <c r="ET61" s="290">
        <f t="shared" si="76"/>
        <v>91045.12811366083</v>
      </c>
      <c r="EU61" s="274">
        <f t="shared" si="77"/>
        <v>4.0969094965936384E-2</v>
      </c>
      <c r="EV61" s="297">
        <f t="shared" si="86"/>
        <v>3240236.2481301264</v>
      </c>
      <c r="EW61" s="169">
        <f t="shared" si="78"/>
        <v>1.4580631529892283</v>
      </c>
      <c r="EX61" s="260">
        <f>ES61*(1+EQ61)</f>
        <v>0.68849668039459233</v>
      </c>
      <c r="EY61" s="255">
        <f>ES61*(1+ER61)</f>
        <v>1.3301139570257632</v>
      </c>
      <c r="EZ61" s="261">
        <f t="shared" si="89"/>
        <v>62106.349100054285</v>
      </c>
      <c r="FA61" s="262">
        <f t="shared" si="90"/>
        <v>119983.90712726738</v>
      </c>
      <c r="FB61" s="274">
        <f t="shared" si="98"/>
        <v>2.7947029862940485E-2</v>
      </c>
      <c r="FC61" s="275">
        <f t="shared" si="91"/>
        <v>5.399116006893228E-2</v>
      </c>
      <c r="FD61" s="261">
        <f t="shared" si="99"/>
        <v>2520734.0602640929</v>
      </c>
      <c r="FE61" s="262">
        <f t="shared" si="100"/>
        <v>4449734.7042884957</v>
      </c>
      <c r="FF61" s="276">
        <f t="shared" si="92"/>
        <v>1.1342967519349845</v>
      </c>
      <c r="FG61" s="277">
        <f t="shared" si="112"/>
        <v>2.0023213482179156</v>
      </c>
      <c r="FH61" s="209"/>
      <c r="FI61" s="209"/>
      <c r="FJ61" s="209"/>
      <c r="FK61" s="209"/>
      <c r="FL61" s="209"/>
      <c r="FM61" s="209"/>
      <c r="FN61" s="209"/>
    </row>
    <row r="62" spans="1:199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M62" s="116"/>
      <c r="AN62" s="117"/>
      <c r="AO62" s="117"/>
    </row>
    <row r="63" spans="1:199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M63" s="116"/>
      <c r="AN63" s="117"/>
      <c r="AO63" s="117"/>
    </row>
    <row r="64" spans="1:199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M64" s="116"/>
      <c r="AN64" s="117"/>
      <c r="AO64" s="117"/>
    </row>
    <row r="65" spans="1:41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M65" s="116"/>
      <c r="AN65" s="117"/>
      <c r="AO65" s="117"/>
    </row>
    <row r="66" spans="1:41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M66" s="116"/>
      <c r="AN66" s="117"/>
      <c r="AO66" s="117"/>
    </row>
    <row r="67" spans="1:41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M67" s="116"/>
      <c r="AN67" s="117"/>
      <c r="AO67" s="117"/>
    </row>
    <row r="68" spans="1:41" x14ac:dyDescent="0.25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M68" s="116"/>
      <c r="AN68" s="117"/>
      <c r="AO68" s="117"/>
    </row>
    <row r="69" spans="1:41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M69" s="116"/>
      <c r="AN69" s="117"/>
      <c r="AO69" s="117"/>
    </row>
    <row r="70" spans="1:41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M70" s="116"/>
      <c r="AN70" s="117"/>
      <c r="AO70" s="117"/>
    </row>
    <row r="71" spans="1:41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M71" s="116"/>
      <c r="AN71" s="117"/>
      <c r="AO71" s="117"/>
    </row>
    <row r="72" spans="1:41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6"/>
      <c r="Z72" s="116"/>
      <c r="AM72" s="116"/>
      <c r="AN72" s="117"/>
      <c r="AO72" s="117"/>
    </row>
    <row r="73" spans="1:41" x14ac:dyDescent="0.25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6"/>
      <c r="Z73" s="116"/>
      <c r="AM73" s="116"/>
      <c r="AN73" s="117"/>
      <c r="AO73" s="117"/>
    </row>
    <row r="74" spans="1:41" x14ac:dyDescent="0.25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6"/>
      <c r="Z74" s="116"/>
      <c r="AM74" s="116"/>
      <c r="AN74" s="117"/>
      <c r="AO74" s="117"/>
    </row>
    <row r="75" spans="1:41" x14ac:dyDescent="0.25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768"/>
      <c r="O75" s="768"/>
      <c r="P75" s="768"/>
      <c r="Q75" s="118"/>
      <c r="R75" s="118"/>
      <c r="S75" s="118"/>
      <c r="T75" s="118"/>
      <c r="U75" s="768"/>
      <c r="V75" s="768"/>
      <c r="W75" s="768"/>
      <c r="X75" s="118"/>
      <c r="Y75" s="116"/>
      <c r="Z75" s="116"/>
      <c r="AM75" s="116"/>
      <c r="AN75" s="117"/>
      <c r="AO75" s="117"/>
    </row>
    <row r="76" spans="1:41" x14ac:dyDescent="0.25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768"/>
      <c r="O76" s="768"/>
      <c r="P76" s="768"/>
      <c r="Q76" s="118"/>
      <c r="R76" s="118"/>
      <c r="S76" s="118"/>
      <c r="T76" s="118"/>
      <c r="U76" s="768"/>
      <c r="V76" s="768"/>
      <c r="W76" s="768"/>
      <c r="X76" s="118"/>
      <c r="Y76" s="116"/>
      <c r="Z76" s="116"/>
      <c r="AM76" s="116"/>
      <c r="AN76" s="117"/>
      <c r="AO76" s="117"/>
    </row>
    <row r="77" spans="1:41" x14ac:dyDescent="0.25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768"/>
      <c r="O77" s="768"/>
      <c r="P77" s="768"/>
      <c r="Q77" s="118"/>
      <c r="R77" s="118"/>
      <c r="S77" s="118"/>
      <c r="T77" s="118"/>
      <c r="U77" s="768"/>
      <c r="V77" s="768"/>
      <c r="W77" s="768"/>
      <c r="X77" s="118"/>
      <c r="Y77" s="116"/>
      <c r="Z77" s="116"/>
      <c r="AM77" s="116"/>
      <c r="AN77" s="117"/>
      <c r="AO77" s="117"/>
    </row>
    <row r="78" spans="1:41" x14ac:dyDescent="0.25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8"/>
      <c r="O78" s="103"/>
      <c r="P78" s="118"/>
      <c r="Q78" s="118"/>
      <c r="R78" s="118"/>
      <c r="S78" s="118"/>
      <c r="T78" s="118"/>
      <c r="U78" s="118"/>
      <c r="V78" s="103"/>
      <c r="W78" s="118"/>
      <c r="X78" s="118"/>
      <c r="Y78" s="116"/>
      <c r="Z78" s="116"/>
      <c r="AM78" s="116"/>
      <c r="AN78" s="117"/>
      <c r="AO78" s="117"/>
    </row>
    <row r="79" spans="1:41" x14ac:dyDescent="0.25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8"/>
      <c r="O79" s="103"/>
      <c r="P79" s="118"/>
      <c r="Q79" s="118"/>
      <c r="R79" s="118"/>
      <c r="S79" s="118"/>
      <c r="T79" s="118"/>
      <c r="U79" s="118"/>
      <c r="V79" s="103"/>
      <c r="W79" s="118"/>
      <c r="X79" s="118"/>
      <c r="Y79" s="116"/>
      <c r="Z79" s="116"/>
      <c r="AM79" s="116"/>
      <c r="AN79" s="117"/>
      <c r="AO79" s="117"/>
    </row>
    <row r="80" spans="1:41" x14ac:dyDescent="0.25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8"/>
      <c r="O80" s="103"/>
      <c r="P80" s="118"/>
      <c r="Q80" s="118"/>
      <c r="R80" s="118"/>
      <c r="S80" s="118"/>
      <c r="T80" s="118"/>
      <c r="U80" s="118"/>
      <c r="V80" s="103"/>
      <c r="W80" s="118"/>
      <c r="X80" s="118"/>
      <c r="Y80" s="116"/>
      <c r="Z80" s="116"/>
      <c r="AM80" s="116"/>
      <c r="AN80" s="117"/>
      <c r="AO80" s="117"/>
    </row>
    <row r="81" spans="1:41" x14ac:dyDescent="0.25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8"/>
      <c r="O81" s="103"/>
      <c r="P81" s="118"/>
      <c r="Q81" s="118"/>
      <c r="R81" s="118"/>
      <c r="S81" s="118"/>
      <c r="T81" s="118"/>
      <c r="U81" s="118"/>
      <c r="V81" s="103"/>
      <c r="W81" s="118"/>
      <c r="X81" s="118"/>
      <c r="Y81" s="116"/>
      <c r="Z81" s="116"/>
      <c r="AM81" s="116"/>
      <c r="AN81" s="117"/>
      <c r="AO81" s="117"/>
    </row>
    <row r="82" spans="1:41" x14ac:dyDescent="0.25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8"/>
      <c r="O82" s="103"/>
      <c r="P82" s="118"/>
      <c r="Q82" s="118"/>
      <c r="R82" s="118"/>
      <c r="S82" s="118"/>
      <c r="T82" s="118"/>
      <c r="U82" s="118"/>
      <c r="V82" s="103"/>
      <c r="W82" s="118"/>
      <c r="X82" s="118"/>
      <c r="Y82" s="116"/>
      <c r="Z82" s="116"/>
      <c r="AM82" s="116"/>
      <c r="AN82" s="117"/>
      <c r="AO82" s="117"/>
    </row>
    <row r="83" spans="1:41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8"/>
      <c r="O83" s="103"/>
      <c r="P83" s="118"/>
      <c r="Q83" s="118"/>
      <c r="R83" s="118"/>
      <c r="S83" s="118"/>
      <c r="T83" s="118"/>
      <c r="U83" s="118"/>
      <c r="V83" s="103"/>
      <c r="W83" s="118"/>
      <c r="X83" s="118"/>
      <c r="Y83" s="116"/>
      <c r="Z83" s="116"/>
      <c r="AM83" s="116"/>
      <c r="AN83" s="117"/>
      <c r="AO83" s="117"/>
    </row>
    <row r="84" spans="1:41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8"/>
      <c r="O84" s="103"/>
      <c r="P84" s="118"/>
      <c r="Q84" s="118"/>
      <c r="R84" s="118"/>
      <c r="S84" s="118"/>
      <c r="T84" s="118"/>
      <c r="U84" s="118"/>
      <c r="V84" s="103"/>
      <c r="W84" s="118"/>
      <c r="X84" s="118"/>
      <c r="Y84" s="116"/>
      <c r="Z84" s="116"/>
      <c r="AM84" s="116"/>
      <c r="AN84" s="117"/>
      <c r="AO84" s="117"/>
    </row>
    <row r="85" spans="1:41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8"/>
      <c r="O85" s="103"/>
      <c r="P85" s="118"/>
      <c r="Q85" s="118"/>
      <c r="R85" s="118"/>
      <c r="S85" s="118"/>
      <c r="T85" s="118"/>
      <c r="U85" s="118"/>
      <c r="V85" s="103"/>
      <c r="W85" s="118"/>
      <c r="X85" s="118"/>
      <c r="Y85" s="116"/>
      <c r="Z85" s="116"/>
      <c r="AM85" s="116"/>
      <c r="AN85" s="117"/>
      <c r="AO85" s="117"/>
    </row>
    <row r="86" spans="1:41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779"/>
      <c r="O86" s="779"/>
      <c r="P86" s="779"/>
      <c r="Q86" s="118"/>
      <c r="R86" s="118"/>
      <c r="S86" s="118"/>
      <c r="T86" s="118"/>
      <c r="U86" s="752"/>
      <c r="V86" s="752"/>
      <c r="W86" s="752"/>
      <c r="X86" s="118"/>
      <c r="Y86" s="116"/>
      <c r="Z86" s="116"/>
      <c r="AM86" s="116"/>
      <c r="AN86" s="117"/>
      <c r="AO86" s="117"/>
    </row>
    <row r="87" spans="1:4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8"/>
      <c r="O87" s="118"/>
      <c r="P87" s="118"/>
      <c r="Q87" s="118"/>
      <c r="R87" s="118"/>
      <c r="S87" s="118"/>
      <c r="T87" s="103"/>
      <c r="U87" s="118"/>
      <c r="V87" s="118"/>
      <c r="W87" s="118"/>
      <c r="X87" s="118"/>
      <c r="Y87" s="116"/>
      <c r="Z87" s="116"/>
      <c r="AM87" s="116"/>
      <c r="AN87" s="117"/>
      <c r="AO87" s="117"/>
    </row>
    <row r="88" spans="1:41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M88" s="116"/>
      <c r="AN88" s="117"/>
      <c r="AO88" s="117"/>
    </row>
    <row r="89" spans="1:41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M89" s="116"/>
      <c r="AN89" s="117"/>
      <c r="AO89" s="117"/>
    </row>
    <row r="90" spans="1:41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M90" s="116"/>
      <c r="AN90" s="117"/>
      <c r="AO90" s="117"/>
    </row>
    <row r="91" spans="1:41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M91" s="116"/>
      <c r="AN91" s="117"/>
      <c r="AO91" s="117"/>
    </row>
    <row r="92" spans="1:41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M92" s="116"/>
      <c r="AN92" s="117"/>
      <c r="AO92" s="117"/>
    </row>
    <row r="93" spans="1:41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M93" s="116"/>
      <c r="AN93" s="117"/>
      <c r="AO93" s="117"/>
    </row>
    <row r="94" spans="1:41" x14ac:dyDescent="0.25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M94" s="116"/>
      <c r="AN94" s="117"/>
      <c r="AO94" s="117"/>
    </row>
    <row r="95" spans="1:41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M95" s="116"/>
      <c r="AN95" s="117"/>
      <c r="AO95" s="117"/>
    </row>
    <row r="96" spans="1:41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M96" s="116"/>
      <c r="AN96" s="117"/>
      <c r="AO96" s="117"/>
    </row>
    <row r="97" spans="1:41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M97" s="116"/>
      <c r="AN97" s="117"/>
      <c r="AO97" s="117"/>
    </row>
    <row r="98" spans="1:41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M98" s="116"/>
      <c r="AN98" s="117"/>
      <c r="AO98" s="117"/>
    </row>
    <row r="99" spans="1:41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M99" s="116"/>
      <c r="AN99" s="117"/>
      <c r="AO99" s="117"/>
    </row>
    <row r="100" spans="1:41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M100" s="116"/>
      <c r="AN100" s="117"/>
      <c r="AO100" s="117"/>
    </row>
    <row r="101" spans="1:41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M101" s="116"/>
      <c r="AN101" s="117"/>
      <c r="AO101" s="117"/>
    </row>
    <row r="102" spans="1:41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M102" s="116"/>
      <c r="AN102" s="117"/>
      <c r="AO102" s="117"/>
    </row>
    <row r="103" spans="1:41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M103" s="116"/>
      <c r="AN103" s="117"/>
      <c r="AO103" s="117"/>
    </row>
    <row r="104" spans="1:41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M104" s="116"/>
      <c r="AN104" s="117"/>
      <c r="AO104" s="117"/>
    </row>
    <row r="105" spans="1:41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M105" s="116"/>
      <c r="AN105" s="117"/>
      <c r="AO105" s="117"/>
    </row>
    <row r="106" spans="1:41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M106" s="116"/>
      <c r="AN106" s="117"/>
      <c r="AO106" s="117"/>
    </row>
    <row r="107" spans="1:41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M107" s="116"/>
      <c r="AN107" s="117"/>
      <c r="AO107" s="117"/>
    </row>
    <row r="108" spans="1:41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M108" s="116"/>
      <c r="AN108" s="117"/>
      <c r="AO108" s="117"/>
    </row>
    <row r="109" spans="1:41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M109" s="116"/>
      <c r="AN109" s="117"/>
      <c r="AO109" s="117"/>
    </row>
    <row r="110" spans="1:41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M110" s="116"/>
      <c r="AN110" s="117"/>
      <c r="AO110" s="117"/>
    </row>
    <row r="111" spans="1:41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M111" s="116"/>
      <c r="AN111" s="117"/>
      <c r="AO111" s="117"/>
    </row>
    <row r="112" spans="1:41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M112" s="116"/>
      <c r="AN112" s="117"/>
      <c r="AO112" s="117"/>
    </row>
    <row r="113" spans="1:41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M113" s="116"/>
      <c r="AN113" s="117"/>
      <c r="AO113" s="117"/>
    </row>
    <row r="114" spans="1:41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M114" s="116"/>
      <c r="AN114" s="117"/>
      <c r="AO114" s="117"/>
    </row>
    <row r="115" spans="1:41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M115" s="116"/>
      <c r="AN115" s="117"/>
      <c r="AO115" s="117"/>
    </row>
    <row r="116" spans="1:41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M116" s="116"/>
      <c r="AN116" s="117"/>
      <c r="AO116" s="117"/>
    </row>
    <row r="117" spans="1:41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M117" s="116"/>
      <c r="AN117" s="117"/>
      <c r="AO117" s="117"/>
    </row>
    <row r="118" spans="1:41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M118" s="116"/>
      <c r="AN118" s="117"/>
      <c r="AO118" s="117"/>
    </row>
    <row r="119" spans="1:41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M119" s="116"/>
      <c r="AN119" s="117"/>
      <c r="AO119" s="117"/>
    </row>
    <row r="120" spans="1:41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M120" s="116"/>
      <c r="AN120" s="117"/>
      <c r="AO120" s="117"/>
    </row>
    <row r="121" spans="1:41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M121" s="116"/>
      <c r="AN121" s="117"/>
      <c r="AO121" s="117"/>
    </row>
    <row r="122" spans="1:41" x14ac:dyDescent="0.25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M122" s="116"/>
      <c r="AN122" s="117"/>
      <c r="AO122" s="117"/>
    </row>
    <row r="123" spans="1:41" x14ac:dyDescent="0.25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M123" s="116"/>
      <c r="AN123" s="117"/>
      <c r="AO123" s="117"/>
    </row>
    <row r="124" spans="1:41" x14ac:dyDescent="0.25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M124" s="116"/>
      <c r="AN124" s="117"/>
      <c r="AO124" s="117"/>
    </row>
    <row r="125" spans="1:41" x14ac:dyDescent="0.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M125" s="116"/>
      <c r="AN125" s="117"/>
      <c r="AO125" s="117"/>
    </row>
    <row r="126" spans="1:41" x14ac:dyDescent="0.25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M126" s="116"/>
      <c r="AN126" s="117"/>
      <c r="AO126" s="117"/>
    </row>
    <row r="127" spans="1:41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M127" s="116"/>
      <c r="AN127" s="117"/>
      <c r="AO127" s="117"/>
    </row>
    <row r="128" spans="1:41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M128" s="116"/>
      <c r="AN128" s="117"/>
      <c r="AO128" s="117"/>
    </row>
    <row r="129" spans="1:41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M129" s="116"/>
      <c r="AN129" s="117"/>
      <c r="AO129" s="117"/>
    </row>
    <row r="130" spans="1:41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M130" s="116"/>
      <c r="AN130" s="117"/>
      <c r="AO130" s="117"/>
    </row>
    <row r="131" spans="1:41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M131" s="116"/>
      <c r="AN131" s="117"/>
      <c r="AO131" s="117"/>
    </row>
    <row r="132" spans="1:41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M132" s="116"/>
      <c r="AN132" s="117"/>
      <c r="AO132" s="117"/>
    </row>
    <row r="133" spans="1:41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M133" s="116"/>
      <c r="AN133" s="117"/>
      <c r="AO133" s="117"/>
    </row>
    <row r="134" spans="1:41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M134" s="116"/>
      <c r="AN134" s="117"/>
      <c r="AO134" s="117"/>
    </row>
    <row r="135" spans="1:41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M135" s="116"/>
      <c r="AN135" s="117"/>
      <c r="AO135" s="117"/>
    </row>
    <row r="136" spans="1:41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M136" s="116"/>
      <c r="AN136" s="117"/>
      <c r="AO136" s="117"/>
    </row>
    <row r="137" spans="1:41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M137" s="116"/>
      <c r="AN137" s="117"/>
      <c r="AO137" s="117"/>
    </row>
    <row r="138" spans="1:41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M138" s="116"/>
      <c r="AN138" s="117"/>
      <c r="AO138" s="117"/>
    </row>
    <row r="139" spans="1:41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M139" s="116"/>
      <c r="AN139" s="117"/>
      <c r="AO139" s="117"/>
    </row>
    <row r="140" spans="1:41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M140" s="116"/>
      <c r="AN140" s="117"/>
      <c r="AO140" s="117"/>
    </row>
    <row r="141" spans="1:41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M141" s="116"/>
      <c r="AN141" s="117"/>
      <c r="AO141" s="117"/>
    </row>
    <row r="142" spans="1:41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M142" s="116"/>
      <c r="AN142" s="117"/>
      <c r="AO142" s="117"/>
    </row>
    <row r="143" spans="1:41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M143" s="116"/>
      <c r="AN143" s="117"/>
      <c r="AO143" s="117"/>
    </row>
    <row r="144" spans="1:41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M144" s="116"/>
      <c r="AN144" s="117"/>
      <c r="AO144" s="117"/>
    </row>
    <row r="145" spans="1:41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M145" s="116"/>
      <c r="AN145" s="117"/>
      <c r="AO145" s="117"/>
    </row>
    <row r="146" spans="1:41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M146" s="116"/>
      <c r="AN146" s="117"/>
      <c r="AO146" s="117"/>
    </row>
    <row r="147" spans="1:41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M147" s="116"/>
      <c r="AN147" s="117"/>
      <c r="AO147" s="117"/>
    </row>
    <row r="148" spans="1:41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M148" s="116"/>
      <c r="AN148" s="117"/>
      <c r="AO148" s="117"/>
    </row>
    <row r="149" spans="1:41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M149" s="116"/>
      <c r="AN149" s="117"/>
      <c r="AO149" s="117"/>
    </row>
    <row r="150" spans="1:41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M150" s="116"/>
      <c r="AN150" s="117"/>
      <c r="AO150" s="117"/>
    </row>
    <row r="151" spans="1:41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M151" s="116"/>
      <c r="AN151" s="117"/>
      <c r="AO151" s="117"/>
    </row>
    <row r="152" spans="1:41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M152" s="116"/>
      <c r="AN152" s="117"/>
      <c r="AO152" s="117"/>
    </row>
    <row r="153" spans="1:41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M153" s="116"/>
      <c r="AN153" s="117"/>
      <c r="AO153" s="117"/>
    </row>
    <row r="154" spans="1:41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M154" s="116"/>
      <c r="AN154" s="117"/>
      <c r="AO154" s="117"/>
    </row>
    <row r="155" spans="1:41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M155" s="116"/>
      <c r="AN155" s="117"/>
      <c r="AO155" s="117"/>
    </row>
    <row r="156" spans="1:41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M156" s="116"/>
      <c r="AN156" s="117"/>
      <c r="AO156" s="117"/>
    </row>
    <row r="157" spans="1:41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M157" s="116"/>
      <c r="AN157" s="117"/>
      <c r="AO157" s="117"/>
    </row>
    <row r="158" spans="1:41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M158" s="116"/>
      <c r="AN158" s="117"/>
      <c r="AO158" s="117"/>
    </row>
    <row r="159" spans="1:41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M159" s="116"/>
      <c r="AN159" s="117"/>
      <c r="AO159" s="117"/>
    </row>
    <row r="160" spans="1:41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M160" s="116"/>
      <c r="AN160" s="117"/>
      <c r="AO160" s="117"/>
    </row>
    <row r="161" spans="1:41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M161" s="116"/>
      <c r="AN161" s="117"/>
      <c r="AO161" s="117"/>
    </row>
  </sheetData>
  <mergeCells count="390">
    <mergeCell ref="EW27:EW28"/>
    <mergeCell ref="EP27:EP28"/>
    <mergeCell ref="FO8:FQ8"/>
    <mergeCell ref="EJ9:EJ10"/>
    <mergeCell ref="EK9:EK10"/>
    <mergeCell ref="EL9:EL10"/>
    <mergeCell ref="EM9:EM10"/>
    <mergeCell ref="EO9:EO10"/>
    <mergeCell ref="ES9:ES10"/>
    <mergeCell ref="ET9:ET10"/>
    <mergeCell ref="EU9:EU10"/>
    <mergeCell ref="EV9:EV10"/>
    <mergeCell ref="EW9:EW10"/>
    <mergeCell ref="FI9:FL9"/>
    <mergeCell ref="FO9:FR9"/>
    <mergeCell ref="EP9:EP10"/>
    <mergeCell ref="EX8:EY8"/>
    <mergeCell ref="EZ8:FA8"/>
    <mergeCell ref="FB8:FC8"/>
    <mergeCell ref="FD8:FE8"/>
    <mergeCell ref="FF8:FG8"/>
    <mergeCell ref="EX9:EY10"/>
    <mergeCell ref="EZ9:FA10"/>
    <mergeCell ref="FB9:FC10"/>
    <mergeCell ref="DH19:DI19"/>
    <mergeCell ref="DH20:DI20"/>
    <mergeCell ref="EL27:EO27"/>
    <mergeCell ref="ES27:ES28"/>
    <mergeCell ref="ET27:ET28"/>
    <mergeCell ref="EU27:EU28"/>
    <mergeCell ref="EV27:EV28"/>
    <mergeCell ref="DH27:DH28"/>
    <mergeCell ref="DI27:DI28"/>
    <mergeCell ref="CR38:CT38"/>
    <mergeCell ref="CR39:CS39"/>
    <mergeCell ref="CR40:CS40"/>
    <mergeCell ref="CR41:CS41"/>
    <mergeCell ref="DG27:DG28"/>
    <mergeCell ref="DF21:DG21"/>
    <mergeCell ref="DF22:DG22"/>
    <mergeCell ref="DF23:DG23"/>
    <mergeCell ref="DF24:DG24"/>
    <mergeCell ref="DF25:DG25"/>
    <mergeCell ref="CX27:DA27"/>
    <mergeCell ref="DB27:DB28"/>
    <mergeCell ref="DC27:DC28"/>
    <mergeCell ref="DD27:DD28"/>
    <mergeCell ref="DE27:DE28"/>
    <mergeCell ref="CR42:CS42"/>
    <mergeCell ref="CR43:CS43"/>
    <mergeCell ref="CR44:CS44"/>
    <mergeCell ref="FI5:FK5"/>
    <mergeCell ref="EL8:EM8"/>
    <mergeCell ref="FI8:FK8"/>
    <mergeCell ref="DD20:DE20"/>
    <mergeCell ref="DH11:DI11"/>
    <mergeCell ref="DH12:DI12"/>
    <mergeCell ref="DH13:DI13"/>
    <mergeCell ref="DH14:DI14"/>
    <mergeCell ref="DH15:DI15"/>
    <mergeCell ref="DH16:DI16"/>
    <mergeCell ref="DJ9:DK10"/>
    <mergeCell ref="CR27:CT27"/>
    <mergeCell ref="DJ27:DJ28"/>
    <mergeCell ref="DK27:DK28"/>
    <mergeCell ref="DJ21:DK21"/>
    <mergeCell ref="DJ22:DK22"/>
    <mergeCell ref="DJ23:DK23"/>
    <mergeCell ref="DJ24:DK24"/>
    <mergeCell ref="DJ25:DK25"/>
    <mergeCell ref="DF9:DG10"/>
    <mergeCell ref="DF27:DF28"/>
    <mergeCell ref="DH8:DI8"/>
    <mergeCell ref="DD19:DE19"/>
    <mergeCell ref="CR32:CS32"/>
    <mergeCell ref="CR33:CS33"/>
    <mergeCell ref="DD21:DE21"/>
    <mergeCell ref="DH21:DI21"/>
    <mergeCell ref="DD22:DE22"/>
    <mergeCell ref="DD23:DE23"/>
    <mergeCell ref="DD24:DE24"/>
    <mergeCell ref="DD25:DE25"/>
    <mergeCell ref="DH22:DI22"/>
    <mergeCell ref="DH23:DI23"/>
    <mergeCell ref="DH24:DI24"/>
    <mergeCell ref="DH25:DI25"/>
    <mergeCell ref="DB21:DC21"/>
    <mergeCell ref="DB22:DC22"/>
    <mergeCell ref="DB23:DC23"/>
    <mergeCell ref="DB24:DC24"/>
    <mergeCell ref="DB25:DC25"/>
    <mergeCell ref="CR28:CS28"/>
    <mergeCell ref="CR29:CS29"/>
    <mergeCell ref="CR30:CS30"/>
    <mergeCell ref="CR31:CS31"/>
    <mergeCell ref="CX8:CY8"/>
    <mergeCell ref="DF19:DG19"/>
    <mergeCell ref="DF20:DG20"/>
    <mergeCell ref="DF8:DG8"/>
    <mergeCell ref="DD8:DE8"/>
    <mergeCell ref="DB8:DC8"/>
    <mergeCell ref="DB9:DC10"/>
    <mergeCell ref="DB14:DC14"/>
    <mergeCell ref="DB15:DC15"/>
    <mergeCell ref="DF11:DG11"/>
    <mergeCell ref="DF12:DG12"/>
    <mergeCell ref="DF13:DG13"/>
    <mergeCell ref="DF14:DG14"/>
    <mergeCell ref="DF15:DG15"/>
    <mergeCell ref="DD9:DE10"/>
    <mergeCell ref="DB20:DC20"/>
    <mergeCell ref="DB19:DC19"/>
    <mergeCell ref="DD11:DE11"/>
    <mergeCell ref="DD12:DE12"/>
    <mergeCell ref="DD13:DE13"/>
    <mergeCell ref="DB17:DC17"/>
    <mergeCell ref="DB18:DC18"/>
    <mergeCell ref="DB11:DC11"/>
    <mergeCell ref="DB12:DC12"/>
    <mergeCell ref="DB13:DC13"/>
    <mergeCell ref="D31:D32"/>
    <mergeCell ref="D30:H30"/>
    <mergeCell ref="E31:H32"/>
    <mergeCell ref="F23:F24"/>
    <mergeCell ref="DB16:DC16"/>
    <mergeCell ref="DD14:DE14"/>
    <mergeCell ref="DD15:DE15"/>
    <mergeCell ref="DD16:DE16"/>
    <mergeCell ref="DD17:DE17"/>
    <mergeCell ref="DD18:DE18"/>
    <mergeCell ref="CF19:CF20"/>
    <mergeCell ref="BT19:BT20"/>
    <mergeCell ref="BR19:BR20"/>
    <mergeCell ref="BS19:BS20"/>
    <mergeCell ref="CB19:CB20"/>
    <mergeCell ref="CC19:CC20"/>
    <mergeCell ref="CD19:CD20"/>
    <mergeCell ref="CE19:CE20"/>
    <mergeCell ref="AL9:AL22"/>
    <mergeCell ref="AK9:AK10"/>
    <mergeCell ref="AP9:AP10"/>
    <mergeCell ref="AS9:AS10"/>
    <mergeCell ref="AV9:AV10"/>
    <mergeCell ref="AW9:AW10"/>
    <mergeCell ref="E33:H33"/>
    <mergeCell ref="E34:H34"/>
    <mergeCell ref="E35:H35"/>
    <mergeCell ref="E36:H36"/>
    <mergeCell ref="E37:H37"/>
    <mergeCell ref="E38:H38"/>
    <mergeCell ref="E39:H39"/>
    <mergeCell ref="E40:H40"/>
    <mergeCell ref="N86:P86"/>
    <mergeCell ref="U86:W86"/>
    <mergeCell ref="U75:U77"/>
    <mergeCell ref="V75:V77"/>
    <mergeCell ref="W75:W77"/>
    <mergeCell ref="N75:N77"/>
    <mergeCell ref="O75:O77"/>
    <mergeCell ref="P75:P77"/>
    <mergeCell ref="CN1:CO1"/>
    <mergeCell ref="CN5:CO5"/>
    <mergeCell ref="BF19:BF20"/>
    <mergeCell ref="BH19:BH20"/>
    <mergeCell ref="BI19:BI20"/>
    <mergeCell ref="AG19:AG20"/>
    <mergeCell ref="AH19:AH20"/>
    <mergeCell ref="AI19:AI20"/>
    <mergeCell ref="AD19:AD20"/>
    <mergeCell ref="AE19:AE20"/>
    <mergeCell ref="AF19:AF20"/>
    <mergeCell ref="AJ9:AJ10"/>
    <mergeCell ref="CG19:CG20"/>
    <mergeCell ref="CH19:CH20"/>
    <mergeCell ref="CI19:CI20"/>
    <mergeCell ref="AB9:AB10"/>
    <mergeCell ref="AC9:AC10"/>
    <mergeCell ref="CQ1:CT1"/>
    <mergeCell ref="CQ5:CT5"/>
    <mergeCell ref="A9:A10"/>
    <mergeCell ref="B9:B10"/>
    <mergeCell ref="O9:O10"/>
    <mergeCell ref="T9:T10"/>
    <mergeCell ref="U9:U10"/>
    <mergeCell ref="P9:P10"/>
    <mergeCell ref="Q9:Q10"/>
    <mergeCell ref="R9:R10"/>
    <mergeCell ref="N9:N10"/>
    <mergeCell ref="A1:G4"/>
    <mergeCell ref="C9:C10"/>
    <mergeCell ref="E9:E10"/>
    <mergeCell ref="F9:F10"/>
    <mergeCell ref="D9:D10"/>
    <mergeCell ref="G9:G10"/>
    <mergeCell ref="E8:F8"/>
    <mergeCell ref="I3:J3"/>
    <mergeCell ref="I4:J4"/>
    <mergeCell ref="CQ3:CT3"/>
    <mergeCell ref="CN3:CO3"/>
    <mergeCell ref="I2:K2"/>
    <mergeCell ref="AM9:AM10"/>
    <mergeCell ref="A20:B20"/>
    <mergeCell ref="X9:X10"/>
    <mergeCell ref="Y9:Y10"/>
    <mergeCell ref="Z9:Z10"/>
    <mergeCell ref="X8:Y8"/>
    <mergeCell ref="N8:Q8"/>
    <mergeCell ref="W9:W10"/>
    <mergeCell ref="V9:V10"/>
    <mergeCell ref="S9:S10"/>
    <mergeCell ref="H9:H10"/>
    <mergeCell ref="Z19:Z20"/>
    <mergeCell ref="I9:I10"/>
    <mergeCell ref="J9:J10"/>
    <mergeCell ref="K9:K10"/>
    <mergeCell ref="L9:L10"/>
    <mergeCell ref="M9:M10"/>
    <mergeCell ref="CD9:CF10"/>
    <mergeCell ref="CG9:CI10"/>
    <mergeCell ref="CW9:CW10"/>
    <mergeCell ref="DA9:DA10"/>
    <mergeCell ref="BC9:BC10"/>
    <mergeCell ref="CA19:CA20"/>
    <mergeCell ref="AD9:AF10"/>
    <mergeCell ref="AG9:AI10"/>
    <mergeCell ref="BF9:BJ10"/>
    <mergeCell ref="BK9:BO10"/>
    <mergeCell ref="CA9:CC10"/>
    <mergeCell ref="BK19:BK20"/>
    <mergeCell ref="BM19:BM20"/>
    <mergeCell ref="BN19:BN20"/>
    <mergeCell ref="BU9:BU22"/>
    <mergeCell ref="BV9:BV10"/>
    <mergeCell ref="BW9:BW10"/>
    <mergeCell ref="BX9:BX10"/>
    <mergeCell ref="BZ9:BZ10"/>
    <mergeCell ref="BP9:BT10"/>
    <mergeCell ref="BY9:BY10"/>
    <mergeCell ref="EB5:ED5"/>
    <mergeCell ref="EB6:ED6"/>
    <mergeCell ref="EB7:ED7"/>
    <mergeCell ref="EB8:ED8"/>
    <mergeCell ref="EB9:EE9"/>
    <mergeCell ref="DM7:DO7"/>
    <mergeCell ref="DM8:DO8"/>
    <mergeCell ref="DM9:DP9"/>
    <mergeCell ref="DM5:DO5"/>
    <mergeCell ref="DM6:DO6"/>
    <mergeCell ref="DR5:DT5"/>
    <mergeCell ref="DR6:DT6"/>
    <mergeCell ref="DR7:DT7"/>
    <mergeCell ref="DR8:DT8"/>
    <mergeCell ref="DR9:DU9"/>
    <mergeCell ref="DW5:DY5"/>
    <mergeCell ref="DW6:DY6"/>
    <mergeCell ref="DW7:DY7"/>
    <mergeCell ref="DW8:DY8"/>
    <mergeCell ref="DW9:DZ9"/>
    <mergeCell ref="DJ8:DK8"/>
    <mergeCell ref="CX9:CX10"/>
    <mergeCell ref="AM8:AO8"/>
    <mergeCell ref="AN9:AO9"/>
    <mergeCell ref="BJ19:BJ20"/>
    <mergeCell ref="BG19:BG20"/>
    <mergeCell ref="BL19:BL20"/>
    <mergeCell ref="BQ19:BQ20"/>
    <mergeCell ref="BO19:BO20"/>
    <mergeCell ref="AQ9:AR9"/>
    <mergeCell ref="AT9:AU9"/>
    <mergeCell ref="AX9:AY9"/>
    <mergeCell ref="BA9:BB9"/>
    <mergeCell ref="BD9:BE9"/>
    <mergeCell ref="BP19:BP20"/>
    <mergeCell ref="AZ9:AZ10"/>
    <mergeCell ref="DH9:DI10"/>
    <mergeCell ref="DF16:DG16"/>
    <mergeCell ref="DF17:DG17"/>
    <mergeCell ref="DF18:DG18"/>
    <mergeCell ref="DH17:DI17"/>
    <mergeCell ref="DH18:DI18"/>
    <mergeCell ref="CY9:CY10"/>
    <mergeCell ref="CV9:CV10"/>
    <mergeCell ref="FD9:FE10"/>
    <mergeCell ref="FF9:FG10"/>
    <mergeCell ref="EX11:EY11"/>
    <mergeCell ref="EZ11:FA11"/>
    <mergeCell ref="FB11:FC11"/>
    <mergeCell ref="FD11:FE11"/>
    <mergeCell ref="EX12:EY12"/>
    <mergeCell ref="EZ12:FA12"/>
    <mergeCell ref="FB12:FC12"/>
    <mergeCell ref="FD12:FE12"/>
    <mergeCell ref="EX13:EY13"/>
    <mergeCell ref="EZ13:FA13"/>
    <mergeCell ref="FB13:FC13"/>
    <mergeCell ref="FD13:FE13"/>
    <mergeCell ref="EX14:EY14"/>
    <mergeCell ref="EZ14:FA14"/>
    <mergeCell ref="FB14:FC14"/>
    <mergeCell ref="FD14:FE14"/>
    <mergeCell ref="EX15:EY15"/>
    <mergeCell ref="EZ15:FA15"/>
    <mergeCell ref="FB15:FC15"/>
    <mergeCell ref="FD15:FE15"/>
    <mergeCell ref="EX16:EY16"/>
    <mergeCell ref="EZ16:FA16"/>
    <mergeCell ref="FB16:FC16"/>
    <mergeCell ref="FD16:FE16"/>
    <mergeCell ref="EX17:EY17"/>
    <mergeCell ref="EZ17:FA17"/>
    <mergeCell ref="FB17:FC17"/>
    <mergeCell ref="FD17:FE17"/>
    <mergeCell ref="EX18:EY18"/>
    <mergeCell ref="EZ18:FA18"/>
    <mergeCell ref="FB18:FC18"/>
    <mergeCell ref="FD18:FE18"/>
    <mergeCell ref="EX19:EY19"/>
    <mergeCell ref="EZ19:FA19"/>
    <mergeCell ref="FB19:FC19"/>
    <mergeCell ref="FD19:FE19"/>
    <mergeCell ref="EX20:EY20"/>
    <mergeCell ref="EZ20:FA20"/>
    <mergeCell ref="FB20:FC20"/>
    <mergeCell ref="FD20:FE20"/>
    <mergeCell ref="EX21:EY21"/>
    <mergeCell ref="EZ21:FA21"/>
    <mergeCell ref="FB21:FC21"/>
    <mergeCell ref="FD21:FE21"/>
    <mergeCell ref="FF21:FG21"/>
    <mergeCell ref="EX22:EY22"/>
    <mergeCell ref="EZ22:FA22"/>
    <mergeCell ref="FB22:FC22"/>
    <mergeCell ref="FD22:FE22"/>
    <mergeCell ref="FF22:FG22"/>
    <mergeCell ref="EZ27:EZ28"/>
    <mergeCell ref="FA27:FA28"/>
    <mergeCell ref="FB27:FB28"/>
    <mergeCell ref="FC27:FC28"/>
    <mergeCell ref="FD27:FD28"/>
    <mergeCell ref="FE27:FE28"/>
    <mergeCell ref="FF27:FF28"/>
    <mergeCell ref="FG27:FG28"/>
    <mergeCell ref="EX23:EY23"/>
    <mergeCell ref="EZ23:FA23"/>
    <mergeCell ref="FB23:FC23"/>
    <mergeCell ref="FD23:FE23"/>
    <mergeCell ref="FF23:FG23"/>
    <mergeCell ref="EX24:EY24"/>
    <mergeCell ref="EZ24:FA24"/>
    <mergeCell ref="FB24:FC24"/>
    <mergeCell ref="FD24:FE24"/>
    <mergeCell ref="FF24:FG24"/>
    <mergeCell ref="GH8:GJ8"/>
    <mergeCell ref="GN8:GP8"/>
    <mergeCell ref="GH9:GK9"/>
    <mergeCell ref="GN9:GQ9"/>
    <mergeCell ref="EK5:FG7"/>
    <mergeCell ref="EQ27:EQ28"/>
    <mergeCell ref="ER27:ER28"/>
    <mergeCell ref="FU5:FW5"/>
    <mergeCell ref="GA5:GC5"/>
    <mergeCell ref="FU6:FW6"/>
    <mergeCell ref="GA6:GC6"/>
    <mergeCell ref="FU7:FW7"/>
    <mergeCell ref="GA7:GC7"/>
    <mergeCell ref="FU8:FW8"/>
    <mergeCell ref="GA8:GC8"/>
    <mergeCell ref="FU9:FX9"/>
    <mergeCell ref="GA9:GD9"/>
    <mergeCell ref="EX25:EY25"/>
    <mergeCell ref="EZ25:FA25"/>
    <mergeCell ref="FB25:FC25"/>
    <mergeCell ref="FD25:FE25"/>
    <mergeCell ref="FF25:FG25"/>
    <mergeCell ref="EX27:EX28"/>
    <mergeCell ref="EY27:EY28"/>
    <mergeCell ref="FU4:GD4"/>
    <mergeCell ref="GH4:GQ4"/>
    <mergeCell ref="FI4:FR4"/>
    <mergeCell ref="GH5:GJ5"/>
    <mergeCell ref="GN5:GP5"/>
    <mergeCell ref="GH6:GJ6"/>
    <mergeCell ref="GN6:GP6"/>
    <mergeCell ref="GH7:GJ7"/>
    <mergeCell ref="GN7:GP7"/>
    <mergeCell ref="FO5:FQ5"/>
    <mergeCell ref="FI6:FK6"/>
    <mergeCell ref="FO6:FQ6"/>
    <mergeCell ref="FI7:FK7"/>
    <mergeCell ref="FO7:FQ7"/>
  </mergeCells>
  <hyperlinks>
    <hyperlink ref="CT4" r:id="rId1" display="https://www.dci.com.br/dci-sp/aterro-sanitario-de-s-o-carlos-e-inaugurado-1.410894"/>
  </hyperlinks>
  <pageMargins left="0.511811024" right="0.511811024" top="0.78740157499999996" bottom="0.78740157499999996" header="0.31496062000000002" footer="0.31496062000000002"/>
  <pageSetup paperSize="9" orientation="portrait" horizontalDpi="0" verticalDpi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3452"/>
  <sheetViews>
    <sheetView zoomScale="60" zoomScaleNormal="60" zoomScalePageLayoutView="50" workbookViewId="0">
      <pane xSplit="9" ySplit="2" topLeftCell="AK1186" activePane="bottomRight" state="frozen"/>
      <selection activeCell="B1437" sqref="B1437"/>
      <selection pane="topRight" activeCell="B1437" sqref="B1437"/>
      <selection pane="bottomLeft" activeCell="B1437" sqref="B1437"/>
      <selection pane="bottomRight" activeCell="I1230" sqref="I1230"/>
    </sheetView>
  </sheetViews>
  <sheetFormatPr defaultColWidth="8.85546875" defaultRowHeight="15" x14ac:dyDescent="0.25"/>
  <cols>
    <col min="1" max="1" width="185.85546875" bestFit="1" customWidth="1"/>
    <col min="6" max="6" width="10.7109375" bestFit="1" customWidth="1"/>
    <col min="9" max="9" width="12" bestFit="1" customWidth="1"/>
    <col min="14" max="16" width="8.85546875" style="16"/>
    <col min="17" max="17" width="10.42578125" style="403" bestFit="1" customWidth="1"/>
    <col min="18" max="18" width="14.28515625" style="396" bestFit="1" customWidth="1"/>
    <col min="19" max="19" width="15.42578125" style="403" hidden="1" customWidth="1"/>
    <col min="20" max="20" width="14.28515625" style="446" bestFit="1" customWidth="1"/>
    <col min="21" max="21" width="12.7109375" style="396" bestFit="1" customWidth="1"/>
    <col min="22" max="22" width="14.28515625" style="446" bestFit="1" customWidth="1"/>
    <col min="23" max="23" width="12.7109375" style="396" bestFit="1" customWidth="1"/>
    <col min="24" max="24" width="14.28515625" style="446" hidden="1" customWidth="1"/>
    <col min="25" max="25" width="12" style="403" bestFit="1" customWidth="1"/>
    <col min="26" max="26" width="14.28515625" style="396" bestFit="1" customWidth="1"/>
    <col min="27" max="27" width="10.42578125" style="403" hidden="1" customWidth="1"/>
    <col min="28" max="28" width="14.28515625" style="446" bestFit="1" customWidth="1"/>
    <col min="29" max="29" width="13.42578125" style="396" bestFit="1" customWidth="1"/>
    <col min="30" max="30" width="14.28515625" style="446" hidden="1" customWidth="1"/>
    <col min="31" max="31" width="13.7109375" style="403" bestFit="1" customWidth="1"/>
    <col min="32" max="32" width="14.28515625" style="396" bestFit="1" customWidth="1"/>
    <col min="33" max="33" width="10.42578125" style="403" hidden="1" customWidth="1"/>
    <col min="34" max="34" width="14.28515625" style="446" bestFit="1" customWidth="1"/>
    <col min="35" max="35" width="14.42578125" style="396" bestFit="1" customWidth="1"/>
    <col min="36" max="36" width="14.28515625" style="446" hidden="1" customWidth="1"/>
    <col min="37" max="37" width="13.7109375" style="403" bestFit="1" customWidth="1"/>
    <col min="38" max="38" width="14.42578125" style="396" bestFit="1" customWidth="1"/>
    <col min="39" max="39" width="10.42578125" style="403" hidden="1" customWidth="1"/>
    <col min="40" max="40" width="13.7109375" style="446" bestFit="1" customWidth="1"/>
    <col min="41" max="41" width="14.140625" style="396" bestFit="1" customWidth="1"/>
    <col min="42" max="42" width="14.28515625" style="446" hidden="1" customWidth="1"/>
    <col min="43" max="43" width="13.140625" style="441" bestFit="1" customWidth="1"/>
    <col min="44" max="44" width="15.85546875" style="397" bestFit="1" customWidth="1"/>
    <col min="45" max="45" width="13.140625" style="441" bestFit="1" customWidth="1"/>
    <col min="46" max="46" width="14.42578125" style="444" bestFit="1" customWidth="1"/>
    <col min="47" max="47" width="15.85546875" style="442" hidden="1" customWidth="1"/>
    <col min="48" max="48" width="17.28515625" style="403" bestFit="1" customWidth="1"/>
    <col min="49" max="49" width="17.28515625" style="444" customWidth="1"/>
    <col min="50" max="50" width="15" style="404" hidden="1" customWidth="1"/>
    <col min="51" max="51" width="10.42578125" style="405" bestFit="1" customWidth="1"/>
    <col min="52" max="52" width="8.85546875" style="77"/>
    <col min="53" max="53" width="10.42578125" style="405" bestFit="1" customWidth="1"/>
    <col min="54" max="54" width="8.85546875" style="77"/>
    <col min="55" max="55" width="10.42578125" style="405" bestFit="1" customWidth="1"/>
    <col min="56" max="56" width="8.85546875" style="334"/>
    <col min="57" max="65" width="8.85546875" style="16"/>
    <col min="66" max="66" width="8.42578125" style="16" customWidth="1"/>
    <col min="67" max="67" width="7.7109375" style="16" bestFit="1" customWidth="1"/>
    <col min="68" max="69" width="8.42578125" style="16" bestFit="1" customWidth="1"/>
    <col min="70" max="70" width="8.42578125" style="16" customWidth="1"/>
    <col min="71" max="71" width="8.42578125" style="16" bestFit="1" customWidth="1"/>
    <col min="72" max="72" width="13" style="16" customWidth="1"/>
    <col min="73" max="73" width="12.28515625" style="16" bestFit="1" customWidth="1"/>
    <col min="74" max="74" width="13" style="16" bestFit="1" customWidth="1"/>
    <col min="75" max="75" width="8.140625" style="16" customWidth="1"/>
    <col min="76" max="76" width="13" style="16" customWidth="1"/>
    <col min="77" max="77" width="13" style="16" bestFit="1" customWidth="1"/>
    <col min="78" max="78" width="8.42578125" style="16" bestFit="1" customWidth="1"/>
    <col min="79" max="79" width="7.7109375" style="16" bestFit="1" customWidth="1"/>
    <col min="80" max="83" width="8.42578125" style="16" bestFit="1" customWidth="1"/>
    <col min="84" max="99" width="8.85546875" style="16"/>
  </cols>
  <sheetData>
    <row r="1" spans="1:99" s="356" customFormat="1" ht="36.75" thickBot="1" x14ac:dyDescent="0.4">
      <c r="A1" s="818" t="str">
        <f>CONCATENATE("Voluntário",J1)</f>
        <v>Voluntário1</v>
      </c>
      <c r="B1" s="818"/>
      <c r="C1" s="818"/>
      <c r="D1" s="818"/>
      <c r="E1" s="818"/>
      <c r="F1" s="818"/>
      <c r="G1" s="818"/>
      <c r="H1" s="818"/>
      <c r="I1" s="818"/>
      <c r="J1" s="355">
        <v>1</v>
      </c>
      <c r="K1" s="355"/>
      <c r="L1" s="355"/>
      <c r="M1" s="355"/>
      <c r="Q1" s="357" t="s">
        <v>226</v>
      </c>
      <c r="R1" s="359" t="s">
        <v>487</v>
      </c>
      <c r="S1" s="357" t="s">
        <v>227</v>
      </c>
      <c r="T1" s="359" t="s">
        <v>228</v>
      </c>
      <c r="U1" s="357" t="s">
        <v>486</v>
      </c>
      <c r="V1" s="359" t="s">
        <v>229</v>
      </c>
      <c r="W1" s="357" t="s">
        <v>483</v>
      </c>
      <c r="X1" s="359" t="s">
        <v>230</v>
      </c>
      <c r="Y1" s="357" t="s">
        <v>231</v>
      </c>
      <c r="Z1" s="359" t="s">
        <v>484</v>
      </c>
      <c r="AA1" s="357" t="s">
        <v>232</v>
      </c>
      <c r="AB1" s="359" t="s">
        <v>233</v>
      </c>
      <c r="AC1" s="357" t="s">
        <v>485</v>
      </c>
      <c r="AD1" s="359" t="s">
        <v>234</v>
      </c>
      <c r="AE1" s="357" t="s">
        <v>235</v>
      </c>
      <c r="AF1" s="359" t="s">
        <v>488</v>
      </c>
      <c r="AG1" s="357"/>
      <c r="AH1" s="359" t="s">
        <v>236</v>
      </c>
      <c r="AI1" s="357" t="s">
        <v>489</v>
      </c>
      <c r="AJ1" s="359" t="s">
        <v>237</v>
      </c>
      <c r="AK1" s="357" t="s">
        <v>238</v>
      </c>
      <c r="AL1" s="359" t="s">
        <v>490</v>
      </c>
      <c r="AM1" s="357" t="s">
        <v>239</v>
      </c>
      <c r="AN1" s="359" t="s">
        <v>240</v>
      </c>
      <c r="AO1" s="357" t="s">
        <v>491</v>
      </c>
      <c r="AP1" s="359" t="s">
        <v>241</v>
      </c>
      <c r="AQ1" s="431" t="s">
        <v>242</v>
      </c>
      <c r="AR1" s="431" t="s">
        <v>492</v>
      </c>
      <c r="AS1" s="431" t="s">
        <v>243</v>
      </c>
      <c r="AT1" s="450" t="s">
        <v>493</v>
      </c>
      <c r="AU1" s="432" t="s">
        <v>244</v>
      </c>
      <c r="AV1" s="357" t="s">
        <v>245</v>
      </c>
      <c r="AW1" s="443" t="s">
        <v>494</v>
      </c>
      <c r="AX1" s="358" t="s">
        <v>246</v>
      </c>
      <c r="AY1" s="357">
        <v>17</v>
      </c>
      <c r="AZ1" s="358">
        <v>18</v>
      </c>
      <c r="BA1" s="357">
        <v>19</v>
      </c>
      <c r="BB1" s="358">
        <v>20</v>
      </c>
      <c r="BC1" s="357">
        <v>21</v>
      </c>
      <c r="BD1" s="359">
        <v>22</v>
      </c>
      <c r="BF1" s="356" t="s">
        <v>247</v>
      </c>
      <c r="BG1" s="356" t="s">
        <v>248</v>
      </c>
      <c r="BH1" s="356" t="s">
        <v>249</v>
      </c>
      <c r="BJ1" s="356" t="s">
        <v>250</v>
      </c>
      <c r="BK1" s="356" t="s">
        <v>251</v>
      </c>
      <c r="BL1" s="356" t="s">
        <v>252</v>
      </c>
      <c r="BN1" s="360" t="s">
        <v>253</v>
      </c>
      <c r="BO1" s="360" t="s">
        <v>254</v>
      </c>
      <c r="BP1" s="360" t="s">
        <v>255</v>
      </c>
      <c r="BQ1" s="360" t="s">
        <v>256</v>
      </c>
      <c r="BR1" s="360" t="s">
        <v>257</v>
      </c>
      <c r="BS1" s="360" t="s">
        <v>258</v>
      </c>
      <c r="BT1" s="360" t="s">
        <v>259</v>
      </c>
      <c r="BU1" s="360" t="s">
        <v>260</v>
      </c>
      <c r="BV1" s="360" t="s">
        <v>261</v>
      </c>
      <c r="BW1" s="360" t="s">
        <v>262</v>
      </c>
      <c r="BX1" s="360" t="s">
        <v>263</v>
      </c>
      <c r="BY1" s="360" t="s">
        <v>264</v>
      </c>
      <c r="BZ1" s="360" t="s">
        <v>265</v>
      </c>
      <c r="CA1" s="360" t="s">
        <v>266</v>
      </c>
      <c r="CB1" s="360" t="s">
        <v>267</v>
      </c>
      <c r="CC1" s="360" t="s">
        <v>268</v>
      </c>
      <c r="CD1" s="360" t="s">
        <v>269</v>
      </c>
      <c r="CE1" s="360" t="s">
        <v>270</v>
      </c>
    </row>
    <row r="2" spans="1:99" s="355" customFormat="1" ht="21.75" thickBot="1" x14ac:dyDescent="0.4">
      <c r="N2" s="356"/>
      <c r="O2" s="356"/>
      <c r="P2" s="356"/>
      <c r="Q2" s="361">
        <f>AVERAGE(Q3:Q4000)</f>
        <v>15.677630121816168</v>
      </c>
      <c r="R2" s="447">
        <f>_xlfn.STDEV.P(Q3:Q4000)</f>
        <v>12.696508543852408</v>
      </c>
      <c r="S2" s="361">
        <f t="shared" ref="S2:AV2" si="0">AVERAGE(S3:S4000)</f>
        <v>-0.41153411585314542</v>
      </c>
      <c r="T2" s="447">
        <f t="shared" si="0"/>
        <v>29.693898809523805</v>
      </c>
      <c r="U2" s="361">
        <f>_xlfn.STDEV.P(T3:T4000)</f>
        <v>23.320122094606077</v>
      </c>
      <c r="V2" s="447">
        <f t="shared" si="0"/>
        <v>54.178819444444457</v>
      </c>
      <c r="W2" s="361">
        <f>_xlfn.STDEV.P(V3:V4000)</f>
        <v>59.023967171731357</v>
      </c>
      <c r="X2" s="447">
        <f t="shared" si="0"/>
        <v>0.93353005969700364</v>
      </c>
      <c r="Y2" s="361">
        <f t="shared" si="0"/>
        <v>73.512152777777786</v>
      </c>
      <c r="Z2" s="447">
        <f>_xlfn.STDEV.P(Y3:Y4000)</f>
        <v>66.094777954932596</v>
      </c>
      <c r="AA2" s="361">
        <f t="shared" si="0"/>
        <v>1.8492280390996203</v>
      </c>
      <c r="AB2" s="447">
        <f>AVERAGE(AB3:AB4000)</f>
        <v>2.5769345238095238</v>
      </c>
      <c r="AC2" s="447">
        <f>_xlfn.STDEV.P(AB3:AB4000)</f>
        <v>3.0636593150324551</v>
      </c>
      <c r="AD2" s="447">
        <f t="shared" si="0"/>
        <v>2.2965367965367967E-2</v>
      </c>
      <c r="AE2" s="361">
        <f t="shared" si="0"/>
        <v>3.0131428571428569</v>
      </c>
      <c r="AF2" s="447">
        <f>_xlfn.STDEV.P(AE3:AE4000)</f>
        <v>3.2844996112262113</v>
      </c>
      <c r="AG2" s="361"/>
      <c r="AH2" s="447">
        <f t="shared" si="0"/>
        <v>3.1024999999999996</v>
      </c>
      <c r="AI2" s="447">
        <f>_xlfn.STDEV.P(AH3:AH4000)</f>
        <v>3.1523026196029407</v>
      </c>
      <c r="AJ2" s="447">
        <f t="shared" si="0"/>
        <v>0.14328636216391322</v>
      </c>
      <c r="AK2" s="361">
        <f t="shared" si="0"/>
        <v>3.3819444444444446</v>
      </c>
      <c r="AL2" s="447">
        <f>_xlfn.STDEV.P(AK3:AK4000)</f>
        <v>3.7497018914430194</v>
      </c>
      <c r="AM2" s="361">
        <f t="shared" si="0"/>
        <v>0.30866071428571423</v>
      </c>
      <c r="AN2" s="447">
        <f t="shared" si="0"/>
        <v>0.21671000000000004</v>
      </c>
      <c r="AO2" s="447">
        <f>_xlfn.STDEV.P(AN3:AN4000)</f>
        <v>0.22310688223360567</v>
      </c>
      <c r="AP2" s="447">
        <f t="shared" si="0"/>
        <v>8.9057750759878401E-2</v>
      </c>
      <c r="AQ2" s="449">
        <f t="shared" si="0"/>
        <v>0.20631250000000004</v>
      </c>
      <c r="AR2" s="448">
        <f>_xlfn.STDEV.P(AQ3:AQ4000)</f>
        <v>0.18618294724208753</v>
      </c>
      <c r="AS2" s="449">
        <f>AVERAGE(AS3:AS4000)</f>
        <v>0.2886875000000001</v>
      </c>
      <c r="AT2" s="448">
        <f>_xlfn.STDEV.P(AS3:AS4000)</f>
        <v>0.26236410420841355</v>
      </c>
      <c r="AU2" s="433">
        <f>AVERAGE(AU3:AU4000)</f>
        <v>0.47425976800976805</v>
      </c>
      <c r="AV2" s="452">
        <f t="shared" si="0"/>
        <v>0.3561063829787236</v>
      </c>
      <c r="AW2" s="448">
        <f>_xlfn.STDEV.P(AV3:AV4000)</f>
        <v>0.29780818002015491</v>
      </c>
      <c r="AX2" s="362">
        <f>AVERAGE(AX3:AX1451)</f>
        <v>1.8293858623645856</v>
      </c>
      <c r="AY2" s="363">
        <f t="shared" ref="AY2:BD2" si="1">SUM(AY3:AY4000)</f>
        <v>18</v>
      </c>
      <c r="AZ2" s="363">
        <f t="shared" si="1"/>
        <v>46</v>
      </c>
      <c r="BA2" s="363">
        <f t="shared" si="1"/>
        <v>20</v>
      </c>
      <c r="BB2" s="363">
        <f t="shared" si="1"/>
        <v>28</v>
      </c>
      <c r="BC2" s="363">
        <f t="shared" si="1"/>
        <v>44</v>
      </c>
      <c r="BD2" s="363">
        <f t="shared" si="1"/>
        <v>0</v>
      </c>
      <c r="BE2" s="356"/>
      <c r="BF2" s="356">
        <f>COUNT(BF3:BF4000)</f>
        <v>14</v>
      </c>
      <c r="BG2" s="356">
        <f>COUNT(BG3:BG4000)</f>
        <v>19</v>
      </c>
      <c r="BH2" s="356">
        <f>COUNT(BH3:BH4000)</f>
        <v>17</v>
      </c>
      <c r="BI2" s="356">
        <f>SUM(BF2:BH2)</f>
        <v>50</v>
      </c>
      <c r="BJ2" s="356"/>
      <c r="BK2" s="356"/>
      <c r="BL2" s="356"/>
      <c r="BM2" s="356"/>
      <c r="BN2" s="356">
        <f>SUM(BN3:BN4000)</f>
        <v>0</v>
      </c>
      <c r="BO2" s="356">
        <f t="shared" ref="BO2:CE2" si="2">SUM(BO3:BO4000)</f>
        <v>2</v>
      </c>
      <c r="BP2" s="356">
        <f t="shared" si="2"/>
        <v>2</v>
      </c>
      <c r="BQ2" s="356">
        <f t="shared" si="2"/>
        <v>5</v>
      </c>
      <c r="BR2" s="356">
        <f t="shared" si="2"/>
        <v>2</v>
      </c>
      <c r="BS2" s="356">
        <f t="shared" si="2"/>
        <v>3</v>
      </c>
      <c r="BT2" s="356">
        <f t="shared" si="2"/>
        <v>0</v>
      </c>
      <c r="BU2" s="356">
        <f t="shared" si="2"/>
        <v>1</v>
      </c>
      <c r="BV2" s="356">
        <f t="shared" si="2"/>
        <v>9</v>
      </c>
      <c r="BW2" s="356">
        <f t="shared" si="2"/>
        <v>6</v>
      </c>
      <c r="BX2" s="356">
        <f t="shared" si="2"/>
        <v>3</v>
      </c>
      <c r="BY2" s="356">
        <f t="shared" si="2"/>
        <v>0</v>
      </c>
      <c r="BZ2" s="356">
        <f t="shared" si="2"/>
        <v>0</v>
      </c>
      <c r="CA2" s="356">
        <f t="shared" si="2"/>
        <v>0</v>
      </c>
      <c r="CB2" s="356">
        <f t="shared" si="2"/>
        <v>2</v>
      </c>
      <c r="CC2" s="356">
        <f t="shared" si="2"/>
        <v>5</v>
      </c>
      <c r="CD2" s="356">
        <f t="shared" si="2"/>
        <v>6</v>
      </c>
      <c r="CE2" s="356">
        <f t="shared" si="2"/>
        <v>4</v>
      </c>
      <c r="CF2" s="356"/>
      <c r="CG2" s="356"/>
      <c r="CH2" s="356"/>
      <c r="CI2" s="356"/>
      <c r="CJ2" s="356"/>
      <c r="CK2" s="356"/>
      <c r="CL2" s="356"/>
      <c r="CM2" s="356"/>
      <c r="CN2" s="356"/>
      <c r="CO2" s="356"/>
      <c r="CP2" s="356"/>
      <c r="CQ2" s="356"/>
      <c r="CR2" s="356"/>
      <c r="CS2" s="356"/>
      <c r="CT2" s="356"/>
      <c r="CU2" s="356"/>
    </row>
    <row r="3" spans="1:99" s="355" customFormat="1" ht="21" x14ac:dyDescent="0.35">
      <c r="A3" s="356" t="s">
        <v>271</v>
      </c>
      <c r="B3" s="819"/>
      <c r="C3" s="819"/>
      <c r="D3" s="819"/>
      <c r="E3" s="819"/>
      <c r="F3" s="819"/>
      <c r="G3" s="819"/>
      <c r="H3" s="819"/>
      <c r="I3" s="819"/>
      <c r="N3" s="356"/>
      <c r="O3" s="356"/>
      <c r="P3" s="356"/>
      <c r="Q3" s="364" t="str">
        <f>IF(A3="5) Quanto a sua casa pagava de conta de água mensalmente há 10 anos atrás (aproximadamente)?",F3,"")</f>
        <v/>
      </c>
      <c r="R3" s="388"/>
      <c r="S3" s="364" t="str">
        <f>IF(A3="5) Quanto a sua casa pagava de conta de água mensalmente há 10 anos atrás (aproximadamente)?",I3,"")</f>
        <v/>
      </c>
      <c r="T3" s="445" t="str">
        <f>IF(A3="6) Quanto a sua casa paga de conta de água hoje?  ",F3,"")</f>
        <v/>
      </c>
      <c r="U3" s="388"/>
      <c r="V3" s="445" t="str">
        <f>IF(A3="7) Quanto você acha que sua casa pagará de conta de água em 2030?",F3,"")</f>
        <v/>
      </c>
      <c r="W3" s="388"/>
      <c r="X3" s="445" t="str">
        <f>IF(A3="7) Quanto você acha que sua casa pagará de conta de água em 2030?",I3,"")</f>
        <v/>
      </c>
      <c r="Y3" s="364" t="str">
        <f>IF(A3="8) Quanto você acha que sua casa pagará de conta de água em 2050?  ",F3,"")</f>
        <v/>
      </c>
      <c r="Z3" s="388"/>
      <c r="AA3" s="364" t="str">
        <f>IF(A3="8) Quanto você acha que sua casa pagará de conta de água em 2050?  ",I3,"")</f>
        <v/>
      </c>
      <c r="AB3" s="445" t="str">
        <f>IF(A3="9) Há dez anos atrás, sua casa produzia quantas sacolinhas de lixo por semana (aproximadamente)?",F3,"")</f>
        <v/>
      </c>
      <c r="AC3" s="388"/>
      <c r="AD3" s="445" t="str">
        <f>IF(A3="9) Há dez anos atrás, sua casa produzia quantas sacolinhas de lixo por semana (aproximadamente)?",I3,"")</f>
        <v/>
      </c>
      <c r="AE3" s="364" t="str">
        <f>IF(A3="10) Sua casa produz quantas sacolinhas de lixo por semana hoje em dia?   ",F3,"")</f>
        <v/>
      </c>
      <c r="AF3" s="388"/>
      <c r="AG3" s="364"/>
      <c r="AH3" s="445" t="str">
        <f>IF(A3="11) Quantas sacolinhas de lixo você acha que sua casa produzirá por semana em 2030?  ",F3,"")</f>
        <v/>
      </c>
      <c r="AI3" s="388"/>
      <c r="AJ3" s="445" t="str">
        <f>IF(A3="11) Quantas sacolinhas de lixo você acha que sua casa produzirá por semana em 2030?  ",I3,"")</f>
        <v/>
      </c>
      <c r="AK3" s="364" t="str">
        <f>IF(A3="12) Quantas sacolinhas de lixo você acha que sua casa produzirá por semana em 2050?  ",F3,"")</f>
        <v/>
      </c>
      <c r="AL3" s="388"/>
      <c r="AM3" s="364" t="str">
        <f>IF(A3="12) Quantas sacolinhas de lixo você acha que sua casa produzirá por semana em 2050?  ",I3,"")</f>
        <v/>
      </c>
      <c r="AN3" s="445" t="str">
        <f>IF(A3="13) Qual porcentagem dos recursos financeiros de São Carlos era investida em abastecimento de água e estruturas de saneamento dez anos atrás? ",B3,"")</f>
        <v/>
      </c>
      <c r="AO3" s="388"/>
      <c r="AP3" s="445" t="str">
        <f>IF(A3="13) Qual porcentagem dos recursos financeiros de São Carlos era investida em abastecimento de água e estruturas de saneamento dez anos atrás? ",F3,"")</f>
        <v/>
      </c>
      <c r="AQ3" s="434" t="str">
        <f>IF(A3="14) Qual porcentagem dos recursos financeiros de São Carlos é investida em abastecimento de água e estruturas de saneamento hoje? ",B3,"")</f>
        <v/>
      </c>
      <c r="AR3" s="451"/>
      <c r="AS3" s="434" t="str">
        <f>IF(A3="15) Qual porcentagem dos recursos financeiros de São Carlos será investida em abastecimento de água e estruturas de saneamento em 2030? ",B3,"")</f>
        <v/>
      </c>
      <c r="AT3" s="389"/>
      <c r="AU3" s="435" t="str">
        <f>IF(A3="15) Qual porcentagem dos recursos financeiros de São Carlos será investida em abastecimento de água e estruturas de saneamento em 2030? ",F3,"")</f>
        <v/>
      </c>
      <c r="AV3" s="364" t="str">
        <f>IF(A3="16) Qual porcentagem dos recursos financeiros de São Carlos será investida em abastecimento de água e estruturas de saneamento em 2050?   ",B3,"")</f>
        <v/>
      </c>
      <c r="AW3" s="389"/>
      <c r="AX3" s="365" t="str">
        <f>IF(A3="16) Qual porcentagem dos recursos financeiros de São Carlos será investida em abastecimento de água e estruturas de saneamento em 2050?   ",B3,"")</f>
        <v/>
      </c>
      <c r="AY3" s="366" t="str">
        <f>IF(A3="17) De onde vem a água que você bebe?  ",H3,"")</f>
        <v/>
      </c>
      <c r="AZ3" s="358" t="str">
        <f>IF(A3="18) Quem é responsável por trazer água para sua casa?  ",H3,"")</f>
        <v/>
      </c>
      <c r="BA3" s="366" t="str">
        <f>IF(A3="19) O que acontece com o esgoto que sai da sua casa?  ",H3,"")</f>
        <v/>
      </c>
      <c r="BB3" s="358" t="str">
        <f>IF(A3="20) Quem consome mais água em sua cidade: a população, as indústrias ou as fazendas? ",H3,"")</f>
        <v/>
      </c>
      <c r="BC3" s="366" t="str">
        <f>IF(A3="21) Você se preocupa se a cidade em que você mora terá água para beber em 2100?  ",H3,"")</f>
        <v/>
      </c>
      <c r="BD3" s="367" t="str">
        <f>IF(A3="22) Você acredita que pode ajudar no processo de decisão sobre gerenciamento dos recursos hídricos?  Se sim, como? ",H3,"")</f>
        <v/>
      </c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</row>
    <row r="4" spans="1:99" s="355" customFormat="1" ht="21" x14ac:dyDescent="0.35">
      <c r="A4" s="356" t="s">
        <v>272</v>
      </c>
      <c r="B4" s="819">
        <v>20</v>
      </c>
      <c r="C4" s="819"/>
      <c r="D4" s="819"/>
      <c r="E4" s="819"/>
      <c r="F4" s="819"/>
      <c r="G4" s="819"/>
      <c r="H4" s="819"/>
      <c r="I4" s="819"/>
      <c r="N4" s="356"/>
      <c r="O4" s="356"/>
      <c r="P4" s="356"/>
      <c r="Q4" s="364" t="str">
        <f t="shared" ref="Q4:Q29" si="3">IF(A4="5) Quanto a sua casa pagava de conta de água mensalmente há 10 anos atrás (aproximadamente)?",F4,"")</f>
        <v/>
      </c>
      <c r="R4" s="388"/>
      <c r="S4" s="364" t="str">
        <f t="shared" ref="S4:S29" si="4">IF(A4="5) Quanto a sua casa pagava de conta de água mensalmente há 10 anos atrás (aproximadamente)?",I4,"")</f>
        <v/>
      </c>
      <c r="T4" s="445" t="str">
        <f t="shared" ref="T4:T29" si="5">IF(A4="6) Quanto a sua casa paga de conta de água hoje?  ",F4,"")</f>
        <v/>
      </c>
      <c r="U4" s="388"/>
      <c r="V4" s="445" t="str">
        <f t="shared" ref="V4:V29" si="6">IF(A4="7) Quanto você acha que sua casa pagará de conta de água em 2030?",F4,"")</f>
        <v/>
      </c>
      <c r="W4" s="388"/>
      <c r="X4" s="445" t="str">
        <f t="shared" ref="X4:X29" si="7">IF(A4="7) Quanto você acha que sua casa pagará de conta de água em 2030?",I4,"")</f>
        <v/>
      </c>
      <c r="Y4" s="364" t="str">
        <f t="shared" ref="Y4:Y29" si="8">IF(A4="8) Quanto você acha que sua casa pagará de conta de água em 2050?  ",F4,"")</f>
        <v/>
      </c>
      <c r="Z4" s="388"/>
      <c r="AA4" s="364" t="str">
        <f t="shared" ref="AA4:AA29" si="9">IF(A4="8) Quanto você acha que sua casa pagará de conta de água em 2050?  ",I4,"")</f>
        <v/>
      </c>
      <c r="AB4" s="445" t="str">
        <f t="shared" ref="AB4:AB29" si="10">IF(A4="9) Há dez anos atrás, sua casa produzia quantas sacolinhas de lixo por semana (aproximadamente)?",F4,"")</f>
        <v/>
      </c>
      <c r="AC4" s="388"/>
      <c r="AD4" s="445" t="str">
        <f t="shared" ref="AD4:AD29" si="11">IF(A4="9) Há dez anos atrás, sua casa produzia quantas sacolinhas de lixo por semana (aproximadamente)?",I4,"")</f>
        <v/>
      </c>
      <c r="AE4" s="364" t="str">
        <f t="shared" ref="AE4:AE29" si="12">IF(A4="10) Sua casa produz quantas sacolinhas de lixo por semana hoje em dia?   ",F4,"")</f>
        <v/>
      </c>
      <c r="AF4" s="388"/>
      <c r="AG4" s="364"/>
      <c r="AH4" s="445" t="str">
        <f t="shared" ref="AH4:AH29" si="13">IF(A4="11) Quantas sacolinhas de lixo você acha que sua casa produzirá por semana em 2030?  ",F4,"")</f>
        <v/>
      </c>
      <c r="AI4" s="388"/>
      <c r="AJ4" s="445" t="str">
        <f t="shared" ref="AJ4:AJ29" si="14">IF(A4="11) Quantas sacolinhas de lixo você acha que sua casa produzirá por semana em 2030?  ",I4,"")</f>
        <v/>
      </c>
      <c r="AK4" s="364" t="str">
        <f t="shared" ref="AK4:AK29" si="15">IF(A4="12) Quantas sacolinhas de lixo você acha que sua casa produzirá por semana em 2050?  ",F4,"")</f>
        <v/>
      </c>
      <c r="AL4" s="388"/>
      <c r="AM4" s="364" t="str">
        <f t="shared" ref="AM4:AM29" si="16">IF(A4="12) Quantas sacolinhas de lixo você acha que sua casa produzirá por semana em 2050?  ",I4,"")</f>
        <v/>
      </c>
      <c r="AN4" s="445" t="str">
        <f t="shared" ref="AN4:AN29" si="17">IF(A4="13) Qual porcentagem dos recursos financeiros de São Carlos era investida em abastecimento de água e estruturas de saneamento dez anos atrás? ",B4,"")</f>
        <v/>
      </c>
      <c r="AO4" s="388"/>
      <c r="AP4" s="445" t="str">
        <f t="shared" ref="AP4:AP29" si="18">IF(A4="13) Qual porcentagem dos recursos financeiros de São Carlos era investida em abastecimento de água e estruturas de saneamento dez anos atrás? ",F4,"")</f>
        <v/>
      </c>
      <c r="AQ4" s="434" t="str">
        <f t="shared" ref="AQ4:AQ29" si="19">IF(A4="14) Qual porcentagem dos recursos financeiros de São Carlos é investida em abastecimento de água e estruturas de saneamento hoje? ",B4,"")</f>
        <v/>
      </c>
      <c r="AR4" s="451"/>
      <c r="AS4" s="434" t="str">
        <f t="shared" ref="AS4:AS29" si="20">IF(A4="15) Qual porcentagem dos recursos financeiros de São Carlos será investida em abastecimento de água e estruturas de saneamento em 2030? ",B4,"")</f>
        <v/>
      </c>
      <c r="AT4" s="389"/>
      <c r="AU4" s="435" t="str">
        <f t="shared" ref="AU4:AU29" si="21">IF(A4="15) Qual porcentagem dos recursos financeiros de São Carlos será investida em abastecimento de água e estruturas de saneamento em 2030? ",F4,"")</f>
        <v/>
      </c>
      <c r="AV4" s="364" t="str">
        <f t="shared" ref="AV4:AV29" si="22">IF(A4="16) Qual porcentagem dos recursos financeiros de São Carlos será investida em abastecimento de água e estruturas de saneamento em 2050?   ",B4,"")</f>
        <v/>
      </c>
      <c r="AW4" s="389"/>
      <c r="AX4" s="365" t="str">
        <f t="shared" ref="AX4:AX29" si="23">IF(A4="16) Qual porcentagem dos recursos financeiros de São Carlos será investida em abastecimento de água e estruturas de saneamento em 2050?   ",B4,"")</f>
        <v/>
      </c>
      <c r="AY4" s="366" t="str">
        <f t="shared" ref="AY4:AY29" si="24">IF(A4="17) De onde vem a água que você bebe?  ",H4,"")</f>
        <v/>
      </c>
      <c r="AZ4" s="358" t="str">
        <f t="shared" ref="AZ4:AZ29" si="25">IF(A4="18) Quem é responsável por trazer água para sua casa?  ",H4,"")</f>
        <v/>
      </c>
      <c r="BA4" s="366" t="str">
        <f t="shared" ref="BA4:BA29" si="26">IF(A4="19) O que acontece com o esgoto que sai da sua casa?  ",H4,"")</f>
        <v/>
      </c>
      <c r="BB4" s="358" t="str">
        <f t="shared" ref="BB4:BB29" si="27">IF(A4="20) Quem consome mais água em sua cidade: a população, as indústrias ou as fazendas? ",H4,"")</f>
        <v/>
      </c>
      <c r="BC4" s="366" t="str">
        <f t="shared" ref="BC4:BC29" si="28">IF(A4="21) Você se preocupa se a cidade em que você mora terá água para beber em 2100?  ",H4,"")</f>
        <v/>
      </c>
      <c r="BD4" s="367" t="str">
        <f t="shared" ref="BD4:BD29" si="29">IF(A4="22) Você acredita que pode ajudar no processo de decisão sobre gerenciamento dos recursos hídricos?  Se sim, como? ",H4,"")</f>
        <v/>
      </c>
      <c r="BE4" s="356"/>
      <c r="BF4" s="360" t="str">
        <f>IF(B4&lt;20,1,"")</f>
        <v/>
      </c>
      <c r="BG4" s="360">
        <f>IF(AND(B4&gt;19,B4&lt;31),1,"")</f>
        <v>1</v>
      </c>
      <c r="BH4" s="360" t="str">
        <f>IF(B4&gt;30,1,"")</f>
        <v/>
      </c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</row>
    <row r="5" spans="1:99" s="355" customFormat="1" ht="21" x14ac:dyDescent="0.35">
      <c r="A5" s="356" t="s">
        <v>273</v>
      </c>
      <c r="B5" s="819" t="s">
        <v>274</v>
      </c>
      <c r="C5" s="819"/>
      <c r="D5" s="819"/>
      <c r="E5" s="819"/>
      <c r="F5" s="819"/>
      <c r="G5" s="819"/>
      <c r="H5" s="819"/>
      <c r="I5" s="819"/>
      <c r="N5" s="356"/>
      <c r="O5" s="356"/>
      <c r="P5" s="356"/>
      <c r="Q5" s="364" t="str">
        <f t="shared" si="3"/>
        <v/>
      </c>
      <c r="R5" s="388"/>
      <c r="S5" s="364" t="str">
        <f t="shared" si="4"/>
        <v/>
      </c>
      <c r="T5" s="445" t="str">
        <f t="shared" si="5"/>
        <v/>
      </c>
      <c r="U5" s="388"/>
      <c r="V5" s="445" t="str">
        <f t="shared" si="6"/>
        <v/>
      </c>
      <c r="W5" s="388"/>
      <c r="X5" s="445" t="str">
        <f t="shared" si="7"/>
        <v/>
      </c>
      <c r="Y5" s="364" t="str">
        <f t="shared" si="8"/>
        <v/>
      </c>
      <c r="Z5" s="388"/>
      <c r="AA5" s="364" t="str">
        <f t="shared" si="9"/>
        <v/>
      </c>
      <c r="AB5" s="445" t="str">
        <f t="shared" si="10"/>
        <v/>
      </c>
      <c r="AC5" s="388"/>
      <c r="AD5" s="445" t="str">
        <f t="shared" si="11"/>
        <v/>
      </c>
      <c r="AE5" s="364" t="str">
        <f t="shared" si="12"/>
        <v/>
      </c>
      <c r="AF5" s="388"/>
      <c r="AG5" s="364"/>
      <c r="AH5" s="445" t="str">
        <f t="shared" si="13"/>
        <v/>
      </c>
      <c r="AI5" s="388"/>
      <c r="AJ5" s="445" t="str">
        <f t="shared" si="14"/>
        <v/>
      </c>
      <c r="AK5" s="364" t="str">
        <f t="shared" si="15"/>
        <v/>
      </c>
      <c r="AL5" s="388"/>
      <c r="AM5" s="364" t="str">
        <f t="shared" si="16"/>
        <v/>
      </c>
      <c r="AN5" s="445" t="str">
        <f t="shared" si="17"/>
        <v/>
      </c>
      <c r="AO5" s="388"/>
      <c r="AP5" s="445" t="str">
        <f t="shared" si="18"/>
        <v/>
      </c>
      <c r="AQ5" s="434" t="str">
        <f t="shared" si="19"/>
        <v/>
      </c>
      <c r="AR5" s="451"/>
      <c r="AS5" s="434" t="str">
        <f t="shared" si="20"/>
        <v/>
      </c>
      <c r="AT5" s="389"/>
      <c r="AU5" s="435" t="str">
        <f t="shared" si="21"/>
        <v/>
      </c>
      <c r="AV5" s="364" t="str">
        <f t="shared" si="22"/>
        <v/>
      </c>
      <c r="AW5" s="389"/>
      <c r="AX5" s="365" t="str">
        <f t="shared" si="23"/>
        <v/>
      </c>
      <c r="AY5" s="366" t="str">
        <f t="shared" si="24"/>
        <v/>
      </c>
      <c r="AZ5" s="358" t="str">
        <f t="shared" si="25"/>
        <v/>
      </c>
      <c r="BA5" s="366" t="str">
        <f t="shared" si="26"/>
        <v/>
      </c>
      <c r="BB5" s="358" t="str">
        <f t="shared" si="27"/>
        <v/>
      </c>
      <c r="BC5" s="366" t="str">
        <f t="shared" si="28"/>
        <v/>
      </c>
      <c r="BD5" s="367" t="str">
        <f t="shared" si="29"/>
        <v/>
      </c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</row>
    <row r="6" spans="1:99" s="355" customFormat="1" ht="21.75" thickBot="1" x14ac:dyDescent="0.4">
      <c r="N6" s="458">
        <f>Cálculos!AB306</f>
        <v>4.5</v>
      </c>
      <c r="O6" s="356"/>
      <c r="P6" s="356"/>
      <c r="Q6" s="364" t="str">
        <f t="shared" si="3"/>
        <v/>
      </c>
      <c r="R6" s="388"/>
      <c r="S6" s="364" t="str">
        <f t="shared" si="4"/>
        <v/>
      </c>
      <c r="T6" s="445" t="str">
        <f t="shared" si="5"/>
        <v/>
      </c>
      <c r="U6" s="388"/>
      <c r="V6" s="445" t="str">
        <f t="shared" si="6"/>
        <v/>
      </c>
      <c r="W6" s="388"/>
      <c r="X6" s="445" t="str">
        <f t="shared" si="7"/>
        <v/>
      </c>
      <c r="Y6" s="364" t="str">
        <f t="shared" si="8"/>
        <v/>
      </c>
      <c r="Z6" s="388"/>
      <c r="AA6" s="364">
        <f>Cálculos!AB683</f>
        <v>1.2</v>
      </c>
      <c r="AB6" s="445" t="str">
        <f t="shared" si="10"/>
        <v/>
      </c>
      <c r="AC6" s="388"/>
      <c r="AD6" s="445" t="str">
        <f t="shared" si="11"/>
        <v/>
      </c>
      <c r="AE6" s="364" t="str">
        <f t="shared" si="12"/>
        <v/>
      </c>
      <c r="AF6" s="388"/>
      <c r="AG6" s="364"/>
      <c r="AH6" s="445" t="str">
        <f t="shared" si="13"/>
        <v/>
      </c>
      <c r="AI6" s="388"/>
      <c r="AJ6" s="445" t="str">
        <f t="shared" si="14"/>
        <v/>
      </c>
      <c r="AK6" s="364" t="str">
        <f t="shared" si="15"/>
        <v/>
      </c>
      <c r="AL6" s="388"/>
      <c r="AM6" s="364" t="str">
        <f t="shared" si="16"/>
        <v/>
      </c>
      <c r="AN6" s="445" t="str">
        <f t="shared" si="17"/>
        <v/>
      </c>
      <c r="AO6" s="388"/>
      <c r="AP6" s="445" t="str">
        <f t="shared" si="18"/>
        <v/>
      </c>
      <c r="AQ6" s="434" t="str">
        <f t="shared" si="19"/>
        <v/>
      </c>
      <c r="AR6" s="451"/>
      <c r="AS6" s="434" t="str">
        <f t="shared" si="20"/>
        <v/>
      </c>
      <c r="AT6" s="389"/>
      <c r="AU6" s="435" t="str">
        <f t="shared" si="21"/>
        <v/>
      </c>
      <c r="AV6" s="364" t="str">
        <f t="shared" si="22"/>
        <v/>
      </c>
      <c r="AW6" s="389"/>
      <c r="AX6" s="365" t="str">
        <f t="shared" si="23"/>
        <v/>
      </c>
      <c r="AY6" s="366" t="str">
        <f t="shared" si="24"/>
        <v/>
      </c>
      <c r="AZ6" s="358" t="str">
        <f t="shared" si="25"/>
        <v/>
      </c>
      <c r="BA6" s="366" t="str">
        <f t="shared" si="26"/>
        <v/>
      </c>
      <c r="BB6" s="358" t="str">
        <f t="shared" si="27"/>
        <v/>
      </c>
      <c r="BC6" s="366" t="str">
        <f t="shared" si="28"/>
        <v/>
      </c>
      <c r="BD6" s="367" t="str">
        <f t="shared" si="29"/>
        <v/>
      </c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</row>
    <row r="7" spans="1:99" s="355" customFormat="1" ht="21.75" thickBot="1" x14ac:dyDescent="0.4">
      <c r="A7" s="368" t="s">
        <v>275</v>
      </c>
      <c r="B7" s="369">
        <v>2</v>
      </c>
      <c r="C7" s="370"/>
      <c r="N7" s="356"/>
      <c r="O7" s="356"/>
      <c r="P7" s="356"/>
      <c r="Q7" s="364" t="str">
        <f t="shared" si="3"/>
        <v/>
      </c>
      <c r="R7" s="388"/>
      <c r="S7" s="364" t="str">
        <f t="shared" si="4"/>
        <v/>
      </c>
      <c r="T7" s="445" t="str">
        <f t="shared" si="5"/>
        <v/>
      </c>
      <c r="U7" s="388"/>
      <c r="V7" s="445" t="str">
        <f t="shared" si="6"/>
        <v/>
      </c>
      <c r="W7" s="388"/>
      <c r="X7" s="445" t="str">
        <f t="shared" si="7"/>
        <v/>
      </c>
      <c r="Y7" s="364" t="str">
        <f t="shared" si="8"/>
        <v/>
      </c>
      <c r="Z7" s="388"/>
      <c r="AA7" s="364" t="str">
        <f t="shared" si="9"/>
        <v/>
      </c>
      <c r="AB7" s="445" t="str">
        <f t="shared" si="10"/>
        <v/>
      </c>
      <c r="AC7" s="388"/>
      <c r="AD7" s="445" t="str">
        <f t="shared" si="11"/>
        <v/>
      </c>
      <c r="AE7" s="364" t="str">
        <f t="shared" si="12"/>
        <v/>
      </c>
      <c r="AF7" s="388"/>
      <c r="AG7" s="364"/>
      <c r="AH7" s="445" t="str">
        <f t="shared" si="13"/>
        <v/>
      </c>
      <c r="AI7" s="388"/>
      <c r="AJ7" s="445" t="str">
        <f t="shared" si="14"/>
        <v/>
      </c>
      <c r="AK7" s="364" t="str">
        <f t="shared" si="15"/>
        <v/>
      </c>
      <c r="AL7" s="388"/>
      <c r="AM7" s="364" t="str">
        <f t="shared" si="16"/>
        <v/>
      </c>
      <c r="AN7" s="445" t="str">
        <f t="shared" si="17"/>
        <v/>
      </c>
      <c r="AO7" s="388"/>
      <c r="AP7" s="445" t="str">
        <f t="shared" si="18"/>
        <v/>
      </c>
      <c r="AQ7" s="434" t="str">
        <f t="shared" si="19"/>
        <v/>
      </c>
      <c r="AR7" s="451"/>
      <c r="AS7" s="434" t="str">
        <f t="shared" si="20"/>
        <v/>
      </c>
      <c r="AT7" s="389"/>
      <c r="AU7" s="435" t="str">
        <f t="shared" si="21"/>
        <v/>
      </c>
      <c r="AV7" s="364" t="str">
        <f t="shared" si="22"/>
        <v/>
      </c>
      <c r="AW7" s="389"/>
      <c r="AX7" s="365" t="str">
        <f t="shared" si="23"/>
        <v/>
      </c>
      <c r="AY7" s="366" t="str">
        <f t="shared" si="24"/>
        <v/>
      </c>
      <c r="AZ7" s="358" t="str">
        <f t="shared" si="25"/>
        <v/>
      </c>
      <c r="BA7" s="366" t="str">
        <f t="shared" si="26"/>
        <v/>
      </c>
      <c r="BB7" s="358" t="str">
        <f t="shared" si="27"/>
        <v/>
      </c>
      <c r="BC7" s="366" t="str">
        <f t="shared" si="28"/>
        <v/>
      </c>
      <c r="BD7" s="367" t="str">
        <f t="shared" si="29"/>
        <v/>
      </c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</row>
    <row r="8" spans="1:99" s="355" customFormat="1" ht="21.75" thickBot="1" x14ac:dyDescent="0.4">
      <c r="A8" s="368" t="s">
        <v>276</v>
      </c>
      <c r="B8" s="369">
        <v>2</v>
      </c>
      <c r="C8" s="370"/>
      <c r="N8" s="356"/>
      <c r="O8" s="356"/>
      <c r="P8" s="356"/>
      <c r="Q8" s="364" t="str">
        <f t="shared" si="3"/>
        <v/>
      </c>
      <c r="R8" s="388"/>
      <c r="S8" s="364" t="str">
        <f t="shared" si="4"/>
        <v/>
      </c>
      <c r="T8" s="445" t="str">
        <f t="shared" si="5"/>
        <v/>
      </c>
      <c r="U8" s="388"/>
      <c r="V8" s="445" t="str">
        <f t="shared" si="6"/>
        <v/>
      </c>
      <c r="W8" s="388"/>
      <c r="X8" s="445" t="str">
        <f t="shared" si="7"/>
        <v/>
      </c>
      <c r="Y8" s="364" t="str">
        <f t="shared" si="8"/>
        <v/>
      </c>
      <c r="Z8" s="388"/>
      <c r="AA8" s="364" t="str">
        <f t="shared" si="9"/>
        <v/>
      </c>
      <c r="AB8" s="445" t="str">
        <f t="shared" si="10"/>
        <v/>
      </c>
      <c r="AC8" s="388"/>
      <c r="AD8" s="445" t="str">
        <f t="shared" si="11"/>
        <v/>
      </c>
      <c r="AE8" s="364" t="str">
        <f t="shared" si="12"/>
        <v/>
      </c>
      <c r="AF8" s="388"/>
      <c r="AG8" s="364"/>
      <c r="AH8" s="445" t="str">
        <f t="shared" si="13"/>
        <v/>
      </c>
      <c r="AI8" s="388"/>
      <c r="AJ8" s="445" t="str">
        <f t="shared" si="14"/>
        <v/>
      </c>
      <c r="AK8" s="364" t="str">
        <f t="shared" si="15"/>
        <v/>
      </c>
      <c r="AL8" s="388"/>
      <c r="AM8" s="364" t="str">
        <f t="shared" si="16"/>
        <v/>
      </c>
      <c r="AN8" s="445" t="str">
        <f t="shared" si="17"/>
        <v/>
      </c>
      <c r="AO8" s="388"/>
      <c r="AP8" s="445" t="str">
        <f t="shared" si="18"/>
        <v/>
      </c>
      <c r="AQ8" s="434" t="str">
        <f t="shared" si="19"/>
        <v/>
      </c>
      <c r="AR8" s="451"/>
      <c r="AS8" s="434" t="str">
        <f t="shared" si="20"/>
        <v/>
      </c>
      <c r="AT8" s="389"/>
      <c r="AU8" s="435" t="str">
        <f>IF(A8="15) Qual porcentagem dos recursos financeiros de São Carlos será investida em abastecimento de água e estruturas de saneamento em 2030? ",F8,"")</f>
        <v/>
      </c>
      <c r="AV8" s="364" t="str">
        <f t="shared" si="22"/>
        <v/>
      </c>
      <c r="AW8" s="389"/>
      <c r="AX8" s="365" t="str">
        <f t="shared" si="23"/>
        <v/>
      </c>
      <c r="AY8" s="366" t="str">
        <f t="shared" si="24"/>
        <v/>
      </c>
      <c r="AZ8" s="358" t="str">
        <f t="shared" si="25"/>
        <v/>
      </c>
      <c r="BA8" s="366" t="str">
        <f t="shared" si="26"/>
        <v/>
      </c>
      <c r="BB8" s="358" t="str">
        <f t="shared" si="27"/>
        <v/>
      </c>
      <c r="BC8" s="366" t="str">
        <f t="shared" si="28"/>
        <v/>
      </c>
      <c r="BD8" s="367" t="str">
        <f t="shared" si="29"/>
        <v/>
      </c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</row>
    <row r="9" spans="1:99" s="355" customFormat="1" ht="21.75" thickBot="1" x14ac:dyDescent="0.4">
      <c r="A9" s="368" t="s">
        <v>277</v>
      </c>
      <c r="B9" s="369">
        <v>1</v>
      </c>
      <c r="C9" s="371"/>
      <c r="N9" s="356"/>
      <c r="O9" s="356"/>
      <c r="P9" s="356"/>
      <c r="Q9" s="364" t="str">
        <f t="shared" si="3"/>
        <v/>
      </c>
      <c r="R9" s="388"/>
      <c r="S9" s="364" t="str">
        <f t="shared" si="4"/>
        <v/>
      </c>
      <c r="T9" s="445" t="str">
        <f t="shared" si="5"/>
        <v/>
      </c>
      <c r="U9" s="388"/>
      <c r="V9" s="445" t="str">
        <f t="shared" si="6"/>
        <v/>
      </c>
      <c r="W9" s="388"/>
      <c r="X9" s="445" t="str">
        <f t="shared" si="7"/>
        <v/>
      </c>
      <c r="Y9" s="364" t="str">
        <f t="shared" si="8"/>
        <v/>
      </c>
      <c r="Z9" s="388"/>
      <c r="AA9" s="364" t="str">
        <f t="shared" si="9"/>
        <v/>
      </c>
      <c r="AB9" s="445" t="str">
        <f t="shared" si="10"/>
        <v/>
      </c>
      <c r="AC9" s="388"/>
      <c r="AD9" s="445" t="str">
        <f t="shared" si="11"/>
        <v/>
      </c>
      <c r="AE9" s="364" t="str">
        <f t="shared" si="12"/>
        <v/>
      </c>
      <c r="AF9" s="388"/>
      <c r="AG9" s="364"/>
      <c r="AH9" s="445" t="str">
        <f t="shared" si="13"/>
        <v/>
      </c>
      <c r="AI9" s="388"/>
      <c r="AJ9" s="445" t="str">
        <f t="shared" si="14"/>
        <v/>
      </c>
      <c r="AK9" s="364" t="str">
        <f t="shared" si="15"/>
        <v/>
      </c>
      <c r="AL9" s="388"/>
      <c r="AM9" s="364" t="str">
        <f t="shared" si="16"/>
        <v/>
      </c>
      <c r="AN9" s="445" t="str">
        <f t="shared" si="17"/>
        <v/>
      </c>
      <c r="AO9" s="388"/>
      <c r="AP9" s="445" t="str">
        <f t="shared" si="18"/>
        <v/>
      </c>
      <c r="AQ9" s="434" t="str">
        <f t="shared" si="19"/>
        <v/>
      </c>
      <c r="AR9" s="451"/>
      <c r="AS9" s="434" t="str">
        <f t="shared" si="20"/>
        <v/>
      </c>
      <c r="AT9" s="389"/>
      <c r="AU9" s="435" t="str">
        <f t="shared" si="21"/>
        <v/>
      </c>
      <c r="AV9" s="364" t="str">
        <f t="shared" si="22"/>
        <v/>
      </c>
      <c r="AW9" s="389"/>
      <c r="AX9" s="365" t="str">
        <f t="shared" si="23"/>
        <v/>
      </c>
      <c r="AY9" s="366" t="str">
        <f t="shared" si="24"/>
        <v/>
      </c>
      <c r="AZ9" s="358" t="str">
        <f t="shared" si="25"/>
        <v/>
      </c>
      <c r="BA9" s="366" t="str">
        <f t="shared" si="26"/>
        <v/>
      </c>
      <c r="BB9" s="358" t="str">
        <f t="shared" si="27"/>
        <v/>
      </c>
      <c r="BC9" s="366" t="str">
        <f t="shared" si="28"/>
        <v/>
      </c>
      <c r="BD9" s="367" t="str">
        <f t="shared" si="29"/>
        <v/>
      </c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</row>
    <row r="10" spans="1:99" s="355" customFormat="1" ht="21.75" thickBot="1" x14ac:dyDescent="0.4">
      <c r="A10" s="368" t="s">
        <v>278</v>
      </c>
      <c r="B10" s="369">
        <v>3</v>
      </c>
      <c r="C10" s="370"/>
      <c r="N10" s="356"/>
      <c r="O10" s="356"/>
      <c r="P10" s="356"/>
      <c r="Q10" s="364" t="str">
        <f t="shared" si="3"/>
        <v/>
      </c>
      <c r="R10" s="388"/>
      <c r="S10" s="364" t="str">
        <f t="shared" si="4"/>
        <v/>
      </c>
      <c r="T10" s="445" t="str">
        <f t="shared" si="5"/>
        <v/>
      </c>
      <c r="U10" s="388"/>
      <c r="V10" s="445" t="str">
        <f t="shared" si="6"/>
        <v/>
      </c>
      <c r="W10" s="388"/>
      <c r="X10" s="445" t="str">
        <f t="shared" si="7"/>
        <v/>
      </c>
      <c r="Y10" s="364" t="str">
        <f t="shared" si="8"/>
        <v/>
      </c>
      <c r="Z10" s="388"/>
      <c r="AA10" s="364" t="str">
        <f t="shared" si="9"/>
        <v/>
      </c>
      <c r="AB10" s="445" t="str">
        <f t="shared" si="10"/>
        <v/>
      </c>
      <c r="AC10" s="388"/>
      <c r="AD10" s="445" t="str">
        <f t="shared" si="11"/>
        <v/>
      </c>
      <c r="AE10" s="364" t="str">
        <f t="shared" si="12"/>
        <v/>
      </c>
      <c r="AF10" s="388"/>
      <c r="AG10" s="364"/>
      <c r="AH10" s="445" t="str">
        <f t="shared" si="13"/>
        <v/>
      </c>
      <c r="AI10" s="388"/>
      <c r="AJ10" s="445" t="str">
        <f t="shared" si="14"/>
        <v/>
      </c>
      <c r="AK10" s="364" t="str">
        <f t="shared" si="15"/>
        <v/>
      </c>
      <c r="AL10" s="388"/>
      <c r="AM10" s="364" t="str">
        <f t="shared" si="16"/>
        <v/>
      </c>
      <c r="AN10" s="445" t="str">
        <f t="shared" si="17"/>
        <v/>
      </c>
      <c r="AO10" s="388"/>
      <c r="AP10" s="445" t="str">
        <f t="shared" si="18"/>
        <v/>
      </c>
      <c r="AQ10" s="434" t="str">
        <f t="shared" si="19"/>
        <v/>
      </c>
      <c r="AR10" s="451"/>
      <c r="AS10" s="434" t="str">
        <f t="shared" si="20"/>
        <v/>
      </c>
      <c r="AT10" s="389"/>
      <c r="AU10" s="435" t="str">
        <f t="shared" si="21"/>
        <v/>
      </c>
      <c r="AV10" s="364" t="str">
        <f t="shared" si="22"/>
        <v/>
      </c>
      <c r="AW10" s="389"/>
      <c r="AX10" s="365" t="str">
        <f t="shared" si="23"/>
        <v/>
      </c>
      <c r="AY10" s="366" t="str">
        <f t="shared" si="24"/>
        <v/>
      </c>
      <c r="AZ10" s="358" t="str">
        <f t="shared" si="25"/>
        <v/>
      </c>
      <c r="BA10" s="366" t="str">
        <f t="shared" si="26"/>
        <v/>
      </c>
      <c r="BB10" s="358" t="str">
        <f t="shared" si="27"/>
        <v/>
      </c>
      <c r="BC10" s="366" t="str">
        <f t="shared" si="28"/>
        <v/>
      </c>
      <c r="BD10" s="367" t="str">
        <f t="shared" si="29"/>
        <v/>
      </c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</row>
    <row r="11" spans="1:99" s="355" customFormat="1" ht="21.75" thickBot="1" x14ac:dyDescent="0.4">
      <c r="A11" s="368" t="s">
        <v>279</v>
      </c>
      <c r="B11" s="369">
        <v>15</v>
      </c>
      <c r="C11" s="372"/>
      <c r="D11" s="814" t="s">
        <v>280</v>
      </c>
      <c r="E11" s="815"/>
      <c r="F11" s="373">
        <f>IF(B7&gt;0,B11/B7,"")</f>
        <v>7.5</v>
      </c>
      <c r="G11" s="368" t="s">
        <v>281</v>
      </c>
      <c r="H11" s="374"/>
      <c r="I11" s="375">
        <f>IF(B7&gt;0,(F11-F12)/F12,"")</f>
        <v>-0.7</v>
      </c>
      <c r="N11" s="356"/>
      <c r="O11" s="356"/>
      <c r="P11" s="356"/>
      <c r="Q11" s="364">
        <f t="shared" si="3"/>
        <v>7.5</v>
      </c>
      <c r="R11" s="388"/>
      <c r="S11" s="364">
        <f t="shared" si="4"/>
        <v>-0.7</v>
      </c>
      <c r="T11" s="445" t="str">
        <f t="shared" si="5"/>
        <v/>
      </c>
      <c r="U11" s="388"/>
      <c r="V11" s="445" t="str">
        <f t="shared" si="6"/>
        <v/>
      </c>
      <c r="W11" s="388"/>
      <c r="X11" s="445" t="str">
        <f t="shared" si="7"/>
        <v/>
      </c>
      <c r="Y11" s="364" t="str">
        <f t="shared" si="8"/>
        <v/>
      </c>
      <c r="Z11" s="388"/>
      <c r="AA11" s="364" t="str">
        <f t="shared" si="9"/>
        <v/>
      </c>
      <c r="AB11" s="445" t="str">
        <f t="shared" si="10"/>
        <v/>
      </c>
      <c r="AC11" s="388"/>
      <c r="AD11" s="445" t="str">
        <f t="shared" si="11"/>
        <v/>
      </c>
      <c r="AE11" s="364" t="str">
        <f t="shared" si="12"/>
        <v/>
      </c>
      <c r="AF11" s="388"/>
      <c r="AG11" s="364"/>
      <c r="AH11" s="445" t="str">
        <f t="shared" si="13"/>
        <v/>
      </c>
      <c r="AI11" s="388"/>
      <c r="AJ11" s="445" t="str">
        <f t="shared" si="14"/>
        <v/>
      </c>
      <c r="AK11" s="364" t="str">
        <f t="shared" si="15"/>
        <v/>
      </c>
      <c r="AL11" s="388"/>
      <c r="AM11" s="364" t="str">
        <f t="shared" si="16"/>
        <v/>
      </c>
      <c r="AN11" s="445" t="str">
        <f t="shared" si="17"/>
        <v/>
      </c>
      <c r="AO11" s="388"/>
      <c r="AP11" s="445" t="str">
        <f t="shared" si="18"/>
        <v/>
      </c>
      <c r="AQ11" s="434" t="str">
        <f t="shared" si="19"/>
        <v/>
      </c>
      <c r="AR11" s="451"/>
      <c r="AS11" s="434" t="str">
        <f t="shared" si="20"/>
        <v/>
      </c>
      <c r="AT11" s="389"/>
      <c r="AU11" s="435" t="str">
        <f t="shared" si="21"/>
        <v/>
      </c>
      <c r="AV11" s="364" t="str">
        <f t="shared" si="22"/>
        <v/>
      </c>
      <c r="AW11" s="389"/>
      <c r="AX11" s="365" t="str">
        <f t="shared" si="23"/>
        <v/>
      </c>
      <c r="AY11" s="366" t="str">
        <f t="shared" si="24"/>
        <v/>
      </c>
      <c r="AZ11" s="358" t="str">
        <f t="shared" si="25"/>
        <v/>
      </c>
      <c r="BA11" s="366" t="str">
        <f t="shared" si="26"/>
        <v/>
      </c>
      <c r="BB11" s="358" t="str">
        <f t="shared" si="27"/>
        <v/>
      </c>
      <c r="BC11" s="366" t="str">
        <f t="shared" si="28"/>
        <v/>
      </c>
      <c r="BD11" s="367" t="str">
        <f t="shared" si="29"/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</row>
    <row r="12" spans="1:99" s="355" customFormat="1" ht="21.75" thickBot="1" x14ac:dyDescent="0.4">
      <c r="A12" s="368" t="s">
        <v>282</v>
      </c>
      <c r="B12" s="369">
        <v>50</v>
      </c>
      <c r="C12" s="372"/>
      <c r="D12" s="814" t="s">
        <v>280</v>
      </c>
      <c r="E12" s="815"/>
      <c r="F12" s="373">
        <f>IF(B8&gt;0,B12/B8,"")</f>
        <v>25</v>
      </c>
      <c r="G12" s="376"/>
      <c r="H12" s="377"/>
      <c r="I12" s="378"/>
      <c r="N12" s="356"/>
      <c r="O12" s="356"/>
      <c r="P12" s="356"/>
      <c r="Q12" s="364" t="str">
        <f t="shared" si="3"/>
        <v/>
      </c>
      <c r="R12" s="388"/>
      <c r="S12" s="364" t="str">
        <f t="shared" si="4"/>
        <v/>
      </c>
      <c r="T12" s="445">
        <f t="shared" si="5"/>
        <v>25</v>
      </c>
      <c r="U12" s="388"/>
      <c r="V12" s="445" t="str">
        <f t="shared" si="6"/>
        <v/>
      </c>
      <c r="W12" s="388"/>
      <c r="X12" s="445" t="str">
        <f t="shared" si="7"/>
        <v/>
      </c>
      <c r="Y12" s="364" t="str">
        <f t="shared" si="8"/>
        <v/>
      </c>
      <c r="Z12" s="388"/>
      <c r="AA12" s="364" t="str">
        <f t="shared" si="9"/>
        <v/>
      </c>
      <c r="AB12" s="445" t="str">
        <f t="shared" si="10"/>
        <v/>
      </c>
      <c r="AC12" s="388"/>
      <c r="AD12" s="445" t="str">
        <f t="shared" si="11"/>
        <v/>
      </c>
      <c r="AE12" s="364" t="str">
        <f t="shared" si="12"/>
        <v/>
      </c>
      <c r="AF12" s="388"/>
      <c r="AG12" s="364"/>
      <c r="AH12" s="445" t="str">
        <f t="shared" si="13"/>
        <v/>
      </c>
      <c r="AI12" s="388"/>
      <c r="AJ12" s="445" t="str">
        <f t="shared" si="14"/>
        <v/>
      </c>
      <c r="AK12" s="364" t="str">
        <f t="shared" si="15"/>
        <v/>
      </c>
      <c r="AL12" s="388"/>
      <c r="AM12" s="364" t="str">
        <f t="shared" si="16"/>
        <v/>
      </c>
      <c r="AN12" s="445" t="str">
        <f t="shared" si="17"/>
        <v/>
      </c>
      <c r="AO12" s="388"/>
      <c r="AP12" s="445" t="str">
        <f t="shared" si="18"/>
        <v/>
      </c>
      <c r="AQ12" s="434" t="str">
        <f t="shared" si="19"/>
        <v/>
      </c>
      <c r="AR12" s="451"/>
      <c r="AS12" s="434" t="str">
        <f t="shared" si="20"/>
        <v/>
      </c>
      <c r="AT12" s="389"/>
      <c r="AU12" s="435" t="str">
        <f t="shared" si="21"/>
        <v/>
      </c>
      <c r="AV12" s="364" t="str">
        <f t="shared" si="22"/>
        <v/>
      </c>
      <c r="AW12" s="389"/>
      <c r="AX12" s="365" t="str">
        <f t="shared" si="23"/>
        <v/>
      </c>
      <c r="AY12" s="366" t="str">
        <f t="shared" si="24"/>
        <v/>
      </c>
      <c r="AZ12" s="358" t="str">
        <f t="shared" si="25"/>
        <v/>
      </c>
      <c r="BA12" s="366" t="str">
        <f t="shared" si="26"/>
        <v/>
      </c>
      <c r="BB12" s="358" t="str">
        <f t="shared" si="27"/>
        <v/>
      </c>
      <c r="BC12" s="366" t="str">
        <f t="shared" si="28"/>
        <v/>
      </c>
      <c r="BD12" s="367" t="str">
        <f t="shared" si="29"/>
        <v/>
      </c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</row>
    <row r="13" spans="1:99" s="355" customFormat="1" ht="21.75" thickBot="1" x14ac:dyDescent="0.4">
      <c r="A13" s="368" t="s">
        <v>283</v>
      </c>
      <c r="B13" s="369">
        <v>150</v>
      </c>
      <c r="C13" s="372"/>
      <c r="D13" s="814" t="s">
        <v>280</v>
      </c>
      <c r="E13" s="815"/>
      <c r="F13" s="373">
        <f>IF(B9&gt;0,B13/B9,"")</f>
        <v>150</v>
      </c>
      <c r="G13" s="368" t="s">
        <v>284</v>
      </c>
      <c r="H13" s="374"/>
      <c r="I13" s="375">
        <f>IF(B8&gt;0,(F13-F12)/F12,"")</f>
        <v>5</v>
      </c>
      <c r="N13" s="356"/>
      <c r="O13" s="356"/>
      <c r="P13" s="356"/>
      <c r="Q13" s="364" t="str">
        <f t="shared" si="3"/>
        <v/>
      </c>
      <c r="R13" s="388"/>
      <c r="S13" s="364" t="str">
        <f t="shared" si="4"/>
        <v/>
      </c>
      <c r="T13" s="445" t="str">
        <f t="shared" si="5"/>
        <v/>
      </c>
      <c r="U13" s="388"/>
      <c r="V13" s="445">
        <f t="shared" si="6"/>
        <v>150</v>
      </c>
      <c r="W13" s="388"/>
      <c r="X13" s="445">
        <f t="shared" si="7"/>
        <v>5</v>
      </c>
      <c r="Y13" s="364" t="str">
        <f t="shared" si="8"/>
        <v/>
      </c>
      <c r="Z13" s="388"/>
      <c r="AA13" s="364" t="str">
        <f t="shared" si="9"/>
        <v/>
      </c>
      <c r="AB13" s="445" t="str">
        <f t="shared" si="10"/>
        <v/>
      </c>
      <c r="AC13" s="388"/>
      <c r="AD13" s="445" t="str">
        <f t="shared" si="11"/>
        <v/>
      </c>
      <c r="AE13" s="364" t="str">
        <f t="shared" si="12"/>
        <v/>
      </c>
      <c r="AF13" s="388"/>
      <c r="AG13" s="364"/>
      <c r="AH13" s="445" t="str">
        <f t="shared" si="13"/>
        <v/>
      </c>
      <c r="AI13" s="388"/>
      <c r="AJ13" s="445" t="str">
        <f t="shared" si="14"/>
        <v/>
      </c>
      <c r="AK13" s="364" t="str">
        <f t="shared" si="15"/>
        <v/>
      </c>
      <c r="AL13" s="388"/>
      <c r="AM13" s="364" t="str">
        <f t="shared" si="16"/>
        <v/>
      </c>
      <c r="AN13" s="445" t="str">
        <f t="shared" si="17"/>
        <v/>
      </c>
      <c r="AO13" s="388"/>
      <c r="AP13" s="445" t="str">
        <f t="shared" si="18"/>
        <v/>
      </c>
      <c r="AQ13" s="434" t="str">
        <f t="shared" si="19"/>
        <v/>
      </c>
      <c r="AR13" s="451"/>
      <c r="AS13" s="434" t="str">
        <f t="shared" si="20"/>
        <v/>
      </c>
      <c r="AT13" s="389"/>
      <c r="AU13" s="435" t="str">
        <f t="shared" si="21"/>
        <v/>
      </c>
      <c r="AV13" s="364" t="str">
        <f t="shared" si="22"/>
        <v/>
      </c>
      <c r="AW13" s="389"/>
      <c r="AX13" s="365" t="str">
        <f t="shared" si="23"/>
        <v/>
      </c>
      <c r="AY13" s="366" t="str">
        <f t="shared" si="24"/>
        <v/>
      </c>
      <c r="AZ13" s="358" t="str">
        <f t="shared" si="25"/>
        <v/>
      </c>
      <c r="BA13" s="366" t="str">
        <f t="shared" si="26"/>
        <v/>
      </c>
      <c r="BB13" s="358" t="str">
        <f t="shared" si="27"/>
        <v/>
      </c>
      <c r="BC13" s="366" t="str">
        <f t="shared" si="28"/>
        <v/>
      </c>
      <c r="BD13" s="367" t="str">
        <f t="shared" si="29"/>
        <v/>
      </c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</row>
    <row r="14" spans="1:99" s="355" customFormat="1" ht="21.75" thickBot="1" x14ac:dyDescent="0.4">
      <c r="A14" s="368" t="s">
        <v>285</v>
      </c>
      <c r="B14" s="369">
        <v>300</v>
      </c>
      <c r="C14" s="372"/>
      <c r="D14" s="814" t="s">
        <v>280</v>
      </c>
      <c r="E14" s="815"/>
      <c r="F14" s="373">
        <f>IF(B10&gt;0,B14/B10,"")</f>
        <v>100</v>
      </c>
      <c r="G14" s="368" t="s">
        <v>286</v>
      </c>
      <c r="H14" s="374"/>
      <c r="I14" s="375">
        <f>IF(B9&gt;0,(F14-F12)/F12,"")</f>
        <v>3</v>
      </c>
      <c r="N14" s="356"/>
      <c r="O14" s="356"/>
      <c r="P14" s="356"/>
      <c r="Q14" s="364" t="str">
        <f t="shared" si="3"/>
        <v/>
      </c>
      <c r="R14" s="388"/>
      <c r="S14" s="364" t="str">
        <f t="shared" si="4"/>
        <v/>
      </c>
      <c r="T14" s="445" t="str">
        <f t="shared" si="5"/>
        <v/>
      </c>
      <c r="U14" s="388"/>
      <c r="V14" s="445" t="str">
        <f t="shared" si="6"/>
        <v/>
      </c>
      <c r="W14" s="388"/>
      <c r="X14" s="445" t="str">
        <f t="shared" si="7"/>
        <v/>
      </c>
      <c r="Y14" s="364">
        <f t="shared" si="8"/>
        <v>100</v>
      </c>
      <c r="Z14" s="388"/>
      <c r="AA14" s="364">
        <f t="shared" si="9"/>
        <v>3</v>
      </c>
      <c r="AB14" s="445" t="str">
        <f t="shared" si="10"/>
        <v/>
      </c>
      <c r="AC14" s="388"/>
      <c r="AD14" s="445" t="str">
        <f t="shared" si="11"/>
        <v/>
      </c>
      <c r="AE14" s="364" t="str">
        <f>IF(A14="10) Sua casa produz quantas sacolinhas de lixo por semana hoje em dia?   ",F14,"")</f>
        <v/>
      </c>
      <c r="AF14" s="388"/>
      <c r="AG14" s="364"/>
      <c r="AH14" s="445" t="str">
        <f t="shared" si="13"/>
        <v/>
      </c>
      <c r="AI14" s="388"/>
      <c r="AJ14" s="445" t="str">
        <f t="shared" si="14"/>
        <v/>
      </c>
      <c r="AK14" s="364" t="str">
        <f t="shared" si="15"/>
        <v/>
      </c>
      <c r="AL14" s="388"/>
      <c r="AM14" s="364" t="str">
        <f t="shared" si="16"/>
        <v/>
      </c>
      <c r="AN14" s="445" t="str">
        <f t="shared" si="17"/>
        <v/>
      </c>
      <c r="AO14" s="388"/>
      <c r="AP14" s="445" t="str">
        <f t="shared" si="18"/>
        <v/>
      </c>
      <c r="AQ14" s="434" t="str">
        <f t="shared" si="19"/>
        <v/>
      </c>
      <c r="AR14" s="451"/>
      <c r="AS14" s="434" t="str">
        <f t="shared" si="20"/>
        <v/>
      </c>
      <c r="AT14" s="389"/>
      <c r="AU14" s="435" t="str">
        <f t="shared" si="21"/>
        <v/>
      </c>
      <c r="AV14" s="364" t="str">
        <f t="shared" si="22"/>
        <v/>
      </c>
      <c r="AW14" s="389"/>
      <c r="AX14" s="365" t="str">
        <f t="shared" si="23"/>
        <v/>
      </c>
      <c r="AY14" s="366" t="str">
        <f t="shared" si="24"/>
        <v/>
      </c>
      <c r="AZ14" s="358" t="str">
        <f t="shared" si="25"/>
        <v/>
      </c>
      <c r="BA14" s="366" t="str">
        <f t="shared" si="26"/>
        <v/>
      </c>
      <c r="BB14" s="358" t="str">
        <f t="shared" si="27"/>
        <v/>
      </c>
      <c r="BC14" s="366" t="str">
        <f t="shared" si="28"/>
        <v/>
      </c>
      <c r="BD14" s="367" t="str">
        <f t="shared" si="29"/>
        <v/>
      </c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</row>
    <row r="15" spans="1:99" s="355" customFormat="1" ht="21.75" thickBot="1" x14ac:dyDescent="0.4">
      <c r="A15" s="368" t="s">
        <v>287</v>
      </c>
      <c r="B15" s="369">
        <v>5</v>
      </c>
      <c r="C15" s="372"/>
      <c r="D15" s="814" t="s">
        <v>288</v>
      </c>
      <c r="E15" s="815"/>
      <c r="F15" s="373">
        <f>IF(B11&gt;0,B15/B7,"")</f>
        <v>2.5</v>
      </c>
      <c r="G15" s="368" t="s">
        <v>281</v>
      </c>
      <c r="H15" s="374"/>
      <c r="I15" s="375">
        <f>IF(B11&gt;0,(F15-F16)/F16,"")</f>
        <v>0</v>
      </c>
      <c r="N15" s="356"/>
      <c r="O15" s="356"/>
      <c r="P15" s="356"/>
      <c r="Q15" s="364" t="str">
        <f t="shared" si="3"/>
        <v/>
      </c>
      <c r="R15" s="388"/>
      <c r="S15" s="364" t="str">
        <f t="shared" si="4"/>
        <v/>
      </c>
      <c r="T15" s="445" t="str">
        <f t="shared" si="5"/>
        <v/>
      </c>
      <c r="U15" s="388"/>
      <c r="V15" s="445" t="str">
        <f t="shared" si="6"/>
        <v/>
      </c>
      <c r="W15" s="388"/>
      <c r="X15" s="445" t="str">
        <f t="shared" si="7"/>
        <v/>
      </c>
      <c r="Y15" s="364" t="str">
        <f t="shared" si="8"/>
        <v/>
      </c>
      <c r="Z15" s="388"/>
      <c r="AA15" s="364" t="str">
        <f t="shared" si="9"/>
        <v/>
      </c>
      <c r="AB15" s="445">
        <f t="shared" si="10"/>
        <v>2.5</v>
      </c>
      <c r="AC15" s="388"/>
      <c r="AD15" s="445">
        <f t="shared" si="11"/>
        <v>0</v>
      </c>
      <c r="AE15" s="364" t="str">
        <f t="shared" si="12"/>
        <v/>
      </c>
      <c r="AF15" s="388"/>
      <c r="AG15" s="364"/>
      <c r="AH15" s="445" t="str">
        <f t="shared" si="13"/>
        <v/>
      </c>
      <c r="AI15" s="388"/>
      <c r="AJ15" s="445" t="str">
        <f t="shared" si="14"/>
        <v/>
      </c>
      <c r="AK15" s="364" t="str">
        <f t="shared" si="15"/>
        <v/>
      </c>
      <c r="AL15" s="388"/>
      <c r="AM15" s="364" t="str">
        <f t="shared" si="16"/>
        <v/>
      </c>
      <c r="AN15" s="445" t="str">
        <f t="shared" si="17"/>
        <v/>
      </c>
      <c r="AO15" s="388"/>
      <c r="AP15" s="445" t="str">
        <f t="shared" si="18"/>
        <v/>
      </c>
      <c r="AQ15" s="434" t="str">
        <f t="shared" si="19"/>
        <v/>
      </c>
      <c r="AR15" s="451"/>
      <c r="AS15" s="434" t="str">
        <f t="shared" si="20"/>
        <v/>
      </c>
      <c r="AT15" s="389"/>
      <c r="AU15" s="435" t="str">
        <f t="shared" si="21"/>
        <v/>
      </c>
      <c r="AV15" s="364" t="str">
        <f t="shared" si="22"/>
        <v/>
      </c>
      <c r="AW15" s="389"/>
      <c r="AX15" s="365" t="str">
        <f t="shared" si="23"/>
        <v/>
      </c>
      <c r="AY15" s="366" t="str">
        <f t="shared" si="24"/>
        <v/>
      </c>
      <c r="AZ15" s="358" t="str">
        <f t="shared" si="25"/>
        <v/>
      </c>
      <c r="BA15" s="366" t="str">
        <f t="shared" si="26"/>
        <v/>
      </c>
      <c r="BB15" s="358" t="str">
        <f t="shared" si="27"/>
        <v/>
      </c>
      <c r="BC15" s="366" t="str">
        <f t="shared" si="28"/>
        <v/>
      </c>
      <c r="BD15" s="367" t="str">
        <f t="shared" si="29"/>
        <v/>
      </c>
      <c r="BE15" s="356"/>
      <c r="BF15" s="356"/>
      <c r="BG15" s="356"/>
      <c r="BH15" s="356"/>
      <c r="BI15" s="356"/>
      <c r="BJ15" s="356"/>
      <c r="BK15" s="356"/>
      <c r="BL15" s="356"/>
      <c r="BM15" s="356"/>
      <c r="BN15" s="356"/>
      <c r="BO15" s="356"/>
      <c r="BP15" s="356"/>
      <c r="BQ15" s="356"/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</row>
    <row r="16" spans="1:99" s="355" customFormat="1" ht="21.75" thickBot="1" x14ac:dyDescent="0.4">
      <c r="A16" s="368" t="s">
        <v>289</v>
      </c>
      <c r="B16" s="369">
        <v>5</v>
      </c>
      <c r="C16" s="372"/>
      <c r="D16" s="816" t="s">
        <v>288</v>
      </c>
      <c r="E16" s="817"/>
      <c r="F16" s="373">
        <f>IF(B12&gt;0,B16/B8,"")</f>
        <v>2.5</v>
      </c>
      <c r="G16" s="379"/>
      <c r="H16" s="372"/>
      <c r="I16" s="380"/>
      <c r="N16" s="356"/>
      <c r="O16" s="356"/>
      <c r="P16" s="356"/>
      <c r="Q16" s="364" t="str">
        <f t="shared" si="3"/>
        <v/>
      </c>
      <c r="R16" s="388"/>
      <c r="S16" s="364" t="str">
        <f t="shared" si="4"/>
        <v/>
      </c>
      <c r="T16" s="445" t="str">
        <f t="shared" si="5"/>
        <v/>
      </c>
      <c r="U16" s="388"/>
      <c r="V16" s="445" t="str">
        <f t="shared" si="6"/>
        <v/>
      </c>
      <c r="W16" s="388"/>
      <c r="X16" s="445" t="str">
        <f t="shared" si="7"/>
        <v/>
      </c>
      <c r="Y16" s="364" t="str">
        <f t="shared" si="8"/>
        <v/>
      </c>
      <c r="Z16" s="388"/>
      <c r="AA16" s="364" t="str">
        <f t="shared" si="9"/>
        <v/>
      </c>
      <c r="AB16" s="445" t="str">
        <f t="shared" si="10"/>
        <v/>
      </c>
      <c r="AC16" s="388"/>
      <c r="AD16" s="445" t="str">
        <f t="shared" si="11"/>
        <v/>
      </c>
      <c r="AE16" s="364">
        <f t="shared" si="12"/>
        <v>2.5</v>
      </c>
      <c r="AF16" s="388"/>
      <c r="AG16" s="364"/>
      <c r="AH16" s="445" t="str">
        <f t="shared" si="13"/>
        <v/>
      </c>
      <c r="AI16" s="388"/>
      <c r="AJ16" s="445" t="str">
        <f t="shared" si="14"/>
        <v/>
      </c>
      <c r="AK16" s="364" t="str">
        <f t="shared" si="15"/>
        <v/>
      </c>
      <c r="AL16" s="388"/>
      <c r="AM16" s="364" t="str">
        <f t="shared" si="16"/>
        <v/>
      </c>
      <c r="AN16" s="445" t="str">
        <f t="shared" si="17"/>
        <v/>
      </c>
      <c r="AO16" s="388"/>
      <c r="AP16" s="445" t="str">
        <f t="shared" si="18"/>
        <v/>
      </c>
      <c r="AQ16" s="434" t="str">
        <f t="shared" si="19"/>
        <v/>
      </c>
      <c r="AR16" s="451"/>
      <c r="AS16" s="434" t="str">
        <f t="shared" si="20"/>
        <v/>
      </c>
      <c r="AT16" s="389"/>
      <c r="AU16" s="435" t="str">
        <f t="shared" si="21"/>
        <v/>
      </c>
      <c r="AV16" s="364" t="str">
        <f t="shared" si="22"/>
        <v/>
      </c>
      <c r="AW16" s="389"/>
      <c r="AX16" s="365" t="str">
        <f t="shared" si="23"/>
        <v/>
      </c>
      <c r="AY16" s="366" t="str">
        <f t="shared" si="24"/>
        <v/>
      </c>
      <c r="AZ16" s="358" t="str">
        <f t="shared" si="25"/>
        <v/>
      </c>
      <c r="BA16" s="366" t="str">
        <f t="shared" si="26"/>
        <v/>
      </c>
      <c r="BB16" s="358" t="str">
        <f t="shared" si="27"/>
        <v/>
      </c>
      <c r="BC16" s="366" t="str">
        <f t="shared" si="28"/>
        <v/>
      </c>
      <c r="BD16" s="367" t="str">
        <f t="shared" si="29"/>
        <v/>
      </c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</row>
    <row r="17" spans="1:99" s="355" customFormat="1" ht="21.75" thickBot="1" x14ac:dyDescent="0.4">
      <c r="A17" s="368" t="s">
        <v>290</v>
      </c>
      <c r="B17" s="369">
        <v>2</v>
      </c>
      <c r="C17" s="372"/>
      <c r="D17" s="814" t="s">
        <v>288</v>
      </c>
      <c r="E17" s="815"/>
      <c r="F17" s="373">
        <f>IF(B13&gt;0,B17/B9,"")</f>
        <v>2</v>
      </c>
      <c r="G17" s="368" t="s">
        <v>284</v>
      </c>
      <c r="H17" s="374"/>
      <c r="I17" s="375">
        <f>IF(B12&gt;0,(F17-F16)/F16,"")</f>
        <v>-0.2</v>
      </c>
      <c r="N17" s="356"/>
      <c r="O17" s="356"/>
      <c r="P17" s="356"/>
      <c r="Q17" s="364" t="str">
        <f t="shared" si="3"/>
        <v/>
      </c>
      <c r="R17" s="388"/>
      <c r="S17" s="364" t="str">
        <f t="shared" si="4"/>
        <v/>
      </c>
      <c r="T17" s="445" t="str">
        <f t="shared" si="5"/>
        <v/>
      </c>
      <c r="U17" s="388"/>
      <c r="V17" s="445" t="str">
        <f t="shared" si="6"/>
        <v/>
      </c>
      <c r="W17" s="388"/>
      <c r="X17" s="445" t="str">
        <f t="shared" si="7"/>
        <v/>
      </c>
      <c r="Y17" s="364" t="str">
        <f t="shared" si="8"/>
        <v/>
      </c>
      <c r="Z17" s="388"/>
      <c r="AA17" s="364" t="str">
        <f t="shared" si="9"/>
        <v/>
      </c>
      <c r="AB17" s="445" t="str">
        <f t="shared" si="10"/>
        <v/>
      </c>
      <c r="AC17" s="388"/>
      <c r="AD17" s="445" t="str">
        <f t="shared" si="11"/>
        <v/>
      </c>
      <c r="AE17" s="364" t="str">
        <f t="shared" si="12"/>
        <v/>
      </c>
      <c r="AF17" s="388"/>
      <c r="AG17" s="364"/>
      <c r="AH17" s="445">
        <f t="shared" si="13"/>
        <v>2</v>
      </c>
      <c r="AI17" s="388"/>
      <c r="AJ17" s="445">
        <f t="shared" si="14"/>
        <v>-0.2</v>
      </c>
      <c r="AK17" s="364" t="str">
        <f t="shared" si="15"/>
        <v/>
      </c>
      <c r="AL17" s="388"/>
      <c r="AM17" s="364" t="str">
        <f t="shared" si="16"/>
        <v/>
      </c>
      <c r="AN17" s="445" t="str">
        <f t="shared" si="17"/>
        <v/>
      </c>
      <c r="AO17" s="388"/>
      <c r="AP17" s="445" t="str">
        <f t="shared" si="18"/>
        <v/>
      </c>
      <c r="AQ17" s="434" t="str">
        <f t="shared" si="19"/>
        <v/>
      </c>
      <c r="AR17" s="451"/>
      <c r="AS17" s="434" t="str">
        <f t="shared" si="20"/>
        <v/>
      </c>
      <c r="AT17" s="389"/>
      <c r="AU17" s="435" t="str">
        <f t="shared" si="21"/>
        <v/>
      </c>
      <c r="AV17" s="364" t="str">
        <f t="shared" si="22"/>
        <v/>
      </c>
      <c r="AW17" s="389"/>
      <c r="AX17" s="365" t="str">
        <f t="shared" si="23"/>
        <v/>
      </c>
      <c r="AY17" s="366" t="str">
        <f t="shared" si="24"/>
        <v/>
      </c>
      <c r="AZ17" s="358" t="str">
        <f t="shared" si="25"/>
        <v/>
      </c>
      <c r="BA17" s="366" t="str">
        <f t="shared" si="26"/>
        <v/>
      </c>
      <c r="BB17" s="358" t="str">
        <f t="shared" si="27"/>
        <v/>
      </c>
      <c r="BC17" s="366" t="str">
        <f t="shared" si="28"/>
        <v/>
      </c>
      <c r="BD17" s="367" t="str">
        <f t="shared" si="29"/>
        <v/>
      </c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</row>
    <row r="18" spans="1:99" s="355" customFormat="1" ht="21.75" thickBot="1" x14ac:dyDescent="0.4">
      <c r="A18" s="368" t="s">
        <v>291</v>
      </c>
      <c r="B18" s="369">
        <v>6</v>
      </c>
      <c r="C18" s="372"/>
      <c r="D18" s="814" t="s">
        <v>288</v>
      </c>
      <c r="E18" s="815"/>
      <c r="F18" s="373">
        <f>IF(B14&gt;0,B18/B10,"")</f>
        <v>2</v>
      </c>
      <c r="G18" s="368" t="s">
        <v>286</v>
      </c>
      <c r="H18" s="374"/>
      <c r="I18" s="375">
        <f>IF(B13&gt;0,(F18-F16)/F16,"")</f>
        <v>-0.2</v>
      </c>
      <c r="N18" s="356"/>
      <c r="O18" s="356"/>
      <c r="P18" s="356"/>
      <c r="Q18" s="364" t="str">
        <f t="shared" si="3"/>
        <v/>
      </c>
      <c r="R18" s="388"/>
      <c r="S18" s="364" t="str">
        <f t="shared" si="4"/>
        <v/>
      </c>
      <c r="T18" s="445" t="str">
        <f t="shared" si="5"/>
        <v/>
      </c>
      <c r="U18" s="388"/>
      <c r="V18" s="445" t="str">
        <f t="shared" si="6"/>
        <v/>
      </c>
      <c r="W18" s="388"/>
      <c r="X18" s="445" t="str">
        <f t="shared" si="7"/>
        <v/>
      </c>
      <c r="Y18" s="364" t="str">
        <f t="shared" si="8"/>
        <v/>
      </c>
      <c r="Z18" s="388"/>
      <c r="AA18" s="364" t="str">
        <f t="shared" si="9"/>
        <v/>
      </c>
      <c r="AB18" s="445" t="str">
        <f t="shared" si="10"/>
        <v/>
      </c>
      <c r="AC18" s="388"/>
      <c r="AD18" s="445" t="str">
        <f t="shared" si="11"/>
        <v/>
      </c>
      <c r="AE18" s="364" t="str">
        <f t="shared" si="12"/>
        <v/>
      </c>
      <c r="AF18" s="388"/>
      <c r="AG18" s="364"/>
      <c r="AH18" s="445" t="str">
        <f t="shared" si="13"/>
        <v/>
      </c>
      <c r="AI18" s="388"/>
      <c r="AJ18" s="445" t="str">
        <f t="shared" si="14"/>
        <v/>
      </c>
      <c r="AK18" s="364">
        <f t="shared" si="15"/>
        <v>2</v>
      </c>
      <c r="AL18" s="388"/>
      <c r="AM18" s="364">
        <f t="shared" si="16"/>
        <v>-0.2</v>
      </c>
      <c r="AN18" s="445" t="str">
        <f t="shared" si="17"/>
        <v/>
      </c>
      <c r="AO18" s="388"/>
      <c r="AP18" s="445" t="str">
        <f t="shared" si="18"/>
        <v/>
      </c>
      <c r="AQ18" s="434" t="str">
        <f t="shared" si="19"/>
        <v/>
      </c>
      <c r="AR18" s="451"/>
      <c r="AS18" s="434" t="str">
        <f t="shared" si="20"/>
        <v/>
      </c>
      <c r="AT18" s="389"/>
      <c r="AU18" s="435" t="str">
        <f t="shared" si="21"/>
        <v/>
      </c>
      <c r="AV18" s="364" t="str">
        <f t="shared" si="22"/>
        <v/>
      </c>
      <c r="AW18" s="389"/>
      <c r="AX18" s="365" t="str">
        <f t="shared" si="23"/>
        <v/>
      </c>
      <c r="AY18" s="366" t="str">
        <f t="shared" si="24"/>
        <v/>
      </c>
      <c r="AZ18" s="358" t="str">
        <f t="shared" si="25"/>
        <v/>
      </c>
      <c r="BA18" s="366" t="str">
        <f t="shared" si="26"/>
        <v/>
      </c>
      <c r="BB18" s="358" t="str">
        <f t="shared" si="27"/>
        <v/>
      </c>
      <c r="BC18" s="366" t="str">
        <f t="shared" si="28"/>
        <v/>
      </c>
      <c r="BD18" s="367" t="str">
        <f t="shared" si="29"/>
        <v/>
      </c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</row>
    <row r="19" spans="1:99" s="355" customFormat="1" ht="21.75" thickBot="1" x14ac:dyDescent="0.4">
      <c r="A19" s="368" t="s">
        <v>292</v>
      </c>
      <c r="B19" s="381">
        <v>0.03</v>
      </c>
      <c r="C19" s="372"/>
      <c r="D19" s="368" t="s">
        <v>281</v>
      </c>
      <c r="E19" s="374"/>
      <c r="F19" s="375">
        <f>IF(B19&gt;0,(B19-B20)/B20,"")</f>
        <v>0.49999999999999989</v>
      </c>
      <c r="N19" s="356"/>
      <c r="O19" s="356"/>
      <c r="P19" s="356"/>
      <c r="Q19" s="364" t="str">
        <f t="shared" si="3"/>
        <v/>
      </c>
      <c r="R19" s="388"/>
      <c r="S19" s="364" t="str">
        <f t="shared" si="4"/>
        <v/>
      </c>
      <c r="T19" s="445" t="str">
        <f t="shared" si="5"/>
        <v/>
      </c>
      <c r="U19" s="388"/>
      <c r="V19" s="445" t="str">
        <f t="shared" si="6"/>
        <v/>
      </c>
      <c r="W19" s="388"/>
      <c r="X19" s="445" t="str">
        <f t="shared" si="7"/>
        <v/>
      </c>
      <c r="Y19" s="364" t="str">
        <f t="shared" si="8"/>
        <v/>
      </c>
      <c r="Z19" s="388"/>
      <c r="AA19" s="364" t="str">
        <f t="shared" si="9"/>
        <v/>
      </c>
      <c r="AB19" s="445" t="str">
        <f t="shared" si="10"/>
        <v/>
      </c>
      <c r="AC19" s="388"/>
      <c r="AD19" s="445" t="str">
        <f t="shared" si="11"/>
        <v/>
      </c>
      <c r="AE19" s="364" t="str">
        <f t="shared" si="12"/>
        <v/>
      </c>
      <c r="AF19" s="388"/>
      <c r="AG19" s="364"/>
      <c r="AH19" s="445" t="str">
        <f t="shared" si="13"/>
        <v/>
      </c>
      <c r="AI19" s="388"/>
      <c r="AJ19" s="445" t="str">
        <f t="shared" si="14"/>
        <v/>
      </c>
      <c r="AK19" s="364" t="str">
        <f t="shared" si="15"/>
        <v/>
      </c>
      <c r="AL19" s="388"/>
      <c r="AM19" s="364" t="str">
        <f t="shared" si="16"/>
        <v/>
      </c>
      <c r="AN19" s="445">
        <f t="shared" si="17"/>
        <v>0.03</v>
      </c>
      <c r="AO19" s="388"/>
      <c r="AP19" s="445">
        <f t="shared" si="18"/>
        <v>0.49999999999999989</v>
      </c>
      <c r="AQ19" s="434" t="str">
        <f t="shared" si="19"/>
        <v/>
      </c>
      <c r="AR19" s="451"/>
      <c r="AS19" s="434" t="str">
        <f t="shared" si="20"/>
        <v/>
      </c>
      <c r="AT19" s="389"/>
      <c r="AU19" s="435" t="str">
        <f t="shared" si="21"/>
        <v/>
      </c>
      <c r="AV19" s="364" t="str">
        <f t="shared" si="22"/>
        <v/>
      </c>
      <c r="AW19" s="389"/>
      <c r="AX19" s="365" t="str">
        <f t="shared" si="23"/>
        <v/>
      </c>
      <c r="AY19" s="366" t="str">
        <f t="shared" si="24"/>
        <v/>
      </c>
      <c r="AZ19" s="358" t="str">
        <f t="shared" si="25"/>
        <v/>
      </c>
      <c r="BA19" s="366" t="str">
        <f t="shared" si="26"/>
        <v/>
      </c>
      <c r="BB19" s="358" t="str">
        <f t="shared" si="27"/>
        <v/>
      </c>
      <c r="BC19" s="366" t="str">
        <f t="shared" si="28"/>
        <v/>
      </c>
      <c r="BD19" s="367" t="str">
        <f t="shared" si="29"/>
        <v/>
      </c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</row>
    <row r="20" spans="1:99" s="355" customFormat="1" ht="21.75" thickBot="1" x14ac:dyDescent="0.4">
      <c r="A20" s="368" t="s">
        <v>293</v>
      </c>
      <c r="B20" s="381">
        <v>0.02</v>
      </c>
      <c r="C20" s="372"/>
      <c r="D20" s="382"/>
      <c r="E20" s="372"/>
      <c r="F20" s="380"/>
      <c r="N20" s="356"/>
      <c r="O20" s="356"/>
      <c r="P20" s="356"/>
      <c r="Q20" s="364" t="str">
        <f t="shared" si="3"/>
        <v/>
      </c>
      <c r="R20" s="388"/>
      <c r="S20" s="364" t="str">
        <f t="shared" si="4"/>
        <v/>
      </c>
      <c r="T20" s="445" t="str">
        <f t="shared" si="5"/>
        <v/>
      </c>
      <c r="U20" s="388"/>
      <c r="V20" s="445" t="str">
        <f t="shared" si="6"/>
        <v/>
      </c>
      <c r="W20" s="388"/>
      <c r="X20" s="445" t="str">
        <f t="shared" si="7"/>
        <v/>
      </c>
      <c r="Y20" s="364" t="str">
        <f t="shared" si="8"/>
        <v/>
      </c>
      <c r="Z20" s="388"/>
      <c r="AA20" s="364" t="str">
        <f t="shared" si="9"/>
        <v/>
      </c>
      <c r="AB20" s="445" t="str">
        <f t="shared" si="10"/>
        <v/>
      </c>
      <c r="AC20" s="388"/>
      <c r="AD20" s="445" t="str">
        <f t="shared" si="11"/>
        <v/>
      </c>
      <c r="AE20" s="364" t="str">
        <f t="shared" si="12"/>
        <v/>
      </c>
      <c r="AF20" s="388"/>
      <c r="AG20" s="364"/>
      <c r="AH20" s="445" t="str">
        <f t="shared" si="13"/>
        <v/>
      </c>
      <c r="AI20" s="388"/>
      <c r="AJ20" s="445" t="str">
        <f t="shared" si="14"/>
        <v/>
      </c>
      <c r="AK20" s="364" t="str">
        <f t="shared" si="15"/>
        <v/>
      </c>
      <c r="AL20" s="388"/>
      <c r="AM20" s="364" t="str">
        <f t="shared" si="16"/>
        <v/>
      </c>
      <c r="AN20" s="445" t="str">
        <f t="shared" si="17"/>
        <v/>
      </c>
      <c r="AO20" s="388"/>
      <c r="AP20" s="445" t="str">
        <f t="shared" si="18"/>
        <v/>
      </c>
      <c r="AQ20" s="434">
        <f>IF(A20="14) Qual porcentagem dos recursos financeiros de São Carlos é investida em abastecimento de água e estruturas de saneamento hoje? ",B20,"")</f>
        <v>0.02</v>
      </c>
      <c r="AR20" s="451"/>
      <c r="AS20" s="434" t="str">
        <f t="shared" si="20"/>
        <v/>
      </c>
      <c r="AT20" s="389"/>
      <c r="AU20" s="435" t="str">
        <f t="shared" si="21"/>
        <v/>
      </c>
      <c r="AV20" s="364" t="str">
        <f t="shared" si="22"/>
        <v/>
      </c>
      <c r="AW20" s="389"/>
      <c r="AX20" s="365" t="str">
        <f t="shared" si="23"/>
        <v/>
      </c>
      <c r="AY20" s="366" t="str">
        <f t="shared" si="24"/>
        <v/>
      </c>
      <c r="AZ20" s="358" t="str">
        <f t="shared" si="25"/>
        <v/>
      </c>
      <c r="BA20" s="366" t="str">
        <f t="shared" si="26"/>
        <v/>
      </c>
      <c r="BB20" s="358" t="str">
        <f t="shared" si="27"/>
        <v/>
      </c>
      <c r="BC20" s="366" t="str">
        <f t="shared" si="28"/>
        <v/>
      </c>
      <c r="BD20" s="367" t="str">
        <f t="shared" si="29"/>
        <v/>
      </c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</row>
    <row r="21" spans="1:99" s="355" customFormat="1" ht="21.75" thickBot="1" x14ac:dyDescent="0.4">
      <c r="A21" s="368" t="s">
        <v>294</v>
      </c>
      <c r="B21" s="381">
        <v>0.01</v>
      </c>
      <c r="C21" s="372"/>
      <c r="D21" s="368" t="s">
        <v>284</v>
      </c>
      <c r="E21" s="374"/>
      <c r="F21" s="375">
        <f>IF(B21&gt;0,(B21-B20)/B20,"")</f>
        <v>-0.5</v>
      </c>
      <c r="N21" s="356"/>
      <c r="O21" s="356"/>
      <c r="P21" s="356"/>
      <c r="Q21" s="364" t="str">
        <f t="shared" si="3"/>
        <v/>
      </c>
      <c r="R21" s="388"/>
      <c r="S21" s="364" t="str">
        <f t="shared" si="4"/>
        <v/>
      </c>
      <c r="T21" s="445" t="str">
        <f t="shared" si="5"/>
        <v/>
      </c>
      <c r="U21" s="388"/>
      <c r="V21" s="445" t="str">
        <f t="shared" si="6"/>
        <v/>
      </c>
      <c r="W21" s="388"/>
      <c r="X21" s="445" t="str">
        <f t="shared" si="7"/>
        <v/>
      </c>
      <c r="Y21" s="364" t="str">
        <f t="shared" si="8"/>
        <v/>
      </c>
      <c r="Z21" s="388"/>
      <c r="AA21" s="364" t="str">
        <f t="shared" si="9"/>
        <v/>
      </c>
      <c r="AB21" s="445" t="str">
        <f t="shared" si="10"/>
        <v/>
      </c>
      <c r="AC21" s="388"/>
      <c r="AD21" s="445" t="str">
        <f t="shared" si="11"/>
        <v/>
      </c>
      <c r="AE21" s="364" t="str">
        <f t="shared" si="12"/>
        <v/>
      </c>
      <c r="AF21" s="388"/>
      <c r="AG21" s="364"/>
      <c r="AH21" s="445" t="str">
        <f t="shared" si="13"/>
        <v/>
      </c>
      <c r="AI21" s="388"/>
      <c r="AJ21" s="445" t="str">
        <f t="shared" si="14"/>
        <v/>
      </c>
      <c r="AK21" s="364" t="str">
        <f t="shared" si="15"/>
        <v/>
      </c>
      <c r="AL21" s="388"/>
      <c r="AM21" s="364" t="str">
        <f t="shared" si="16"/>
        <v/>
      </c>
      <c r="AN21" s="445" t="str">
        <f t="shared" si="17"/>
        <v/>
      </c>
      <c r="AO21" s="388"/>
      <c r="AP21" s="445" t="str">
        <f t="shared" si="18"/>
        <v/>
      </c>
      <c r="AQ21" s="434" t="str">
        <f t="shared" si="19"/>
        <v/>
      </c>
      <c r="AR21" s="451"/>
      <c r="AS21" s="434">
        <f>IF(A21="15) Qual porcentagem dos recursos financeiros de São Carlos será investida em abastecimento de água e estruturas de saneamento em 2030? ",B21,"")</f>
        <v>0.01</v>
      </c>
      <c r="AT21" s="389"/>
      <c r="AU21" s="435">
        <f>IF(A21="15) Qual porcentagem dos recursos financeiros de São Carlos será investida em abastecimento de água e estruturas de saneamento em 2030? ",F21,"")</f>
        <v>-0.5</v>
      </c>
      <c r="AV21" s="364" t="str">
        <f t="shared" si="22"/>
        <v/>
      </c>
      <c r="AW21" s="389"/>
      <c r="AX21" s="365" t="str">
        <f t="shared" si="23"/>
        <v/>
      </c>
      <c r="AY21" s="366" t="str">
        <f t="shared" si="24"/>
        <v/>
      </c>
      <c r="AZ21" s="358" t="str">
        <f t="shared" si="25"/>
        <v/>
      </c>
      <c r="BA21" s="366" t="str">
        <f t="shared" si="26"/>
        <v/>
      </c>
      <c r="BB21" s="358" t="str">
        <f t="shared" si="27"/>
        <v/>
      </c>
      <c r="BC21" s="366" t="str">
        <f t="shared" si="28"/>
        <v/>
      </c>
      <c r="BD21" s="367" t="str">
        <f t="shared" si="29"/>
        <v/>
      </c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</row>
    <row r="22" spans="1:99" s="355" customFormat="1" ht="21.75" thickBot="1" x14ac:dyDescent="0.4">
      <c r="A22" s="368" t="s">
        <v>295</v>
      </c>
      <c r="B22" s="381">
        <v>0.5</v>
      </c>
      <c r="C22" s="372"/>
      <c r="D22" s="368" t="s">
        <v>286</v>
      </c>
      <c r="E22" s="374"/>
      <c r="F22" s="375">
        <f>IF(B22&gt;0,(B22-B20)/B20,"")</f>
        <v>24</v>
      </c>
      <c r="N22" s="356"/>
      <c r="O22" s="356"/>
      <c r="P22" s="356"/>
      <c r="Q22" s="364" t="str">
        <f t="shared" si="3"/>
        <v/>
      </c>
      <c r="R22" s="388"/>
      <c r="S22" s="364" t="str">
        <f t="shared" si="4"/>
        <v/>
      </c>
      <c r="T22" s="445" t="str">
        <f t="shared" si="5"/>
        <v/>
      </c>
      <c r="U22" s="388"/>
      <c r="V22" s="445" t="str">
        <f t="shared" si="6"/>
        <v/>
      </c>
      <c r="W22" s="388"/>
      <c r="X22" s="445" t="str">
        <f t="shared" si="7"/>
        <v/>
      </c>
      <c r="Y22" s="364" t="str">
        <f t="shared" si="8"/>
        <v/>
      </c>
      <c r="Z22" s="388"/>
      <c r="AA22" s="364" t="str">
        <f t="shared" si="9"/>
        <v/>
      </c>
      <c r="AB22" s="445" t="str">
        <f t="shared" si="10"/>
        <v/>
      </c>
      <c r="AC22" s="388"/>
      <c r="AD22" s="445" t="str">
        <f t="shared" si="11"/>
        <v/>
      </c>
      <c r="AE22" s="364" t="str">
        <f t="shared" si="12"/>
        <v/>
      </c>
      <c r="AF22" s="388"/>
      <c r="AG22" s="364"/>
      <c r="AH22" s="445" t="str">
        <f t="shared" si="13"/>
        <v/>
      </c>
      <c r="AI22" s="388"/>
      <c r="AJ22" s="445" t="str">
        <f t="shared" si="14"/>
        <v/>
      </c>
      <c r="AK22" s="364" t="str">
        <f t="shared" si="15"/>
        <v/>
      </c>
      <c r="AL22" s="388"/>
      <c r="AM22" s="364" t="str">
        <f t="shared" si="16"/>
        <v/>
      </c>
      <c r="AN22" s="445" t="str">
        <f t="shared" si="17"/>
        <v/>
      </c>
      <c r="AO22" s="388"/>
      <c r="AP22" s="445" t="str">
        <f t="shared" si="18"/>
        <v/>
      </c>
      <c r="AQ22" s="434" t="str">
        <f t="shared" si="19"/>
        <v/>
      </c>
      <c r="AR22" s="451"/>
      <c r="AS22" s="434" t="str">
        <f t="shared" si="20"/>
        <v/>
      </c>
      <c r="AT22" s="389"/>
      <c r="AU22" s="435" t="str">
        <f t="shared" si="21"/>
        <v/>
      </c>
      <c r="AV22" s="364">
        <f t="shared" si="22"/>
        <v>0.5</v>
      </c>
      <c r="AW22" s="389"/>
      <c r="AX22" s="365">
        <f>IF(A22="16) Qual porcentagem dos recursos financeiros de São Carlos será investida em abastecimento de água e estruturas de saneamento em 2050?   ",F22,"")</f>
        <v>24</v>
      </c>
      <c r="AY22" s="366" t="str">
        <f t="shared" si="24"/>
        <v/>
      </c>
      <c r="AZ22" s="358" t="str">
        <f t="shared" si="25"/>
        <v/>
      </c>
      <c r="BA22" s="366" t="str">
        <f t="shared" si="26"/>
        <v/>
      </c>
      <c r="BB22" s="358" t="str">
        <f t="shared" si="27"/>
        <v/>
      </c>
      <c r="BC22" s="366" t="str">
        <f t="shared" si="28"/>
        <v/>
      </c>
      <c r="BD22" s="367" t="str">
        <f t="shared" si="29"/>
        <v/>
      </c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</row>
    <row r="23" spans="1:99" s="355" customFormat="1" ht="54.75" customHeight="1" thickBot="1" x14ac:dyDescent="0.4">
      <c r="F23" s="383"/>
      <c r="H23" s="823" t="s">
        <v>296</v>
      </c>
      <c r="I23" s="823"/>
      <c r="N23" s="356"/>
      <c r="O23" s="356"/>
      <c r="P23" s="356"/>
      <c r="Q23" s="364" t="str">
        <f t="shared" si="3"/>
        <v/>
      </c>
      <c r="R23" s="388"/>
      <c r="S23" s="364" t="str">
        <f t="shared" si="4"/>
        <v/>
      </c>
      <c r="T23" s="445" t="str">
        <f t="shared" si="5"/>
        <v/>
      </c>
      <c r="U23" s="388"/>
      <c r="V23" s="445" t="str">
        <f t="shared" si="6"/>
        <v/>
      </c>
      <c r="W23" s="388"/>
      <c r="X23" s="445" t="str">
        <f t="shared" si="7"/>
        <v/>
      </c>
      <c r="Y23" s="364" t="str">
        <f t="shared" si="8"/>
        <v/>
      </c>
      <c r="Z23" s="388"/>
      <c r="AA23" s="364" t="str">
        <f t="shared" si="9"/>
        <v/>
      </c>
      <c r="AB23" s="445" t="str">
        <f t="shared" si="10"/>
        <v/>
      </c>
      <c r="AC23" s="388"/>
      <c r="AD23" s="445" t="str">
        <f t="shared" si="11"/>
        <v/>
      </c>
      <c r="AE23" s="364" t="str">
        <f t="shared" si="12"/>
        <v/>
      </c>
      <c r="AF23" s="388"/>
      <c r="AG23" s="364"/>
      <c r="AH23" s="445" t="str">
        <f t="shared" si="13"/>
        <v/>
      </c>
      <c r="AI23" s="388"/>
      <c r="AJ23" s="445" t="str">
        <f t="shared" si="14"/>
        <v/>
      </c>
      <c r="AK23" s="364" t="str">
        <f t="shared" si="15"/>
        <v/>
      </c>
      <c r="AL23" s="388"/>
      <c r="AM23" s="364" t="str">
        <f t="shared" si="16"/>
        <v/>
      </c>
      <c r="AN23" s="445" t="str">
        <f t="shared" si="17"/>
        <v/>
      </c>
      <c r="AO23" s="388"/>
      <c r="AP23" s="445" t="str">
        <f t="shared" si="18"/>
        <v/>
      </c>
      <c r="AQ23" s="434" t="str">
        <f t="shared" si="19"/>
        <v/>
      </c>
      <c r="AR23" s="451"/>
      <c r="AS23" s="434" t="str">
        <f t="shared" si="20"/>
        <v/>
      </c>
      <c r="AT23" s="389"/>
      <c r="AU23" s="435" t="str">
        <f t="shared" si="21"/>
        <v/>
      </c>
      <c r="AV23" s="364" t="str">
        <f t="shared" si="22"/>
        <v/>
      </c>
      <c r="AW23" s="389"/>
      <c r="AX23" s="365" t="str">
        <f t="shared" si="23"/>
        <v/>
      </c>
      <c r="AY23" s="366" t="str">
        <f t="shared" si="24"/>
        <v/>
      </c>
      <c r="AZ23" s="358" t="str">
        <f t="shared" si="25"/>
        <v/>
      </c>
      <c r="BA23" s="366" t="str">
        <f t="shared" si="26"/>
        <v/>
      </c>
      <c r="BB23" s="358" t="str">
        <f t="shared" si="27"/>
        <v/>
      </c>
      <c r="BC23" s="366" t="str">
        <f t="shared" si="28"/>
        <v/>
      </c>
      <c r="BD23" s="367" t="str">
        <f t="shared" si="29"/>
        <v/>
      </c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</row>
    <row r="24" spans="1:99" s="355" customFormat="1" ht="21.75" thickBot="1" x14ac:dyDescent="0.4">
      <c r="A24" s="368" t="s">
        <v>297</v>
      </c>
      <c r="B24" s="820" t="s">
        <v>298</v>
      </c>
      <c r="C24" s="821"/>
      <c r="D24" s="821"/>
      <c r="E24" s="821"/>
      <c r="F24" s="821"/>
      <c r="G24" s="822"/>
      <c r="H24" s="819">
        <v>0</v>
      </c>
      <c r="I24" s="819"/>
      <c r="N24" s="356"/>
      <c r="O24" s="356"/>
      <c r="P24" s="356"/>
      <c r="Q24" s="364" t="str">
        <f t="shared" si="3"/>
        <v/>
      </c>
      <c r="R24" s="388"/>
      <c r="S24" s="364" t="str">
        <f t="shared" si="4"/>
        <v/>
      </c>
      <c r="T24" s="445" t="str">
        <f t="shared" si="5"/>
        <v/>
      </c>
      <c r="U24" s="388"/>
      <c r="V24" s="445" t="str">
        <f t="shared" si="6"/>
        <v/>
      </c>
      <c r="W24" s="388"/>
      <c r="X24" s="445" t="str">
        <f t="shared" si="7"/>
        <v/>
      </c>
      <c r="Y24" s="364" t="str">
        <f t="shared" si="8"/>
        <v/>
      </c>
      <c r="Z24" s="388"/>
      <c r="AA24" s="364" t="str">
        <f t="shared" si="9"/>
        <v/>
      </c>
      <c r="AB24" s="445" t="str">
        <f t="shared" si="10"/>
        <v/>
      </c>
      <c r="AC24" s="388"/>
      <c r="AD24" s="445" t="str">
        <f t="shared" si="11"/>
        <v/>
      </c>
      <c r="AE24" s="364" t="str">
        <f t="shared" si="12"/>
        <v/>
      </c>
      <c r="AF24" s="388"/>
      <c r="AG24" s="364"/>
      <c r="AH24" s="445" t="str">
        <f t="shared" si="13"/>
        <v/>
      </c>
      <c r="AI24" s="388"/>
      <c r="AJ24" s="445" t="str">
        <f t="shared" si="14"/>
        <v/>
      </c>
      <c r="AK24" s="364" t="str">
        <f t="shared" si="15"/>
        <v/>
      </c>
      <c r="AL24" s="388"/>
      <c r="AM24" s="364" t="str">
        <f t="shared" si="16"/>
        <v/>
      </c>
      <c r="AN24" s="445" t="str">
        <f t="shared" si="17"/>
        <v/>
      </c>
      <c r="AO24" s="388"/>
      <c r="AP24" s="445" t="str">
        <f t="shared" si="18"/>
        <v/>
      </c>
      <c r="AQ24" s="434" t="str">
        <f t="shared" si="19"/>
        <v/>
      </c>
      <c r="AR24" s="451"/>
      <c r="AS24" s="434" t="str">
        <f t="shared" si="20"/>
        <v/>
      </c>
      <c r="AT24" s="389"/>
      <c r="AU24" s="435" t="str">
        <f t="shared" si="21"/>
        <v/>
      </c>
      <c r="AV24" s="364" t="str">
        <f t="shared" si="22"/>
        <v/>
      </c>
      <c r="AW24" s="389"/>
      <c r="AX24" s="365" t="str">
        <f t="shared" si="23"/>
        <v/>
      </c>
      <c r="AY24" s="366">
        <f t="shared" si="24"/>
        <v>0</v>
      </c>
      <c r="AZ24" s="358" t="str">
        <f t="shared" si="25"/>
        <v/>
      </c>
      <c r="BA24" s="366" t="str">
        <f t="shared" si="26"/>
        <v/>
      </c>
      <c r="BB24" s="358" t="str">
        <f t="shared" si="27"/>
        <v/>
      </c>
      <c r="BC24" s="366" t="str">
        <f t="shared" si="28"/>
        <v/>
      </c>
      <c r="BD24" s="367" t="str">
        <f t="shared" si="29"/>
        <v/>
      </c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</row>
    <row r="25" spans="1:99" s="355" customFormat="1" ht="21.75" thickBot="1" x14ac:dyDescent="0.4">
      <c r="A25" s="368" t="s">
        <v>299</v>
      </c>
      <c r="B25" s="820" t="s">
        <v>300</v>
      </c>
      <c r="C25" s="821"/>
      <c r="D25" s="821"/>
      <c r="E25" s="821"/>
      <c r="F25" s="821"/>
      <c r="G25" s="822"/>
      <c r="H25" s="819">
        <v>1</v>
      </c>
      <c r="I25" s="819"/>
      <c r="N25" s="356"/>
      <c r="O25" s="356"/>
      <c r="P25" s="356"/>
      <c r="Q25" s="364" t="str">
        <f t="shared" si="3"/>
        <v/>
      </c>
      <c r="R25" s="388"/>
      <c r="S25" s="364" t="str">
        <f t="shared" si="4"/>
        <v/>
      </c>
      <c r="T25" s="445" t="str">
        <f t="shared" si="5"/>
        <v/>
      </c>
      <c r="U25" s="388"/>
      <c r="V25" s="445" t="str">
        <f t="shared" si="6"/>
        <v/>
      </c>
      <c r="W25" s="388"/>
      <c r="X25" s="445" t="str">
        <f t="shared" si="7"/>
        <v/>
      </c>
      <c r="Y25" s="364" t="str">
        <f t="shared" si="8"/>
        <v/>
      </c>
      <c r="Z25" s="388"/>
      <c r="AA25" s="364" t="str">
        <f t="shared" si="9"/>
        <v/>
      </c>
      <c r="AB25" s="445" t="str">
        <f t="shared" si="10"/>
        <v/>
      </c>
      <c r="AC25" s="388"/>
      <c r="AD25" s="445" t="str">
        <f t="shared" si="11"/>
        <v/>
      </c>
      <c r="AE25" s="364" t="str">
        <f t="shared" si="12"/>
        <v/>
      </c>
      <c r="AF25" s="388"/>
      <c r="AG25" s="364"/>
      <c r="AH25" s="445" t="str">
        <f t="shared" si="13"/>
        <v/>
      </c>
      <c r="AI25" s="388"/>
      <c r="AJ25" s="445" t="str">
        <f t="shared" si="14"/>
        <v/>
      </c>
      <c r="AK25" s="364" t="str">
        <f t="shared" si="15"/>
        <v/>
      </c>
      <c r="AL25" s="388"/>
      <c r="AM25" s="364" t="str">
        <f t="shared" si="16"/>
        <v/>
      </c>
      <c r="AN25" s="445" t="str">
        <f t="shared" si="17"/>
        <v/>
      </c>
      <c r="AO25" s="388"/>
      <c r="AP25" s="445" t="str">
        <f t="shared" si="18"/>
        <v/>
      </c>
      <c r="AQ25" s="434" t="str">
        <f t="shared" si="19"/>
        <v/>
      </c>
      <c r="AR25" s="451"/>
      <c r="AS25" s="434" t="str">
        <f t="shared" si="20"/>
        <v/>
      </c>
      <c r="AT25" s="389"/>
      <c r="AU25" s="435" t="str">
        <f t="shared" si="21"/>
        <v/>
      </c>
      <c r="AV25" s="364" t="str">
        <f t="shared" si="22"/>
        <v/>
      </c>
      <c r="AW25" s="389"/>
      <c r="AX25" s="365" t="str">
        <f t="shared" si="23"/>
        <v/>
      </c>
      <c r="AY25" s="366" t="str">
        <f t="shared" si="24"/>
        <v/>
      </c>
      <c r="AZ25" s="358">
        <f t="shared" si="25"/>
        <v>1</v>
      </c>
      <c r="BA25" s="366" t="str">
        <f t="shared" si="26"/>
        <v/>
      </c>
      <c r="BB25" s="358" t="str">
        <f t="shared" si="27"/>
        <v/>
      </c>
      <c r="BC25" s="366" t="str">
        <f t="shared" si="28"/>
        <v/>
      </c>
      <c r="BD25" s="367" t="str">
        <f t="shared" si="29"/>
        <v/>
      </c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</row>
    <row r="26" spans="1:99" s="355" customFormat="1" ht="21.75" thickBot="1" x14ac:dyDescent="0.4">
      <c r="A26" s="368" t="s">
        <v>301</v>
      </c>
      <c r="B26" s="820" t="s">
        <v>298</v>
      </c>
      <c r="C26" s="821"/>
      <c r="D26" s="821"/>
      <c r="E26" s="821"/>
      <c r="F26" s="821"/>
      <c r="G26" s="822"/>
      <c r="H26" s="819">
        <v>0</v>
      </c>
      <c r="I26" s="819"/>
      <c r="N26" s="356"/>
      <c r="O26" s="356"/>
      <c r="P26" s="356"/>
      <c r="Q26" s="364" t="str">
        <f t="shared" si="3"/>
        <v/>
      </c>
      <c r="R26" s="388"/>
      <c r="S26" s="364" t="str">
        <f t="shared" si="4"/>
        <v/>
      </c>
      <c r="T26" s="445" t="str">
        <f t="shared" si="5"/>
        <v/>
      </c>
      <c r="U26" s="388"/>
      <c r="V26" s="445" t="str">
        <f t="shared" si="6"/>
        <v/>
      </c>
      <c r="W26" s="388"/>
      <c r="X26" s="445" t="str">
        <f t="shared" si="7"/>
        <v/>
      </c>
      <c r="Y26" s="364" t="str">
        <f t="shared" si="8"/>
        <v/>
      </c>
      <c r="Z26" s="388"/>
      <c r="AA26" s="364" t="str">
        <f t="shared" si="9"/>
        <v/>
      </c>
      <c r="AB26" s="445" t="str">
        <f t="shared" si="10"/>
        <v/>
      </c>
      <c r="AC26" s="388"/>
      <c r="AD26" s="445" t="str">
        <f t="shared" si="11"/>
        <v/>
      </c>
      <c r="AE26" s="364" t="str">
        <f t="shared" si="12"/>
        <v/>
      </c>
      <c r="AF26" s="388"/>
      <c r="AG26" s="364"/>
      <c r="AH26" s="445" t="str">
        <f t="shared" si="13"/>
        <v/>
      </c>
      <c r="AI26" s="388"/>
      <c r="AJ26" s="445" t="str">
        <f t="shared" si="14"/>
        <v/>
      </c>
      <c r="AK26" s="364" t="str">
        <f t="shared" si="15"/>
        <v/>
      </c>
      <c r="AL26" s="388"/>
      <c r="AM26" s="364" t="str">
        <f t="shared" si="16"/>
        <v/>
      </c>
      <c r="AN26" s="445" t="str">
        <f t="shared" si="17"/>
        <v/>
      </c>
      <c r="AO26" s="388"/>
      <c r="AP26" s="445" t="str">
        <f t="shared" si="18"/>
        <v/>
      </c>
      <c r="AQ26" s="434" t="str">
        <f t="shared" si="19"/>
        <v/>
      </c>
      <c r="AR26" s="451"/>
      <c r="AS26" s="434" t="str">
        <f t="shared" si="20"/>
        <v/>
      </c>
      <c r="AT26" s="389"/>
      <c r="AU26" s="435" t="str">
        <f t="shared" si="21"/>
        <v/>
      </c>
      <c r="AV26" s="364" t="str">
        <f t="shared" si="22"/>
        <v/>
      </c>
      <c r="AW26" s="389"/>
      <c r="AX26" s="365" t="str">
        <f t="shared" si="23"/>
        <v/>
      </c>
      <c r="AY26" s="366" t="str">
        <f t="shared" si="24"/>
        <v/>
      </c>
      <c r="AZ26" s="358" t="str">
        <f t="shared" si="25"/>
        <v/>
      </c>
      <c r="BA26" s="366">
        <f t="shared" si="26"/>
        <v>0</v>
      </c>
      <c r="BB26" s="358" t="str">
        <f t="shared" si="27"/>
        <v/>
      </c>
      <c r="BC26" s="366" t="str">
        <f t="shared" si="28"/>
        <v/>
      </c>
      <c r="BD26" s="367" t="str">
        <f t="shared" si="29"/>
        <v/>
      </c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</row>
    <row r="27" spans="1:99" s="355" customFormat="1" ht="21.75" thickBot="1" x14ac:dyDescent="0.4">
      <c r="A27" s="368" t="s">
        <v>302</v>
      </c>
      <c r="B27" s="820" t="s">
        <v>3</v>
      </c>
      <c r="C27" s="821"/>
      <c r="D27" s="821"/>
      <c r="E27" s="821"/>
      <c r="F27" s="821"/>
      <c r="G27" s="822"/>
      <c r="H27" s="819">
        <v>1</v>
      </c>
      <c r="I27" s="819"/>
      <c r="N27" s="356"/>
      <c r="O27" s="356"/>
      <c r="P27" s="356"/>
      <c r="Q27" s="364" t="str">
        <f t="shared" si="3"/>
        <v/>
      </c>
      <c r="R27" s="388"/>
      <c r="S27" s="364" t="str">
        <f t="shared" si="4"/>
        <v/>
      </c>
      <c r="T27" s="445" t="str">
        <f t="shared" si="5"/>
        <v/>
      </c>
      <c r="U27" s="388"/>
      <c r="V27" s="445" t="str">
        <f t="shared" si="6"/>
        <v/>
      </c>
      <c r="W27" s="388"/>
      <c r="X27" s="445" t="str">
        <f t="shared" si="7"/>
        <v/>
      </c>
      <c r="Y27" s="364" t="str">
        <f t="shared" si="8"/>
        <v/>
      </c>
      <c r="Z27" s="388"/>
      <c r="AA27" s="364" t="str">
        <f t="shared" si="9"/>
        <v/>
      </c>
      <c r="AB27" s="445" t="str">
        <f t="shared" si="10"/>
        <v/>
      </c>
      <c r="AC27" s="388"/>
      <c r="AD27" s="445" t="str">
        <f t="shared" si="11"/>
        <v/>
      </c>
      <c r="AE27" s="364" t="str">
        <f t="shared" si="12"/>
        <v/>
      </c>
      <c r="AF27" s="388"/>
      <c r="AG27" s="364"/>
      <c r="AH27" s="445" t="str">
        <f t="shared" si="13"/>
        <v/>
      </c>
      <c r="AI27" s="388"/>
      <c r="AJ27" s="445" t="str">
        <f t="shared" si="14"/>
        <v/>
      </c>
      <c r="AK27" s="364" t="str">
        <f t="shared" si="15"/>
        <v/>
      </c>
      <c r="AL27" s="388"/>
      <c r="AM27" s="364" t="str">
        <f t="shared" si="16"/>
        <v/>
      </c>
      <c r="AN27" s="445" t="str">
        <f t="shared" si="17"/>
        <v/>
      </c>
      <c r="AO27" s="388"/>
      <c r="AP27" s="445" t="str">
        <f t="shared" si="18"/>
        <v/>
      </c>
      <c r="AQ27" s="434" t="str">
        <f t="shared" si="19"/>
        <v/>
      </c>
      <c r="AR27" s="451"/>
      <c r="AS27" s="434" t="str">
        <f t="shared" si="20"/>
        <v/>
      </c>
      <c r="AT27" s="389"/>
      <c r="AU27" s="435" t="str">
        <f t="shared" si="21"/>
        <v/>
      </c>
      <c r="AV27" s="364" t="str">
        <f t="shared" si="22"/>
        <v/>
      </c>
      <c r="AW27" s="389"/>
      <c r="AX27" s="365" t="str">
        <f t="shared" si="23"/>
        <v/>
      </c>
      <c r="AY27" s="366" t="str">
        <f t="shared" si="24"/>
        <v/>
      </c>
      <c r="AZ27" s="358" t="str">
        <f t="shared" si="25"/>
        <v/>
      </c>
      <c r="BA27" s="366" t="str">
        <f t="shared" si="26"/>
        <v/>
      </c>
      <c r="BB27" s="358">
        <f t="shared" si="27"/>
        <v>1</v>
      </c>
      <c r="BC27" s="366" t="str">
        <f t="shared" si="28"/>
        <v/>
      </c>
      <c r="BD27" s="367" t="str">
        <f t="shared" si="29"/>
        <v/>
      </c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</row>
    <row r="28" spans="1:99" s="355" customFormat="1" ht="21.75" thickBot="1" x14ac:dyDescent="0.4">
      <c r="A28" s="368" t="s">
        <v>303</v>
      </c>
      <c r="B28" s="820" t="s">
        <v>304</v>
      </c>
      <c r="C28" s="821"/>
      <c r="D28" s="821"/>
      <c r="E28" s="821"/>
      <c r="F28" s="821"/>
      <c r="G28" s="822"/>
      <c r="H28" s="819">
        <v>1</v>
      </c>
      <c r="I28" s="819"/>
      <c r="N28" s="356"/>
      <c r="O28" s="356"/>
      <c r="P28" s="356"/>
      <c r="Q28" s="364" t="str">
        <f t="shared" si="3"/>
        <v/>
      </c>
      <c r="R28" s="388"/>
      <c r="S28" s="364" t="str">
        <f t="shared" si="4"/>
        <v/>
      </c>
      <c r="T28" s="445" t="str">
        <f t="shared" si="5"/>
        <v/>
      </c>
      <c r="U28" s="388"/>
      <c r="V28" s="445" t="str">
        <f t="shared" si="6"/>
        <v/>
      </c>
      <c r="W28" s="388"/>
      <c r="X28" s="445" t="str">
        <f t="shared" si="7"/>
        <v/>
      </c>
      <c r="Y28" s="364" t="str">
        <f t="shared" si="8"/>
        <v/>
      </c>
      <c r="Z28" s="388"/>
      <c r="AA28" s="364" t="str">
        <f t="shared" si="9"/>
        <v/>
      </c>
      <c r="AB28" s="445" t="str">
        <f t="shared" si="10"/>
        <v/>
      </c>
      <c r="AC28" s="388"/>
      <c r="AD28" s="445" t="str">
        <f t="shared" si="11"/>
        <v/>
      </c>
      <c r="AE28" s="364" t="str">
        <f t="shared" si="12"/>
        <v/>
      </c>
      <c r="AF28" s="388"/>
      <c r="AG28" s="364"/>
      <c r="AH28" s="445" t="str">
        <f t="shared" si="13"/>
        <v/>
      </c>
      <c r="AI28" s="388"/>
      <c r="AJ28" s="445" t="str">
        <f t="shared" si="14"/>
        <v/>
      </c>
      <c r="AK28" s="364" t="str">
        <f t="shared" si="15"/>
        <v/>
      </c>
      <c r="AL28" s="388"/>
      <c r="AM28" s="364" t="str">
        <f t="shared" si="16"/>
        <v/>
      </c>
      <c r="AN28" s="445" t="str">
        <f t="shared" si="17"/>
        <v/>
      </c>
      <c r="AO28" s="388"/>
      <c r="AP28" s="445" t="str">
        <f t="shared" si="18"/>
        <v/>
      </c>
      <c r="AQ28" s="434" t="str">
        <f t="shared" si="19"/>
        <v/>
      </c>
      <c r="AR28" s="451"/>
      <c r="AS28" s="434" t="str">
        <f t="shared" si="20"/>
        <v/>
      </c>
      <c r="AT28" s="389"/>
      <c r="AU28" s="435" t="str">
        <f t="shared" si="21"/>
        <v/>
      </c>
      <c r="AV28" s="364" t="str">
        <f t="shared" si="22"/>
        <v/>
      </c>
      <c r="AW28" s="389"/>
      <c r="AX28" s="365" t="str">
        <f t="shared" si="23"/>
        <v/>
      </c>
      <c r="AY28" s="366" t="str">
        <f t="shared" si="24"/>
        <v/>
      </c>
      <c r="AZ28" s="358" t="str">
        <f t="shared" si="25"/>
        <v/>
      </c>
      <c r="BA28" s="366" t="str">
        <f t="shared" si="26"/>
        <v/>
      </c>
      <c r="BB28" s="358" t="str">
        <f t="shared" si="27"/>
        <v/>
      </c>
      <c r="BC28" s="366">
        <f t="shared" si="28"/>
        <v>1</v>
      </c>
      <c r="BD28" s="367" t="str">
        <f t="shared" si="29"/>
        <v/>
      </c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</row>
    <row r="29" spans="1:99" s="355" customFormat="1" ht="21.75" thickBot="1" x14ac:dyDescent="0.4">
      <c r="A29" s="368" t="s">
        <v>305</v>
      </c>
      <c r="B29" s="820"/>
      <c r="C29" s="821"/>
      <c r="D29" s="821"/>
      <c r="E29" s="821"/>
      <c r="F29" s="821"/>
      <c r="G29" s="822"/>
      <c r="H29" s="819"/>
      <c r="I29" s="819"/>
      <c r="N29" s="356"/>
      <c r="O29" s="356"/>
      <c r="P29" s="356"/>
      <c r="Q29" s="364" t="str">
        <f t="shared" si="3"/>
        <v/>
      </c>
      <c r="R29" s="388"/>
      <c r="S29" s="364" t="str">
        <f t="shared" si="4"/>
        <v/>
      </c>
      <c r="T29" s="445" t="str">
        <f t="shared" si="5"/>
        <v/>
      </c>
      <c r="U29" s="388"/>
      <c r="V29" s="445" t="str">
        <f t="shared" si="6"/>
        <v/>
      </c>
      <c r="W29" s="388"/>
      <c r="X29" s="445" t="str">
        <f t="shared" si="7"/>
        <v/>
      </c>
      <c r="Y29" s="364" t="str">
        <f t="shared" si="8"/>
        <v/>
      </c>
      <c r="Z29" s="388"/>
      <c r="AA29" s="364" t="str">
        <f t="shared" si="9"/>
        <v/>
      </c>
      <c r="AB29" s="445" t="str">
        <f t="shared" si="10"/>
        <v/>
      </c>
      <c r="AC29" s="388"/>
      <c r="AD29" s="445" t="str">
        <f t="shared" si="11"/>
        <v/>
      </c>
      <c r="AE29" s="364" t="str">
        <f t="shared" si="12"/>
        <v/>
      </c>
      <c r="AF29" s="388"/>
      <c r="AG29" s="364"/>
      <c r="AH29" s="445" t="str">
        <f t="shared" si="13"/>
        <v/>
      </c>
      <c r="AI29" s="388"/>
      <c r="AJ29" s="445" t="str">
        <f t="shared" si="14"/>
        <v/>
      </c>
      <c r="AK29" s="364" t="str">
        <f t="shared" si="15"/>
        <v/>
      </c>
      <c r="AL29" s="388"/>
      <c r="AM29" s="364" t="str">
        <f t="shared" si="16"/>
        <v/>
      </c>
      <c r="AN29" s="445" t="str">
        <f t="shared" si="17"/>
        <v/>
      </c>
      <c r="AO29" s="388"/>
      <c r="AP29" s="445" t="str">
        <f t="shared" si="18"/>
        <v/>
      </c>
      <c r="AQ29" s="434" t="str">
        <f t="shared" si="19"/>
        <v/>
      </c>
      <c r="AR29" s="451"/>
      <c r="AS29" s="434" t="str">
        <f t="shared" si="20"/>
        <v/>
      </c>
      <c r="AT29" s="389"/>
      <c r="AU29" s="435" t="str">
        <f t="shared" si="21"/>
        <v/>
      </c>
      <c r="AV29" s="364" t="str">
        <f t="shared" si="22"/>
        <v/>
      </c>
      <c r="AW29" s="389"/>
      <c r="AX29" s="365" t="str">
        <f t="shared" si="23"/>
        <v/>
      </c>
      <c r="AY29" s="366" t="str">
        <f t="shared" si="24"/>
        <v/>
      </c>
      <c r="AZ29" s="358" t="str">
        <f t="shared" si="25"/>
        <v/>
      </c>
      <c r="BA29" s="366" t="str">
        <f t="shared" si="26"/>
        <v/>
      </c>
      <c r="BB29" s="358" t="str">
        <f t="shared" si="27"/>
        <v/>
      </c>
      <c r="BC29" s="366" t="str">
        <f t="shared" si="28"/>
        <v/>
      </c>
      <c r="BD29" s="367">
        <f t="shared" si="29"/>
        <v>0</v>
      </c>
      <c r="BE29" s="356"/>
      <c r="BF29" s="356"/>
      <c r="BG29" s="356"/>
      <c r="BH29" s="356"/>
      <c r="BI29" s="356"/>
      <c r="BJ29" s="360" t="str">
        <f>IF(B4&lt;20,SUM(AY3:BC29),"")</f>
        <v/>
      </c>
      <c r="BK29" s="360">
        <f>IF(AND(B4&gt;19,B4&lt;31),SUM(AY3:BC29),"")</f>
        <v>3</v>
      </c>
      <c r="BL29" s="360" t="str">
        <f>IF(B4&gt;30,SUM(AY3:BC29),"")</f>
        <v/>
      </c>
      <c r="BM29" s="356"/>
      <c r="BN29" s="360" t="str">
        <f>IF(AND(B4&lt;20,BJ29=0),1,"")</f>
        <v/>
      </c>
      <c r="BO29" s="360" t="str">
        <f>IF(AND(B4&lt;20,BJ29=1),1,"")</f>
        <v/>
      </c>
      <c r="BP29" s="360" t="str">
        <f>IF(AND(B4&lt;20,BJ29=2),1,"")</f>
        <v/>
      </c>
      <c r="BQ29" s="360" t="str">
        <f>IF(AND(B4&lt;20,BJ29=3),1,"")</f>
        <v/>
      </c>
      <c r="BR29" s="360" t="str">
        <f>IF(AND(B4&lt;20,BJ29=4),1,"")</f>
        <v/>
      </c>
      <c r="BS29" s="360" t="str">
        <f>IF(AND(B4&lt;20,BJ29=5),1,"")</f>
        <v/>
      </c>
      <c r="BT29" s="360" t="str">
        <f>IF(AND(AND(B4&gt;19,B4&lt;31),BK29=0),1,"")</f>
        <v/>
      </c>
      <c r="BU29" s="360" t="str">
        <f>IF(AND(AND(B4&gt;19,B4&lt;31),BK29=1),1,"")</f>
        <v/>
      </c>
      <c r="BV29" s="360" t="str">
        <f>IF(AND(AND(B4&gt;19,B4&lt;31),BK29=2),1,"")</f>
        <v/>
      </c>
      <c r="BW29" s="360">
        <f>IF(AND(AND(B4&gt;19,B4&lt;31),BK29=3),1,"")</f>
        <v>1</v>
      </c>
      <c r="BX29" s="360" t="str">
        <f>IF(AND(AND(B4&gt;19,B4&lt;31),BK29=4),1,"")</f>
        <v/>
      </c>
      <c r="BY29" s="360" t="str">
        <f>IF(AND(AND(B4&gt;19,B4&lt;31),BK29=5),1,"")</f>
        <v/>
      </c>
      <c r="BZ29" s="360" t="str">
        <f>IF(AND(B4&gt;30,BL29=0),1,"")</f>
        <v/>
      </c>
      <c r="CA29" s="360" t="str">
        <f>IF(AND(B4&gt;30,BL29=1),1,"")</f>
        <v/>
      </c>
      <c r="CB29" s="360" t="str">
        <f>IF(AND(B4&gt;30,BL29=2),1,"")</f>
        <v/>
      </c>
      <c r="CC29" s="360" t="str">
        <f>IF(AND(B4&gt;30,BL29=3),1,"")</f>
        <v/>
      </c>
      <c r="CD29" s="360" t="str">
        <f>IF(AND(B4&gt;30,BL29=4),1,"")</f>
        <v/>
      </c>
      <c r="CE29" s="360" t="str">
        <f>IF(AND(B4&gt;30,BL29=5),1,"")</f>
        <v/>
      </c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</row>
    <row r="30" spans="1:99" s="355" customFormat="1" ht="21" x14ac:dyDescent="0.35">
      <c r="N30" s="356"/>
      <c r="O30" s="356"/>
      <c r="P30" s="35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436"/>
      <c r="AR30" s="385"/>
      <c r="AS30" s="436"/>
      <c r="AT30" s="385"/>
      <c r="AU30" s="437"/>
      <c r="AV30" s="384"/>
      <c r="AW30" s="385"/>
      <c r="AX30" s="385"/>
      <c r="AY30" s="386"/>
      <c r="AZ30" s="387"/>
      <c r="BA30" s="386"/>
      <c r="BB30" s="387"/>
      <c r="BC30" s="386"/>
      <c r="BD30" s="386"/>
      <c r="BE30" s="356"/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/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</row>
    <row r="31" spans="1:99" s="355" customFormat="1" ht="36" x14ac:dyDescent="0.35">
      <c r="A31" s="818" t="str">
        <f>CONCATENATE("Voluntário",J31)</f>
        <v>Voluntário2</v>
      </c>
      <c r="B31" s="818"/>
      <c r="C31" s="818"/>
      <c r="D31" s="818"/>
      <c r="E31" s="818"/>
      <c r="F31" s="818"/>
      <c r="G31" s="818"/>
      <c r="H31" s="818"/>
      <c r="I31" s="818"/>
      <c r="J31" s="355">
        <f>J1+1</f>
        <v>2</v>
      </c>
      <c r="N31" s="356"/>
      <c r="O31" s="356"/>
      <c r="P31" s="356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434"/>
      <c r="AR31" s="389"/>
      <c r="AS31" s="434"/>
      <c r="AT31" s="389"/>
      <c r="AU31" s="438"/>
      <c r="AV31" s="388"/>
      <c r="AW31" s="389"/>
      <c r="AX31" s="389"/>
      <c r="AY31" s="390"/>
      <c r="AZ31" s="391"/>
      <c r="BA31" s="390"/>
      <c r="BB31" s="391"/>
      <c r="BC31" s="390"/>
      <c r="BD31" s="390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</row>
    <row r="32" spans="1:99" s="355" customFormat="1" ht="21" x14ac:dyDescent="0.35">
      <c r="N32" s="356"/>
      <c r="O32" s="356"/>
      <c r="P32" s="356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434"/>
      <c r="AR32" s="389"/>
      <c r="AS32" s="434"/>
      <c r="AT32" s="389"/>
      <c r="AU32" s="438"/>
      <c r="AV32" s="388"/>
      <c r="AW32" s="389"/>
      <c r="AX32" s="389"/>
      <c r="AY32" s="390"/>
      <c r="AZ32" s="391"/>
      <c r="BA32" s="390"/>
      <c r="BB32" s="391"/>
      <c r="BC32" s="390"/>
      <c r="BD32" s="390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</row>
    <row r="33" spans="1:99" s="355" customFormat="1" ht="21" x14ac:dyDescent="0.35">
      <c r="A33" s="356" t="s">
        <v>271</v>
      </c>
      <c r="B33" s="819">
        <v>993171342</v>
      </c>
      <c r="C33" s="819"/>
      <c r="D33" s="819"/>
      <c r="E33" s="819"/>
      <c r="F33" s="819"/>
      <c r="G33" s="819"/>
      <c r="H33" s="819"/>
      <c r="I33" s="819"/>
      <c r="N33" s="356"/>
      <c r="O33" s="356"/>
      <c r="P33" s="356"/>
      <c r="Q33" s="388"/>
      <c r="R33" s="388"/>
      <c r="S33" s="388"/>
      <c r="T33" s="388"/>
      <c r="U33" s="388"/>
      <c r="V33" s="388"/>
      <c r="W33" s="388"/>
      <c r="X33" s="388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  <c r="AL33" s="388"/>
      <c r="AM33" s="388"/>
      <c r="AN33" s="388"/>
      <c r="AO33" s="388"/>
      <c r="AP33" s="388"/>
      <c r="AQ33" s="434"/>
      <c r="AR33" s="389"/>
      <c r="AS33" s="434"/>
      <c r="AT33" s="389"/>
      <c r="AU33" s="438"/>
      <c r="AV33" s="388"/>
      <c r="AW33" s="389"/>
      <c r="AX33" s="389"/>
      <c r="AY33" s="390"/>
      <c r="AZ33" s="391"/>
      <c r="BA33" s="390"/>
      <c r="BB33" s="391"/>
      <c r="BC33" s="390"/>
      <c r="BD33" s="390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</row>
    <row r="34" spans="1:99" s="355" customFormat="1" ht="21" x14ac:dyDescent="0.35">
      <c r="A34" s="356" t="s">
        <v>272</v>
      </c>
      <c r="B34" s="819">
        <v>17</v>
      </c>
      <c r="C34" s="819"/>
      <c r="D34" s="819"/>
      <c r="E34" s="819"/>
      <c r="F34" s="819"/>
      <c r="G34" s="819"/>
      <c r="H34" s="819"/>
      <c r="I34" s="819"/>
      <c r="N34" s="356"/>
      <c r="O34" s="356"/>
      <c r="P34" s="356"/>
      <c r="Q34" s="388"/>
      <c r="R34" s="388"/>
      <c r="S34" s="388"/>
      <c r="T34" s="388"/>
      <c r="U34" s="388"/>
      <c r="V34" s="388"/>
      <c r="W34" s="388"/>
      <c r="X34" s="388"/>
      <c r="Y34" s="388"/>
      <c r="Z34" s="388"/>
      <c r="AA34" s="388"/>
      <c r="AB34" s="388"/>
      <c r="AC34" s="388"/>
      <c r="AD34" s="388"/>
      <c r="AE34" s="388"/>
      <c r="AF34" s="388"/>
      <c r="AG34" s="388"/>
      <c r="AH34" s="388"/>
      <c r="AI34" s="388"/>
      <c r="AJ34" s="388"/>
      <c r="AK34" s="388"/>
      <c r="AL34" s="388"/>
      <c r="AM34" s="388"/>
      <c r="AN34" s="388"/>
      <c r="AO34" s="388"/>
      <c r="AP34" s="388"/>
      <c r="AQ34" s="434"/>
      <c r="AR34" s="389"/>
      <c r="AS34" s="434"/>
      <c r="AT34" s="389"/>
      <c r="AU34" s="438"/>
      <c r="AV34" s="388"/>
      <c r="AW34" s="389"/>
      <c r="AX34" s="389"/>
      <c r="AY34" s="390"/>
      <c r="AZ34" s="391"/>
      <c r="BA34" s="390"/>
      <c r="BB34" s="391"/>
      <c r="BC34" s="390"/>
      <c r="BD34" s="390"/>
      <c r="BE34" s="356"/>
      <c r="BF34" s="360">
        <f>IF(B34&lt;20,1,"")</f>
        <v>1</v>
      </c>
      <c r="BG34" s="360" t="str">
        <f>IF(AND(B34&gt;19,B34&lt;31),1,"")</f>
        <v/>
      </c>
      <c r="BH34" s="360" t="str">
        <f>IF(B34&gt;30,1,"")</f>
        <v/>
      </c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</row>
    <row r="35" spans="1:99" s="355" customFormat="1" ht="21" x14ac:dyDescent="0.35">
      <c r="A35" s="356" t="s">
        <v>273</v>
      </c>
      <c r="B35" s="819" t="s">
        <v>306</v>
      </c>
      <c r="C35" s="819"/>
      <c r="D35" s="819"/>
      <c r="E35" s="819"/>
      <c r="F35" s="819"/>
      <c r="G35" s="819"/>
      <c r="H35" s="819"/>
      <c r="I35" s="819"/>
      <c r="N35" s="356"/>
      <c r="O35" s="356"/>
      <c r="P35" s="356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8"/>
      <c r="AP35" s="388"/>
      <c r="AQ35" s="434"/>
      <c r="AR35" s="389"/>
      <c r="AS35" s="434"/>
      <c r="AT35" s="389"/>
      <c r="AU35" s="438"/>
      <c r="AV35" s="388"/>
      <c r="AW35" s="389"/>
      <c r="AX35" s="389"/>
      <c r="AY35" s="390"/>
      <c r="AZ35" s="391"/>
      <c r="BA35" s="390"/>
      <c r="BB35" s="391"/>
      <c r="BC35" s="390"/>
      <c r="BD35" s="390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</row>
    <row r="36" spans="1:99" s="355" customFormat="1" ht="21.75" thickBot="1" x14ac:dyDescent="0.4">
      <c r="N36" s="356"/>
      <c r="O36" s="356"/>
      <c r="P36" s="356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439"/>
      <c r="AR36" s="393"/>
      <c r="AS36" s="439"/>
      <c r="AT36" s="393"/>
      <c r="AU36" s="440"/>
      <c r="AV36" s="392"/>
      <c r="AW36" s="393"/>
      <c r="AX36" s="393"/>
      <c r="AY36" s="394"/>
      <c r="AZ36" s="395"/>
      <c r="BA36" s="394"/>
      <c r="BB36" s="395"/>
      <c r="BC36" s="394"/>
      <c r="BD36" s="394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</row>
    <row r="37" spans="1:99" s="355" customFormat="1" ht="21.75" thickBot="1" x14ac:dyDescent="0.4">
      <c r="A37" s="368" t="s">
        <v>275</v>
      </c>
      <c r="B37" s="369">
        <v>4</v>
      </c>
      <c r="C37" s="370"/>
      <c r="N37" s="356"/>
      <c r="O37" s="356"/>
      <c r="P37" s="356"/>
      <c r="Q37" s="364" t="str">
        <f>IF(A37="5) Quanto a sua casa pagava de conta de água mensalmente há 10 anos atrás (aproximadamente)?",F37,"")</f>
        <v/>
      </c>
      <c r="R37" s="388"/>
      <c r="S37" s="364" t="str">
        <f>IF(A37="5) Quanto a sua casa pagava de conta de água mensalmente há 10 anos atrás (aproximadamente)?",I37,"")</f>
        <v/>
      </c>
      <c r="T37" s="445" t="str">
        <f>IF(A37="6) Quanto a sua casa paga de conta de água hoje?  ",F37,"")</f>
        <v/>
      </c>
      <c r="U37" s="388"/>
      <c r="V37" s="445" t="str">
        <f>IF(A37="7) Quanto você acha que sua casa pagará de conta de água em 2030?",F37,"")</f>
        <v/>
      </c>
      <c r="W37" s="388"/>
      <c r="X37" s="445" t="str">
        <f>IF(A37="7) Quanto você acha que sua casa pagará de conta de água em 2030?",I37,"")</f>
        <v/>
      </c>
      <c r="Y37" s="364" t="str">
        <f>IF(A37="8) Quanto você acha que sua casa pagará de conta de água em 2050?  ",F37,"")</f>
        <v/>
      </c>
      <c r="Z37" s="388"/>
      <c r="AA37" s="364" t="str">
        <f>IF(A37="8) Quanto você acha que sua casa pagará de conta de água em 2050?  ",I37,"")</f>
        <v/>
      </c>
      <c r="AB37" s="445" t="str">
        <f>IF(A37="9) Há dez anos atrás, sua casa produzia quantas sacolinhas de lixo por semana (aproximadamente)?",F37,"")</f>
        <v/>
      </c>
      <c r="AC37" s="388"/>
      <c r="AD37" s="445" t="str">
        <f>IF(A37="9) Há dez anos atrás, sua casa produzia quantas sacolinhas de lixo por semana (aproximadamente)?",I37,"")</f>
        <v/>
      </c>
      <c r="AE37" s="364" t="str">
        <f>IF(A37="10) Sua casa produz quantas sacolinhas de lixo por semana hoje em dia?   ",F37,"")</f>
        <v/>
      </c>
      <c r="AF37" s="388"/>
      <c r="AG37" s="364"/>
      <c r="AH37" s="445" t="str">
        <f>IF(A37="11) Quantas sacolinhas de lixo você acha que sua casa produzirá por semana em 2030?  ",F37,"")</f>
        <v/>
      </c>
      <c r="AI37" s="388"/>
      <c r="AJ37" s="445" t="str">
        <f>IF(A37="11) Quantas sacolinhas de lixo você acha que sua casa produzirá por semana em 2030?  ",I37,"")</f>
        <v/>
      </c>
      <c r="AK37" s="364" t="str">
        <f>IF(A37="12) Quantas sacolinhas de lixo você acha que sua casa produzirá por semana em 2050?  ",F37,"")</f>
        <v/>
      </c>
      <c r="AL37" s="388"/>
      <c r="AM37" s="364" t="str">
        <f>IF(A37="12) Quantas sacolinhas de lixo você acha que sua casa produzirá por semana em 2050?  ",I37,"")</f>
        <v/>
      </c>
      <c r="AN37" s="445" t="str">
        <f>IF(A37="13) Qual porcentagem dos recursos financeiros de São Carlos era investida em abastecimento de água e estruturas de saneamento dez anos atrás? ",B37,"")</f>
        <v/>
      </c>
      <c r="AO37" s="388"/>
      <c r="AP37" s="445" t="str">
        <f>IF(A37="13) Qual porcentagem dos recursos financeiros de São Carlos era investida em abastecimento de água e estruturas de saneamento dez anos atrás? ",F37,"")</f>
        <v/>
      </c>
      <c r="AQ37" s="434" t="str">
        <f>IF(A37="14) Qual porcentagem dos recursos financeiros de São Carlos é investida em abastecimento de água e estruturas de saneamento hoje? ",B37,"")</f>
        <v/>
      </c>
      <c r="AR37" s="451"/>
      <c r="AS37" s="434" t="str">
        <f>IF(A37="15) Qual porcentagem dos recursos financeiros de São Carlos será investida em abastecimento de água e estruturas de saneamento em 2030? ",B37,"")</f>
        <v/>
      </c>
      <c r="AT37" s="389"/>
      <c r="AU37" s="435" t="str">
        <f>IF(A37="15) Qual porcentagem dos recursos financeiros de São Carlos será investida em abastecimento de água e estruturas de saneamento em 2030? ",F37,"")</f>
        <v/>
      </c>
      <c r="AV37" s="364" t="str">
        <f>IF(A37="16) Qual porcentagem dos recursos financeiros de São Carlos será investida em abastecimento de água e estruturas de saneamento em 2050?   ",B37,"")</f>
        <v/>
      </c>
      <c r="AW37" s="389"/>
      <c r="AX37" s="365" t="str">
        <f>IF(A37="16) Qual porcentagem dos recursos financeiros de São Carlos será investida em abastecimento de água e estruturas de saneamento em 2050?   ",B37,"")</f>
        <v/>
      </c>
      <c r="AY37" s="366" t="str">
        <f>IF(A37="17) De onde vem a água que você bebe?  ",H37,"")</f>
        <v/>
      </c>
      <c r="AZ37" s="358" t="str">
        <f>IF(A37="18) Quem é responsável por trazer água para sua casa?  ",H37,"")</f>
        <v/>
      </c>
      <c r="BA37" s="366" t="str">
        <f>IF(A37="19) O que acontece com o esgoto que sai da sua casa?  ",H37,"")</f>
        <v/>
      </c>
      <c r="BB37" s="358" t="str">
        <f>IF(A37="20) Quem consome mais água em sua cidade: a população, as indústrias ou as fazendas? ",H37,"")</f>
        <v/>
      </c>
      <c r="BC37" s="366" t="str">
        <f>IF(A37="21) Você se preocupa se a cidade em que você mora terá água para beber em 2100?  ",H37,"")</f>
        <v/>
      </c>
      <c r="BD37" s="367" t="str">
        <f>IF(A37="22) Você acredita que pode ajudar no processo de decisão sobre gerenciamento dos recursos hídricos?  Se sim, como? ",H37,"")</f>
        <v/>
      </c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</row>
    <row r="38" spans="1:99" s="355" customFormat="1" ht="21.75" thickBot="1" x14ac:dyDescent="0.4">
      <c r="A38" s="368" t="s">
        <v>276</v>
      </c>
      <c r="B38" s="369">
        <v>3</v>
      </c>
      <c r="C38" s="370"/>
      <c r="N38" s="356"/>
      <c r="O38" s="356"/>
      <c r="P38" s="356"/>
      <c r="Q38" s="364" t="str">
        <f t="shared" ref="Q38:Q59" si="30">IF(A38="5) Quanto a sua casa pagava de conta de água mensalmente há 10 anos atrás (aproximadamente)?",F38,"")</f>
        <v/>
      </c>
      <c r="R38" s="388"/>
      <c r="S38" s="364" t="str">
        <f t="shared" ref="S38:S59" si="31">IF(A38="5) Quanto a sua casa pagava de conta de água mensalmente há 10 anos atrás (aproximadamente)?",I38,"")</f>
        <v/>
      </c>
      <c r="T38" s="445" t="str">
        <f t="shared" ref="T38:T59" si="32">IF(A38="6) Quanto a sua casa paga de conta de água hoje?  ",F38,"")</f>
        <v/>
      </c>
      <c r="U38" s="388"/>
      <c r="V38" s="445" t="str">
        <f t="shared" ref="V38:V59" si="33">IF(A38="7) Quanto você acha que sua casa pagará de conta de água em 2030?",F38,"")</f>
        <v/>
      </c>
      <c r="W38" s="388"/>
      <c r="X38" s="445" t="str">
        <f t="shared" ref="X38:X59" si="34">IF(A38="7) Quanto você acha que sua casa pagará de conta de água em 2030?",I38,"")</f>
        <v/>
      </c>
      <c r="Y38" s="364" t="str">
        <f t="shared" ref="Y38:Y59" si="35">IF(A38="8) Quanto você acha que sua casa pagará de conta de água em 2050?  ",F38,"")</f>
        <v/>
      </c>
      <c r="Z38" s="388"/>
      <c r="AA38" s="364" t="str">
        <f t="shared" ref="AA38:AA59" si="36">IF(A38="8) Quanto você acha que sua casa pagará de conta de água em 2050?  ",I38,"")</f>
        <v/>
      </c>
      <c r="AB38" s="445" t="str">
        <f t="shared" ref="AB38:AB59" si="37">IF(A38="9) Há dez anos atrás, sua casa produzia quantas sacolinhas de lixo por semana (aproximadamente)?",F38,"")</f>
        <v/>
      </c>
      <c r="AC38" s="388"/>
      <c r="AD38" s="445" t="str">
        <f t="shared" ref="AD38:AD59" si="38">IF(A38="9) Há dez anos atrás, sua casa produzia quantas sacolinhas de lixo por semana (aproximadamente)?",I38,"")</f>
        <v/>
      </c>
      <c r="AE38" s="364" t="str">
        <f t="shared" ref="AE38:AE59" si="39">IF(A38="10) Sua casa produz quantas sacolinhas de lixo por semana hoje em dia?   ",F38,"")</f>
        <v/>
      </c>
      <c r="AF38" s="388"/>
      <c r="AG38" s="364"/>
      <c r="AH38" s="445" t="str">
        <f t="shared" ref="AH38:AH59" si="40">IF(A38="11) Quantas sacolinhas de lixo você acha que sua casa produzirá por semana em 2030?  ",F38,"")</f>
        <v/>
      </c>
      <c r="AI38" s="388"/>
      <c r="AJ38" s="445" t="str">
        <f t="shared" ref="AJ38:AJ59" si="41">IF(A38="11) Quantas sacolinhas de lixo você acha que sua casa produzirá por semana em 2030?  ",I38,"")</f>
        <v/>
      </c>
      <c r="AK38" s="364" t="str">
        <f t="shared" ref="AK38:AK59" si="42">IF(A38="12) Quantas sacolinhas de lixo você acha que sua casa produzirá por semana em 2050?  ",F38,"")</f>
        <v/>
      </c>
      <c r="AL38" s="388"/>
      <c r="AM38" s="364" t="str">
        <f t="shared" ref="AM38:AM59" si="43">IF(A38="12) Quantas sacolinhas de lixo você acha que sua casa produzirá por semana em 2050?  ",I38,"")</f>
        <v/>
      </c>
      <c r="AN38" s="445" t="str">
        <f t="shared" ref="AN38:AN59" si="44">IF(A38="13) Qual porcentagem dos recursos financeiros de São Carlos era investida em abastecimento de água e estruturas de saneamento dez anos atrás? ",B38,"")</f>
        <v/>
      </c>
      <c r="AO38" s="388"/>
      <c r="AP38" s="445" t="str">
        <f t="shared" ref="AP38:AP59" si="45">IF(A38="13) Qual porcentagem dos recursos financeiros de São Carlos era investida em abastecimento de água e estruturas de saneamento dez anos atrás? ",F38,"")</f>
        <v/>
      </c>
      <c r="AQ38" s="434" t="str">
        <f t="shared" ref="AQ38:AQ59" si="46">IF(A38="14) Qual porcentagem dos recursos financeiros de São Carlos é investida em abastecimento de água e estruturas de saneamento hoje? ",B38,"")</f>
        <v/>
      </c>
      <c r="AR38" s="451"/>
      <c r="AS38" s="434" t="str">
        <f t="shared" ref="AS38:AS59" si="47">IF(A38="15) Qual porcentagem dos recursos financeiros de São Carlos será investida em abastecimento de água e estruturas de saneamento em 2030? ",B38,"")</f>
        <v/>
      </c>
      <c r="AT38" s="389"/>
      <c r="AU38" s="435" t="str">
        <f t="shared" ref="AU38:AU59" si="48">IF(A38="15) Qual porcentagem dos recursos financeiros de São Carlos será investida em abastecimento de água e estruturas de saneamento em 2030? ",F38,"")</f>
        <v/>
      </c>
      <c r="AV38" s="364" t="str">
        <f t="shared" ref="AV38:AV59" si="49">IF(A38="16) Qual porcentagem dos recursos financeiros de São Carlos será investida em abastecimento de água e estruturas de saneamento em 2050?   ",B38,"")</f>
        <v/>
      </c>
      <c r="AW38" s="389"/>
      <c r="AX38" s="365" t="str">
        <f t="shared" ref="AX38:AX59" si="50">IF(A38="16) Qual porcentagem dos recursos financeiros de São Carlos será investida em abastecimento de água e estruturas de saneamento em 2050?   ",B38,"")</f>
        <v/>
      </c>
      <c r="AY38" s="366" t="str">
        <f t="shared" ref="AY38:AY59" si="51">IF(A38="17) De onde vem a água que você bebe?  ",H38,"")</f>
        <v/>
      </c>
      <c r="AZ38" s="358" t="str">
        <f t="shared" ref="AZ38:AZ59" si="52">IF(A38="18) Quem é responsável por trazer água para sua casa?  ",H38,"")</f>
        <v/>
      </c>
      <c r="BA38" s="366" t="str">
        <f t="shared" ref="BA38:BA59" si="53">IF(A38="19) O que acontece com o esgoto que sai da sua casa?  ",H38,"")</f>
        <v/>
      </c>
      <c r="BB38" s="358" t="str">
        <f t="shared" ref="BB38:BB59" si="54">IF(A38="20) Quem consome mais água em sua cidade: a população, as indústrias ou as fazendas? ",H38,"")</f>
        <v/>
      </c>
      <c r="BC38" s="366" t="str">
        <f t="shared" ref="BC38:BC59" si="55">IF(A38="21) Você se preocupa se a cidade em que você mora terá água para beber em 2100?  ",H38,"")</f>
        <v/>
      </c>
      <c r="BD38" s="367" t="str">
        <f t="shared" ref="BD38:BD59" si="56">IF(A38="22) Você acredita que pode ajudar no processo de decisão sobre gerenciamento dos recursos hídricos?  Se sim, como? ",H38,"")</f>
        <v/>
      </c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</row>
    <row r="39" spans="1:99" s="355" customFormat="1" ht="21.75" thickBot="1" x14ac:dyDescent="0.4">
      <c r="A39" s="368" t="s">
        <v>277</v>
      </c>
      <c r="B39" s="369">
        <v>1</v>
      </c>
      <c r="C39" s="371"/>
      <c r="N39" s="356"/>
      <c r="O39" s="356"/>
      <c r="P39" s="356"/>
      <c r="Q39" s="364" t="str">
        <f t="shared" si="30"/>
        <v/>
      </c>
      <c r="R39" s="388"/>
      <c r="S39" s="364" t="str">
        <f t="shared" si="31"/>
        <v/>
      </c>
      <c r="T39" s="445" t="str">
        <f t="shared" si="32"/>
        <v/>
      </c>
      <c r="U39" s="388"/>
      <c r="V39" s="445" t="str">
        <f t="shared" si="33"/>
        <v/>
      </c>
      <c r="W39" s="388"/>
      <c r="X39" s="445" t="str">
        <f t="shared" si="34"/>
        <v/>
      </c>
      <c r="Y39" s="364" t="str">
        <f t="shared" si="35"/>
        <v/>
      </c>
      <c r="Z39" s="388"/>
      <c r="AA39" s="364" t="str">
        <f t="shared" si="36"/>
        <v/>
      </c>
      <c r="AB39" s="445" t="str">
        <f t="shared" si="37"/>
        <v/>
      </c>
      <c r="AC39" s="388"/>
      <c r="AD39" s="445" t="str">
        <f t="shared" si="38"/>
        <v/>
      </c>
      <c r="AE39" s="364" t="str">
        <f t="shared" si="39"/>
        <v/>
      </c>
      <c r="AF39" s="388"/>
      <c r="AG39" s="364"/>
      <c r="AH39" s="445" t="str">
        <f t="shared" si="40"/>
        <v/>
      </c>
      <c r="AI39" s="388"/>
      <c r="AJ39" s="445" t="str">
        <f t="shared" si="41"/>
        <v/>
      </c>
      <c r="AK39" s="364" t="str">
        <f t="shared" si="42"/>
        <v/>
      </c>
      <c r="AL39" s="388"/>
      <c r="AM39" s="364" t="str">
        <f t="shared" si="43"/>
        <v/>
      </c>
      <c r="AN39" s="445" t="str">
        <f t="shared" si="44"/>
        <v/>
      </c>
      <c r="AO39" s="388"/>
      <c r="AP39" s="445" t="str">
        <f t="shared" si="45"/>
        <v/>
      </c>
      <c r="AQ39" s="434" t="str">
        <f t="shared" si="46"/>
        <v/>
      </c>
      <c r="AR39" s="451"/>
      <c r="AS39" s="434" t="str">
        <f t="shared" si="47"/>
        <v/>
      </c>
      <c r="AT39" s="389"/>
      <c r="AU39" s="435" t="str">
        <f t="shared" si="48"/>
        <v/>
      </c>
      <c r="AV39" s="364" t="str">
        <f t="shared" si="49"/>
        <v/>
      </c>
      <c r="AW39" s="389"/>
      <c r="AX39" s="365" t="str">
        <f t="shared" si="50"/>
        <v/>
      </c>
      <c r="AY39" s="366" t="str">
        <f t="shared" si="51"/>
        <v/>
      </c>
      <c r="AZ39" s="358" t="str">
        <f t="shared" si="52"/>
        <v/>
      </c>
      <c r="BA39" s="366" t="str">
        <f t="shared" si="53"/>
        <v/>
      </c>
      <c r="BB39" s="358" t="str">
        <f t="shared" si="54"/>
        <v/>
      </c>
      <c r="BC39" s="366" t="str">
        <f t="shared" si="55"/>
        <v/>
      </c>
      <c r="BD39" s="367" t="str">
        <f t="shared" si="56"/>
        <v/>
      </c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</row>
    <row r="40" spans="1:99" s="355" customFormat="1" ht="21.75" thickBot="1" x14ac:dyDescent="0.4">
      <c r="A40" s="368" t="s">
        <v>278</v>
      </c>
      <c r="B40" s="369">
        <v>1</v>
      </c>
      <c r="C40" s="370"/>
      <c r="N40" s="356"/>
      <c r="O40" s="356"/>
      <c r="P40" s="356"/>
      <c r="Q40" s="364" t="str">
        <f t="shared" si="30"/>
        <v/>
      </c>
      <c r="R40" s="388"/>
      <c r="S40" s="364" t="str">
        <f t="shared" si="31"/>
        <v/>
      </c>
      <c r="T40" s="445" t="str">
        <f t="shared" si="32"/>
        <v/>
      </c>
      <c r="U40" s="388"/>
      <c r="V40" s="445" t="str">
        <f t="shared" si="33"/>
        <v/>
      </c>
      <c r="W40" s="388"/>
      <c r="X40" s="445" t="str">
        <f t="shared" si="34"/>
        <v/>
      </c>
      <c r="Y40" s="364" t="str">
        <f t="shared" si="35"/>
        <v/>
      </c>
      <c r="Z40" s="388"/>
      <c r="AA40" s="364" t="str">
        <f t="shared" si="36"/>
        <v/>
      </c>
      <c r="AB40" s="445" t="str">
        <f t="shared" si="37"/>
        <v/>
      </c>
      <c r="AC40" s="388"/>
      <c r="AD40" s="445" t="str">
        <f t="shared" si="38"/>
        <v/>
      </c>
      <c r="AE40" s="364" t="str">
        <f t="shared" si="39"/>
        <v/>
      </c>
      <c r="AF40" s="388"/>
      <c r="AG40" s="364"/>
      <c r="AH40" s="445" t="str">
        <f t="shared" si="40"/>
        <v/>
      </c>
      <c r="AI40" s="388"/>
      <c r="AJ40" s="445" t="str">
        <f t="shared" si="41"/>
        <v/>
      </c>
      <c r="AK40" s="364" t="str">
        <f t="shared" si="42"/>
        <v/>
      </c>
      <c r="AL40" s="388"/>
      <c r="AM40" s="364" t="str">
        <f t="shared" si="43"/>
        <v/>
      </c>
      <c r="AN40" s="445" t="str">
        <f t="shared" si="44"/>
        <v/>
      </c>
      <c r="AO40" s="388"/>
      <c r="AP40" s="445" t="str">
        <f t="shared" si="45"/>
        <v/>
      </c>
      <c r="AQ40" s="434" t="str">
        <f t="shared" si="46"/>
        <v/>
      </c>
      <c r="AR40" s="451"/>
      <c r="AS40" s="434" t="str">
        <f t="shared" si="47"/>
        <v/>
      </c>
      <c r="AT40" s="389"/>
      <c r="AU40" s="435" t="str">
        <f t="shared" si="48"/>
        <v/>
      </c>
      <c r="AV40" s="364" t="str">
        <f t="shared" si="49"/>
        <v/>
      </c>
      <c r="AW40" s="389"/>
      <c r="AX40" s="365" t="str">
        <f t="shared" si="50"/>
        <v/>
      </c>
      <c r="AY40" s="366" t="str">
        <f t="shared" si="51"/>
        <v/>
      </c>
      <c r="AZ40" s="358" t="str">
        <f t="shared" si="52"/>
        <v/>
      </c>
      <c r="BA40" s="366" t="str">
        <f t="shared" si="53"/>
        <v/>
      </c>
      <c r="BB40" s="358" t="str">
        <f t="shared" si="54"/>
        <v/>
      </c>
      <c r="BC40" s="366" t="str">
        <f t="shared" si="55"/>
        <v/>
      </c>
      <c r="BD40" s="367" t="str">
        <f t="shared" si="56"/>
        <v/>
      </c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</row>
    <row r="41" spans="1:99" s="355" customFormat="1" ht="21.75" thickBot="1" x14ac:dyDescent="0.4">
      <c r="A41" s="368" t="s">
        <v>279</v>
      </c>
      <c r="B41" s="369">
        <v>30</v>
      </c>
      <c r="C41" s="372"/>
      <c r="D41" s="814" t="s">
        <v>280</v>
      </c>
      <c r="E41" s="815"/>
      <c r="F41" s="373">
        <f>IF(B37&gt;0,B41/B37,"")</f>
        <v>7.5</v>
      </c>
      <c r="G41" s="368" t="s">
        <v>281</v>
      </c>
      <c r="H41" s="374"/>
      <c r="I41" s="375">
        <f>IF(B37&gt;0,(F41-F42)/F42,"")</f>
        <v>-0.8392857142857143</v>
      </c>
      <c r="N41" s="356"/>
      <c r="O41" s="356"/>
      <c r="P41" s="356"/>
      <c r="Q41" s="364">
        <f t="shared" si="30"/>
        <v>7.5</v>
      </c>
      <c r="R41" s="388"/>
      <c r="S41" s="364">
        <f t="shared" si="31"/>
        <v>-0.8392857142857143</v>
      </c>
      <c r="T41" s="445" t="str">
        <f t="shared" si="32"/>
        <v/>
      </c>
      <c r="U41" s="388"/>
      <c r="V41" s="445" t="str">
        <f t="shared" si="33"/>
        <v/>
      </c>
      <c r="W41" s="388"/>
      <c r="X41" s="445" t="str">
        <f t="shared" si="34"/>
        <v/>
      </c>
      <c r="Y41" s="364" t="str">
        <f t="shared" si="35"/>
        <v/>
      </c>
      <c r="Z41" s="388"/>
      <c r="AA41" s="364" t="str">
        <f t="shared" si="36"/>
        <v/>
      </c>
      <c r="AB41" s="445" t="str">
        <f t="shared" si="37"/>
        <v/>
      </c>
      <c r="AC41" s="388"/>
      <c r="AD41" s="445" t="str">
        <f t="shared" si="38"/>
        <v/>
      </c>
      <c r="AE41" s="364" t="str">
        <f t="shared" si="39"/>
        <v/>
      </c>
      <c r="AF41" s="388"/>
      <c r="AG41" s="364"/>
      <c r="AH41" s="445" t="str">
        <f t="shared" si="40"/>
        <v/>
      </c>
      <c r="AI41" s="388"/>
      <c r="AJ41" s="445" t="str">
        <f t="shared" si="41"/>
        <v/>
      </c>
      <c r="AK41" s="364" t="str">
        <f t="shared" si="42"/>
        <v/>
      </c>
      <c r="AL41" s="388"/>
      <c r="AM41" s="364" t="str">
        <f t="shared" si="43"/>
        <v/>
      </c>
      <c r="AN41" s="445" t="str">
        <f t="shared" si="44"/>
        <v/>
      </c>
      <c r="AO41" s="388"/>
      <c r="AP41" s="445" t="str">
        <f t="shared" si="45"/>
        <v/>
      </c>
      <c r="AQ41" s="434" t="str">
        <f t="shared" si="46"/>
        <v/>
      </c>
      <c r="AR41" s="451"/>
      <c r="AS41" s="434" t="str">
        <f t="shared" si="47"/>
        <v/>
      </c>
      <c r="AT41" s="389"/>
      <c r="AU41" s="435" t="str">
        <f t="shared" si="48"/>
        <v/>
      </c>
      <c r="AV41" s="364" t="str">
        <f t="shared" si="49"/>
        <v/>
      </c>
      <c r="AW41" s="389"/>
      <c r="AX41" s="365" t="str">
        <f t="shared" si="50"/>
        <v/>
      </c>
      <c r="AY41" s="366" t="str">
        <f t="shared" si="51"/>
        <v/>
      </c>
      <c r="AZ41" s="358" t="str">
        <f t="shared" si="52"/>
        <v/>
      </c>
      <c r="BA41" s="366" t="str">
        <f t="shared" si="53"/>
        <v/>
      </c>
      <c r="BB41" s="358" t="str">
        <f t="shared" si="54"/>
        <v/>
      </c>
      <c r="BC41" s="366" t="str">
        <f t="shared" si="55"/>
        <v/>
      </c>
      <c r="BD41" s="367" t="str">
        <f t="shared" si="56"/>
        <v/>
      </c>
      <c r="BE41" s="356"/>
      <c r="BF41" s="356"/>
      <c r="BG41" s="356"/>
      <c r="BH41" s="356"/>
      <c r="BI41" s="356"/>
      <c r="BJ41" s="356"/>
      <c r="BK41" s="356"/>
      <c r="BL41" s="356"/>
      <c r="BM41" s="356"/>
      <c r="BN41" s="356"/>
      <c r="BO41" s="356"/>
      <c r="BP41" s="356"/>
      <c r="BQ41" s="356"/>
      <c r="BR41" s="356"/>
      <c r="BS41" s="356"/>
      <c r="BT41" s="356"/>
      <c r="BU41" s="356"/>
      <c r="BV41" s="356"/>
      <c r="BW41" s="356"/>
      <c r="BX41" s="356"/>
      <c r="BY41" s="356"/>
      <c r="BZ41" s="356"/>
      <c r="CA41" s="356"/>
      <c r="CB41" s="356"/>
      <c r="CC41" s="356"/>
      <c r="CD41" s="356"/>
      <c r="CE41" s="356"/>
      <c r="CF41" s="356"/>
      <c r="CG41" s="356"/>
      <c r="CH41" s="356"/>
      <c r="CI41" s="356"/>
      <c r="CJ41" s="356"/>
      <c r="CK41" s="356"/>
      <c r="CL41" s="356"/>
      <c r="CM41" s="356"/>
      <c r="CN41" s="356"/>
      <c r="CO41" s="356"/>
      <c r="CP41" s="356"/>
      <c r="CQ41" s="356"/>
      <c r="CR41" s="356"/>
      <c r="CS41" s="356"/>
      <c r="CT41" s="356"/>
      <c r="CU41" s="356"/>
    </row>
    <row r="42" spans="1:99" s="355" customFormat="1" ht="21.75" thickBot="1" x14ac:dyDescent="0.4">
      <c r="A42" s="368" t="s">
        <v>282</v>
      </c>
      <c r="B42" s="369">
        <v>140</v>
      </c>
      <c r="C42" s="372"/>
      <c r="D42" s="814" t="s">
        <v>280</v>
      </c>
      <c r="E42" s="815"/>
      <c r="F42" s="373">
        <f>IF(B38&gt;0,B42/B38,"")</f>
        <v>46.666666666666664</v>
      </c>
      <c r="G42" s="376"/>
      <c r="H42" s="377"/>
      <c r="I42" s="378"/>
      <c r="N42" s="356"/>
      <c r="O42" s="356"/>
      <c r="P42" s="356"/>
      <c r="Q42" s="364" t="str">
        <f t="shared" si="30"/>
        <v/>
      </c>
      <c r="R42" s="388"/>
      <c r="S42" s="364" t="str">
        <f t="shared" si="31"/>
        <v/>
      </c>
      <c r="T42" s="445">
        <f t="shared" si="32"/>
        <v>46.666666666666664</v>
      </c>
      <c r="U42" s="388"/>
      <c r="V42" s="445" t="str">
        <f t="shared" si="33"/>
        <v/>
      </c>
      <c r="W42" s="388"/>
      <c r="X42" s="445" t="str">
        <f t="shared" si="34"/>
        <v/>
      </c>
      <c r="Y42" s="364" t="str">
        <f t="shared" si="35"/>
        <v/>
      </c>
      <c r="Z42" s="388"/>
      <c r="AA42" s="364" t="str">
        <f t="shared" si="36"/>
        <v/>
      </c>
      <c r="AB42" s="445" t="str">
        <f t="shared" si="37"/>
        <v/>
      </c>
      <c r="AC42" s="388"/>
      <c r="AD42" s="445" t="str">
        <f t="shared" si="38"/>
        <v/>
      </c>
      <c r="AE42" s="364" t="str">
        <f t="shared" si="39"/>
        <v/>
      </c>
      <c r="AF42" s="388"/>
      <c r="AG42" s="364"/>
      <c r="AH42" s="445" t="str">
        <f t="shared" si="40"/>
        <v/>
      </c>
      <c r="AI42" s="388"/>
      <c r="AJ42" s="445" t="str">
        <f t="shared" si="41"/>
        <v/>
      </c>
      <c r="AK42" s="364" t="str">
        <f t="shared" si="42"/>
        <v/>
      </c>
      <c r="AL42" s="388"/>
      <c r="AM42" s="364" t="str">
        <f t="shared" si="43"/>
        <v/>
      </c>
      <c r="AN42" s="445" t="str">
        <f t="shared" si="44"/>
        <v/>
      </c>
      <c r="AO42" s="388"/>
      <c r="AP42" s="445" t="str">
        <f t="shared" si="45"/>
        <v/>
      </c>
      <c r="AQ42" s="434" t="str">
        <f t="shared" si="46"/>
        <v/>
      </c>
      <c r="AR42" s="451"/>
      <c r="AS42" s="434" t="str">
        <f t="shared" si="47"/>
        <v/>
      </c>
      <c r="AT42" s="389"/>
      <c r="AU42" s="435" t="str">
        <f t="shared" si="48"/>
        <v/>
      </c>
      <c r="AV42" s="364" t="str">
        <f t="shared" si="49"/>
        <v/>
      </c>
      <c r="AW42" s="389"/>
      <c r="AX42" s="365" t="str">
        <f t="shared" si="50"/>
        <v/>
      </c>
      <c r="AY42" s="366" t="str">
        <f t="shared" si="51"/>
        <v/>
      </c>
      <c r="AZ42" s="358" t="str">
        <f t="shared" si="52"/>
        <v/>
      </c>
      <c r="BA42" s="366" t="str">
        <f t="shared" si="53"/>
        <v/>
      </c>
      <c r="BB42" s="358" t="str">
        <f t="shared" si="54"/>
        <v/>
      </c>
      <c r="BC42" s="366" t="str">
        <f t="shared" si="55"/>
        <v/>
      </c>
      <c r="BD42" s="367" t="str">
        <f t="shared" si="56"/>
        <v/>
      </c>
      <c r="BE42" s="356"/>
      <c r="BF42" s="356"/>
      <c r="BG42" s="356"/>
      <c r="BH42" s="356"/>
      <c r="BI42" s="356"/>
      <c r="BJ42" s="356"/>
      <c r="BK42" s="356"/>
      <c r="BL42" s="356"/>
      <c r="BM42" s="356"/>
      <c r="BN42" s="356"/>
      <c r="BO42" s="356"/>
      <c r="BP42" s="356"/>
      <c r="BQ42" s="356"/>
      <c r="BR42" s="356"/>
      <c r="BS42" s="356"/>
      <c r="BT42" s="356"/>
      <c r="BU42" s="356"/>
      <c r="BV42" s="356"/>
      <c r="BW42" s="356"/>
      <c r="BX42" s="356"/>
      <c r="BY42" s="356"/>
      <c r="BZ42" s="356"/>
      <c r="CA42" s="356"/>
      <c r="CB42" s="356"/>
      <c r="CC42" s="356"/>
      <c r="CD42" s="356"/>
      <c r="CE42" s="356"/>
      <c r="CF42" s="356"/>
      <c r="CG42" s="356"/>
      <c r="CH42" s="356"/>
      <c r="CI42" s="356"/>
      <c r="CJ42" s="356"/>
      <c r="CK42" s="356"/>
      <c r="CL42" s="356"/>
      <c r="CM42" s="356"/>
      <c r="CN42" s="356"/>
      <c r="CO42" s="356"/>
      <c r="CP42" s="356"/>
      <c r="CQ42" s="356"/>
      <c r="CR42" s="356"/>
      <c r="CS42" s="356"/>
      <c r="CT42" s="356"/>
      <c r="CU42" s="356"/>
    </row>
    <row r="43" spans="1:99" s="355" customFormat="1" ht="21.75" thickBot="1" x14ac:dyDescent="0.4">
      <c r="A43" s="368" t="s">
        <v>283</v>
      </c>
      <c r="B43" s="369">
        <v>380</v>
      </c>
      <c r="C43" s="372"/>
      <c r="D43" s="814" t="s">
        <v>280</v>
      </c>
      <c r="E43" s="815"/>
      <c r="F43" s="373">
        <f>IF(B39&gt;0,B43/B39,"")</f>
        <v>380</v>
      </c>
      <c r="G43" s="368" t="s">
        <v>284</v>
      </c>
      <c r="H43" s="374"/>
      <c r="I43" s="375">
        <f>IF(B38&gt;0,(F43-F42)/F42,"")</f>
        <v>7.1428571428571432</v>
      </c>
      <c r="N43" s="356"/>
      <c r="O43" s="356"/>
      <c r="P43" s="356"/>
      <c r="Q43" s="364" t="str">
        <f t="shared" si="30"/>
        <v/>
      </c>
      <c r="R43" s="388"/>
      <c r="S43" s="364" t="str">
        <f t="shared" si="31"/>
        <v/>
      </c>
      <c r="T43" s="445" t="str">
        <f t="shared" si="32"/>
        <v/>
      </c>
      <c r="U43" s="388"/>
      <c r="V43" s="445">
        <f t="shared" si="33"/>
        <v>380</v>
      </c>
      <c r="W43" s="388"/>
      <c r="X43" s="445">
        <f t="shared" si="34"/>
        <v>7.1428571428571432</v>
      </c>
      <c r="Y43" s="364" t="str">
        <f t="shared" si="35"/>
        <v/>
      </c>
      <c r="Z43" s="388"/>
      <c r="AA43" s="364" t="str">
        <f t="shared" si="36"/>
        <v/>
      </c>
      <c r="AB43" s="445" t="str">
        <f t="shared" si="37"/>
        <v/>
      </c>
      <c r="AC43" s="388"/>
      <c r="AD43" s="445" t="str">
        <f t="shared" si="38"/>
        <v/>
      </c>
      <c r="AE43" s="364" t="str">
        <f t="shared" si="39"/>
        <v/>
      </c>
      <c r="AF43" s="388"/>
      <c r="AG43" s="364"/>
      <c r="AH43" s="445" t="str">
        <f t="shared" si="40"/>
        <v/>
      </c>
      <c r="AI43" s="388"/>
      <c r="AJ43" s="445" t="str">
        <f t="shared" si="41"/>
        <v/>
      </c>
      <c r="AK43" s="364" t="str">
        <f t="shared" si="42"/>
        <v/>
      </c>
      <c r="AL43" s="388"/>
      <c r="AM43" s="364" t="str">
        <f t="shared" si="43"/>
        <v/>
      </c>
      <c r="AN43" s="445" t="str">
        <f t="shared" si="44"/>
        <v/>
      </c>
      <c r="AO43" s="388"/>
      <c r="AP43" s="445" t="str">
        <f t="shared" si="45"/>
        <v/>
      </c>
      <c r="AQ43" s="434" t="str">
        <f t="shared" si="46"/>
        <v/>
      </c>
      <c r="AR43" s="451"/>
      <c r="AS43" s="434" t="str">
        <f t="shared" si="47"/>
        <v/>
      </c>
      <c r="AT43" s="389"/>
      <c r="AU43" s="435" t="str">
        <f t="shared" si="48"/>
        <v/>
      </c>
      <c r="AV43" s="364" t="str">
        <f t="shared" si="49"/>
        <v/>
      </c>
      <c r="AW43" s="389"/>
      <c r="AX43" s="365" t="str">
        <f t="shared" si="50"/>
        <v/>
      </c>
      <c r="AY43" s="366" t="str">
        <f t="shared" si="51"/>
        <v/>
      </c>
      <c r="AZ43" s="358" t="str">
        <f t="shared" si="52"/>
        <v/>
      </c>
      <c r="BA43" s="366" t="str">
        <f t="shared" si="53"/>
        <v/>
      </c>
      <c r="BB43" s="358" t="str">
        <f t="shared" si="54"/>
        <v/>
      </c>
      <c r="BC43" s="366" t="str">
        <f t="shared" si="55"/>
        <v/>
      </c>
      <c r="BD43" s="367" t="str">
        <f t="shared" si="56"/>
        <v/>
      </c>
      <c r="BE43" s="356"/>
      <c r="BF43" s="356"/>
      <c r="BG43" s="356"/>
      <c r="BH43" s="356"/>
      <c r="BI43" s="356"/>
      <c r="BJ43" s="356"/>
      <c r="BK43" s="356"/>
      <c r="BL43" s="356"/>
      <c r="BM43" s="356"/>
      <c r="BN43" s="356"/>
      <c r="BO43" s="356"/>
      <c r="BP43" s="356"/>
      <c r="BQ43" s="356"/>
      <c r="BR43" s="356"/>
      <c r="BS43" s="356"/>
      <c r="BT43" s="356"/>
      <c r="BU43" s="356"/>
      <c r="BV43" s="356"/>
      <c r="BW43" s="356"/>
      <c r="BX43" s="356"/>
      <c r="BY43" s="356"/>
      <c r="BZ43" s="356"/>
      <c r="CA43" s="356"/>
      <c r="CB43" s="356"/>
      <c r="CC43" s="356"/>
      <c r="CD43" s="356"/>
      <c r="CE43" s="356"/>
      <c r="CF43" s="356"/>
      <c r="CG43" s="356"/>
      <c r="CH43" s="356"/>
      <c r="CI43" s="356"/>
      <c r="CJ43" s="356"/>
      <c r="CK43" s="356"/>
      <c r="CL43" s="356"/>
      <c r="CM43" s="356"/>
      <c r="CN43" s="356"/>
      <c r="CO43" s="356"/>
      <c r="CP43" s="356"/>
      <c r="CQ43" s="356"/>
      <c r="CR43" s="356"/>
      <c r="CS43" s="356"/>
      <c r="CT43" s="356"/>
      <c r="CU43" s="356"/>
    </row>
    <row r="44" spans="1:99" s="355" customFormat="1" ht="21.75" thickBot="1" x14ac:dyDescent="0.4">
      <c r="A44" s="368" t="s">
        <v>285</v>
      </c>
      <c r="B44" s="369">
        <v>380</v>
      </c>
      <c r="C44" s="372"/>
      <c r="D44" s="814" t="s">
        <v>280</v>
      </c>
      <c r="E44" s="815"/>
      <c r="F44" s="373">
        <f>IF(B40&gt;0,B44/B40,"")</f>
        <v>380</v>
      </c>
      <c r="G44" s="368" t="s">
        <v>286</v>
      </c>
      <c r="H44" s="374"/>
      <c r="I44" s="375">
        <f>IF(B39&gt;0,(F44-F42)/F42,"")</f>
        <v>7.1428571428571432</v>
      </c>
      <c r="N44" s="356"/>
      <c r="O44" s="356"/>
      <c r="P44" s="356"/>
      <c r="Q44" s="364" t="str">
        <f t="shared" si="30"/>
        <v/>
      </c>
      <c r="R44" s="388"/>
      <c r="S44" s="364" t="str">
        <f t="shared" si="31"/>
        <v/>
      </c>
      <c r="T44" s="445" t="str">
        <f t="shared" si="32"/>
        <v/>
      </c>
      <c r="U44" s="388"/>
      <c r="V44" s="445" t="str">
        <f t="shared" si="33"/>
        <v/>
      </c>
      <c r="W44" s="388"/>
      <c r="X44" s="445" t="str">
        <f t="shared" si="34"/>
        <v/>
      </c>
      <c r="Y44" s="364">
        <f t="shared" si="35"/>
        <v>380</v>
      </c>
      <c r="Z44" s="388"/>
      <c r="AA44" s="364">
        <f t="shared" si="36"/>
        <v>7.1428571428571432</v>
      </c>
      <c r="AB44" s="445" t="str">
        <f t="shared" si="37"/>
        <v/>
      </c>
      <c r="AC44" s="388"/>
      <c r="AD44" s="445" t="str">
        <f t="shared" si="38"/>
        <v/>
      </c>
      <c r="AE44" s="364" t="str">
        <f t="shared" si="39"/>
        <v/>
      </c>
      <c r="AF44" s="388"/>
      <c r="AG44" s="364"/>
      <c r="AH44" s="445" t="str">
        <f t="shared" si="40"/>
        <v/>
      </c>
      <c r="AI44" s="388"/>
      <c r="AJ44" s="445" t="str">
        <f t="shared" si="41"/>
        <v/>
      </c>
      <c r="AK44" s="364" t="str">
        <f t="shared" si="42"/>
        <v/>
      </c>
      <c r="AL44" s="388"/>
      <c r="AM44" s="364" t="str">
        <f t="shared" si="43"/>
        <v/>
      </c>
      <c r="AN44" s="445" t="str">
        <f t="shared" si="44"/>
        <v/>
      </c>
      <c r="AO44" s="388"/>
      <c r="AP44" s="445" t="str">
        <f t="shared" si="45"/>
        <v/>
      </c>
      <c r="AQ44" s="434" t="str">
        <f t="shared" si="46"/>
        <v/>
      </c>
      <c r="AR44" s="451"/>
      <c r="AS44" s="434" t="str">
        <f t="shared" si="47"/>
        <v/>
      </c>
      <c r="AT44" s="389"/>
      <c r="AU44" s="435" t="str">
        <f t="shared" si="48"/>
        <v/>
      </c>
      <c r="AV44" s="364" t="str">
        <f t="shared" si="49"/>
        <v/>
      </c>
      <c r="AW44" s="389"/>
      <c r="AX44" s="365" t="str">
        <f t="shared" si="50"/>
        <v/>
      </c>
      <c r="AY44" s="366" t="str">
        <f t="shared" si="51"/>
        <v/>
      </c>
      <c r="AZ44" s="358" t="str">
        <f t="shared" si="52"/>
        <v/>
      </c>
      <c r="BA44" s="366" t="str">
        <f t="shared" si="53"/>
        <v/>
      </c>
      <c r="BB44" s="358" t="str">
        <f t="shared" si="54"/>
        <v/>
      </c>
      <c r="BC44" s="366" t="str">
        <f t="shared" si="55"/>
        <v/>
      </c>
      <c r="BD44" s="367" t="str">
        <f t="shared" si="56"/>
        <v/>
      </c>
      <c r="BE44" s="356"/>
      <c r="BF44" s="356"/>
      <c r="BG44" s="356"/>
      <c r="BH44" s="356"/>
      <c r="BI44" s="356"/>
      <c r="BJ44" s="356"/>
      <c r="BK44" s="356"/>
      <c r="BL44" s="356"/>
      <c r="BM44" s="356"/>
      <c r="BN44" s="356"/>
      <c r="BO44" s="356"/>
      <c r="BP44" s="356"/>
      <c r="BQ44" s="356"/>
      <c r="BR44" s="356"/>
      <c r="BS44" s="356"/>
      <c r="BT44" s="356"/>
      <c r="BU44" s="356"/>
      <c r="BV44" s="356"/>
      <c r="BW44" s="356"/>
      <c r="BX44" s="356"/>
      <c r="BY44" s="356"/>
      <c r="BZ44" s="356"/>
      <c r="CA44" s="356"/>
      <c r="CB44" s="356"/>
      <c r="CC44" s="356"/>
      <c r="CD44" s="356"/>
      <c r="CE44" s="356"/>
      <c r="CF44" s="356"/>
      <c r="CG44" s="356"/>
      <c r="CH44" s="356"/>
      <c r="CI44" s="356"/>
      <c r="CJ44" s="356"/>
      <c r="CK44" s="356"/>
      <c r="CL44" s="356"/>
      <c r="CM44" s="356"/>
      <c r="CN44" s="356"/>
      <c r="CO44" s="356"/>
      <c r="CP44" s="356"/>
      <c r="CQ44" s="356"/>
      <c r="CR44" s="356"/>
      <c r="CS44" s="356"/>
      <c r="CT44" s="356"/>
      <c r="CU44" s="356"/>
    </row>
    <row r="45" spans="1:99" s="355" customFormat="1" ht="21.75" thickBot="1" x14ac:dyDescent="0.4">
      <c r="A45" s="368" t="s">
        <v>287</v>
      </c>
      <c r="B45" s="369">
        <v>12</v>
      </c>
      <c r="C45" s="372"/>
      <c r="D45" s="814" t="s">
        <v>288</v>
      </c>
      <c r="E45" s="815"/>
      <c r="F45" s="373">
        <f>IF(B41&gt;0,B45/B37,"")</f>
        <v>3</v>
      </c>
      <c r="G45" s="368" t="s">
        <v>281</v>
      </c>
      <c r="H45" s="374"/>
      <c r="I45" s="375">
        <f>IF(B41&gt;0,(F45-F46)/F46,"")</f>
        <v>-0.25</v>
      </c>
      <c r="N45" s="356"/>
      <c r="O45" s="356"/>
      <c r="P45" s="356"/>
      <c r="Q45" s="364" t="str">
        <f t="shared" si="30"/>
        <v/>
      </c>
      <c r="R45" s="388"/>
      <c r="S45" s="364" t="str">
        <f t="shared" si="31"/>
        <v/>
      </c>
      <c r="T45" s="445" t="str">
        <f t="shared" si="32"/>
        <v/>
      </c>
      <c r="U45" s="388"/>
      <c r="V45" s="445" t="str">
        <f t="shared" si="33"/>
        <v/>
      </c>
      <c r="W45" s="388"/>
      <c r="X45" s="445" t="str">
        <f t="shared" si="34"/>
        <v/>
      </c>
      <c r="Y45" s="364" t="str">
        <f t="shared" si="35"/>
        <v/>
      </c>
      <c r="Z45" s="388"/>
      <c r="AA45" s="364" t="str">
        <f t="shared" si="36"/>
        <v/>
      </c>
      <c r="AB45" s="445">
        <f t="shared" si="37"/>
        <v>3</v>
      </c>
      <c r="AC45" s="388"/>
      <c r="AD45" s="445">
        <f t="shared" si="38"/>
        <v>-0.25</v>
      </c>
      <c r="AE45" s="364" t="str">
        <f t="shared" si="39"/>
        <v/>
      </c>
      <c r="AF45" s="388"/>
      <c r="AG45" s="364"/>
      <c r="AH45" s="445" t="str">
        <f t="shared" si="40"/>
        <v/>
      </c>
      <c r="AI45" s="388"/>
      <c r="AJ45" s="445" t="str">
        <f t="shared" si="41"/>
        <v/>
      </c>
      <c r="AK45" s="364" t="str">
        <f t="shared" si="42"/>
        <v/>
      </c>
      <c r="AL45" s="388"/>
      <c r="AM45" s="364" t="str">
        <f t="shared" si="43"/>
        <v/>
      </c>
      <c r="AN45" s="445" t="str">
        <f t="shared" si="44"/>
        <v/>
      </c>
      <c r="AO45" s="388"/>
      <c r="AP45" s="445" t="str">
        <f t="shared" si="45"/>
        <v/>
      </c>
      <c r="AQ45" s="434" t="str">
        <f t="shared" si="46"/>
        <v/>
      </c>
      <c r="AR45" s="451"/>
      <c r="AS45" s="434" t="str">
        <f t="shared" si="47"/>
        <v/>
      </c>
      <c r="AT45" s="389"/>
      <c r="AU45" s="435" t="str">
        <f t="shared" si="48"/>
        <v/>
      </c>
      <c r="AV45" s="364" t="str">
        <f t="shared" si="49"/>
        <v/>
      </c>
      <c r="AW45" s="389"/>
      <c r="AX45" s="365" t="str">
        <f t="shared" si="50"/>
        <v/>
      </c>
      <c r="AY45" s="366" t="str">
        <f t="shared" si="51"/>
        <v/>
      </c>
      <c r="AZ45" s="358" t="str">
        <f t="shared" si="52"/>
        <v/>
      </c>
      <c r="BA45" s="366" t="str">
        <f t="shared" si="53"/>
        <v/>
      </c>
      <c r="BB45" s="358" t="str">
        <f t="shared" si="54"/>
        <v/>
      </c>
      <c r="BC45" s="366" t="str">
        <f t="shared" si="55"/>
        <v/>
      </c>
      <c r="BD45" s="367" t="str">
        <f t="shared" si="56"/>
        <v/>
      </c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</row>
    <row r="46" spans="1:99" s="355" customFormat="1" ht="21.75" thickBot="1" x14ac:dyDescent="0.4">
      <c r="A46" s="368" t="s">
        <v>289</v>
      </c>
      <c r="B46" s="369">
        <v>12</v>
      </c>
      <c r="C46" s="372"/>
      <c r="D46" s="816" t="s">
        <v>288</v>
      </c>
      <c r="E46" s="817"/>
      <c r="F46" s="373">
        <f>IF(B42&gt;0,B46/B38,"")</f>
        <v>4</v>
      </c>
      <c r="G46" s="379"/>
      <c r="H46" s="372"/>
      <c r="I46" s="380"/>
      <c r="N46" s="356"/>
      <c r="O46" s="356"/>
      <c r="P46" s="356"/>
      <c r="Q46" s="364" t="str">
        <f t="shared" si="30"/>
        <v/>
      </c>
      <c r="R46" s="388"/>
      <c r="S46" s="364" t="str">
        <f t="shared" si="31"/>
        <v/>
      </c>
      <c r="T46" s="445" t="str">
        <f t="shared" si="32"/>
        <v/>
      </c>
      <c r="U46" s="388"/>
      <c r="V46" s="445" t="str">
        <f t="shared" si="33"/>
        <v/>
      </c>
      <c r="W46" s="388"/>
      <c r="X46" s="445" t="str">
        <f t="shared" si="34"/>
        <v/>
      </c>
      <c r="Y46" s="364" t="str">
        <f t="shared" si="35"/>
        <v/>
      </c>
      <c r="Z46" s="388"/>
      <c r="AA46" s="364" t="str">
        <f t="shared" si="36"/>
        <v/>
      </c>
      <c r="AB46" s="445" t="str">
        <f t="shared" si="37"/>
        <v/>
      </c>
      <c r="AC46" s="388"/>
      <c r="AD46" s="445" t="str">
        <f t="shared" si="38"/>
        <v/>
      </c>
      <c r="AE46" s="364">
        <f t="shared" si="39"/>
        <v>4</v>
      </c>
      <c r="AF46" s="388"/>
      <c r="AG46" s="364"/>
      <c r="AH46" s="445" t="str">
        <f t="shared" si="40"/>
        <v/>
      </c>
      <c r="AI46" s="388"/>
      <c r="AJ46" s="445" t="str">
        <f t="shared" si="41"/>
        <v/>
      </c>
      <c r="AK46" s="364" t="str">
        <f t="shared" si="42"/>
        <v/>
      </c>
      <c r="AL46" s="388"/>
      <c r="AM46" s="364" t="str">
        <f t="shared" si="43"/>
        <v/>
      </c>
      <c r="AN46" s="445" t="str">
        <f t="shared" si="44"/>
        <v/>
      </c>
      <c r="AO46" s="388"/>
      <c r="AP46" s="445" t="str">
        <f t="shared" si="45"/>
        <v/>
      </c>
      <c r="AQ46" s="434" t="str">
        <f t="shared" si="46"/>
        <v/>
      </c>
      <c r="AR46" s="451"/>
      <c r="AS46" s="434" t="str">
        <f t="shared" si="47"/>
        <v/>
      </c>
      <c r="AT46" s="389"/>
      <c r="AU46" s="435" t="str">
        <f t="shared" si="48"/>
        <v/>
      </c>
      <c r="AV46" s="364" t="str">
        <f t="shared" si="49"/>
        <v/>
      </c>
      <c r="AW46" s="389"/>
      <c r="AX46" s="365" t="str">
        <f t="shared" si="50"/>
        <v/>
      </c>
      <c r="AY46" s="366" t="str">
        <f t="shared" si="51"/>
        <v/>
      </c>
      <c r="AZ46" s="358" t="str">
        <f t="shared" si="52"/>
        <v/>
      </c>
      <c r="BA46" s="366" t="str">
        <f t="shared" si="53"/>
        <v/>
      </c>
      <c r="BB46" s="358" t="str">
        <f t="shared" si="54"/>
        <v/>
      </c>
      <c r="BC46" s="366" t="str">
        <f t="shared" si="55"/>
        <v/>
      </c>
      <c r="BD46" s="367" t="str">
        <f t="shared" si="56"/>
        <v/>
      </c>
      <c r="BE46" s="356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356"/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</row>
    <row r="47" spans="1:99" s="355" customFormat="1" ht="21.75" thickBot="1" x14ac:dyDescent="0.4">
      <c r="A47" s="368" t="s">
        <v>290</v>
      </c>
      <c r="B47" s="369">
        <v>4</v>
      </c>
      <c r="C47" s="372"/>
      <c r="D47" s="814" t="s">
        <v>288</v>
      </c>
      <c r="E47" s="815"/>
      <c r="F47" s="373">
        <f>IF(B43&gt;0,B47/B39,"")</f>
        <v>4</v>
      </c>
      <c r="G47" s="368" t="s">
        <v>284</v>
      </c>
      <c r="H47" s="374"/>
      <c r="I47" s="375">
        <f>IF(B42&gt;0,(F47-F46)/F46,"")</f>
        <v>0</v>
      </c>
      <c r="N47" s="356"/>
      <c r="O47" s="356"/>
      <c r="P47" s="356"/>
      <c r="Q47" s="364" t="str">
        <f t="shared" si="30"/>
        <v/>
      </c>
      <c r="R47" s="388"/>
      <c r="S47" s="364" t="str">
        <f t="shared" si="31"/>
        <v/>
      </c>
      <c r="T47" s="445" t="str">
        <f t="shared" si="32"/>
        <v/>
      </c>
      <c r="U47" s="388"/>
      <c r="V47" s="445" t="str">
        <f t="shared" si="33"/>
        <v/>
      </c>
      <c r="W47" s="388"/>
      <c r="X47" s="445" t="str">
        <f t="shared" si="34"/>
        <v/>
      </c>
      <c r="Y47" s="364" t="str">
        <f t="shared" si="35"/>
        <v/>
      </c>
      <c r="Z47" s="388"/>
      <c r="AA47" s="364" t="str">
        <f t="shared" si="36"/>
        <v/>
      </c>
      <c r="AB47" s="445" t="str">
        <f t="shared" si="37"/>
        <v/>
      </c>
      <c r="AC47" s="388"/>
      <c r="AD47" s="445" t="str">
        <f t="shared" si="38"/>
        <v/>
      </c>
      <c r="AE47" s="364" t="str">
        <f t="shared" si="39"/>
        <v/>
      </c>
      <c r="AF47" s="388"/>
      <c r="AG47" s="364"/>
      <c r="AH47" s="445">
        <f t="shared" si="40"/>
        <v>4</v>
      </c>
      <c r="AI47" s="388"/>
      <c r="AJ47" s="445">
        <f t="shared" si="41"/>
        <v>0</v>
      </c>
      <c r="AK47" s="364" t="str">
        <f t="shared" si="42"/>
        <v/>
      </c>
      <c r="AL47" s="388"/>
      <c r="AM47" s="364" t="str">
        <f t="shared" si="43"/>
        <v/>
      </c>
      <c r="AN47" s="445" t="str">
        <f t="shared" si="44"/>
        <v/>
      </c>
      <c r="AO47" s="388"/>
      <c r="AP47" s="445" t="str">
        <f t="shared" si="45"/>
        <v/>
      </c>
      <c r="AQ47" s="434" t="str">
        <f t="shared" si="46"/>
        <v/>
      </c>
      <c r="AR47" s="451"/>
      <c r="AS47" s="434" t="str">
        <f t="shared" si="47"/>
        <v/>
      </c>
      <c r="AT47" s="389"/>
      <c r="AU47" s="435" t="str">
        <f t="shared" si="48"/>
        <v/>
      </c>
      <c r="AV47" s="364" t="str">
        <f t="shared" si="49"/>
        <v/>
      </c>
      <c r="AW47" s="389"/>
      <c r="AX47" s="365" t="str">
        <f t="shared" si="50"/>
        <v/>
      </c>
      <c r="AY47" s="366" t="str">
        <f t="shared" si="51"/>
        <v/>
      </c>
      <c r="AZ47" s="358" t="str">
        <f t="shared" si="52"/>
        <v/>
      </c>
      <c r="BA47" s="366" t="str">
        <f t="shared" si="53"/>
        <v/>
      </c>
      <c r="BB47" s="358" t="str">
        <f t="shared" si="54"/>
        <v/>
      </c>
      <c r="BC47" s="366" t="str">
        <f t="shared" si="55"/>
        <v/>
      </c>
      <c r="BD47" s="367" t="str">
        <f t="shared" si="56"/>
        <v/>
      </c>
      <c r="BE47" s="356"/>
      <c r="BF47" s="356"/>
      <c r="BG47" s="356"/>
      <c r="BH47" s="356"/>
      <c r="BI47" s="356"/>
      <c r="BJ47" s="356"/>
      <c r="BK47" s="356"/>
      <c r="BL47" s="356"/>
      <c r="BM47" s="356"/>
      <c r="BN47" s="356"/>
      <c r="BO47" s="356"/>
      <c r="BP47" s="356"/>
      <c r="BQ47" s="356"/>
      <c r="BR47" s="356"/>
      <c r="BS47" s="356"/>
      <c r="BT47" s="356"/>
      <c r="BU47" s="356"/>
      <c r="BV47" s="356"/>
      <c r="BW47" s="356"/>
      <c r="BX47" s="356"/>
      <c r="BY47" s="356"/>
      <c r="BZ47" s="356"/>
      <c r="CA47" s="356"/>
      <c r="CB47" s="356"/>
      <c r="CC47" s="356"/>
      <c r="CD47" s="356"/>
      <c r="CE47" s="356"/>
      <c r="CF47" s="356"/>
      <c r="CG47" s="356"/>
      <c r="CH47" s="356"/>
      <c r="CI47" s="356"/>
      <c r="CJ47" s="356"/>
      <c r="CK47" s="356"/>
      <c r="CL47" s="356"/>
      <c r="CM47" s="356"/>
      <c r="CN47" s="356"/>
      <c r="CO47" s="356"/>
      <c r="CP47" s="356"/>
      <c r="CQ47" s="356"/>
      <c r="CR47" s="356"/>
      <c r="CS47" s="356"/>
      <c r="CT47" s="356"/>
      <c r="CU47" s="356"/>
    </row>
    <row r="48" spans="1:99" s="355" customFormat="1" ht="21.75" thickBot="1" x14ac:dyDescent="0.4">
      <c r="A48" s="368" t="s">
        <v>291</v>
      </c>
      <c r="B48" s="369">
        <v>1</v>
      </c>
      <c r="C48" s="372"/>
      <c r="D48" s="814" t="s">
        <v>288</v>
      </c>
      <c r="E48" s="815"/>
      <c r="F48" s="373">
        <f>IF(B44&gt;0,B48/B40,"")</f>
        <v>1</v>
      </c>
      <c r="G48" s="368" t="s">
        <v>286</v>
      </c>
      <c r="H48" s="374"/>
      <c r="I48" s="375">
        <f>IF(B43&gt;0,(F48-F46)/F46,"")</f>
        <v>-0.75</v>
      </c>
      <c r="N48" s="356"/>
      <c r="O48" s="356"/>
      <c r="P48" s="356"/>
      <c r="Q48" s="364" t="str">
        <f t="shared" si="30"/>
        <v/>
      </c>
      <c r="R48" s="388"/>
      <c r="S48" s="364" t="str">
        <f t="shared" si="31"/>
        <v/>
      </c>
      <c r="T48" s="445" t="str">
        <f t="shared" si="32"/>
        <v/>
      </c>
      <c r="U48" s="388"/>
      <c r="V48" s="445" t="str">
        <f t="shared" si="33"/>
        <v/>
      </c>
      <c r="W48" s="388"/>
      <c r="X48" s="445" t="str">
        <f t="shared" si="34"/>
        <v/>
      </c>
      <c r="Y48" s="364" t="str">
        <f t="shared" si="35"/>
        <v/>
      </c>
      <c r="Z48" s="388"/>
      <c r="AA48" s="364" t="str">
        <f t="shared" si="36"/>
        <v/>
      </c>
      <c r="AB48" s="445" t="str">
        <f t="shared" si="37"/>
        <v/>
      </c>
      <c r="AC48" s="388"/>
      <c r="AD48" s="445" t="str">
        <f t="shared" si="38"/>
        <v/>
      </c>
      <c r="AE48" s="364" t="str">
        <f t="shared" si="39"/>
        <v/>
      </c>
      <c r="AF48" s="388"/>
      <c r="AG48" s="364"/>
      <c r="AH48" s="445" t="str">
        <f t="shared" si="40"/>
        <v/>
      </c>
      <c r="AI48" s="388"/>
      <c r="AJ48" s="445" t="str">
        <f t="shared" si="41"/>
        <v/>
      </c>
      <c r="AK48" s="364">
        <f t="shared" si="42"/>
        <v>1</v>
      </c>
      <c r="AL48" s="388"/>
      <c r="AM48" s="364">
        <f t="shared" si="43"/>
        <v>-0.75</v>
      </c>
      <c r="AN48" s="445" t="str">
        <f t="shared" si="44"/>
        <v/>
      </c>
      <c r="AO48" s="388"/>
      <c r="AP48" s="445" t="str">
        <f t="shared" si="45"/>
        <v/>
      </c>
      <c r="AQ48" s="434" t="str">
        <f t="shared" si="46"/>
        <v/>
      </c>
      <c r="AR48" s="451"/>
      <c r="AS48" s="434" t="str">
        <f t="shared" si="47"/>
        <v/>
      </c>
      <c r="AT48" s="389"/>
      <c r="AU48" s="435" t="str">
        <f t="shared" si="48"/>
        <v/>
      </c>
      <c r="AV48" s="364" t="str">
        <f t="shared" si="49"/>
        <v/>
      </c>
      <c r="AW48" s="389"/>
      <c r="AX48" s="365" t="str">
        <f t="shared" si="50"/>
        <v/>
      </c>
      <c r="AY48" s="366" t="str">
        <f t="shared" si="51"/>
        <v/>
      </c>
      <c r="AZ48" s="358" t="str">
        <f t="shared" si="52"/>
        <v/>
      </c>
      <c r="BA48" s="366" t="str">
        <f t="shared" si="53"/>
        <v/>
      </c>
      <c r="BB48" s="358" t="str">
        <f t="shared" si="54"/>
        <v/>
      </c>
      <c r="BC48" s="366" t="str">
        <f t="shared" si="55"/>
        <v/>
      </c>
      <c r="BD48" s="367" t="str">
        <f t="shared" si="56"/>
        <v/>
      </c>
      <c r="BE48" s="356"/>
      <c r="BF48" s="356"/>
      <c r="BG48" s="356"/>
      <c r="BH48" s="356"/>
      <c r="BI48" s="356"/>
      <c r="BJ48" s="356"/>
      <c r="BK48" s="356"/>
      <c r="BL48" s="356"/>
      <c r="BM48" s="356"/>
      <c r="BN48" s="356"/>
      <c r="BO48" s="356"/>
      <c r="BP48" s="356"/>
      <c r="BQ48" s="356"/>
      <c r="BR48" s="356"/>
      <c r="BS48" s="356"/>
      <c r="BT48" s="356"/>
      <c r="BU48" s="356"/>
      <c r="BV48" s="356"/>
      <c r="BW48" s="356"/>
      <c r="BX48" s="356"/>
      <c r="BY48" s="356"/>
      <c r="BZ48" s="356"/>
      <c r="CA48" s="356"/>
      <c r="CB48" s="356"/>
      <c r="CC48" s="356"/>
      <c r="CD48" s="356"/>
      <c r="CE48" s="356"/>
      <c r="CF48" s="356"/>
      <c r="CG48" s="356"/>
      <c r="CH48" s="356"/>
      <c r="CI48" s="356"/>
      <c r="CJ48" s="356"/>
      <c r="CK48" s="356"/>
      <c r="CL48" s="356"/>
      <c r="CM48" s="356"/>
      <c r="CN48" s="356"/>
      <c r="CO48" s="356"/>
      <c r="CP48" s="356"/>
      <c r="CQ48" s="356"/>
      <c r="CR48" s="356"/>
      <c r="CS48" s="356"/>
      <c r="CT48" s="356"/>
      <c r="CU48" s="356"/>
    </row>
    <row r="49" spans="1:99" s="355" customFormat="1" ht="21.75" thickBot="1" x14ac:dyDescent="0.4">
      <c r="A49" s="368" t="s">
        <v>292</v>
      </c>
      <c r="B49" s="381">
        <v>0.01</v>
      </c>
      <c r="C49" s="372"/>
      <c r="D49" s="368" t="s">
        <v>281</v>
      </c>
      <c r="E49" s="374"/>
      <c r="F49" s="375">
        <f>IF(B49&gt;0,(B49-B50)/B50,"")</f>
        <v>-0.5</v>
      </c>
      <c r="N49" s="356"/>
      <c r="O49" s="356"/>
      <c r="P49" s="356"/>
      <c r="Q49" s="364" t="str">
        <f t="shared" si="30"/>
        <v/>
      </c>
      <c r="R49" s="388"/>
      <c r="S49" s="364" t="str">
        <f t="shared" si="31"/>
        <v/>
      </c>
      <c r="T49" s="445" t="str">
        <f t="shared" si="32"/>
        <v/>
      </c>
      <c r="U49" s="388"/>
      <c r="V49" s="445" t="str">
        <f t="shared" si="33"/>
        <v/>
      </c>
      <c r="W49" s="388"/>
      <c r="X49" s="445" t="str">
        <f t="shared" si="34"/>
        <v/>
      </c>
      <c r="Y49" s="364" t="str">
        <f t="shared" si="35"/>
        <v/>
      </c>
      <c r="Z49" s="388"/>
      <c r="AA49" s="364" t="str">
        <f t="shared" si="36"/>
        <v/>
      </c>
      <c r="AB49" s="445" t="str">
        <f t="shared" si="37"/>
        <v/>
      </c>
      <c r="AC49" s="388"/>
      <c r="AD49" s="445" t="str">
        <f t="shared" si="38"/>
        <v/>
      </c>
      <c r="AE49" s="364" t="str">
        <f t="shared" si="39"/>
        <v/>
      </c>
      <c r="AF49" s="388"/>
      <c r="AG49" s="364"/>
      <c r="AH49" s="445" t="str">
        <f t="shared" si="40"/>
        <v/>
      </c>
      <c r="AI49" s="388"/>
      <c r="AJ49" s="445" t="str">
        <f t="shared" si="41"/>
        <v/>
      </c>
      <c r="AK49" s="364" t="str">
        <f t="shared" si="42"/>
        <v/>
      </c>
      <c r="AL49" s="388"/>
      <c r="AM49" s="364" t="str">
        <f t="shared" si="43"/>
        <v/>
      </c>
      <c r="AN49" s="445">
        <f t="shared" si="44"/>
        <v>0.01</v>
      </c>
      <c r="AO49" s="388"/>
      <c r="AP49" s="445">
        <f t="shared" si="45"/>
        <v>-0.5</v>
      </c>
      <c r="AQ49" s="434" t="str">
        <f t="shared" si="46"/>
        <v/>
      </c>
      <c r="AR49" s="451"/>
      <c r="AS49" s="434" t="str">
        <f t="shared" si="47"/>
        <v/>
      </c>
      <c r="AT49" s="389"/>
      <c r="AU49" s="435" t="str">
        <f t="shared" si="48"/>
        <v/>
      </c>
      <c r="AV49" s="364" t="str">
        <f t="shared" si="49"/>
        <v/>
      </c>
      <c r="AW49" s="389"/>
      <c r="AX49" s="365" t="str">
        <f t="shared" si="50"/>
        <v/>
      </c>
      <c r="AY49" s="366" t="str">
        <f t="shared" si="51"/>
        <v/>
      </c>
      <c r="AZ49" s="358" t="str">
        <f t="shared" si="52"/>
        <v/>
      </c>
      <c r="BA49" s="366" t="str">
        <f t="shared" si="53"/>
        <v/>
      </c>
      <c r="BB49" s="358" t="str">
        <f t="shared" si="54"/>
        <v/>
      </c>
      <c r="BC49" s="366" t="str">
        <f t="shared" si="55"/>
        <v/>
      </c>
      <c r="BD49" s="367" t="str">
        <f t="shared" si="56"/>
        <v/>
      </c>
      <c r="BE49" s="356"/>
      <c r="BF49" s="356"/>
      <c r="BG49" s="356"/>
      <c r="BH49" s="356"/>
      <c r="BI49" s="356"/>
      <c r="BJ49" s="356"/>
      <c r="BK49" s="356"/>
      <c r="BL49" s="356"/>
      <c r="BM49" s="356"/>
      <c r="BN49" s="356"/>
      <c r="BO49" s="356"/>
      <c r="BP49" s="356"/>
      <c r="BQ49" s="356"/>
      <c r="BR49" s="356"/>
      <c r="BS49" s="356"/>
      <c r="BT49" s="356"/>
      <c r="BU49" s="356"/>
      <c r="BV49" s="356"/>
      <c r="BW49" s="356"/>
      <c r="BX49" s="356"/>
      <c r="BY49" s="356"/>
      <c r="BZ49" s="356"/>
      <c r="CA49" s="356"/>
      <c r="CB49" s="356"/>
      <c r="CC49" s="356"/>
      <c r="CD49" s="356"/>
      <c r="CE49" s="356"/>
      <c r="CF49" s="356"/>
      <c r="CG49" s="356"/>
      <c r="CH49" s="356"/>
      <c r="CI49" s="356"/>
      <c r="CJ49" s="356"/>
      <c r="CK49" s="356"/>
      <c r="CL49" s="356"/>
      <c r="CM49" s="356"/>
      <c r="CN49" s="356"/>
      <c r="CO49" s="356"/>
      <c r="CP49" s="356"/>
      <c r="CQ49" s="356"/>
      <c r="CR49" s="356"/>
      <c r="CS49" s="356"/>
      <c r="CT49" s="356"/>
      <c r="CU49" s="356"/>
    </row>
    <row r="50" spans="1:99" s="355" customFormat="1" ht="21.75" thickBot="1" x14ac:dyDescent="0.4">
      <c r="A50" s="368" t="s">
        <v>293</v>
      </c>
      <c r="B50" s="381">
        <v>0.02</v>
      </c>
      <c r="C50" s="372"/>
      <c r="D50" s="382"/>
      <c r="E50" s="372"/>
      <c r="F50" s="380"/>
      <c r="N50" s="356"/>
      <c r="O50" s="356"/>
      <c r="P50" s="356"/>
      <c r="Q50" s="364" t="str">
        <f t="shared" si="30"/>
        <v/>
      </c>
      <c r="R50" s="388"/>
      <c r="S50" s="364" t="str">
        <f t="shared" si="31"/>
        <v/>
      </c>
      <c r="T50" s="445" t="str">
        <f t="shared" si="32"/>
        <v/>
      </c>
      <c r="U50" s="388"/>
      <c r="V50" s="445" t="str">
        <f t="shared" si="33"/>
        <v/>
      </c>
      <c r="W50" s="388"/>
      <c r="X50" s="445" t="str">
        <f t="shared" si="34"/>
        <v/>
      </c>
      <c r="Y50" s="364" t="str">
        <f t="shared" si="35"/>
        <v/>
      </c>
      <c r="Z50" s="388"/>
      <c r="AA50" s="364" t="str">
        <f t="shared" si="36"/>
        <v/>
      </c>
      <c r="AB50" s="445" t="str">
        <f t="shared" si="37"/>
        <v/>
      </c>
      <c r="AC50" s="388"/>
      <c r="AD50" s="445" t="str">
        <f t="shared" si="38"/>
        <v/>
      </c>
      <c r="AE50" s="364" t="str">
        <f t="shared" si="39"/>
        <v/>
      </c>
      <c r="AF50" s="388"/>
      <c r="AG50" s="364"/>
      <c r="AH50" s="445" t="str">
        <f t="shared" si="40"/>
        <v/>
      </c>
      <c r="AI50" s="388"/>
      <c r="AJ50" s="445" t="str">
        <f t="shared" si="41"/>
        <v/>
      </c>
      <c r="AK50" s="364" t="str">
        <f t="shared" si="42"/>
        <v/>
      </c>
      <c r="AL50" s="388"/>
      <c r="AM50" s="364" t="str">
        <f t="shared" si="43"/>
        <v/>
      </c>
      <c r="AN50" s="445" t="str">
        <f t="shared" si="44"/>
        <v/>
      </c>
      <c r="AO50" s="388"/>
      <c r="AP50" s="445" t="str">
        <f t="shared" si="45"/>
        <v/>
      </c>
      <c r="AQ50" s="434">
        <f t="shared" si="46"/>
        <v>0.02</v>
      </c>
      <c r="AR50" s="451"/>
      <c r="AS50" s="434" t="str">
        <f t="shared" si="47"/>
        <v/>
      </c>
      <c r="AT50" s="389"/>
      <c r="AU50" s="435" t="str">
        <f t="shared" si="48"/>
        <v/>
      </c>
      <c r="AV50" s="364" t="str">
        <f t="shared" si="49"/>
        <v/>
      </c>
      <c r="AW50" s="389"/>
      <c r="AX50" s="365" t="str">
        <f t="shared" si="50"/>
        <v/>
      </c>
      <c r="AY50" s="366" t="str">
        <f t="shared" si="51"/>
        <v/>
      </c>
      <c r="AZ50" s="358" t="str">
        <f t="shared" si="52"/>
        <v/>
      </c>
      <c r="BA50" s="366" t="str">
        <f t="shared" si="53"/>
        <v/>
      </c>
      <c r="BB50" s="358" t="str">
        <f t="shared" si="54"/>
        <v/>
      </c>
      <c r="BC50" s="366" t="str">
        <f t="shared" si="55"/>
        <v/>
      </c>
      <c r="BD50" s="367" t="str">
        <f t="shared" si="56"/>
        <v/>
      </c>
      <c r="BE50" s="356"/>
      <c r="BF50" s="356"/>
      <c r="BG50" s="356"/>
      <c r="BH50" s="356"/>
      <c r="BI50" s="356"/>
      <c r="BJ50" s="356"/>
      <c r="BK50" s="356"/>
      <c r="BL50" s="356"/>
      <c r="BM50" s="356"/>
      <c r="BN50" s="356"/>
      <c r="BO50" s="356"/>
      <c r="BP50" s="356"/>
      <c r="BQ50" s="356"/>
      <c r="BR50" s="356"/>
      <c r="BS50" s="356"/>
      <c r="BT50" s="356"/>
      <c r="BU50" s="356"/>
      <c r="BV50" s="356"/>
      <c r="BW50" s="356"/>
      <c r="BX50" s="356"/>
      <c r="BY50" s="356"/>
      <c r="BZ50" s="356"/>
      <c r="CA50" s="356"/>
      <c r="CB50" s="356"/>
      <c r="CC50" s="356"/>
      <c r="CD50" s="356"/>
      <c r="CE50" s="356"/>
      <c r="CF50" s="356"/>
      <c r="CG50" s="356"/>
      <c r="CH50" s="356"/>
      <c r="CI50" s="356"/>
      <c r="CJ50" s="356"/>
      <c r="CK50" s="356"/>
      <c r="CL50" s="356"/>
      <c r="CM50" s="356"/>
      <c r="CN50" s="356"/>
      <c r="CO50" s="356"/>
      <c r="CP50" s="356"/>
      <c r="CQ50" s="356"/>
      <c r="CR50" s="356"/>
      <c r="CS50" s="356"/>
      <c r="CT50" s="356"/>
      <c r="CU50" s="356"/>
    </row>
    <row r="51" spans="1:99" s="355" customFormat="1" ht="21.75" thickBot="1" x14ac:dyDescent="0.4">
      <c r="A51" s="368" t="s">
        <v>294</v>
      </c>
      <c r="B51" s="381">
        <v>0.01</v>
      </c>
      <c r="C51" s="372"/>
      <c r="D51" s="368" t="s">
        <v>284</v>
      </c>
      <c r="E51" s="374"/>
      <c r="F51" s="375">
        <f>IF(B51&gt;0,(B51-B50)/B50,"")</f>
        <v>-0.5</v>
      </c>
      <c r="N51" s="356"/>
      <c r="O51" s="356"/>
      <c r="P51" s="356"/>
      <c r="Q51" s="364" t="str">
        <f t="shared" si="30"/>
        <v/>
      </c>
      <c r="R51" s="388"/>
      <c r="S51" s="364" t="str">
        <f t="shared" si="31"/>
        <v/>
      </c>
      <c r="T51" s="445" t="str">
        <f t="shared" si="32"/>
        <v/>
      </c>
      <c r="U51" s="388"/>
      <c r="V51" s="445" t="str">
        <f t="shared" si="33"/>
        <v/>
      </c>
      <c r="W51" s="388"/>
      <c r="X51" s="445" t="str">
        <f t="shared" si="34"/>
        <v/>
      </c>
      <c r="Y51" s="364" t="str">
        <f t="shared" si="35"/>
        <v/>
      </c>
      <c r="Z51" s="388"/>
      <c r="AA51" s="364" t="str">
        <f t="shared" si="36"/>
        <v/>
      </c>
      <c r="AB51" s="445" t="str">
        <f t="shared" si="37"/>
        <v/>
      </c>
      <c r="AC51" s="388"/>
      <c r="AD51" s="445" t="str">
        <f t="shared" si="38"/>
        <v/>
      </c>
      <c r="AE51" s="364" t="str">
        <f t="shared" si="39"/>
        <v/>
      </c>
      <c r="AF51" s="388"/>
      <c r="AG51" s="364"/>
      <c r="AH51" s="445" t="str">
        <f t="shared" si="40"/>
        <v/>
      </c>
      <c r="AI51" s="388"/>
      <c r="AJ51" s="445" t="str">
        <f t="shared" si="41"/>
        <v/>
      </c>
      <c r="AK51" s="364" t="str">
        <f t="shared" si="42"/>
        <v/>
      </c>
      <c r="AL51" s="388"/>
      <c r="AM51" s="364" t="str">
        <f t="shared" si="43"/>
        <v/>
      </c>
      <c r="AN51" s="445" t="str">
        <f t="shared" si="44"/>
        <v/>
      </c>
      <c r="AO51" s="388"/>
      <c r="AP51" s="445" t="str">
        <f t="shared" si="45"/>
        <v/>
      </c>
      <c r="AQ51" s="434" t="str">
        <f t="shared" si="46"/>
        <v/>
      </c>
      <c r="AR51" s="451"/>
      <c r="AS51" s="434">
        <f t="shared" si="47"/>
        <v>0.01</v>
      </c>
      <c r="AT51" s="389"/>
      <c r="AU51" s="435">
        <f t="shared" si="48"/>
        <v>-0.5</v>
      </c>
      <c r="AV51" s="364" t="str">
        <f t="shared" si="49"/>
        <v/>
      </c>
      <c r="AW51" s="389"/>
      <c r="AX51" s="365" t="str">
        <f t="shared" si="50"/>
        <v/>
      </c>
      <c r="AY51" s="366" t="str">
        <f t="shared" si="51"/>
        <v/>
      </c>
      <c r="AZ51" s="358" t="str">
        <f t="shared" si="52"/>
        <v/>
      </c>
      <c r="BA51" s="366" t="str">
        <f t="shared" si="53"/>
        <v/>
      </c>
      <c r="BB51" s="358" t="str">
        <f t="shared" si="54"/>
        <v/>
      </c>
      <c r="BC51" s="366" t="str">
        <f t="shared" si="55"/>
        <v/>
      </c>
      <c r="BD51" s="367" t="str">
        <f t="shared" si="56"/>
        <v/>
      </c>
      <c r="BE51" s="356"/>
      <c r="BF51" s="356"/>
      <c r="BG51" s="356"/>
      <c r="BH51" s="356"/>
      <c r="BI51" s="356"/>
      <c r="BJ51" s="356"/>
      <c r="BK51" s="356"/>
      <c r="BL51" s="356"/>
      <c r="BM51" s="356"/>
      <c r="BN51" s="356"/>
      <c r="BO51" s="356"/>
      <c r="BP51" s="356"/>
      <c r="BQ51" s="356"/>
      <c r="BR51" s="356"/>
      <c r="BS51" s="356"/>
      <c r="BT51" s="356"/>
      <c r="BU51" s="356"/>
      <c r="BV51" s="356"/>
      <c r="BW51" s="356"/>
      <c r="BX51" s="356"/>
      <c r="BY51" s="356"/>
      <c r="BZ51" s="356"/>
      <c r="CA51" s="356"/>
      <c r="CB51" s="356"/>
      <c r="CC51" s="356"/>
      <c r="CD51" s="356"/>
      <c r="CE51" s="356"/>
      <c r="CF51" s="356"/>
      <c r="CG51" s="356"/>
      <c r="CH51" s="356"/>
      <c r="CI51" s="356"/>
      <c r="CJ51" s="356"/>
      <c r="CK51" s="356"/>
      <c r="CL51" s="356"/>
      <c r="CM51" s="356"/>
      <c r="CN51" s="356"/>
      <c r="CO51" s="356"/>
      <c r="CP51" s="356"/>
      <c r="CQ51" s="356"/>
      <c r="CR51" s="356"/>
      <c r="CS51" s="356"/>
      <c r="CT51" s="356"/>
      <c r="CU51" s="356"/>
    </row>
    <row r="52" spans="1:99" s="355" customFormat="1" ht="21.75" thickBot="1" x14ac:dyDescent="0.4">
      <c r="A52" s="368" t="s">
        <v>295</v>
      </c>
      <c r="B52" s="381">
        <v>0.5</v>
      </c>
      <c r="C52" s="372"/>
      <c r="D52" s="368" t="s">
        <v>286</v>
      </c>
      <c r="E52" s="374"/>
      <c r="F52" s="375">
        <f>IF(B52&gt;0,(B52-B50)/B50,"")</f>
        <v>24</v>
      </c>
      <c r="N52" s="356"/>
      <c r="O52" s="356"/>
      <c r="P52" s="356"/>
      <c r="Q52" s="364" t="str">
        <f t="shared" si="30"/>
        <v/>
      </c>
      <c r="R52" s="388"/>
      <c r="S52" s="364" t="str">
        <f t="shared" si="31"/>
        <v/>
      </c>
      <c r="T52" s="445" t="str">
        <f t="shared" si="32"/>
        <v/>
      </c>
      <c r="U52" s="388"/>
      <c r="V52" s="445" t="str">
        <f t="shared" si="33"/>
        <v/>
      </c>
      <c r="W52" s="388"/>
      <c r="X52" s="445" t="str">
        <f t="shared" si="34"/>
        <v/>
      </c>
      <c r="Y52" s="364" t="str">
        <f t="shared" si="35"/>
        <v/>
      </c>
      <c r="Z52" s="388"/>
      <c r="AA52" s="364" t="str">
        <f t="shared" si="36"/>
        <v/>
      </c>
      <c r="AB52" s="445" t="str">
        <f t="shared" si="37"/>
        <v/>
      </c>
      <c r="AC52" s="388"/>
      <c r="AD52" s="445" t="str">
        <f t="shared" si="38"/>
        <v/>
      </c>
      <c r="AE52" s="364" t="str">
        <f t="shared" si="39"/>
        <v/>
      </c>
      <c r="AF52" s="388"/>
      <c r="AG52" s="364"/>
      <c r="AH52" s="445" t="str">
        <f t="shared" si="40"/>
        <v/>
      </c>
      <c r="AI52" s="388"/>
      <c r="AJ52" s="445" t="str">
        <f t="shared" si="41"/>
        <v/>
      </c>
      <c r="AK52" s="364" t="str">
        <f t="shared" si="42"/>
        <v/>
      </c>
      <c r="AL52" s="388"/>
      <c r="AM52" s="364" t="str">
        <f t="shared" si="43"/>
        <v/>
      </c>
      <c r="AN52" s="445" t="str">
        <f t="shared" si="44"/>
        <v/>
      </c>
      <c r="AO52" s="388"/>
      <c r="AP52" s="445" t="str">
        <f t="shared" si="45"/>
        <v/>
      </c>
      <c r="AQ52" s="434" t="str">
        <f t="shared" si="46"/>
        <v/>
      </c>
      <c r="AR52" s="451"/>
      <c r="AS52" s="434" t="str">
        <f t="shared" si="47"/>
        <v/>
      </c>
      <c r="AT52" s="389"/>
      <c r="AU52" s="435" t="str">
        <f t="shared" si="48"/>
        <v/>
      </c>
      <c r="AV52" s="364">
        <f t="shared" si="49"/>
        <v>0.5</v>
      </c>
      <c r="AW52" s="389"/>
      <c r="AX52" s="365">
        <f>IF(A52="16) Qual porcentagem dos recursos financeiros de São Carlos será investida em abastecimento de água e estruturas de saneamento em 2050?   ",F52,"")</f>
        <v>24</v>
      </c>
      <c r="AY52" s="366" t="str">
        <f t="shared" si="51"/>
        <v/>
      </c>
      <c r="AZ52" s="358" t="str">
        <f t="shared" si="52"/>
        <v/>
      </c>
      <c r="BA52" s="366" t="str">
        <f t="shared" si="53"/>
        <v/>
      </c>
      <c r="BB52" s="358" t="str">
        <f t="shared" si="54"/>
        <v/>
      </c>
      <c r="BC52" s="366" t="str">
        <f t="shared" si="55"/>
        <v/>
      </c>
      <c r="BD52" s="367" t="str">
        <f t="shared" si="56"/>
        <v/>
      </c>
      <c r="BE52" s="356"/>
      <c r="BF52" s="356"/>
      <c r="BG52" s="356"/>
      <c r="BH52" s="356"/>
      <c r="BI52" s="356"/>
      <c r="BJ52" s="356"/>
      <c r="BK52" s="356"/>
      <c r="BL52" s="356"/>
      <c r="BM52" s="356"/>
      <c r="BN52" s="356"/>
      <c r="BO52" s="356"/>
      <c r="BP52" s="356"/>
      <c r="BQ52" s="356"/>
      <c r="BR52" s="356"/>
      <c r="BS52" s="356"/>
      <c r="BT52" s="356"/>
      <c r="BU52" s="356"/>
      <c r="BV52" s="356"/>
      <c r="BW52" s="356"/>
      <c r="BX52" s="356"/>
      <c r="BY52" s="356"/>
      <c r="BZ52" s="356"/>
      <c r="CA52" s="356"/>
      <c r="CB52" s="356"/>
      <c r="CC52" s="356"/>
      <c r="CD52" s="356"/>
      <c r="CE52" s="356"/>
      <c r="CF52" s="356"/>
      <c r="CG52" s="356"/>
      <c r="CH52" s="356"/>
      <c r="CI52" s="356"/>
      <c r="CJ52" s="356"/>
      <c r="CK52" s="356"/>
      <c r="CL52" s="356"/>
      <c r="CM52" s="356"/>
      <c r="CN52" s="356"/>
      <c r="CO52" s="356"/>
      <c r="CP52" s="356"/>
      <c r="CQ52" s="356"/>
      <c r="CR52" s="356"/>
      <c r="CS52" s="356"/>
      <c r="CT52" s="356"/>
      <c r="CU52" s="356"/>
    </row>
    <row r="53" spans="1:99" s="355" customFormat="1" ht="54.75" customHeight="1" thickBot="1" x14ac:dyDescent="0.4">
      <c r="F53" s="383"/>
      <c r="H53" s="823" t="s">
        <v>296</v>
      </c>
      <c r="I53" s="823"/>
      <c r="N53" s="356"/>
      <c r="O53" s="356"/>
      <c r="P53" s="356"/>
      <c r="Q53" s="364" t="str">
        <f t="shared" si="30"/>
        <v/>
      </c>
      <c r="R53" s="388"/>
      <c r="S53" s="364" t="str">
        <f t="shared" si="31"/>
        <v/>
      </c>
      <c r="T53" s="445" t="str">
        <f t="shared" si="32"/>
        <v/>
      </c>
      <c r="U53" s="388"/>
      <c r="V53" s="445" t="str">
        <f t="shared" si="33"/>
        <v/>
      </c>
      <c r="W53" s="388"/>
      <c r="X53" s="445" t="str">
        <f t="shared" si="34"/>
        <v/>
      </c>
      <c r="Y53" s="364" t="str">
        <f t="shared" si="35"/>
        <v/>
      </c>
      <c r="Z53" s="388"/>
      <c r="AA53" s="364" t="str">
        <f t="shared" si="36"/>
        <v/>
      </c>
      <c r="AB53" s="445" t="str">
        <f t="shared" si="37"/>
        <v/>
      </c>
      <c r="AC53" s="388"/>
      <c r="AD53" s="445" t="str">
        <f t="shared" si="38"/>
        <v/>
      </c>
      <c r="AE53" s="364" t="str">
        <f t="shared" si="39"/>
        <v/>
      </c>
      <c r="AF53" s="388"/>
      <c r="AG53" s="364"/>
      <c r="AH53" s="445" t="str">
        <f t="shared" si="40"/>
        <v/>
      </c>
      <c r="AI53" s="388"/>
      <c r="AJ53" s="445" t="str">
        <f t="shared" si="41"/>
        <v/>
      </c>
      <c r="AK53" s="364" t="str">
        <f t="shared" si="42"/>
        <v/>
      </c>
      <c r="AL53" s="388"/>
      <c r="AM53" s="364" t="str">
        <f t="shared" si="43"/>
        <v/>
      </c>
      <c r="AN53" s="445" t="str">
        <f t="shared" si="44"/>
        <v/>
      </c>
      <c r="AO53" s="388"/>
      <c r="AP53" s="445" t="str">
        <f t="shared" si="45"/>
        <v/>
      </c>
      <c r="AQ53" s="434" t="str">
        <f t="shared" si="46"/>
        <v/>
      </c>
      <c r="AR53" s="451"/>
      <c r="AS53" s="434" t="str">
        <f t="shared" si="47"/>
        <v/>
      </c>
      <c r="AT53" s="389"/>
      <c r="AU53" s="435" t="str">
        <f t="shared" si="48"/>
        <v/>
      </c>
      <c r="AV53" s="364" t="str">
        <f t="shared" si="49"/>
        <v/>
      </c>
      <c r="AW53" s="389"/>
      <c r="AX53" s="365" t="str">
        <f t="shared" si="50"/>
        <v/>
      </c>
      <c r="AY53" s="366" t="str">
        <f t="shared" si="51"/>
        <v/>
      </c>
      <c r="AZ53" s="358" t="str">
        <f t="shared" si="52"/>
        <v/>
      </c>
      <c r="BA53" s="366" t="str">
        <f t="shared" si="53"/>
        <v/>
      </c>
      <c r="BB53" s="358" t="str">
        <f t="shared" si="54"/>
        <v/>
      </c>
      <c r="BC53" s="366" t="str">
        <f t="shared" si="55"/>
        <v/>
      </c>
      <c r="BD53" s="367" t="str">
        <f t="shared" si="56"/>
        <v/>
      </c>
      <c r="BE53" s="356"/>
      <c r="BF53" s="356"/>
      <c r="BG53" s="356"/>
      <c r="BH53" s="356"/>
      <c r="BI53" s="356"/>
      <c r="BJ53" s="356"/>
      <c r="BK53" s="356"/>
      <c r="BL53" s="356"/>
      <c r="BM53" s="356"/>
      <c r="BN53" s="356"/>
      <c r="BO53" s="356"/>
      <c r="BP53" s="356"/>
      <c r="BQ53" s="356"/>
      <c r="BR53" s="356"/>
      <c r="BS53" s="356"/>
      <c r="BT53" s="356"/>
      <c r="BU53" s="356"/>
      <c r="BV53" s="356"/>
      <c r="BW53" s="356"/>
      <c r="BX53" s="356"/>
      <c r="BY53" s="356"/>
      <c r="BZ53" s="356"/>
      <c r="CA53" s="356"/>
      <c r="CB53" s="356"/>
      <c r="CC53" s="356"/>
      <c r="CD53" s="356"/>
      <c r="CE53" s="356"/>
      <c r="CF53" s="356"/>
      <c r="CG53" s="356"/>
      <c r="CH53" s="356"/>
      <c r="CI53" s="356"/>
      <c r="CJ53" s="356"/>
      <c r="CK53" s="356"/>
      <c r="CL53" s="356"/>
      <c r="CM53" s="356"/>
      <c r="CN53" s="356"/>
      <c r="CO53" s="356"/>
      <c r="CP53" s="356"/>
      <c r="CQ53" s="356"/>
      <c r="CR53" s="356"/>
      <c r="CS53" s="356"/>
      <c r="CT53" s="356"/>
      <c r="CU53" s="356"/>
    </row>
    <row r="54" spans="1:99" s="355" customFormat="1" ht="21.75" thickBot="1" x14ac:dyDescent="0.4">
      <c r="A54" s="368" t="s">
        <v>297</v>
      </c>
      <c r="B54" s="820" t="s">
        <v>307</v>
      </c>
      <c r="C54" s="821"/>
      <c r="D54" s="821"/>
      <c r="E54" s="821"/>
      <c r="F54" s="821"/>
      <c r="G54" s="822"/>
      <c r="H54" s="819">
        <v>1</v>
      </c>
      <c r="I54" s="819"/>
      <c r="N54" s="356"/>
      <c r="O54" s="356"/>
      <c r="P54" s="356"/>
      <c r="Q54" s="364" t="str">
        <f t="shared" si="30"/>
        <v/>
      </c>
      <c r="R54" s="388"/>
      <c r="S54" s="364" t="str">
        <f t="shared" si="31"/>
        <v/>
      </c>
      <c r="T54" s="445" t="str">
        <f t="shared" si="32"/>
        <v/>
      </c>
      <c r="U54" s="388"/>
      <c r="V54" s="445" t="str">
        <f t="shared" si="33"/>
        <v/>
      </c>
      <c r="W54" s="388"/>
      <c r="X54" s="445" t="str">
        <f t="shared" si="34"/>
        <v/>
      </c>
      <c r="Y54" s="364" t="str">
        <f t="shared" si="35"/>
        <v/>
      </c>
      <c r="Z54" s="388"/>
      <c r="AA54" s="364" t="str">
        <f t="shared" si="36"/>
        <v/>
      </c>
      <c r="AB54" s="445" t="str">
        <f t="shared" si="37"/>
        <v/>
      </c>
      <c r="AC54" s="388"/>
      <c r="AD54" s="445" t="str">
        <f t="shared" si="38"/>
        <v/>
      </c>
      <c r="AE54" s="364" t="str">
        <f t="shared" si="39"/>
        <v/>
      </c>
      <c r="AF54" s="388"/>
      <c r="AG54" s="364"/>
      <c r="AH54" s="445" t="str">
        <f t="shared" si="40"/>
        <v/>
      </c>
      <c r="AI54" s="388"/>
      <c r="AJ54" s="445" t="str">
        <f t="shared" si="41"/>
        <v/>
      </c>
      <c r="AK54" s="364" t="str">
        <f t="shared" si="42"/>
        <v/>
      </c>
      <c r="AL54" s="388"/>
      <c r="AM54" s="364" t="str">
        <f t="shared" si="43"/>
        <v/>
      </c>
      <c r="AN54" s="445" t="str">
        <f t="shared" si="44"/>
        <v/>
      </c>
      <c r="AO54" s="388"/>
      <c r="AP54" s="445" t="str">
        <f t="shared" si="45"/>
        <v/>
      </c>
      <c r="AQ54" s="434" t="str">
        <f t="shared" si="46"/>
        <v/>
      </c>
      <c r="AR54" s="451"/>
      <c r="AS54" s="434" t="str">
        <f t="shared" si="47"/>
        <v/>
      </c>
      <c r="AT54" s="389"/>
      <c r="AU54" s="435" t="str">
        <f t="shared" si="48"/>
        <v/>
      </c>
      <c r="AV54" s="364" t="str">
        <f t="shared" si="49"/>
        <v/>
      </c>
      <c r="AW54" s="389"/>
      <c r="AX54" s="365" t="str">
        <f t="shared" si="50"/>
        <v/>
      </c>
      <c r="AY54" s="366">
        <f t="shared" si="51"/>
        <v>1</v>
      </c>
      <c r="AZ54" s="358" t="str">
        <f t="shared" si="52"/>
        <v/>
      </c>
      <c r="BA54" s="366" t="str">
        <f t="shared" si="53"/>
        <v/>
      </c>
      <c r="BB54" s="358" t="str">
        <f t="shared" si="54"/>
        <v/>
      </c>
      <c r="BC54" s="366" t="str">
        <f t="shared" si="55"/>
        <v/>
      </c>
      <c r="BD54" s="367" t="str">
        <f t="shared" si="56"/>
        <v/>
      </c>
      <c r="BE54" s="356"/>
      <c r="BF54" s="356"/>
      <c r="BG54" s="356"/>
      <c r="BH54" s="356"/>
      <c r="BI54" s="356"/>
      <c r="BJ54" s="356"/>
      <c r="BK54" s="356"/>
      <c r="BL54" s="356"/>
      <c r="BM54" s="356"/>
      <c r="BN54" s="356"/>
      <c r="BO54" s="356"/>
      <c r="BP54" s="356"/>
      <c r="BQ54" s="356"/>
      <c r="BR54" s="356"/>
      <c r="BS54" s="356"/>
      <c r="BT54" s="356"/>
      <c r="BU54" s="356"/>
      <c r="BV54" s="356"/>
      <c r="BW54" s="356"/>
      <c r="BX54" s="356"/>
      <c r="BY54" s="356"/>
      <c r="BZ54" s="356"/>
      <c r="CA54" s="356"/>
      <c r="CB54" s="356"/>
      <c r="CC54" s="356"/>
      <c r="CD54" s="356"/>
      <c r="CE54" s="356"/>
      <c r="CF54" s="356"/>
      <c r="CG54" s="356"/>
      <c r="CH54" s="356"/>
      <c r="CI54" s="356"/>
      <c r="CJ54" s="356"/>
      <c r="CK54" s="356"/>
      <c r="CL54" s="356"/>
      <c r="CM54" s="356"/>
      <c r="CN54" s="356"/>
      <c r="CO54" s="356"/>
      <c r="CP54" s="356"/>
      <c r="CQ54" s="356"/>
      <c r="CR54" s="356"/>
      <c r="CS54" s="356"/>
      <c r="CT54" s="356"/>
      <c r="CU54" s="356"/>
    </row>
    <row r="55" spans="1:99" s="355" customFormat="1" ht="21.75" thickBot="1" x14ac:dyDescent="0.4">
      <c r="A55" s="368" t="s">
        <v>299</v>
      </c>
      <c r="B55" s="820" t="s">
        <v>300</v>
      </c>
      <c r="C55" s="821"/>
      <c r="D55" s="821"/>
      <c r="E55" s="821"/>
      <c r="F55" s="821"/>
      <c r="G55" s="822"/>
      <c r="H55" s="819">
        <v>1</v>
      </c>
      <c r="I55" s="819"/>
      <c r="N55" s="356"/>
      <c r="O55" s="356"/>
      <c r="P55" s="356"/>
      <c r="Q55" s="364" t="str">
        <f t="shared" si="30"/>
        <v/>
      </c>
      <c r="R55" s="388"/>
      <c r="S55" s="364" t="str">
        <f t="shared" si="31"/>
        <v/>
      </c>
      <c r="T55" s="445" t="str">
        <f t="shared" si="32"/>
        <v/>
      </c>
      <c r="U55" s="388"/>
      <c r="V55" s="445" t="str">
        <f t="shared" si="33"/>
        <v/>
      </c>
      <c r="W55" s="388"/>
      <c r="X55" s="445" t="str">
        <f t="shared" si="34"/>
        <v/>
      </c>
      <c r="Y55" s="364" t="str">
        <f t="shared" si="35"/>
        <v/>
      </c>
      <c r="Z55" s="388"/>
      <c r="AA55" s="364" t="str">
        <f t="shared" si="36"/>
        <v/>
      </c>
      <c r="AB55" s="445" t="str">
        <f t="shared" si="37"/>
        <v/>
      </c>
      <c r="AC55" s="388"/>
      <c r="AD55" s="445" t="str">
        <f t="shared" si="38"/>
        <v/>
      </c>
      <c r="AE55" s="364" t="str">
        <f t="shared" si="39"/>
        <v/>
      </c>
      <c r="AF55" s="388"/>
      <c r="AG55" s="364"/>
      <c r="AH55" s="445" t="str">
        <f t="shared" si="40"/>
        <v/>
      </c>
      <c r="AI55" s="388"/>
      <c r="AJ55" s="445" t="str">
        <f t="shared" si="41"/>
        <v/>
      </c>
      <c r="AK55" s="364" t="str">
        <f t="shared" si="42"/>
        <v/>
      </c>
      <c r="AL55" s="388"/>
      <c r="AM55" s="364" t="str">
        <f t="shared" si="43"/>
        <v/>
      </c>
      <c r="AN55" s="445" t="str">
        <f t="shared" si="44"/>
        <v/>
      </c>
      <c r="AO55" s="388"/>
      <c r="AP55" s="445" t="str">
        <f t="shared" si="45"/>
        <v/>
      </c>
      <c r="AQ55" s="434" t="str">
        <f t="shared" si="46"/>
        <v/>
      </c>
      <c r="AR55" s="451"/>
      <c r="AS55" s="434" t="str">
        <f t="shared" si="47"/>
        <v/>
      </c>
      <c r="AT55" s="389"/>
      <c r="AU55" s="435" t="str">
        <f t="shared" si="48"/>
        <v/>
      </c>
      <c r="AV55" s="364" t="str">
        <f t="shared" si="49"/>
        <v/>
      </c>
      <c r="AW55" s="389"/>
      <c r="AX55" s="365" t="str">
        <f t="shared" si="50"/>
        <v/>
      </c>
      <c r="AY55" s="366" t="str">
        <f t="shared" si="51"/>
        <v/>
      </c>
      <c r="AZ55" s="358">
        <f t="shared" si="52"/>
        <v>1</v>
      </c>
      <c r="BA55" s="366" t="str">
        <f t="shared" si="53"/>
        <v/>
      </c>
      <c r="BB55" s="358" t="str">
        <f t="shared" si="54"/>
        <v/>
      </c>
      <c r="BC55" s="366" t="str">
        <f t="shared" si="55"/>
        <v/>
      </c>
      <c r="BD55" s="367" t="str">
        <f t="shared" si="56"/>
        <v/>
      </c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</row>
    <row r="56" spans="1:99" s="355" customFormat="1" ht="21.75" thickBot="1" x14ac:dyDescent="0.4">
      <c r="A56" s="368" t="s">
        <v>301</v>
      </c>
      <c r="B56" s="820" t="s">
        <v>308</v>
      </c>
      <c r="C56" s="821"/>
      <c r="D56" s="821"/>
      <c r="E56" s="821"/>
      <c r="F56" s="821"/>
      <c r="G56" s="822"/>
      <c r="H56" s="819">
        <v>1</v>
      </c>
      <c r="I56" s="819"/>
      <c r="N56" s="356"/>
      <c r="O56" s="356"/>
      <c r="P56" s="356"/>
      <c r="Q56" s="364" t="str">
        <f t="shared" si="30"/>
        <v/>
      </c>
      <c r="R56" s="388"/>
      <c r="S56" s="364" t="str">
        <f t="shared" si="31"/>
        <v/>
      </c>
      <c r="T56" s="445" t="str">
        <f t="shared" si="32"/>
        <v/>
      </c>
      <c r="U56" s="388"/>
      <c r="V56" s="445" t="str">
        <f t="shared" si="33"/>
        <v/>
      </c>
      <c r="W56" s="388"/>
      <c r="X56" s="445" t="str">
        <f t="shared" si="34"/>
        <v/>
      </c>
      <c r="Y56" s="364" t="str">
        <f t="shared" si="35"/>
        <v/>
      </c>
      <c r="Z56" s="388"/>
      <c r="AA56" s="364" t="str">
        <f t="shared" si="36"/>
        <v/>
      </c>
      <c r="AB56" s="445" t="str">
        <f t="shared" si="37"/>
        <v/>
      </c>
      <c r="AC56" s="388"/>
      <c r="AD56" s="445" t="str">
        <f t="shared" si="38"/>
        <v/>
      </c>
      <c r="AE56" s="364" t="str">
        <f t="shared" si="39"/>
        <v/>
      </c>
      <c r="AF56" s="388"/>
      <c r="AG56" s="364"/>
      <c r="AH56" s="445" t="str">
        <f t="shared" si="40"/>
        <v/>
      </c>
      <c r="AI56" s="388"/>
      <c r="AJ56" s="445" t="str">
        <f t="shared" si="41"/>
        <v/>
      </c>
      <c r="AK56" s="364" t="str">
        <f t="shared" si="42"/>
        <v/>
      </c>
      <c r="AL56" s="388"/>
      <c r="AM56" s="364" t="str">
        <f t="shared" si="43"/>
        <v/>
      </c>
      <c r="AN56" s="445" t="str">
        <f t="shared" si="44"/>
        <v/>
      </c>
      <c r="AO56" s="388"/>
      <c r="AP56" s="445" t="str">
        <f t="shared" si="45"/>
        <v/>
      </c>
      <c r="AQ56" s="434" t="str">
        <f t="shared" si="46"/>
        <v/>
      </c>
      <c r="AR56" s="451"/>
      <c r="AS56" s="434" t="str">
        <f t="shared" si="47"/>
        <v/>
      </c>
      <c r="AT56" s="389"/>
      <c r="AU56" s="435" t="str">
        <f t="shared" si="48"/>
        <v/>
      </c>
      <c r="AV56" s="364" t="str">
        <f t="shared" si="49"/>
        <v/>
      </c>
      <c r="AW56" s="389"/>
      <c r="AX56" s="365" t="str">
        <f t="shared" si="50"/>
        <v/>
      </c>
      <c r="AY56" s="366" t="str">
        <f t="shared" si="51"/>
        <v/>
      </c>
      <c r="AZ56" s="358" t="str">
        <f t="shared" si="52"/>
        <v/>
      </c>
      <c r="BA56" s="366">
        <f t="shared" si="53"/>
        <v>1</v>
      </c>
      <c r="BB56" s="358" t="str">
        <f t="shared" si="54"/>
        <v/>
      </c>
      <c r="BC56" s="366" t="str">
        <f t="shared" si="55"/>
        <v/>
      </c>
      <c r="BD56" s="367" t="str">
        <f t="shared" si="56"/>
        <v/>
      </c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</row>
    <row r="57" spans="1:99" s="355" customFormat="1" ht="21.75" thickBot="1" x14ac:dyDescent="0.4">
      <c r="A57" s="368" t="s">
        <v>302</v>
      </c>
      <c r="B57" s="820" t="s">
        <v>3</v>
      </c>
      <c r="C57" s="821"/>
      <c r="D57" s="821"/>
      <c r="E57" s="821"/>
      <c r="F57" s="821"/>
      <c r="G57" s="822"/>
      <c r="H57" s="819">
        <v>1</v>
      </c>
      <c r="I57" s="819"/>
      <c r="N57" s="356"/>
      <c r="O57" s="356"/>
      <c r="P57" s="356"/>
      <c r="Q57" s="364" t="str">
        <f t="shared" si="30"/>
        <v/>
      </c>
      <c r="R57" s="388"/>
      <c r="S57" s="364" t="str">
        <f t="shared" si="31"/>
        <v/>
      </c>
      <c r="T57" s="445" t="str">
        <f t="shared" si="32"/>
        <v/>
      </c>
      <c r="U57" s="388"/>
      <c r="V57" s="445" t="str">
        <f t="shared" si="33"/>
        <v/>
      </c>
      <c r="W57" s="388"/>
      <c r="X57" s="445" t="str">
        <f t="shared" si="34"/>
        <v/>
      </c>
      <c r="Y57" s="364" t="str">
        <f t="shared" si="35"/>
        <v/>
      </c>
      <c r="Z57" s="388"/>
      <c r="AA57" s="364" t="str">
        <f t="shared" si="36"/>
        <v/>
      </c>
      <c r="AB57" s="445" t="str">
        <f t="shared" si="37"/>
        <v/>
      </c>
      <c r="AC57" s="388"/>
      <c r="AD57" s="445" t="str">
        <f t="shared" si="38"/>
        <v/>
      </c>
      <c r="AE57" s="364" t="str">
        <f t="shared" si="39"/>
        <v/>
      </c>
      <c r="AF57" s="388"/>
      <c r="AG57" s="364"/>
      <c r="AH57" s="445" t="str">
        <f t="shared" si="40"/>
        <v/>
      </c>
      <c r="AI57" s="388"/>
      <c r="AJ57" s="445" t="str">
        <f t="shared" si="41"/>
        <v/>
      </c>
      <c r="AK57" s="364" t="str">
        <f t="shared" si="42"/>
        <v/>
      </c>
      <c r="AL57" s="388"/>
      <c r="AM57" s="364" t="str">
        <f t="shared" si="43"/>
        <v/>
      </c>
      <c r="AN57" s="445" t="str">
        <f t="shared" si="44"/>
        <v/>
      </c>
      <c r="AO57" s="388"/>
      <c r="AP57" s="445" t="str">
        <f t="shared" si="45"/>
        <v/>
      </c>
      <c r="AQ57" s="434" t="str">
        <f t="shared" si="46"/>
        <v/>
      </c>
      <c r="AR57" s="451"/>
      <c r="AS57" s="434" t="str">
        <f t="shared" si="47"/>
        <v/>
      </c>
      <c r="AT57" s="389"/>
      <c r="AU57" s="435" t="str">
        <f t="shared" si="48"/>
        <v/>
      </c>
      <c r="AV57" s="364" t="str">
        <f t="shared" si="49"/>
        <v/>
      </c>
      <c r="AW57" s="389"/>
      <c r="AX57" s="365" t="str">
        <f t="shared" si="50"/>
        <v/>
      </c>
      <c r="AY57" s="366" t="str">
        <f t="shared" si="51"/>
        <v/>
      </c>
      <c r="AZ57" s="358" t="str">
        <f t="shared" si="52"/>
        <v/>
      </c>
      <c r="BA57" s="366" t="str">
        <f t="shared" si="53"/>
        <v/>
      </c>
      <c r="BB57" s="358">
        <f t="shared" si="54"/>
        <v>1</v>
      </c>
      <c r="BC57" s="366" t="str">
        <f t="shared" si="55"/>
        <v/>
      </c>
      <c r="BD57" s="367" t="str">
        <f t="shared" si="56"/>
        <v/>
      </c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</row>
    <row r="58" spans="1:99" s="355" customFormat="1" ht="21.75" thickBot="1" x14ac:dyDescent="0.4">
      <c r="A58" s="368" t="s">
        <v>303</v>
      </c>
      <c r="B58" s="820" t="s">
        <v>304</v>
      </c>
      <c r="C58" s="821"/>
      <c r="D58" s="821"/>
      <c r="E58" s="821"/>
      <c r="F58" s="821"/>
      <c r="G58" s="822"/>
      <c r="H58" s="819">
        <v>1</v>
      </c>
      <c r="I58" s="819"/>
      <c r="N58" s="356"/>
      <c r="O58" s="356"/>
      <c r="P58" s="356"/>
      <c r="Q58" s="364" t="str">
        <f t="shared" si="30"/>
        <v/>
      </c>
      <c r="R58" s="388"/>
      <c r="S58" s="364" t="str">
        <f t="shared" si="31"/>
        <v/>
      </c>
      <c r="T58" s="445" t="str">
        <f t="shared" si="32"/>
        <v/>
      </c>
      <c r="U58" s="388"/>
      <c r="V58" s="445" t="str">
        <f t="shared" si="33"/>
        <v/>
      </c>
      <c r="W58" s="388"/>
      <c r="X58" s="445" t="str">
        <f t="shared" si="34"/>
        <v/>
      </c>
      <c r="Y58" s="364" t="str">
        <f t="shared" si="35"/>
        <v/>
      </c>
      <c r="Z58" s="388"/>
      <c r="AA58" s="364" t="str">
        <f t="shared" si="36"/>
        <v/>
      </c>
      <c r="AB58" s="445" t="str">
        <f t="shared" si="37"/>
        <v/>
      </c>
      <c r="AC58" s="388"/>
      <c r="AD58" s="445" t="str">
        <f t="shared" si="38"/>
        <v/>
      </c>
      <c r="AE58" s="364" t="str">
        <f t="shared" si="39"/>
        <v/>
      </c>
      <c r="AF58" s="388"/>
      <c r="AG58" s="364"/>
      <c r="AH58" s="445" t="str">
        <f t="shared" si="40"/>
        <v/>
      </c>
      <c r="AI58" s="388"/>
      <c r="AJ58" s="445" t="str">
        <f t="shared" si="41"/>
        <v/>
      </c>
      <c r="AK58" s="364" t="str">
        <f t="shared" si="42"/>
        <v/>
      </c>
      <c r="AL58" s="388"/>
      <c r="AM58" s="364" t="str">
        <f t="shared" si="43"/>
        <v/>
      </c>
      <c r="AN58" s="445" t="str">
        <f t="shared" si="44"/>
        <v/>
      </c>
      <c r="AO58" s="388"/>
      <c r="AP58" s="445" t="str">
        <f t="shared" si="45"/>
        <v/>
      </c>
      <c r="AQ58" s="434" t="str">
        <f t="shared" si="46"/>
        <v/>
      </c>
      <c r="AR58" s="451"/>
      <c r="AS58" s="434" t="str">
        <f t="shared" si="47"/>
        <v/>
      </c>
      <c r="AT58" s="389"/>
      <c r="AU58" s="435" t="str">
        <f t="shared" si="48"/>
        <v/>
      </c>
      <c r="AV58" s="364" t="str">
        <f t="shared" si="49"/>
        <v/>
      </c>
      <c r="AW58" s="389"/>
      <c r="AX58" s="365" t="str">
        <f t="shared" si="50"/>
        <v/>
      </c>
      <c r="AY58" s="366" t="str">
        <f t="shared" si="51"/>
        <v/>
      </c>
      <c r="AZ58" s="358" t="str">
        <f t="shared" si="52"/>
        <v/>
      </c>
      <c r="BA58" s="366" t="str">
        <f t="shared" si="53"/>
        <v/>
      </c>
      <c r="BB58" s="358" t="str">
        <f t="shared" si="54"/>
        <v/>
      </c>
      <c r="BC58" s="366">
        <f t="shared" si="55"/>
        <v>1</v>
      </c>
      <c r="BD58" s="367" t="str">
        <f t="shared" si="56"/>
        <v/>
      </c>
      <c r="BE58" s="356"/>
      <c r="BF58" s="356"/>
      <c r="BG58" s="356"/>
      <c r="BH58" s="356"/>
      <c r="BI58" s="356"/>
      <c r="BJ58" s="356"/>
      <c r="BK58" s="356"/>
      <c r="BL58" s="356"/>
      <c r="BM58" s="356"/>
      <c r="BN58" s="356"/>
      <c r="BO58" s="356"/>
      <c r="BP58" s="356"/>
      <c r="BQ58" s="356"/>
      <c r="BR58" s="356"/>
      <c r="BS58" s="356"/>
      <c r="BT58" s="356"/>
      <c r="BU58" s="356"/>
      <c r="BV58" s="356"/>
      <c r="BW58" s="356"/>
      <c r="BX58" s="356"/>
      <c r="BY58" s="356"/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</row>
    <row r="59" spans="1:99" s="355" customFormat="1" ht="21.75" thickBot="1" x14ac:dyDescent="0.4">
      <c r="A59" s="368" t="s">
        <v>305</v>
      </c>
      <c r="B59" s="820"/>
      <c r="C59" s="821"/>
      <c r="D59" s="821"/>
      <c r="E59" s="821"/>
      <c r="F59" s="821"/>
      <c r="G59" s="822"/>
      <c r="H59" s="819"/>
      <c r="I59" s="819"/>
      <c r="N59" s="356"/>
      <c r="O59" s="356"/>
      <c r="P59" s="356"/>
      <c r="Q59" s="364" t="str">
        <f t="shared" si="30"/>
        <v/>
      </c>
      <c r="R59" s="388"/>
      <c r="S59" s="364" t="str">
        <f t="shared" si="31"/>
        <v/>
      </c>
      <c r="T59" s="445" t="str">
        <f t="shared" si="32"/>
        <v/>
      </c>
      <c r="U59" s="388"/>
      <c r="V59" s="445" t="str">
        <f t="shared" si="33"/>
        <v/>
      </c>
      <c r="W59" s="388"/>
      <c r="X59" s="445" t="str">
        <f t="shared" si="34"/>
        <v/>
      </c>
      <c r="Y59" s="364" t="str">
        <f t="shared" si="35"/>
        <v/>
      </c>
      <c r="Z59" s="388"/>
      <c r="AA59" s="364" t="str">
        <f t="shared" si="36"/>
        <v/>
      </c>
      <c r="AB59" s="445" t="str">
        <f t="shared" si="37"/>
        <v/>
      </c>
      <c r="AC59" s="388"/>
      <c r="AD59" s="445" t="str">
        <f t="shared" si="38"/>
        <v/>
      </c>
      <c r="AE59" s="364" t="str">
        <f t="shared" si="39"/>
        <v/>
      </c>
      <c r="AF59" s="388"/>
      <c r="AG59" s="364"/>
      <c r="AH59" s="445" t="str">
        <f t="shared" si="40"/>
        <v/>
      </c>
      <c r="AI59" s="388"/>
      <c r="AJ59" s="445" t="str">
        <f t="shared" si="41"/>
        <v/>
      </c>
      <c r="AK59" s="364" t="str">
        <f t="shared" si="42"/>
        <v/>
      </c>
      <c r="AL59" s="388"/>
      <c r="AM59" s="364" t="str">
        <f t="shared" si="43"/>
        <v/>
      </c>
      <c r="AN59" s="445" t="str">
        <f t="shared" si="44"/>
        <v/>
      </c>
      <c r="AO59" s="388"/>
      <c r="AP59" s="445" t="str">
        <f t="shared" si="45"/>
        <v/>
      </c>
      <c r="AQ59" s="434" t="str">
        <f t="shared" si="46"/>
        <v/>
      </c>
      <c r="AR59" s="451"/>
      <c r="AS59" s="434" t="str">
        <f t="shared" si="47"/>
        <v/>
      </c>
      <c r="AT59" s="389"/>
      <c r="AU59" s="435" t="str">
        <f t="shared" si="48"/>
        <v/>
      </c>
      <c r="AV59" s="364" t="str">
        <f t="shared" si="49"/>
        <v/>
      </c>
      <c r="AW59" s="389"/>
      <c r="AX59" s="365" t="str">
        <f t="shared" si="50"/>
        <v/>
      </c>
      <c r="AY59" s="366" t="str">
        <f t="shared" si="51"/>
        <v/>
      </c>
      <c r="AZ59" s="358" t="str">
        <f t="shared" si="52"/>
        <v/>
      </c>
      <c r="BA59" s="366" t="str">
        <f t="shared" si="53"/>
        <v/>
      </c>
      <c r="BB59" s="358" t="str">
        <f t="shared" si="54"/>
        <v/>
      </c>
      <c r="BC59" s="366" t="str">
        <f t="shared" si="55"/>
        <v/>
      </c>
      <c r="BD59" s="367">
        <f t="shared" si="56"/>
        <v>0</v>
      </c>
      <c r="BE59" s="356"/>
      <c r="BF59" s="356"/>
      <c r="BG59" s="356"/>
      <c r="BH59" s="356"/>
      <c r="BI59" s="356"/>
      <c r="BJ59" s="360">
        <f>IF(B34&lt;20,SUM(AY33:BC59),"")</f>
        <v>5</v>
      </c>
      <c r="BK59" s="360" t="str">
        <f>IF(AND(B34&gt;19,B34&lt;31),SUM(AY33:BC59),"")</f>
        <v/>
      </c>
      <c r="BL59" s="360" t="str">
        <f>IF(B34&gt;30,SUM(AY33:BC59),"")</f>
        <v/>
      </c>
      <c r="BM59" s="356"/>
      <c r="BN59" s="360" t="str">
        <f>IF(AND(B34&lt;20,BJ59=0),1,"")</f>
        <v/>
      </c>
      <c r="BO59" s="360" t="str">
        <f>IF(AND(B34&lt;20,BJ59=1),1,"")</f>
        <v/>
      </c>
      <c r="BP59" s="360" t="str">
        <f>IF(AND(B34&lt;20,BJ59=2),1,"")</f>
        <v/>
      </c>
      <c r="BQ59" s="360" t="str">
        <f>IF(AND(B34&lt;20,BJ59=3),1,"")</f>
        <v/>
      </c>
      <c r="BR59" s="360" t="str">
        <f>IF(AND(B34&lt;20,BJ59=4),1,"")</f>
        <v/>
      </c>
      <c r="BS59" s="360">
        <f>IF(AND(B34&lt;20,BJ59=5),1,"")</f>
        <v>1</v>
      </c>
      <c r="BT59" s="360" t="str">
        <f>IF(AND(AND(B34&gt;19,B34&lt;31),BK59=0),1,"")</f>
        <v/>
      </c>
      <c r="BU59" s="360" t="str">
        <f>IF(AND(AND(B34&gt;19,B34&lt;31),BK59=1),1,"")</f>
        <v/>
      </c>
      <c r="BV59" s="360" t="str">
        <f>IF(AND(AND(B34&gt;19,B34&lt;31),BK59=2),1,"")</f>
        <v/>
      </c>
      <c r="BW59" s="360" t="str">
        <f>IF(AND(AND(B34&gt;19,B34&lt;31),BK59=3),1,"")</f>
        <v/>
      </c>
      <c r="BX59" s="360" t="str">
        <f>IF(AND(AND(B34&gt;19,B34&lt;31),BK59=4),1,"")</f>
        <v/>
      </c>
      <c r="BY59" s="360" t="str">
        <f>IF(AND(AND(B34&gt;19,B34&lt;31),BK59=5),1,"")</f>
        <v/>
      </c>
      <c r="BZ59" s="360" t="str">
        <f>IF(AND(B34&gt;30,BL59=0),1,"")</f>
        <v/>
      </c>
      <c r="CA59" s="360" t="str">
        <f>IF(AND(B34&gt;30,BL59=1),1,"")</f>
        <v/>
      </c>
      <c r="CB59" s="360" t="str">
        <f>IF(AND(B34&gt;30,BL59=2),1,"")</f>
        <v/>
      </c>
      <c r="CC59" s="360" t="str">
        <f>IF(AND(B34&gt;30,BL59=3),1,"")</f>
        <v/>
      </c>
      <c r="CD59" s="360" t="str">
        <f>IF(AND(B34&gt;30,BL59=4),1,"")</f>
        <v/>
      </c>
      <c r="CE59" s="360" t="str">
        <f>IF(AND(B34&gt;30,BL59=5),1,"")</f>
        <v/>
      </c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</row>
    <row r="60" spans="1:99" ht="36" x14ac:dyDescent="0.35">
      <c r="A60" s="818" t="str">
        <f>CONCATENATE("Voluntário",J60)</f>
        <v>Voluntário3</v>
      </c>
      <c r="B60" s="818"/>
      <c r="C60" s="818"/>
      <c r="D60" s="818"/>
      <c r="E60" s="818"/>
      <c r="F60" s="818"/>
      <c r="G60" s="818"/>
      <c r="H60" s="818"/>
      <c r="I60" s="818"/>
      <c r="J60" s="355">
        <f>J31+1</f>
        <v>3</v>
      </c>
      <c r="Q60" s="396"/>
      <c r="S60" s="396"/>
      <c r="T60" s="396"/>
      <c r="V60" s="396"/>
      <c r="X60" s="396"/>
      <c r="Y60" s="396"/>
      <c r="AA60" s="396"/>
      <c r="AB60" s="396"/>
      <c r="AD60" s="396"/>
      <c r="AE60" s="396"/>
      <c r="AG60" s="396"/>
      <c r="AH60" s="396"/>
      <c r="AJ60" s="396"/>
      <c r="AK60" s="396"/>
      <c r="AM60" s="396"/>
      <c r="AN60" s="396"/>
      <c r="AP60" s="396"/>
      <c r="AV60" s="396"/>
      <c r="AX60" s="397"/>
      <c r="AY60" s="398"/>
      <c r="AZ60" s="399"/>
      <c r="BA60" s="398"/>
      <c r="BB60" s="399"/>
      <c r="BC60" s="398"/>
      <c r="BD60" s="398"/>
      <c r="BE60" s="356"/>
      <c r="BF60" s="356"/>
      <c r="BG60" s="356"/>
      <c r="BH60" s="356"/>
    </row>
    <row r="61" spans="1:99" ht="21" x14ac:dyDescent="0.35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Q61" s="396"/>
      <c r="S61" s="396"/>
      <c r="T61" s="396"/>
      <c r="V61" s="396"/>
      <c r="X61" s="396"/>
      <c r="Y61" s="396"/>
      <c r="AA61" s="396"/>
      <c r="AB61" s="396"/>
      <c r="AD61" s="396"/>
      <c r="AE61" s="396"/>
      <c r="AG61" s="396"/>
      <c r="AH61" s="396"/>
      <c r="AJ61" s="396"/>
      <c r="AK61" s="396"/>
      <c r="AM61" s="396"/>
      <c r="AN61" s="396"/>
      <c r="AP61" s="396"/>
      <c r="AV61" s="396"/>
      <c r="AX61" s="397"/>
      <c r="AY61" s="398"/>
      <c r="AZ61" s="399"/>
      <c r="BA61" s="398"/>
      <c r="BB61" s="399"/>
      <c r="BC61" s="398"/>
      <c r="BD61" s="398"/>
      <c r="BE61" s="356"/>
      <c r="BF61" s="356"/>
      <c r="BG61" s="356"/>
      <c r="BH61" s="356"/>
    </row>
    <row r="62" spans="1:99" ht="21" x14ac:dyDescent="0.35">
      <c r="A62" s="356" t="s">
        <v>271</v>
      </c>
      <c r="B62" s="824" t="s">
        <v>309</v>
      </c>
      <c r="C62" s="819"/>
      <c r="D62" s="819"/>
      <c r="E62" s="819"/>
      <c r="F62" s="819"/>
      <c r="G62" s="819"/>
      <c r="H62" s="819"/>
      <c r="I62" s="819"/>
      <c r="J62" s="355"/>
      <c r="Q62" s="396"/>
      <c r="S62" s="396"/>
      <c r="T62" s="396"/>
      <c r="V62" s="396"/>
      <c r="X62" s="396"/>
      <c r="Y62" s="396"/>
      <c r="AA62" s="396"/>
      <c r="AB62" s="396"/>
      <c r="AD62" s="396"/>
      <c r="AE62" s="396"/>
      <c r="AG62" s="396"/>
      <c r="AH62" s="396"/>
      <c r="AJ62" s="396"/>
      <c r="AK62" s="396"/>
      <c r="AM62" s="396"/>
      <c r="AN62" s="396"/>
      <c r="AP62" s="396"/>
      <c r="AV62" s="396"/>
      <c r="AX62" s="397"/>
      <c r="AY62" s="398"/>
      <c r="AZ62" s="399"/>
      <c r="BA62" s="398"/>
      <c r="BB62" s="399"/>
      <c r="BC62" s="398"/>
      <c r="BD62" s="398"/>
      <c r="BE62" s="356"/>
      <c r="BF62" s="356"/>
      <c r="BG62" s="356"/>
      <c r="BH62" s="356"/>
    </row>
    <row r="63" spans="1:99" ht="21" x14ac:dyDescent="0.35">
      <c r="A63" s="356" t="s">
        <v>272</v>
      </c>
      <c r="B63" s="819">
        <v>26</v>
      </c>
      <c r="C63" s="819"/>
      <c r="D63" s="819"/>
      <c r="E63" s="819"/>
      <c r="F63" s="819"/>
      <c r="G63" s="819"/>
      <c r="H63" s="819"/>
      <c r="I63" s="819"/>
      <c r="J63" s="355"/>
      <c r="Q63" s="396"/>
      <c r="S63" s="396"/>
      <c r="T63" s="396"/>
      <c r="V63" s="396"/>
      <c r="X63" s="396"/>
      <c r="Y63" s="396"/>
      <c r="AA63" s="396"/>
      <c r="AB63" s="396"/>
      <c r="AD63" s="396"/>
      <c r="AE63" s="396"/>
      <c r="AG63" s="396"/>
      <c r="AH63" s="396"/>
      <c r="AJ63" s="396"/>
      <c r="AK63" s="396"/>
      <c r="AM63" s="396"/>
      <c r="AN63" s="396"/>
      <c r="AP63" s="396"/>
      <c r="AV63" s="396"/>
      <c r="AX63" s="397"/>
      <c r="AY63" s="398"/>
      <c r="AZ63" s="399"/>
      <c r="BA63" s="398"/>
      <c r="BB63" s="399"/>
      <c r="BC63" s="398"/>
      <c r="BD63" s="398"/>
      <c r="BE63" s="356"/>
      <c r="BF63" s="360" t="str">
        <f>IF(B63&lt;20,1,"")</f>
        <v/>
      </c>
      <c r="BG63" s="360">
        <f>IF(AND(B63&gt;19,B63&lt;31),1,"")</f>
        <v>1</v>
      </c>
      <c r="BH63" s="360" t="str">
        <f>IF(B63&gt;30,1,"")</f>
        <v/>
      </c>
    </row>
    <row r="64" spans="1:99" ht="21" x14ac:dyDescent="0.35">
      <c r="A64" s="356" t="s">
        <v>273</v>
      </c>
      <c r="B64" s="819" t="s">
        <v>310</v>
      </c>
      <c r="C64" s="819"/>
      <c r="D64" s="819"/>
      <c r="E64" s="819"/>
      <c r="F64" s="819"/>
      <c r="G64" s="819"/>
      <c r="H64" s="819"/>
      <c r="I64" s="819"/>
      <c r="J64" s="355"/>
      <c r="Q64" s="396"/>
      <c r="S64" s="396"/>
      <c r="T64" s="396"/>
      <c r="V64" s="396"/>
      <c r="X64" s="396"/>
      <c r="Y64" s="396"/>
      <c r="AA64" s="396"/>
      <c r="AB64" s="396"/>
      <c r="AD64" s="396"/>
      <c r="AE64" s="396"/>
      <c r="AG64" s="396"/>
      <c r="AH64" s="396"/>
      <c r="AJ64" s="396"/>
      <c r="AK64" s="396"/>
      <c r="AM64" s="396"/>
      <c r="AN64" s="396"/>
      <c r="AP64" s="396"/>
      <c r="AV64" s="396"/>
      <c r="AX64" s="397"/>
      <c r="AY64" s="398"/>
      <c r="AZ64" s="399"/>
      <c r="BA64" s="398"/>
      <c r="BB64" s="399"/>
      <c r="BC64" s="398"/>
      <c r="BD64" s="398"/>
      <c r="BE64" s="356"/>
      <c r="BF64" s="356"/>
      <c r="BG64" s="356"/>
      <c r="BH64" s="356"/>
    </row>
    <row r="65" spans="1:60" ht="21.75" thickBot="1" x14ac:dyDescent="0.4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Q65" s="396"/>
      <c r="S65" s="396"/>
      <c r="T65" s="396"/>
      <c r="V65" s="396"/>
      <c r="X65" s="396"/>
      <c r="Y65" s="396"/>
      <c r="AA65" s="396"/>
      <c r="AB65" s="396"/>
      <c r="AD65" s="396"/>
      <c r="AE65" s="396"/>
      <c r="AG65" s="396"/>
      <c r="AH65" s="396"/>
      <c r="AJ65" s="396"/>
      <c r="AK65" s="396"/>
      <c r="AM65" s="396"/>
      <c r="AN65" s="396"/>
      <c r="AP65" s="396"/>
      <c r="AV65" s="396"/>
      <c r="AX65" s="397"/>
      <c r="AY65" s="398"/>
      <c r="AZ65" s="399"/>
      <c r="BA65" s="398"/>
      <c r="BB65" s="399"/>
      <c r="BC65" s="398"/>
      <c r="BD65" s="398"/>
      <c r="BE65" s="356"/>
      <c r="BF65" s="356"/>
      <c r="BG65" s="356"/>
      <c r="BH65" s="356"/>
    </row>
    <row r="66" spans="1:60" ht="21.75" thickBot="1" x14ac:dyDescent="0.4">
      <c r="A66" s="368" t="s">
        <v>275</v>
      </c>
      <c r="B66" s="369">
        <v>6</v>
      </c>
      <c r="C66" s="370"/>
      <c r="D66" s="355"/>
      <c r="E66" s="355"/>
      <c r="F66" s="355"/>
      <c r="G66" s="355"/>
      <c r="H66" s="355"/>
      <c r="I66" s="355"/>
      <c r="J66" s="355"/>
      <c r="Q66" s="364" t="str">
        <f t="shared" ref="Q66:Q88" si="57">IF(A66="5) Quanto a sua casa pagava de conta de água mensalmente há 10 anos atrás (aproximadamente)?",F66,"")</f>
        <v/>
      </c>
      <c r="R66" s="388"/>
      <c r="S66" s="364" t="str">
        <f t="shared" ref="S66:S88" si="58">IF(A66="5) Quanto a sua casa pagava de conta de água mensalmente há 10 anos atrás (aproximadamente)?",I66,"")</f>
        <v/>
      </c>
      <c r="T66" s="445" t="str">
        <f t="shared" ref="T66:T88" si="59">IF(A66="6) Quanto a sua casa paga de conta de água hoje?  ",F66,"")</f>
        <v/>
      </c>
      <c r="U66" s="388"/>
      <c r="V66" s="445" t="str">
        <f t="shared" ref="V66:V88" si="60">IF(A66="7) Quanto você acha que sua casa pagará de conta de água em 2030?",F66,"")</f>
        <v/>
      </c>
      <c r="W66" s="388"/>
      <c r="X66" s="445" t="str">
        <f t="shared" ref="X66:X88" si="61">IF(A66="7) Quanto você acha que sua casa pagará de conta de água em 2030?",I66,"")</f>
        <v/>
      </c>
      <c r="Y66" s="364" t="str">
        <f t="shared" ref="Y66:Y88" si="62">IF(A66="8) Quanto você acha que sua casa pagará de conta de água em 2050?  ",F66,"")</f>
        <v/>
      </c>
      <c r="Z66" s="388"/>
      <c r="AA66" s="364" t="str">
        <f t="shared" ref="AA66:AA88" si="63">IF(A66="8) Quanto você acha que sua casa pagará de conta de água em 2050?  ",I66,"")</f>
        <v/>
      </c>
      <c r="AB66" s="445" t="str">
        <f t="shared" ref="AB66:AB88" si="64">IF(A66="9) Há dez anos atrás, sua casa produzia quantas sacolinhas de lixo por semana (aproximadamente)?",F66,"")</f>
        <v/>
      </c>
      <c r="AC66" s="388"/>
      <c r="AD66" s="445" t="str">
        <f t="shared" ref="AD66:AD88" si="65">IF(A66="9) Há dez anos atrás, sua casa produzia quantas sacolinhas de lixo por semana (aproximadamente)?",I66,"")</f>
        <v/>
      </c>
      <c r="AE66" s="364" t="str">
        <f t="shared" ref="AE66:AE88" si="66">IF(A66="10) Sua casa produz quantas sacolinhas de lixo por semana hoje em dia?   ",F66,"")</f>
        <v/>
      </c>
      <c r="AF66" s="388"/>
      <c r="AG66" s="364"/>
      <c r="AH66" s="445" t="str">
        <f t="shared" ref="AH66:AH88" si="67">IF(A66="11) Quantas sacolinhas de lixo você acha que sua casa produzirá por semana em 2030?  ",F66,"")</f>
        <v/>
      </c>
      <c r="AI66" s="388"/>
      <c r="AJ66" s="445" t="str">
        <f t="shared" ref="AJ66:AJ88" si="68">IF(A66="11) Quantas sacolinhas de lixo você acha que sua casa produzirá por semana em 2030?  ",I66,"")</f>
        <v/>
      </c>
      <c r="AK66" s="364" t="str">
        <f t="shared" ref="AK66:AK88" si="69">IF(A66="12) Quantas sacolinhas de lixo você acha que sua casa produzirá por semana em 2050?  ",F66,"")</f>
        <v/>
      </c>
      <c r="AL66" s="388"/>
      <c r="AM66" s="364" t="str">
        <f t="shared" ref="AM66:AM88" si="70">IF(A66="12) Quantas sacolinhas de lixo você acha que sua casa produzirá por semana em 2050?  ",I66,"")</f>
        <v/>
      </c>
      <c r="AN66" s="445" t="str">
        <f>IF(A66="13) Qual porcentagem dos recursos financeiros de São Carlos era investida em abastecimento de água e estruturas de saneamento dez anos atrás? ",B66,"")</f>
        <v/>
      </c>
      <c r="AO66" s="388"/>
      <c r="AP66" s="445" t="str">
        <f>IF(A66="13) Qual porcentagem dos recursos financeiros de São Carlos era investida em abastecimento de água e estruturas de saneamento dez anos atrás? ",F66,"")</f>
        <v/>
      </c>
      <c r="AQ66" s="434" t="str">
        <f>IF(A66="14) Qual porcentagem dos recursos financeiros de São Carlos é investida em abastecimento de água e estruturas de saneamento hoje? ",B66,"")</f>
        <v/>
      </c>
      <c r="AR66" s="451"/>
      <c r="AS66" s="434" t="str">
        <f>IF(A66="15) Qual porcentagem dos recursos financeiros de São Carlos será investida em abastecimento de água e estruturas de saneamento em 2030? ",B66,"")</f>
        <v/>
      </c>
      <c r="AT66" s="389"/>
      <c r="AU66" s="435" t="str">
        <f>IF(A66="15) Qual porcentagem dos recursos financeiros de São Carlos será investida em abastecimento de água e estruturas de saneamento em 2030? ",F66,"")</f>
        <v/>
      </c>
      <c r="AV66" s="364" t="str">
        <f>IF(A66="16) Qual porcentagem dos recursos financeiros de São Carlos será investida em abastecimento de água e estruturas de saneamento em 2050?   ",B66,"")</f>
        <v/>
      </c>
      <c r="AW66" s="389"/>
      <c r="AX66" s="365" t="str">
        <f>IF(A66="16) Qual porcentagem dos recursos financeiros de São Carlos será investida em abastecimento de água e estruturas de saneamento em 2050?   ",B66,"")</f>
        <v/>
      </c>
      <c r="AY66" s="366" t="str">
        <f t="shared" ref="AY66:AY88" si="71">IF(A66="17) De onde vem a água que você bebe?  ",H66,"")</f>
        <v/>
      </c>
      <c r="AZ66" s="358" t="str">
        <f t="shared" ref="AZ66:AZ88" si="72">IF(A66="18) Quem é responsável por trazer água para sua casa?  ",H66,"")</f>
        <v/>
      </c>
      <c r="BA66" s="366" t="str">
        <f t="shared" ref="BA66:BA88" si="73">IF(A66="19) O que acontece com o esgoto que sai da sua casa?  ",H66,"")</f>
        <v/>
      </c>
      <c r="BB66" s="358" t="str">
        <f t="shared" ref="BB66:BB88" si="74">IF(A66="20) Quem consome mais água em sua cidade: a população, as indústrias ou as fazendas? ",H66,"")</f>
        <v/>
      </c>
      <c r="BC66" s="366" t="str">
        <f t="shared" ref="BC66:BC88" si="75">IF(A66="21) Você se preocupa se a cidade em que você mora terá água para beber em 2100?  ",H66,"")</f>
        <v/>
      </c>
      <c r="BD66" s="367" t="str">
        <f t="shared" ref="BD66:BD88" si="76">IF(A66="22) Você acredita que pode ajudar no processo de decisão sobre gerenciamento dos recursos hídricos?  Se sim, como? ",H66,"")</f>
        <v/>
      </c>
      <c r="BE66" s="356"/>
      <c r="BF66" s="356"/>
      <c r="BG66" s="356"/>
      <c r="BH66" s="356"/>
    </row>
    <row r="67" spans="1:60" ht="21.75" thickBot="1" x14ac:dyDescent="0.4">
      <c r="A67" s="368" t="s">
        <v>276</v>
      </c>
      <c r="B67" s="369">
        <v>5</v>
      </c>
      <c r="C67" s="370"/>
      <c r="D67" s="355"/>
      <c r="E67" s="355"/>
      <c r="F67" s="355"/>
      <c r="G67" s="355"/>
      <c r="H67" s="355"/>
      <c r="I67" s="355"/>
      <c r="J67" s="355"/>
      <c r="Q67" s="364" t="str">
        <f t="shared" si="57"/>
        <v/>
      </c>
      <c r="R67" s="388"/>
      <c r="S67" s="364" t="str">
        <f t="shared" si="58"/>
        <v/>
      </c>
      <c r="T67" s="445" t="str">
        <f t="shared" si="59"/>
        <v/>
      </c>
      <c r="U67" s="388"/>
      <c r="V67" s="445" t="str">
        <f t="shared" si="60"/>
        <v/>
      </c>
      <c r="W67" s="388"/>
      <c r="X67" s="445" t="str">
        <f t="shared" si="61"/>
        <v/>
      </c>
      <c r="Y67" s="364" t="str">
        <f t="shared" si="62"/>
        <v/>
      </c>
      <c r="Z67" s="388"/>
      <c r="AA67" s="364" t="str">
        <f t="shared" si="63"/>
        <v/>
      </c>
      <c r="AB67" s="445" t="str">
        <f t="shared" si="64"/>
        <v/>
      </c>
      <c r="AC67" s="388"/>
      <c r="AD67" s="445" t="str">
        <f t="shared" si="65"/>
        <v/>
      </c>
      <c r="AE67" s="364" t="str">
        <f t="shared" si="66"/>
        <v/>
      </c>
      <c r="AF67" s="388"/>
      <c r="AG67" s="364"/>
      <c r="AH67" s="445" t="str">
        <f t="shared" si="67"/>
        <v/>
      </c>
      <c r="AI67" s="388"/>
      <c r="AJ67" s="445" t="str">
        <f t="shared" si="68"/>
        <v/>
      </c>
      <c r="AK67" s="364" t="str">
        <f t="shared" si="69"/>
        <v/>
      </c>
      <c r="AL67" s="388"/>
      <c r="AM67" s="364" t="str">
        <f t="shared" si="70"/>
        <v/>
      </c>
      <c r="AN67" s="445" t="str">
        <f t="shared" ref="AN67:AN88" si="77">IF(A67="13) Qual porcentagem dos recursos financeiros de São Carlos era investida em abastecimento de água e estruturas de saneamento dez anos atrás? ",B67,"")</f>
        <v/>
      </c>
      <c r="AO67" s="388"/>
      <c r="AP67" s="445" t="str">
        <f t="shared" ref="AP67:AP88" si="78">IF(A67="13) Qual porcentagem dos recursos financeiros de São Carlos era investida em abastecimento de água e estruturas de saneamento dez anos atrás? ",F67,"")</f>
        <v/>
      </c>
      <c r="AQ67" s="434" t="str">
        <f t="shared" ref="AQ67:AQ88" si="79">IF(A67="14) Qual porcentagem dos recursos financeiros de São Carlos é investida em abastecimento de água e estruturas de saneamento hoje? ",B67,"")</f>
        <v/>
      </c>
      <c r="AR67" s="451"/>
      <c r="AS67" s="434" t="str">
        <f t="shared" ref="AS67:AS88" si="80">IF(A67="15) Qual porcentagem dos recursos financeiros de São Carlos será investida em abastecimento de água e estruturas de saneamento em 2030? ",B67,"")</f>
        <v/>
      </c>
      <c r="AT67" s="389"/>
      <c r="AU67" s="435" t="str">
        <f t="shared" ref="AU67:AU88" si="81">IF(A67="15) Qual porcentagem dos recursos financeiros de São Carlos será investida em abastecimento de água e estruturas de saneamento em 2030? ",F67,"")</f>
        <v/>
      </c>
      <c r="AV67" s="364" t="str">
        <f t="shared" ref="AV67:AV88" si="82">IF(A67="16) Qual porcentagem dos recursos financeiros de São Carlos será investida em abastecimento de água e estruturas de saneamento em 2050?   ",B67,"")</f>
        <v/>
      </c>
      <c r="AW67" s="389"/>
      <c r="AX67" s="365" t="str">
        <f t="shared" ref="AX67:AX88" si="83">IF(A67="16) Qual porcentagem dos recursos financeiros de São Carlos será investida em abastecimento de água e estruturas de saneamento em 2050?   ",B67,"")</f>
        <v/>
      </c>
      <c r="AY67" s="366" t="str">
        <f t="shared" si="71"/>
        <v/>
      </c>
      <c r="AZ67" s="358" t="str">
        <f t="shared" si="72"/>
        <v/>
      </c>
      <c r="BA67" s="366" t="str">
        <f t="shared" si="73"/>
        <v/>
      </c>
      <c r="BB67" s="358" t="str">
        <f t="shared" si="74"/>
        <v/>
      </c>
      <c r="BC67" s="366" t="str">
        <f t="shared" si="75"/>
        <v/>
      </c>
      <c r="BD67" s="367" t="str">
        <f t="shared" si="76"/>
        <v/>
      </c>
      <c r="BE67" s="356"/>
      <c r="BF67" s="356"/>
      <c r="BG67" s="356"/>
      <c r="BH67" s="356"/>
    </row>
    <row r="68" spans="1:60" ht="21.75" thickBot="1" x14ac:dyDescent="0.4">
      <c r="A68" s="368" t="s">
        <v>277</v>
      </c>
      <c r="B68" s="369">
        <v>5</v>
      </c>
      <c r="C68" s="371"/>
      <c r="D68" s="355"/>
      <c r="E68" s="355"/>
      <c r="F68" s="355"/>
      <c r="G68" s="355"/>
      <c r="H68" s="355"/>
      <c r="I68" s="355"/>
      <c r="J68" s="355"/>
      <c r="Q68" s="364" t="str">
        <f t="shared" si="57"/>
        <v/>
      </c>
      <c r="R68" s="388"/>
      <c r="S68" s="364" t="str">
        <f t="shared" si="58"/>
        <v/>
      </c>
      <c r="T68" s="445" t="str">
        <f t="shared" si="59"/>
        <v/>
      </c>
      <c r="U68" s="388"/>
      <c r="V68" s="445" t="str">
        <f t="shared" si="60"/>
        <v/>
      </c>
      <c r="W68" s="388"/>
      <c r="X68" s="445" t="str">
        <f t="shared" si="61"/>
        <v/>
      </c>
      <c r="Y68" s="364" t="str">
        <f t="shared" si="62"/>
        <v/>
      </c>
      <c r="Z68" s="388"/>
      <c r="AA68" s="364" t="str">
        <f t="shared" si="63"/>
        <v/>
      </c>
      <c r="AB68" s="445" t="str">
        <f t="shared" si="64"/>
        <v/>
      </c>
      <c r="AC68" s="388"/>
      <c r="AD68" s="445" t="str">
        <f t="shared" si="65"/>
        <v/>
      </c>
      <c r="AE68" s="364" t="str">
        <f t="shared" si="66"/>
        <v/>
      </c>
      <c r="AF68" s="388"/>
      <c r="AG68" s="364"/>
      <c r="AH68" s="445" t="str">
        <f t="shared" si="67"/>
        <v/>
      </c>
      <c r="AI68" s="388"/>
      <c r="AJ68" s="445" t="str">
        <f t="shared" si="68"/>
        <v/>
      </c>
      <c r="AK68" s="364" t="str">
        <f t="shared" si="69"/>
        <v/>
      </c>
      <c r="AL68" s="388"/>
      <c r="AM68" s="364" t="str">
        <f t="shared" si="70"/>
        <v/>
      </c>
      <c r="AN68" s="445" t="str">
        <f t="shared" si="77"/>
        <v/>
      </c>
      <c r="AO68" s="388"/>
      <c r="AP68" s="445" t="str">
        <f t="shared" si="78"/>
        <v/>
      </c>
      <c r="AQ68" s="434" t="str">
        <f t="shared" si="79"/>
        <v/>
      </c>
      <c r="AR68" s="451"/>
      <c r="AS68" s="434" t="str">
        <f t="shared" si="80"/>
        <v/>
      </c>
      <c r="AT68" s="389"/>
      <c r="AU68" s="435" t="str">
        <f t="shared" si="81"/>
        <v/>
      </c>
      <c r="AV68" s="364" t="str">
        <f t="shared" si="82"/>
        <v/>
      </c>
      <c r="AW68" s="389"/>
      <c r="AX68" s="365" t="str">
        <f t="shared" si="83"/>
        <v/>
      </c>
      <c r="AY68" s="366" t="str">
        <f t="shared" si="71"/>
        <v/>
      </c>
      <c r="AZ68" s="358" t="str">
        <f t="shared" si="72"/>
        <v/>
      </c>
      <c r="BA68" s="366" t="str">
        <f t="shared" si="73"/>
        <v/>
      </c>
      <c r="BB68" s="358" t="str">
        <f t="shared" si="74"/>
        <v/>
      </c>
      <c r="BC68" s="366" t="str">
        <f t="shared" si="75"/>
        <v/>
      </c>
      <c r="BD68" s="367" t="str">
        <f t="shared" si="76"/>
        <v/>
      </c>
      <c r="BE68" s="356"/>
      <c r="BF68" s="356"/>
      <c r="BG68" s="356"/>
      <c r="BH68" s="356"/>
    </row>
    <row r="69" spans="1:60" ht="21.75" thickBot="1" x14ac:dyDescent="0.4">
      <c r="A69" s="368" t="s">
        <v>278</v>
      </c>
      <c r="B69" s="369">
        <v>5</v>
      </c>
      <c r="C69" s="370"/>
      <c r="D69" s="355"/>
      <c r="E69" s="355"/>
      <c r="F69" s="355"/>
      <c r="G69" s="355"/>
      <c r="H69" s="355"/>
      <c r="I69" s="355"/>
      <c r="J69" s="355"/>
      <c r="Q69" s="364" t="str">
        <f t="shared" si="57"/>
        <v/>
      </c>
      <c r="R69" s="388"/>
      <c r="S69" s="364" t="str">
        <f t="shared" si="58"/>
        <v/>
      </c>
      <c r="T69" s="445" t="str">
        <f t="shared" si="59"/>
        <v/>
      </c>
      <c r="U69" s="388"/>
      <c r="V69" s="445" t="str">
        <f t="shared" si="60"/>
        <v/>
      </c>
      <c r="W69" s="388"/>
      <c r="X69" s="445" t="str">
        <f t="shared" si="61"/>
        <v/>
      </c>
      <c r="Y69" s="364" t="str">
        <f t="shared" si="62"/>
        <v/>
      </c>
      <c r="Z69" s="388"/>
      <c r="AA69" s="364" t="str">
        <f t="shared" si="63"/>
        <v/>
      </c>
      <c r="AB69" s="445" t="str">
        <f t="shared" si="64"/>
        <v/>
      </c>
      <c r="AC69" s="388"/>
      <c r="AD69" s="445" t="str">
        <f t="shared" si="65"/>
        <v/>
      </c>
      <c r="AE69" s="364" t="str">
        <f t="shared" si="66"/>
        <v/>
      </c>
      <c r="AF69" s="388"/>
      <c r="AG69" s="364"/>
      <c r="AH69" s="445" t="str">
        <f t="shared" si="67"/>
        <v/>
      </c>
      <c r="AI69" s="388"/>
      <c r="AJ69" s="445" t="str">
        <f t="shared" si="68"/>
        <v/>
      </c>
      <c r="AK69" s="364" t="str">
        <f t="shared" si="69"/>
        <v/>
      </c>
      <c r="AL69" s="388"/>
      <c r="AM69" s="364" t="str">
        <f t="shared" si="70"/>
        <v/>
      </c>
      <c r="AN69" s="445" t="str">
        <f t="shared" si="77"/>
        <v/>
      </c>
      <c r="AO69" s="388"/>
      <c r="AP69" s="445" t="str">
        <f t="shared" si="78"/>
        <v/>
      </c>
      <c r="AQ69" s="434" t="str">
        <f t="shared" si="79"/>
        <v/>
      </c>
      <c r="AR69" s="451"/>
      <c r="AS69" s="434" t="str">
        <f t="shared" si="80"/>
        <v/>
      </c>
      <c r="AT69" s="389"/>
      <c r="AU69" s="435" t="str">
        <f t="shared" si="81"/>
        <v/>
      </c>
      <c r="AV69" s="364" t="str">
        <f t="shared" si="82"/>
        <v/>
      </c>
      <c r="AW69" s="389"/>
      <c r="AX69" s="365" t="str">
        <f t="shared" si="83"/>
        <v/>
      </c>
      <c r="AY69" s="366" t="str">
        <f t="shared" si="71"/>
        <v/>
      </c>
      <c r="AZ69" s="358" t="str">
        <f t="shared" si="72"/>
        <v/>
      </c>
      <c r="BA69" s="366" t="str">
        <f t="shared" si="73"/>
        <v/>
      </c>
      <c r="BB69" s="358" t="str">
        <f t="shared" si="74"/>
        <v/>
      </c>
      <c r="BC69" s="366" t="str">
        <f t="shared" si="75"/>
        <v/>
      </c>
      <c r="BD69" s="367" t="str">
        <f t="shared" si="76"/>
        <v/>
      </c>
      <c r="BE69" s="356"/>
      <c r="BF69" s="356"/>
      <c r="BG69" s="356"/>
      <c r="BH69" s="356"/>
    </row>
    <row r="70" spans="1:60" ht="21.75" thickBot="1" x14ac:dyDescent="0.4">
      <c r="A70" s="368" t="s">
        <v>279</v>
      </c>
      <c r="B70" s="369">
        <v>60</v>
      </c>
      <c r="C70" s="372"/>
      <c r="D70" s="814" t="s">
        <v>280</v>
      </c>
      <c r="E70" s="815"/>
      <c r="F70" s="373">
        <f>IF(B66&gt;0,B70/B66,"")</f>
        <v>10</v>
      </c>
      <c r="G70" s="368" t="s">
        <v>281</v>
      </c>
      <c r="H70" s="374"/>
      <c r="I70" s="375">
        <f>IF(B66&gt;0,(F70-F71)/F71,"")</f>
        <v>-0.72222222222222221</v>
      </c>
      <c r="J70" s="355"/>
      <c r="Q70" s="364">
        <f t="shared" si="57"/>
        <v>10</v>
      </c>
      <c r="R70" s="388"/>
      <c r="S70" s="364">
        <f t="shared" si="58"/>
        <v>-0.72222222222222221</v>
      </c>
      <c r="T70" s="445" t="str">
        <f t="shared" si="59"/>
        <v/>
      </c>
      <c r="U70" s="388"/>
      <c r="V70" s="445" t="str">
        <f t="shared" si="60"/>
        <v/>
      </c>
      <c r="W70" s="388"/>
      <c r="X70" s="445" t="str">
        <f t="shared" si="61"/>
        <v/>
      </c>
      <c r="Y70" s="364" t="str">
        <f t="shared" si="62"/>
        <v/>
      </c>
      <c r="Z70" s="388"/>
      <c r="AA70" s="364" t="str">
        <f t="shared" si="63"/>
        <v/>
      </c>
      <c r="AB70" s="445" t="str">
        <f t="shared" si="64"/>
        <v/>
      </c>
      <c r="AC70" s="388"/>
      <c r="AD70" s="445" t="str">
        <f t="shared" si="65"/>
        <v/>
      </c>
      <c r="AE70" s="364" t="str">
        <f t="shared" si="66"/>
        <v/>
      </c>
      <c r="AF70" s="388"/>
      <c r="AG70" s="364"/>
      <c r="AH70" s="445" t="str">
        <f t="shared" si="67"/>
        <v/>
      </c>
      <c r="AI70" s="388"/>
      <c r="AJ70" s="445" t="str">
        <f t="shared" si="68"/>
        <v/>
      </c>
      <c r="AK70" s="364" t="str">
        <f t="shared" si="69"/>
        <v/>
      </c>
      <c r="AL70" s="388"/>
      <c r="AM70" s="364" t="str">
        <f t="shared" si="70"/>
        <v/>
      </c>
      <c r="AN70" s="445" t="str">
        <f t="shared" si="77"/>
        <v/>
      </c>
      <c r="AO70" s="388"/>
      <c r="AP70" s="445" t="str">
        <f t="shared" si="78"/>
        <v/>
      </c>
      <c r="AQ70" s="434" t="str">
        <f t="shared" si="79"/>
        <v/>
      </c>
      <c r="AR70" s="451"/>
      <c r="AS70" s="434" t="str">
        <f t="shared" si="80"/>
        <v/>
      </c>
      <c r="AT70" s="389"/>
      <c r="AU70" s="435" t="str">
        <f t="shared" si="81"/>
        <v/>
      </c>
      <c r="AV70" s="364" t="str">
        <f t="shared" si="82"/>
        <v/>
      </c>
      <c r="AW70" s="389"/>
      <c r="AX70" s="365" t="str">
        <f t="shared" si="83"/>
        <v/>
      </c>
      <c r="AY70" s="366" t="str">
        <f t="shared" si="71"/>
        <v/>
      </c>
      <c r="AZ70" s="358" t="str">
        <f t="shared" si="72"/>
        <v/>
      </c>
      <c r="BA70" s="366" t="str">
        <f t="shared" si="73"/>
        <v/>
      </c>
      <c r="BB70" s="358" t="str">
        <f t="shared" si="74"/>
        <v/>
      </c>
      <c r="BC70" s="366" t="str">
        <f t="shared" si="75"/>
        <v/>
      </c>
      <c r="BD70" s="367" t="str">
        <f t="shared" si="76"/>
        <v/>
      </c>
      <c r="BE70" s="356"/>
      <c r="BF70" s="356"/>
      <c r="BG70" s="356"/>
      <c r="BH70" s="356"/>
    </row>
    <row r="71" spans="1:60" ht="21.75" thickBot="1" x14ac:dyDescent="0.4">
      <c r="A71" s="368" t="s">
        <v>282</v>
      </c>
      <c r="B71" s="369">
        <v>180</v>
      </c>
      <c r="C71" s="372"/>
      <c r="D71" s="814" t="s">
        <v>280</v>
      </c>
      <c r="E71" s="815"/>
      <c r="F71" s="373">
        <f>IF(B67&gt;0,B71/B67,"")</f>
        <v>36</v>
      </c>
      <c r="G71" s="376"/>
      <c r="H71" s="377"/>
      <c r="I71" s="378"/>
      <c r="J71" s="355"/>
      <c r="Q71" s="364" t="str">
        <f t="shared" si="57"/>
        <v/>
      </c>
      <c r="R71" s="388"/>
      <c r="S71" s="364" t="str">
        <f t="shared" si="58"/>
        <v/>
      </c>
      <c r="T71" s="445">
        <f t="shared" si="59"/>
        <v>36</v>
      </c>
      <c r="U71" s="388"/>
      <c r="V71" s="445" t="str">
        <f t="shared" si="60"/>
        <v/>
      </c>
      <c r="W71" s="388"/>
      <c r="X71" s="445" t="str">
        <f t="shared" si="61"/>
        <v/>
      </c>
      <c r="Y71" s="364" t="str">
        <f t="shared" si="62"/>
        <v/>
      </c>
      <c r="Z71" s="388"/>
      <c r="AA71" s="364" t="str">
        <f t="shared" si="63"/>
        <v/>
      </c>
      <c r="AB71" s="445" t="str">
        <f t="shared" si="64"/>
        <v/>
      </c>
      <c r="AC71" s="388"/>
      <c r="AD71" s="445" t="str">
        <f t="shared" si="65"/>
        <v/>
      </c>
      <c r="AE71" s="364" t="str">
        <f t="shared" si="66"/>
        <v/>
      </c>
      <c r="AF71" s="388"/>
      <c r="AG71" s="364"/>
      <c r="AH71" s="445" t="str">
        <f t="shared" si="67"/>
        <v/>
      </c>
      <c r="AI71" s="388"/>
      <c r="AJ71" s="445" t="str">
        <f t="shared" si="68"/>
        <v/>
      </c>
      <c r="AK71" s="364" t="str">
        <f t="shared" si="69"/>
        <v/>
      </c>
      <c r="AL71" s="388"/>
      <c r="AM71" s="364" t="str">
        <f t="shared" si="70"/>
        <v/>
      </c>
      <c r="AN71" s="445" t="str">
        <f t="shared" si="77"/>
        <v/>
      </c>
      <c r="AO71" s="388"/>
      <c r="AP71" s="445" t="str">
        <f t="shared" si="78"/>
        <v/>
      </c>
      <c r="AQ71" s="434" t="str">
        <f t="shared" si="79"/>
        <v/>
      </c>
      <c r="AR71" s="451"/>
      <c r="AS71" s="434" t="str">
        <f t="shared" si="80"/>
        <v/>
      </c>
      <c r="AT71" s="389"/>
      <c r="AU71" s="435" t="str">
        <f t="shared" si="81"/>
        <v/>
      </c>
      <c r="AV71" s="364" t="str">
        <f t="shared" si="82"/>
        <v/>
      </c>
      <c r="AW71" s="389"/>
      <c r="AX71" s="365" t="str">
        <f t="shared" si="83"/>
        <v/>
      </c>
      <c r="AY71" s="366" t="str">
        <f t="shared" si="71"/>
        <v/>
      </c>
      <c r="AZ71" s="358" t="str">
        <f t="shared" si="72"/>
        <v/>
      </c>
      <c r="BA71" s="366" t="str">
        <f t="shared" si="73"/>
        <v/>
      </c>
      <c r="BB71" s="358" t="str">
        <f t="shared" si="74"/>
        <v/>
      </c>
      <c r="BC71" s="366" t="str">
        <f t="shared" si="75"/>
        <v/>
      </c>
      <c r="BD71" s="367" t="str">
        <f t="shared" si="76"/>
        <v/>
      </c>
      <c r="BE71" s="356"/>
      <c r="BF71" s="356"/>
      <c r="BG71" s="356"/>
      <c r="BH71" s="356"/>
    </row>
    <row r="72" spans="1:60" ht="21.75" thickBot="1" x14ac:dyDescent="0.4">
      <c r="A72" s="368" t="s">
        <v>283</v>
      </c>
      <c r="B72" s="369">
        <v>220</v>
      </c>
      <c r="C72" s="372"/>
      <c r="D72" s="814" t="s">
        <v>280</v>
      </c>
      <c r="E72" s="815"/>
      <c r="F72" s="373">
        <f>IF(B68&gt;0,B72/B68,"")</f>
        <v>44</v>
      </c>
      <c r="G72" s="368" t="s">
        <v>284</v>
      </c>
      <c r="H72" s="374"/>
      <c r="I72" s="375">
        <f>IF(B67&gt;0,(F72-F71)/F71,"")</f>
        <v>0.22222222222222221</v>
      </c>
      <c r="J72" s="355"/>
      <c r="Q72" s="364" t="str">
        <f t="shared" si="57"/>
        <v/>
      </c>
      <c r="R72" s="388"/>
      <c r="S72" s="364" t="str">
        <f t="shared" si="58"/>
        <v/>
      </c>
      <c r="T72" s="445" t="str">
        <f t="shared" si="59"/>
        <v/>
      </c>
      <c r="U72" s="388"/>
      <c r="V72" s="445">
        <f t="shared" si="60"/>
        <v>44</v>
      </c>
      <c r="W72" s="388"/>
      <c r="X72" s="445">
        <f t="shared" si="61"/>
        <v>0.22222222222222221</v>
      </c>
      <c r="Y72" s="364" t="str">
        <f t="shared" si="62"/>
        <v/>
      </c>
      <c r="Z72" s="388"/>
      <c r="AA72" s="364" t="str">
        <f t="shared" si="63"/>
        <v/>
      </c>
      <c r="AB72" s="445" t="str">
        <f t="shared" si="64"/>
        <v/>
      </c>
      <c r="AC72" s="388"/>
      <c r="AD72" s="445" t="str">
        <f t="shared" si="65"/>
        <v/>
      </c>
      <c r="AE72" s="364" t="str">
        <f t="shared" si="66"/>
        <v/>
      </c>
      <c r="AF72" s="388"/>
      <c r="AG72" s="364"/>
      <c r="AH72" s="445" t="str">
        <f t="shared" si="67"/>
        <v/>
      </c>
      <c r="AI72" s="388"/>
      <c r="AJ72" s="445" t="str">
        <f t="shared" si="68"/>
        <v/>
      </c>
      <c r="AK72" s="364" t="str">
        <f t="shared" si="69"/>
        <v/>
      </c>
      <c r="AL72" s="388"/>
      <c r="AM72" s="364" t="str">
        <f t="shared" si="70"/>
        <v/>
      </c>
      <c r="AN72" s="445" t="str">
        <f t="shared" si="77"/>
        <v/>
      </c>
      <c r="AO72" s="388"/>
      <c r="AP72" s="445" t="str">
        <f t="shared" si="78"/>
        <v/>
      </c>
      <c r="AQ72" s="434" t="str">
        <f t="shared" si="79"/>
        <v/>
      </c>
      <c r="AR72" s="451"/>
      <c r="AS72" s="434" t="str">
        <f t="shared" si="80"/>
        <v/>
      </c>
      <c r="AT72" s="389"/>
      <c r="AU72" s="435" t="str">
        <f t="shared" si="81"/>
        <v/>
      </c>
      <c r="AV72" s="364" t="str">
        <f t="shared" si="82"/>
        <v/>
      </c>
      <c r="AW72" s="389"/>
      <c r="AX72" s="365" t="str">
        <f t="shared" si="83"/>
        <v/>
      </c>
      <c r="AY72" s="366" t="str">
        <f t="shared" si="71"/>
        <v/>
      </c>
      <c r="AZ72" s="358" t="str">
        <f t="shared" si="72"/>
        <v/>
      </c>
      <c r="BA72" s="366" t="str">
        <f t="shared" si="73"/>
        <v/>
      </c>
      <c r="BB72" s="358" t="str">
        <f t="shared" si="74"/>
        <v/>
      </c>
      <c r="BC72" s="366" t="str">
        <f t="shared" si="75"/>
        <v/>
      </c>
      <c r="BD72" s="367" t="str">
        <f t="shared" si="76"/>
        <v/>
      </c>
      <c r="BE72" s="356"/>
      <c r="BF72" s="356"/>
      <c r="BG72" s="356"/>
      <c r="BH72" s="356"/>
    </row>
    <row r="73" spans="1:60" ht="21.75" thickBot="1" x14ac:dyDescent="0.4">
      <c r="A73" s="368" t="s">
        <v>285</v>
      </c>
      <c r="B73" s="369">
        <v>250</v>
      </c>
      <c r="C73" s="372"/>
      <c r="D73" s="814" t="s">
        <v>280</v>
      </c>
      <c r="E73" s="815"/>
      <c r="F73" s="373">
        <f>IF(B69&gt;0,B73/B69,"")</f>
        <v>50</v>
      </c>
      <c r="G73" s="368" t="s">
        <v>286</v>
      </c>
      <c r="H73" s="374"/>
      <c r="I73" s="375">
        <f>IF(B68&gt;0,(F73-F71)/F71,"")</f>
        <v>0.3888888888888889</v>
      </c>
      <c r="J73" s="355"/>
      <c r="Q73" s="364" t="str">
        <f t="shared" si="57"/>
        <v/>
      </c>
      <c r="R73" s="388"/>
      <c r="S73" s="364" t="str">
        <f t="shared" si="58"/>
        <v/>
      </c>
      <c r="T73" s="445" t="str">
        <f t="shared" si="59"/>
        <v/>
      </c>
      <c r="U73" s="388"/>
      <c r="V73" s="445" t="str">
        <f t="shared" si="60"/>
        <v/>
      </c>
      <c r="W73" s="388"/>
      <c r="X73" s="445" t="str">
        <f t="shared" si="61"/>
        <v/>
      </c>
      <c r="Y73" s="364">
        <f t="shared" si="62"/>
        <v>50</v>
      </c>
      <c r="Z73" s="388"/>
      <c r="AA73" s="364">
        <f t="shared" si="63"/>
        <v>0.3888888888888889</v>
      </c>
      <c r="AB73" s="445" t="str">
        <f t="shared" si="64"/>
        <v/>
      </c>
      <c r="AC73" s="388"/>
      <c r="AD73" s="445" t="str">
        <f t="shared" si="65"/>
        <v/>
      </c>
      <c r="AE73" s="364" t="str">
        <f t="shared" si="66"/>
        <v/>
      </c>
      <c r="AF73" s="388"/>
      <c r="AG73" s="364"/>
      <c r="AH73" s="445" t="str">
        <f t="shared" si="67"/>
        <v/>
      </c>
      <c r="AI73" s="388"/>
      <c r="AJ73" s="445" t="str">
        <f t="shared" si="68"/>
        <v/>
      </c>
      <c r="AK73" s="364" t="str">
        <f t="shared" si="69"/>
        <v/>
      </c>
      <c r="AL73" s="388"/>
      <c r="AM73" s="364" t="str">
        <f t="shared" si="70"/>
        <v/>
      </c>
      <c r="AN73" s="445" t="str">
        <f t="shared" si="77"/>
        <v/>
      </c>
      <c r="AO73" s="388"/>
      <c r="AP73" s="445" t="str">
        <f t="shared" si="78"/>
        <v/>
      </c>
      <c r="AQ73" s="434" t="str">
        <f t="shared" si="79"/>
        <v/>
      </c>
      <c r="AR73" s="451"/>
      <c r="AS73" s="434" t="str">
        <f t="shared" si="80"/>
        <v/>
      </c>
      <c r="AT73" s="389"/>
      <c r="AU73" s="435" t="str">
        <f t="shared" si="81"/>
        <v/>
      </c>
      <c r="AV73" s="364" t="str">
        <f t="shared" si="82"/>
        <v/>
      </c>
      <c r="AW73" s="389"/>
      <c r="AX73" s="365" t="str">
        <f t="shared" si="83"/>
        <v/>
      </c>
      <c r="AY73" s="366" t="str">
        <f t="shared" si="71"/>
        <v/>
      </c>
      <c r="AZ73" s="358" t="str">
        <f t="shared" si="72"/>
        <v/>
      </c>
      <c r="BA73" s="366" t="str">
        <f t="shared" si="73"/>
        <v/>
      </c>
      <c r="BB73" s="358" t="str">
        <f t="shared" si="74"/>
        <v/>
      </c>
      <c r="BC73" s="366" t="str">
        <f t="shared" si="75"/>
        <v/>
      </c>
      <c r="BD73" s="367" t="str">
        <f t="shared" si="76"/>
        <v/>
      </c>
      <c r="BE73" s="356"/>
      <c r="BF73" s="356"/>
      <c r="BG73" s="356"/>
      <c r="BH73" s="356"/>
    </row>
    <row r="74" spans="1:60" ht="21.75" thickBot="1" x14ac:dyDescent="0.4">
      <c r="A74" s="368" t="s">
        <v>287</v>
      </c>
      <c r="B74" s="369">
        <v>14</v>
      </c>
      <c r="C74" s="372"/>
      <c r="D74" s="814" t="s">
        <v>288</v>
      </c>
      <c r="E74" s="815"/>
      <c r="F74" s="373">
        <f>IF(B70&gt;0,B74/B66,"")</f>
        <v>2.3333333333333335</v>
      </c>
      <c r="G74" s="368" t="s">
        <v>281</v>
      </c>
      <c r="H74" s="374"/>
      <c r="I74" s="375">
        <f>IF(B70&gt;0,(F74-F75)/F75,"")</f>
        <v>-0.16666666666666657</v>
      </c>
      <c r="J74" s="355"/>
      <c r="Q74" s="364" t="str">
        <f t="shared" si="57"/>
        <v/>
      </c>
      <c r="R74" s="388"/>
      <c r="S74" s="364" t="str">
        <f t="shared" si="58"/>
        <v/>
      </c>
      <c r="T74" s="445" t="str">
        <f t="shared" si="59"/>
        <v/>
      </c>
      <c r="U74" s="388"/>
      <c r="V74" s="445" t="str">
        <f t="shared" si="60"/>
        <v/>
      </c>
      <c r="W74" s="388"/>
      <c r="X74" s="445" t="str">
        <f t="shared" si="61"/>
        <v/>
      </c>
      <c r="Y74" s="364" t="str">
        <f t="shared" si="62"/>
        <v/>
      </c>
      <c r="Z74" s="388"/>
      <c r="AA74" s="364" t="str">
        <f t="shared" si="63"/>
        <v/>
      </c>
      <c r="AB74" s="445">
        <f t="shared" si="64"/>
        <v>2.3333333333333335</v>
      </c>
      <c r="AC74" s="388"/>
      <c r="AD74" s="445">
        <f t="shared" si="65"/>
        <v>-0.16666666666666657</v>
      </c>
      <c r="AE74" s="364" t="str">
        <f t="shared" si="66"/>
        <v/>
      </c>
      <c r="AF74" s="388"/>
      <c r="AG74" s="364"/>
      <c r="AH74" s="445" t="str">
        <f t="shared" si="67"/>
        <v/>
      </c>
      <c r="AI74" s="388"/>
      <c r="AJ74" s="445" t="str">
        <f t="shared" si="68"/>
        <v/>
      </c>
      <c r="AK74" s="364" t="str">
        <f t="shared" si="69"/>
        <v/>
      </c>
      <c r="AL74" s="388"/>
      <c r="AM74" s="364" t="str">
        <f t="shared" si="70"/>
        <v/>
      </c>
      <c r="AN74" s="445" t="str">
        <f t="shared" si="77"/>
        <v/>
      </c>
      <c r="AO74" s="388"/>
      <c r="AP74" s="445" t="str">
        <f t="shared" si="78"/>
        <v/>
      </c>
      <c r="AQ74" s="434" t="str">
        <f t="shared" si="79"/>
        <v/>
      </c>
      <c r="AR74" s="451"/>
      <c r="AS74" s="434" t="str">
        <f t="shared" si="80"/>
        <v/>
      </c>
      <c r="AT74" s="389"/>
      <c r="AU74" s="435" t="str">
        <f t="shared" si="81"/>
        <v/>
      </c>
      <c r="AV74" s="364" t="str">
        <f t="shared" si="82"/>
        <v/>
      </c>
      <c r="AW74" s="389"/>
      <c r="AX74" s="365" t="str">
        <f t="shared" si="83"/>
        <v/>
      </c>
      <c r="AY74" s="366" t="str">
        <f t="shared" si="71"/>
        <v/>
      </c>
      <c r="AZ74" s="358" t="str">
        <f t="shared" si="72"/>
        <v/>
      </c>
      <c r="BA74" s="366" t="str">
        <f t="shared" si="73"/>
        <v/>
      </c>
      <c r="BB74" s="358" t="str">
        <f t="shared" si="74"/>
        <v/>
      </c>
      <c r="BC74" s="366" t="str">
        <f t="shared" si="75"/>
        <v/>
      </c>
      <c r="BD74" s="367" t="str">
        <f t="shared" si="76"/>
        <v/>
      </c>
      <c r="BE74" s="356"/>
      <c r="BF74" s="356"/>
      <c r="BG74" s="356"/>
      <c r="BH74" s="356"/>
    </row>
    <row r="75" spans="1:60" ht="21.75" thickBot="1" x14ac:dyDescent="0.4">
      <c r="A75" s="368" t="s">
        <v>289</v>
      </c>
      <c r="B75" s="369">
        <v>14</v>
      </c>
      <c r="C75" s="372"/>
      <c r="D75" s="816" t="s">
        <v>288</v>
      </c>
      <c r="E75" s="817"/>
      <c r="F75" s="373">
        <f>IF(B71&gt;0,B75/B67,"")</f>
        <v>2.8</v>
      </c>
      <c r="G75" s="379"/>
      <c r="H75" s="372"/>
      <c r="I75" s="380"/>
      <c r="J75" s="355"/>
      <c r="Q75" s="364" t="str">
        <f t="shared" si="57"/>
        <v/>
      </c>
      <c r="R75" s="388"/>
      <c r="S75" s="364" t="str">
        <f t="shared" si="58"/>
        <v/>
      </c>
      <c r="T75" s="445" t="str">
        <f t="shared" si="59"/>
        <v/>
      </c>
      <c r="U75" s="388"/>
      <c r="V75" s="445" t="str">
        <f t="shared" si="60"/>
        <v/>
      </c>
      <c r="W75" s="388"/>
      <c r="X75" s="445" t="str">
        <f t="shared" si="61"/>
        <v/>
      </c>
      <c r="Y75" s="364" t="str">
        <f t="shared" si="62"/>
        <v/>
      </c>
      <c r="Z75" s="388"/>
      <c r="AA75" s="364" t="str">
        <f t="shared" si="63"/>
        <v/>
      </c>
      <c r="AB75" s="445" t="str">
        <f t="shared" si="64"/>
        <v/>
      </c>
      <c r="AC75" s="388"/>
      <c r="AD75" s="445" t="str">
        <f t="shared" si="65"/>
        <v/>
      </c>
      <c r="AE75" s="364">
        <f t="shared" si="66"/>
        <v>2.8</v>
      </c>
      <c r="AF75" s="388"/>
      <c r="AG75" s="364"/>
      <c r="AH75" s="445" t="str">
        <f t="shared" si="67"/>
        <v/>
      </c>
      <c r="AI75" s="388"/>
      <c r="AJ75" s="445" t="str">
        <f t="shared" si="68"/>
        <v/>
      </c>
      <c r="AK75" s="364" t="str">
        <f t="shared" si="69"/>
        <v/>
      </c>
      <c r="AL75" s="388"/>
      <c r="AM75" s="364" t="str">
        <f t="shared" si="70"/>
        <v/>
      </c>
      <c r="AN75" s="445" t="str">
        <f t="shared" si="77"/>
        <v/>
      </c>
      <c r="AO75" s="388"/>
      <c r="AP75" s="445" t="str">
        <f t="shared" si="78"/>
        <v/>
      </c>
      <c r="AQ75" s="434" t="str">
        <f t="shared" si="79"/>
        <v/>
      </c>
      <c r="AR75" s="451"/>
      <c r="AS75" s="434" t="str">
        <f t="shared" si="80"/>
        <v/>
      </c>
      <c r="AT75" s="389"/>
      <c r="AU75" s="435" t="str">
        <f t="shared" si="81"/>
        <v/>
      </c>
      <c r="AV75" s="364" t="str">
        <f t="shared" si="82"/>
        <v/>
      </c>
      <c r="AW75" s="389"/>
      <c r="AX75" s="365" t="str">
        <f t="shared" si="83"/>
        <v/>
      </c>
      <c r="AY75" s="366" t="str">
        <f t="shared" si="71"/>
        <v/>
      </c>
      <c r="AZ75" s="358" t="str">
        <f t="shared" si="72"/>
        <v/>
      </c>
      <c r="BA75" s="366" t="str">
        <f t="shared" si="73"/>
        <v/>
      </c>
      <c r="BB75" s="358" t="str">
        <f t="shared" si="74"/>
        <v/>
      </c>
      <c r="BC75" s="366" t="str">
        <f t="shared" si="75"/>
        <v/>
      </c>
      <c r="BD75" s="367" t="str">
        <f t="shared" si="76"/>
        <v/>
      </c>
      <c r="BE75" s="356"/>
      <c r="BF75" s="356"/>
      <c r="BG75" s="356"/>
      <c r="BH75" s="356"/>
    </row>
    <row r="76" spans="1:60" ht="21.75" thickBot="1" x14ac:dyDescent="0.4">
      <c r="A76" s="368" t="s">
        <v>290</v>
      </c>
      <c r="B76" s="369">
        <v>20</v>
      </c>
      <c r="C76" s="372"/>
      <c r="D76" s="814" t="s">
        <v>288</v>
      </c>
      <c r="E76" s="815"/>
      <c r="F76" s="373">
        <f>IF(B72&gt;0,B76/B68,"")</f>
        <v>4</v>
      </c>
      <c r="G76" s="368" t="s">
        <v>284</v>
      </c>
      <c r="H76" s="374"/>
      <c r="I76" s="375">
        <f>IF(B71&gt;0,(F76-F75)/F75,"")</f>
        <v>0.42857142857142866</v>
      </c>
      <c r="J76" s="355"/>
      <c r="Q76" s="364" t="str">
        <f t="shared" si="57"/>
        <v/>
      </c>
      <c r="R76" s="388"/>
      <c r="S76" s="364" t="str">
        <f t="shared" si="58"/>
        <v/>
      </c>
      <c r="T76" s="445" t="str">
        <f t="shared" si="59"/>
        <v/>
      </c>
      <c r="U76" s="388"/>
      <c r="V76" s="445" t="str">
        <f t="shared" si="60"/>
        <v/>
      </c>
      <c r="W76" s="388"/>
      <c r="X76" s="445" t="str">
        <f t="shared" si="61"/>
        <v/>
      </c>
      <c r="Y76" s="364" t="str">
        <f t="shared" si="62"/>
        <v/>
      </c>
      <c r="Z76" s="388"/>
      <c r="AA76" s="364" t="str">
        <f t="shared" si="63"/>
        <v/>
      </c>
      <c r="AB76" s="445" t="str">
        <f t="shared" si="64"/>
        <v/>
      </c>
      <c r="AC76" s="388"/>
      <c r="AD76" s="445" t="str">
        <f t="shared" si="65"/>
        <v/>
      </c>
      <c r="AE76" s="364" t="str">
        <f t="shared" si="66"/>
        <v/>
      </c>
      <c r="AF76" s="388"/>
      <c r="AG76" s="364"/>
      <c r="AH76" s="445">
        <f t="shared" si="67"/>
        <v>4</v>
      </c>
      <c r="AI76" s="388"/>
      <c r="AJ76" s="445">
        <f t="shared" si="68"/>
        <v>0.42857142857142866</v>
      </c>
      <c r="AK76" s="364" t="str">
        <f t="shared" si="69"/>
        <v/>
      </c>
      <c r="AL76" s="388"/>
      <c r="AM76" s="364" t="str">
        <f t="shared" si="70"/>
        <v/>
      </c>
      <c r="AN76" s="445" t="str">
        <f t="shared" si="77"/>
        <v/>
      </c>
      <c r="AO76" s="388"/>
      <c r="AP76" s="445" t="str">
        <f t="shared" si="78"/>
        <v/>
      </c>
      <c r="AQ76" s="434" t="str">
        <f t="shared" si="79"/>
        <v/>
      </c>
      <c r="AR76" s="451"/>
      <c r="AS76" s="434" t="str">
        <f t="shared" si="80"/>
        <v/>
      </c>
      <c r="AT76" s="389"/>
      <c r="AU76" s="435" t="str">
        <f t="shared" si="81"/>
        <v/>
      </c>
      <c r="AV76" s="364" t="str">
        <f t="shared" si="82"/>
        <v/>
      </c>
      <c r="AW76" s="389"/>
      <c r="AX76" s="365" t="str">
        <f t="shared" si="83"/>
        <v/>
      </c>
      <c r="AY76" s="366" t="str">
        <f t="shared" si="71"/>
        <v/>
      </c>
      <c r="AZ76" s="358" t="str">
        <f t="shared" si="72"/>
        <v/>
      </c>
      <c r="BA76" s="366" t="str">
        <f t="shared" si="73"/>
        <v/>
      </c>
      <c r="BB76" s="358" t="str">
        <f t="shared" si="74"/>
        <v/>
      </c>
      <c r="BC76" s="366" t="str">
        <f t="shared" si="75"/>
        <v/>
      </c>
      <c r="BD76" s="367" t="str">
        <f t="shared" si="76"/>
        <v/>
      </c>
      <c r="BE76" s="356"/>
      <c r="BF76" s="356"/>
      <c r="BG76" s="356"/>
      <c r="BH76" s="356"/>
    </row>
    <row r="77" spans="1:60" ht="21.75" thickBot="1" x14ac:dyDescent="0.4">
      <c r="A77" s="368" t="s">
        <v>291</v>
      </c>
      <c r="B77" s="369">
        <v>30</v>
      </c>
      <c r="C77" s="372"/>
      <c r="D77" s="814" t="s">
        <v>288</v>
      </c>
      <c r="E77" s="815"/>
      <c r="F77" s="373">
        <f>IF(B73&gt;0,B77/B69,"")</f>
        <v>6</v>
      </c>
      <c r="G77" s="368" t="s">
        <v>286</v>
      </c>
      <c r="H77" s="374"/>
      <c r="I77" s="375">
        <f>IF(B72&gt;0,(F77-F75)/F75,"")</f>
        <v>1.142857142857143</v>
      </c>
      <c r="J77" s="355"/>
      <c r="Q77" s="364" t="str">
        <f t="shared" si="57"/>
        <v/>
      </c>
      <c r="R77" s="388"/>
      <c r="S77" s="364" t="str">
        <f t="shared" si="58"/>
        <v/>
      </c>
      <c r="T77" s="445" t="str">
        <f t="shared" si="59"/>
        <v/>
      </c>
      <c r="U77" s="388"/>
      <c r="V77" s="445" t="str">
        <f t="shared" si="60"/>
        <v/>
      </c>
      <c r="W77" s="388"/>
      <c r="X77" s="445" t="str">
        <f t="shared" si="61"/>
        <v/>
      </c>
      <c r="Y77" s="364" t="str">
        <f t="shared" si="62"/>
        <v/>
      </c>
      <c r="Z77" s="388"/>
      <c r="AA77" s="364" t="str">
        <f t="shared" si="63"/>
        <v/>
      </c>
      <c r="AB77" s="445" t="str">
        <f t="shared" si="64"/>
        <v/>
      </c>
      <c r="AC77" s="388"/>
      <c r="AD77" s="445" t="str">
        <f t="shared" si="65"/>
        <v/>
      </c>
      <c r="AE77" s="364" t="str">
        <f t="shared" si="66"/>
        <v/>
      </c>
      <c r="AF77" s="388"/>
      <c r="AG77" s="364"/>
      <c r="AH77" s="445" t="str">
        <f t="shared" si="67"/>
        <v/>
      </c>
      <c r="AI77" s="388"/>
      <c r="AJ77" s="445" t="str">
        <f t="shared" si="68"/>
        <v/>
      </c>
      <c r="AK77" s="364">
        <f t="shared" si="69"/>
        <v>6</v>
      </c>
      <c r="AL77" s="388"/>
      <c r="AM77" s="364">
        <f t="shared" si="70"/>
        <v>1.142857142857143</v>
      </c>
      <c r="AN77" s="445" t="str">
        <f t="shared" si="77"/>
        <v/>
      </c>
      <c r="AO77" s="388"/>
      <c r="AP77" s="445" t="str">
        <f t="shared" si="78"/>
        <v/>
      </c>
      <c r="AQ77" s="434" t="str">
        <f t="shared" si="79"/>
        <v/>
      </c>
      <c r="AR77" s="451"/>
      <c r="AS77" s="434" t="str">
        <f t="shared" si="80"/>
        <v/>
      </c>
      <c r="AT77" s="389"/>
      <c r="AU77" s="435" t="str">
        <f t="shared" si="81"/>
        <v/>
      </c>
      <c r="AV77" s="364" t="str">
        <f t="shared" si="82"/>
        <v/>
      </c>
      <c r="AW77" s="389"/>
      <c r="AX77" s="365" t="str">
        <f t="shared" si="83"/>
        <v/>
      </c>
      <c r="AY77" s="366" t="str">
        <f t="shared" si="71"/>
        <v/>
      </c>
      <c r="AZ77" s="358" t="str">
        <f t="shared" si="72"/>
        <v/>
      </c>
      <c r="BA77" s="366" t="str">
        <f t="shared" si="73"/>
        <v/>
      </c>
      <c r="BB77" s="358" t="str">
        <f t="shared" si="74"/>
        <v/>
      </c>
      <c r="BC77" s="366" t="str">
        <f t="shared" si="75"/>
        <v/>
      </c>
      <c r="BD77" s="367" t="str">
        <f t="shared" si="76"/>
        <v/>
      </c>
      <c r="BE77" s="356"/>
      <c r="BF77" s="356"/>
      <c r="BG77" s="356"/>
      <c r="BH77" s="356"/>
    </row>
    <row r="78" spans="1:60" ht="21.75" thickBot="1" x14ac:dyDescent="0.4">
      <c r="A78" s="368" t="s">
        <v>292</v>
      </c>
      <c r="B78" s="381">
        <v>0.45</v>
      </c>
      <c r="C78" s="372"/>
      <c r="D78" s="368" t="s">
        <v>281</v>
      </c>
      <c r="E78" s="374"/>
      <c r="F78" s="375">
        <f>IF(B78&gt;0,(B78-B79)/B79,"")</f>
        <v>-0.24999999999999994</v>
      </c>
      <c r="G78" s="355"/>
      <c r="H78" s="355"/>
      <c r="I78" s="355"/>
      <c r="J78" s="355"/>
      <c r="Q78" s="364" t="str">
        <f t="shared" si="57"/>
        <v/>
      </c>
      <c r="R78" s="388"/>
      <c r="S78" s="364" t="str">
        <f t="shared" si="58"/>
        <v/>
      </c>
      <c r="T78" s="445" t="str">
        <f t="shared" si="59"/>
        <v/>
      </c>
      <c r="U78" s="388"/>
      <c r="V78" s="445" t="str">
        <f t="shared" si="60"/>
        <v/>
      </c>
      <c r="W78" s="388"/>
      <c r="X78" s="445" t="str">
        <f t="shared" si="61"/>
        <v/>
      </c>
      <c r="Y78" s="364" t="str">
        <f t="shared" si="62"/>
        <v/>
      </c>
      <c r="Z78" s="388"/>
      <c r="AA78" s="364" t="str">
        <f t="shared" si="63"/>
        <v/>
      </c>
      <c r="AB78" s="445" t="str">
        <f t="shared" si="64"/>
        <v/>
      </c>
      <c r="AC78" s="388"/>
      <c r="AD78" s="445" t="str">
        <f t="shared" si="65"/>
        <v/>
      </c>
      <c r="AE78" s="364" t="str">
        <f t="shared" si="66"/>
        <v/>
      </c>
      <c r="AF78" s="388"/>
      <c r="AG78" s="364"/>
      <c r="AH78" s="445" t="str">
        <f t="shared" si="67"/>
        <v/>
      </c>
      <c r="AI78" s="388"/>
      <c r="AJ78" s="445" t="str">
        <f t="shared" si="68"/>
        <v/>
      </c>
      <c r="AK78" s="364" t="str">
        <f t="shared" si="69"/>
        <v/>
      </c>
      <c r="AL78" s="388"/>
      <c r="AM78" s="364" t="str">
        <f t="shared" si="70"/>
        <v/>
      </c>
      <c r="AN78" s="445">
        <f t="shared" si="77"/>
        <v>0.45</v>
      </c>
      <c r="AO78" s="388"/>
      <c r="AP78" s="445">
        <f t="shared" si="78"/>
        <v>-0.24999999999999994</v>
      </c>
      <c r="AQ78" s="434" t="str">
        <f t="shared" si="79"/>
        <v/>
      </c>
      <c r="AR78" s="451"/>
      <c r="AS78" s="434" t="str">
        <f t="shared" si="80"/>
        <v/>
      </c>
      <c r="AT78" s="389"/>
      <c r="AU78" s="435" t="str">
        <f t="shared" si="81"/>
        <v/>
      </c>
      <c r="AV78" s="364" t="str">
        <f t="shared" si="82"/>
        <v/>
      </c>
      <c r="AW78" s="389"/>
      <c r="AX78" s="365" t="str">
        <f t="shared" si="83"/>
        <v/>
      </c>
      <c r="AY78" s="366" t="str">
        <f t="shared" si="71"/>
        <v/>
      </c>
      <c r="AZ78" s="358" t="str">
        <f t="shared" si="72"/>
        <v/>
      </c>
      <c r="BA78" s="366" t="str">
        <f t="shared" si="73"/>
        <v/>
      </c>
      <c r="BB78" s="358" t="str">
        <f t="shared" si="74"/>
        <v/>
      </c>
      <c r="BC78" s="366" t="str">
        <f t="shared" si="75"/>
        <v/>
      </c>
      <c r="BD78" s="367" t="str">
        <f t="shared" si="76"/>
        <v/>
      </c>
      <c r="BE78" s="356"/>
      <c r="BF78" s="356"/>
      <c r="BG78" s="356"/>
      <c r="BH78" s="356"/>
    </row>
    <row r="79" spans="1:60" ht="21.75" thickBot="1" x14ac:dyDescent="0.4">
      <c r="A79" s="368" t="s">
        <v>293</v>
      </c>
      <c r="B79" s="381">
        <v>0.6</v>
      </c>
      <c r="C79" s="372"/>
      <c r="D79" s="382"/>
      <c r="E79" s="372"/>
      <c r="F79" s="380"/>
      <c r="G79" s="355"/>
      <c r="H79" s="355"/>
      <c r="I79" s="355"/>
      <c r="J79" s="355"/>
      <c r="Q79" s="364" t="str">
        <f t="shared" si="57"/>
        <v/>
      </c>
      <c r="R79" s="388"/>
      <c r="S79" s="364" t="str">
        <f t="shared" si="58"/>
        <v/>
      </c>
      <c r="T79" s="445" t="str">
        <f t="shared" si="59"/>
        <v/>
      </c>
      <c r="U79" s="388"/>
      <c r="V79" s="445" t="str">
        <f t="shared" si="60"/>
        <v/>
      </c>
      <c r="W79" s="388"/>
      <c r="X79" s="445" t="str">
        <f t="shared" si="61"/>
        <v/>
      </c>
      <c r="Y79" s="364" t="str">
        <f t="shared" si="62"/>
        <v/>
      </c>
      <c r="Z79" s="388"/>
      <c r="AA79" s="364" t="str">
        <f t="shared" si="63"/>
        <v/>
      </c>
      <c r="AB79" s="445" t="str">
        <f t="shared" si="64"/>
        <v/>
      </c>
      <c r="AC79" s="388"/>
      <c r="AD79" s="445" t="str">
        <f t="shared" si="65"/>
        <v/>
      </c>
      <c r="AE79" s="364" t="str">
        <f t="shared" si="66"/>
        <v/>
      </c>
      <c r="AF79" s="388"/>
      <c r="AG79" s="364"/>
      <c r="AH79" s="445" t="str">
        <f t="shared" si="67"/>
        <v/>
      </c>
      <c r="AI79" s="388"/>
      <c r="AJ79" s="445" t="str">
        <f t="shared" si="68"/>
        <v/>
      </c>
      <c r="AK79" s="364" t="str">
        <f t="shared" si="69"/>
        <v/>
      </c>
      <c r="AL79" s="388"/>
      <c r="AM79" s="364" t="str">
        <f t="shared" si="70"/>
        <v/>
      </c>
      <c r="AN79" s="445" t="str">
        <f t="shared" si="77"/>
        <v/>
      </c>
      <c r="AO79" s="388"/>
      <c r="AP79" s="445" t="str">
        <f t="shared" si="78"/>
        <v/>
      </c>
      <c r="AQ79" s="434">
        <f t="shared" si="79"/>
        <v>0.6</v>
      </c>
      <c r="AR79" s="451"/>
      <c r="AS79" s="434" t="str">
        <f t="shared" si="80"/>
        <v/>
      </c>
      <c r="AT79" s="389"/>
      <c r="AU79" s="435" t="str">
        <f t="shared" si="81"/>
        <v/>
      </c>
      <c r="AV79" s="364" t="str">
        <f t="shared" si="82"/>
        <v/>
      </c>
      <c r="AW79" s="389"/>
      <c r="AX79" s="365" t="str">
        <f t="shared" si="83"/>
        <v/>
      </c>
      <c r="AY79" s="366" t="str">
        <f t="shared" si="71"/>
        <v/>
      </c>
      <c r="AZ79" s="358" t="str">
        <f t="shared" si="72"/>
        <v/>
      </c>
      <c r="BA79" s="366" t="str">
        <f t="shared" si="73"/>
        <v/>
      </c>
      <c r="BB79" s="358" t="str">
        <f t="shared" si="74"/>
        <v/>
      </c>
      <c r="BC79" s="366" t="str">
        <f t="shared" si="75"/>
        <v/>
      </c>
      <c r="BD79" s="367" t="str">
        <f t="shared" si="76"/>
        <v/>
      </c>
      <c r="BE79" s="356"/>
      <c r="BF79" s="356"/>
      <c r="BG79" s="356"/>
      <c r="BH79" s="356"/>
    </row>
    <row r="80" spans="1:60" ht="21.75" thickBot="1" x14ac:dyDescent="0.4">
      <c r="A80" s="368" t="s">
        <v>294</v>
      </c>
      <c r="B80" s="381">
        <v>0.65</v>
      </c>
      <c r="C80" s="372"/>
      <c r="D80" s="368" t="s">
        <v>284</v>
      </c>
      <c r="E80" s="374"/>
      <c r="F80" s="375">
        <f>IF(B80&gt;0,(B80-B79)/B79,"")</f>
        <v>8.3333333333333412E-2</v>
      </c>
      <c r="G80" s="355"/>
      <c r="H80" s="355"/>
      <c r="I80" s="355"/>
      <c r="J80" s="355"/>
      <c r="Q80" s="364" t="str">
        <f t="shared" si="57"/>
        <v/>
      </c>
      <c r="R80" s="388"/>
      <c r="S80" s="364" t="str">
        <f t="shared" si="58"/>
        <v/>
      </c>
      <c r="T80" s="445" t="str">
        <f t="shared" si="59"/>
        <v/>
      </c>
      <c r="U80" s="388"/>
      <c r="V80" s="445" t="str">
        <f t="shared" si="60"/>
        <v/>
      </c>
      <c r="W80" s="388"/>
      <c r="X80" s="445" t="str">
        <f t="shared" si="61"/>
        <v/>
      </c>
      <c r="Y80" s="364" t="str">
        <f t="shared" si="62"/>
        <v/>
      </c>
      <c r="Z80" s="388"/>
      <c r="AA80" s="364" t="str">
        <f t="shared" si="63"/>
        <v/>
      </c>
      <c r="AB80" s="445" t="str">
        <f t="shared" si="64"/>
        <v/>
      </c>
      <c r="AC80" s="388"/>
      <c r="AD80" s="445" t="str">
        <f t="shared" si="65"/>
        <v/>
      </c>
      <c r="AE80" s="364" t="str">
        <f t="shared" si="66"/>
        <v/>
      </c>
      <c r="AF80" s="388"/>
      <c r="AG80" s="364"/>
      <c r="AH80" s="445" t="str">
        <f t="shared" si="67"/>
        <v/>
      </c>
      <c r="AI80" s="388"/>
      <c r="AJ80" s="445" t="str">
        <f t="shared" si="68"/>
        <v/>
      </c>
      <c r="AK80" s="364" t="str">
        <f t="shared" si="69"/>
        <v/>
      </c>
      <c r="AL80" s="388"/>
      <c r="AM80" s="364" t="str">
        <f t="shared" si="70"/>
        <v/>
      </c>
      <c r="AN80" s="445" t="str">
        <f t="shared" si="77"/>
        <v/>
      </c>
      <c r="AO80" s="388"/>
      <c r="AP80" s="445" t="str">
        <f t="shared" si="78"/>
        <v/>
      </c>
      <c r="AQ80" s="434" t="str">
        <f t="shared" si="79"/>
        <v/>
      </c>
      <c r="AR80" s="451"/>
      <c r="AS80" s="434">
        <f t="shared" si="80"/>
        <v>0.65</v>
      </c>
      <c r="AT80" s="389"/>
      <c r="AU80" s="435">
        <f t="shared" si="81"/>
        <v>8.3333333333333412E-2</v>
      </c>
      <c r="AV80" s="364" t="str">
        <f t="shared" si="82"/>
        <v/>
      </c>
      <c r="AW80" s="389"/>
      <c r="AX80" s="365" t="str">
        <f t="shared" si="83"/>
        <v/>
      </c>
      <c r="AY80" s="366" t="str">
        <f t="shared" si="71"/>
        <v/>
      </c>
      <c r="AZ80" s="358" t="str">
        <f t="shared" si="72"/>
        <v/>
      </c>
      <c r="BA80" s="366" t="str">
        <f t="shared" si="73"/>
        <v/>
      </c>
      <c r="BB80" s="358" t="str">
        <f t="shared" si="74"/>
        <v/>
      </c>
      <c r="BC80" s="366" t="str">
        <f t="shared" si="75"/>
        <v/>
      </c>
      <c r="BD80" s="367" t="str">
        <f t="shared" si="76"/>
        <v/>
      </c>
      <c r="BE80" s="356"/>
      <c r="BF80" s="356"/>
      <c r="BG80" s="356"/>
      <c r="BH80" s="356"/>
    </row>
    <row r="81" spans="1:94" ht="21.75" thickBot="1" x14ac:dyDescent="0.4">
      <c r="A81" s="368" t="s">
        <v>295</v>
      </c>
      <c r="B81" s="381">
        <v>0.7</v>
      </c>
      <c r="C81" s="372"/>
      <c r="D81" s="368" t="s">
        <v>286</v>
      </c>
      <c r="E81" s="374"/>
      <c r="F81" s="375">
        <f>IF(B81&gt;0,(B81-B79)/B79,"")</f>
        <v>0.16666666666666663</v>
      </c>
      <c r="G81" s="355"/>
      <c r="H81" s="355"/>
      <c r="I81" s="355"/>
      <c r="J81" s="355"/>
      <c r="Q81" s="364" t="str">
        <f t="shared" si="57"/>
        <v/>
      </c>
      <c r="R81" s="388"/>
      <c r="S81" s="364" t="str">
        <f t="shared" si="58"/>
        <v/>
      </c>
      <c r="T81" s="445" t="str">
        <f t="shared" si="59"/>
        <v/>
      </c>
      <c r="U81" s="388"/>
      <c r="V81" s="445" t="str">
        <f t="shared" si="60"/>
        <v/>
      </c>
      <c r="W81" s="388"/>
      <c r="X81" s="445" t="str">
        <f t="shared" si="61"/>
        <v/>
      </c>
      <c r="Y81" s="364" t="str">
        <f t="shared" si="62"/>
        <v/>
      </c>
      <c r="Z81" s="388"/>
      <c r="AA81" s="364" t="str">
        <f t="shared" si="63"/>
        <v/>
      </c>
      <c r="AB81" s="445" t="str">
        <f t="shared" si="64"/>
        <v/>
      </c>
      <c r="AC81" s="388"/>
      <c r="AD81" s="445" t="str">
        <f t="shared" si="65"/>
        <v/>
      </c>
      <c r="AE81" s="364" t="str">
        <f t="shared" si="66"/>
        <v/>
      </c>
      <c r="AF81" s="388"/>
      <c r="AG81" s="364"/>
      <c r="AH81" s="445" t="str">
        <f t="shared" si="67"/>
        <v/>
      </c>
      <c r="AI81" s="388"/>
      <c r="AJ81" s="445" t="str">
        <f t="shared" si="68"/>
        <v/>
      </c>
      <c r="AK81" s="364" t="str">
        <f t="shared" si="69"/>
        <v/>
      </c>
      <c r="AL81" s="388"/>
      <c r="AM81" s="364" t="str">
        <f t="shared" si="70"/>
        <v/>
      </c>
      <c r="AN81" s="445" t="str">
        <f t="shared" si="77"/>
        <v/>
      </c>
      <c r="AO81" s="388"/>
      <c r="AP81" s="445" t="str">
        <f t="shared" si="78"/>
        <v/>
      </c>
      <c r="AQ81" s="434" t="str">
        <f t="shared" si="79"/>
        <v/>
      </c>
      <c r="AR81" s="451"/>
      <c r="AS81" s="434" t="str">
        <f t="shared" si="80"/>
        <v/>
      </c>
      <c r="AT81" s="389"/>
      <c r="AU81" s="435" t="str">
        <f t="shared" si="81"/>
        <v/>
      </c>
      <c r="AV81" s="364">
        <f t="shared" si="82"/>
        <v>0.7</v>
      </c>
      <c r="AW81" s="389"/>
      <c r="AX81" s="365">
        <f>IF(A81="16) Qual porcentagem dos recursos financeiros de São Carlos será investida em abastecimento de água e estruturas de saneamento em 2050?   ",F81,"")</f>
        <v>0.16666666666666663</v>
      </c>
      <c r="AY81" s="366" t="str">
        <f t="shared" si="71"/>
        <v/>
      </c>
      <c r="AZ81" s="358" t="str">
        <f t="shared" si="72"/>
        <v/>
      </c>
      <c r="BA81" s="366" t="str">
        <f t="shared" si="73"/>
        <v/>
      </c>
      <c r="BB81" s="358" t="str">
        <f t="shared" si="74"/>
        <v/>
      </c>
      <c r="BC81" s="366" t="str">
        <f t="shared" si="75"/>
        <v/>
      </c>
      <c r="BD81" s="367" t="str">
        <f t="shared" si="76"/>
        <v/>
      </c>
      <c r="BE81" s="356"/>
      <c r="BF81" s="356"/>
      <c r="BG81" s="356"/>
      <c r="BH81" s="356"/>
    </row>
    <row r="82" spans="1:94" ht="21.75" thickBot="1" x14ac:dyDescent="0.4">
      <c r="A82" s="355"/>
      <c r="B82" s="355"/>
      <c r="C82" s="355"/>
      <c r="D82" s="355"/>
      <c r="E82" s="355"/>
      <c r="F82" s="383"/>
      <c r="G82" s="355"/>
      <c r="H82" s="823" t="s">
        <v>296</v>
      </c>
      <c r="I82" s="823"/>
      <c r="J82" s="355"/>
      <c r="Q82" s="364" t="str">
        <f t="shared" si="57"/>
        <v/>
      </c>
      <c r="R82" s="388"/>
      <c r="S82" s="364" t="str">
        <f t="shared" si="58"/>
        <v/>
      </c>
      <c r="T82" s="445" t="str">
        <f t="shared" si="59"/>
        <v/>
      </c>
      <c r="U82" s="388"/>
      <c r="V82" s="445" t="str">
        <f t="shared" si="60"/>
        <v/>
      </c>
      <c r="W82" s="388"/>
      <c r="X82" s="445" t="str">
        <f t="shared" si="61"/>
        <v/>
      </c>
      <c r="Y82" s="364" t="str">
        <f t="shared" si="62"/>
        <v/>
      </c>
      <c r="Z82" s="388"/>
      <c r="AA82" s="364" t="str">
        <f t="shared" si="63"/>
        <v/>
      </c>
      <c r="AB82" s="445" t="str">
        <f t="shared" si="64"/>
        <v/>
      </c>
      <c r="AC82" s="388"/>
      <c r="AD82" s="445" t="str">
        <f t="shared" si="65"/>
        <v/>
      </c>
      <c r="AE82" s="364" t="str">
        <f t="shared" si="66"/>
        <v/>
      </c>
      <c r="AF82" s="388"/>
      <c r="AG82" s="364"/>
      <c r="AH82" s="445" t="str">
        <f t="shared" si="67"/>
        <v/>
      </c>
      <c r="AI82" s="388"/>
      <c r="AJ82" s="445" t="str">
        <f t="shared" si="68"/>
        <v/>
      </c>
      <c r="AK82" s="364" t="str">
        <f t="shared" si="69"/>
        <v/>
      </c>
      <c r="AL82" s="388"/>
      <c r="AM82" s="364" t="str">
        <f t="shared" si="70"/>
        <v/>
      </c>
      <c r="AN82" s="445" t="str">
        <f t="shared" si="77"/>
        <v/>
      </c>
      <c r="AO82" s="388"/>
      <c r="AP82" s="445" t="str">
        <f t="shared" si="78"/>
        <v/>
      </c>
      <c r="AQ82" s="434" t="str">
        <f t="shared" si="79"/>
        <v/>
      </c>
      <c r="AR82" s="451"/>
      <c r="AS82" s="434" t="str">
        <f t="shared" si="80"/>
        <v/>
      </c>
      <c r="AT82" s="389"/>
      <c r="AU82" s="435" t="str">
        <f t="shared" si="81"/>
        <v/>
      </c>
      <c r="AV82" s="364" t="str">
        <f t="shared" si="82"/>
        <v/>
      </c>
      <c r="AW82" s="389"/>
      <c r="AX82" s="365" t="str">
        <f t="shared" si="83"/>
        <v/>
      </c>
      <c r="AY82" s="366" t="str">
        <f t="shared" si="71"/>
        <v/>
      </c>
      <c r="AZ82" s="358" t="str">
        <f t="shared" si="72"/>
        <v/>
      </c>
      <c r="BA82" s="366" t="str">
        <f t="shared" si="73"/>
        <v/>
      </c>
      <c r="BB82" s="358" t="str">
        <f t="shared" si="74"/>
        <v/>
      </c>
      <c r="BC82" s="366" t="str">
        <f t="shared" si="75"/>
        <v/>
      </c>
      <c r="BD82" s="367" t="str">
        <f t="shared" si="76"/>
        <v/>
      </c>
      <c r="BE82" s="356"/>
      <c r="BF82" s="356"/>
      <c r="BG82" s="356"/>
      <c r="BH82" s="356"/>
    </row>
    <row r="83" spans="1:94" ht="21.75" thickBot="1" x14ac:dyDescent="0.4">
      <c r="A83" s="368" t="s">
        <v>297</v>
      </c>
      <c r="B83" s="820" t="s">
        <v>298</v>
      </c>
      <c r="C83" s="821"/>
      <c r="D83" s="821"/>
      <c r="E83" s="821"/>
      <c r="F83" s="821"/>
      <c r="G83" s="822"/>
      <c r="H83" s="819">
        <v>0</v>
      </c>
      <c r="I83" s="819"/>
      <c r="J83" s="355"/>
      <c r="Q83" s="364" t="str">
        <f t="shared" si="57"/>
        <v/>
      </c>
      <c r="R83" s="388"/>
      <c r="S83" s="364" t="str">
        <f t="shared" si="58"/>
        <v/>
      </c>
      <c r="T83" s="445" t="str">
        <f t="shared" si="59"/>
        <v/>
      </c>
      <c r="U83" s="388"/>
      <c r="V83" s="445" t="str">
        <f t="shared" si="60"/>
        <v/>
      </c>
      <c r="W83" s="388"/>
      <c r="X83" s="445" t="str">
        <f t="shared" si="61"/>
        <v/>
      </c>
      <c r="Y83" s="364" t="str">
        <f t="shared" si="62"/>
        <v/>
      </c>
      <c r="Z83" s="388"/>
      <c r="AA83" s="364" t="str">
        <f t="shared" si="63"/>
        <v/>
      </c>
      <c r="AB83" s="445" t="str">
        <f t="shared" si="64"/>
        <v/>
      </c>
      <c r="AC83" s="388"/>
      <c r="AD83" s="445" t="str">
        <f t="shared" si="65"/>
        <v/>
      </c>
      <c r="AE83" s="364" t="str">
        <f t="shared" si="66"/>
        <v/>
      </c>
      <c r="AF83" s="388"/>
      <c r="AG83" s="364"/>
      <c r="AH83" s="445" t="str">
        <f t="shared" si="67"/>
        <v/>
      </c>
      <c r="AI83" s="388"/>
      <c r="AJ83" s="445" t="str">
        <f t="shared" si="68"/>
        <v/>
      </c>
      <c r="AK83" s="364" t="str">
        <f t="shared" si="69"/>
        <v/>
      </c>
      <c r="AL83" s="388"/>
      <c r="AM83" s="364" t="str">
        <f t="shared" si="70"/>
        <v/>
      </c>
      <c r="AN83" s="445" t="str">
        <f t="shared" si="77"/>
        <v/>
      </c>
      <c r="AO83" s="388"/>
      <c r="AP83" s="445" t="str">
        <f t="shared" si="78"/>
        <v/>
      </c>
      <c r="AQ83" s="434" t="str">
        <f t="shared" si="79"/>
        <v/>
      </c>
      <c r="AR83" s="451"/>
      <c r="AS83" s="434" t="str">
        <f t="shared" si="80"/>
        <v/>
      </c>
      <c r="AT83" s="389"/>
      <c r="AU83" s="435" t="str">
        <f t="shared" si="81"/>
        <v/>
      </c>
      <c r="AV83" s="364" t="str">
        <f t="shared" si="82"/>
        <v/>
      </c>
      <c r="AW83" s="389"/>
      <c r="AX83" s="365" t="str">
        <f t="shared" si="83"/>
        <v/>
      </c>
      <c r="AY83" s="366">
        <f t="shared" si="71"/>
        <v>0</v>
      </c>
      <c r="AZ83" s="358" t="str">
        <f t="shared" si="72"/>
        <v/>
      </c>
      <c r="BA83" s="366" t="str">
        <f t="shared" si="73"/>
        <v/>
      </c>
      <c r="BB83" s="358" t="str">
        <f t="shared" si="74"/>
        <v/>
      </c>
      <c r="BC83" s="366" t="str">
        <f t="shared" si="75"/>
        <v/>
      </c>
      <c r="BD83" s="367" t="str">
        <f t="shared" si="76"/>
        <v/>
      </c>
      <c r="BE83" s="356"/>
      <c r="BF83" s="356"/>
      <c r="BG83" s="356"/>
      <c r="BH83" s="356"/>
    </row>
    <row r="84" spans="1:94" ht="21.75" thickBot="1" x14ac:dyDescent="0.4">
      <c r="A84" s="368" t="s">
        <v>299</v>
      </c>
      <c r="B84" s="820" t="s">
        <v>300</v>
      </c>
      <c r="C84" s="821"/>
      <c r="D84" s="821"/>
      <c r="E84" s="821"/>
      <c r="F84" s="821"/>
      <c r="G84" s="822"/>
      <c r="H84" s="819">
        <v>1</v>
      </c>
      <c r="I84" s="819"/>
      <c r="J84" s="355"/>
      <c r="Q84" s="364" t="str">
        <f t="shared" si="57"/>
        <v/>
      </c>
      <c r="R84" s="388"/>
      <c r="S84" s="364" t="str">
        <f t="shared" si="58"/>
        <v/>
      </c>
      <c r="T84" s="445" t="str">
        <f t="shared" si="59"/>
        <v/>
      </c>
      <c r="U84" s="388"/>
      <c r="V84" s="445" t="str">
        <f t="shared" si="60"/>
        <v/>
      </c>
      <c r="W84" s="388"/>
      <c r="X84" s="445" t="str">
        <f t="shared" si="61"/>
        <v/>
      </c>
      <c r="Y84" s="364" t="str">
        <f t="shared" si="62"/>
        <v/>
      </c>
      <c r="Z84" s="388"/>
      <c r="AA84" s="364" t="str">
        <f t="shared" si="63"/>
        <v/>
      </c>
      <c r="AB84" s="445" t="str">
        <f t="shared" si="64"/>
        <v/>
      </c>
      <c r="AC84" s="388"/>
      <c r="AD84" s="445" t="str">
        <f t="shared" si="65"/>
        <v/>
      </c>
      <c r="AE84" s="364" t="str">
        <f t="shared" si="66"/>
        <v/>
      </c>
      <c r="AF84" s="388"/>
      <c r="AG84" s="364"/>
      <c r="AH84" s="445" t="str">
        <f t="shared" si="67"/>
        <v/>
      </c>
      <c r="AI84" s="388"/>
      <c r="AJ84" s="445" t="str">
        <f t="shared" si="68"/>
        <v/>
      </c>
      <c r="AK84" s="364" t="str">
        <f t="shared" si="69"/>
        <v/>
      </c>
      <c r="AL84" s="388"/>
      <c r="AM84" s="364" t="str">
        <f t="shared" si="70"/>
        <v/>
      </c>
      <c r="AN84" s="445" t="str">
        <f t="shared" si="77"/>
        <v/>
      </c>
      <c r="AO84" s="388"/>
      <c r="AP84" s="445" t="str">
        <f t="shared" si="78"/>
        <v/>
      </c>
      <c r="AQ84" s="434" t="str">
        <f t="shared" si="79"/>
        <v/>
      </c>
      <c r="AR84" s="451"/>
      <c r="AS84" s="434" t="str">
        <f t="shared" si="80"/>
        <v/>
      </c>
      <c r="AT84" s="389"/>
      <c r="AU84" s="435" t="str">
        <f t="shared" si="81"/>
        <v/>
      </c>
      <c r="AV84" s="364" t="str">
        <f t="shared" si="82"/>
        <v/>
      </c>
      <c r="AW84" s="389"/>
      <c r="AX84" s="365" t="str">
        <f t="shared" si="83"/>
        <v/>
      </c>
      <c r="AY84" s="366" t="str">
        <f t="shared" si="71"/>
        <v/>
      </c>
      <c r="AZ84" s="358">
        <f t="shared" si="72"/>
        <v>1</v>
      </c>
      <c r="BA84" s="366" t="str">
        <f t="shared" si="73"/>
        <v/>
      </c>
      <c r="BB84" s="358" t="str">
        <f t="shared" si="74"/>
        <v/>
      </c>
      <c r="BC84" s="366" t="str">
        <f t="shared" si="75"/>
        <v/>
      </c>
      <c r="BD84" s="367" t="str">
        <f t="shared" si="76"/>
        <v/>
      </c>
      <c r="BE84" s="356"/>
      <c r="BF84" s="356"/>
      <c r="BG84" s="356"/>
      <c r="BH84" s="356"/>
    </row>
    <row r="85" spans="1:94" ht="21.75" thickBot="1" x14ac:dyDescent="0.4">
      <c r="A85" s="368" t="s">
        <v>301</v>
      </c>
      <c r="B85" s="820" t="s">
        <v>298</v>
      </c>
      <c r="C85" s="821"/>
      <c r="D85" s="821"/>
      <c r="E85" s="821"/>
      <c r="F85" s="821"/>
      <c r="G85" s="822"/>
      <c r="H85" s="819">
        <v>0</v>
      </c>
      <c r="I85" s="819"/>
      <c r="J85" s="355"/>
      <c r="Q85" s="364" t="str">
        <f t="shared" si="57"/>
        <v/>
      </c>
      <c r="R85" s="388"/>
      <c r="S85" s="364" t="str">
        <f t="shared" si="58"/>
        <v/>
      </c>
      <c r="T85" s="445" t="str">
        <f t="shared" si="59"/>
        <v/>
      </c>
      <c r="U85" s="388"/>
      <c r="V85" s="445" t="str">
        <f t="shared" si="60"/>
        <v/>
      </c>
      <c r="W85" s="388"/>
      <c r="X85" s="445" t="str">
        <f t="shared" si="61"/>
        <v/>
      </c>
      <c r="Y85" s="364" t="str">
        <f t="shared" si="62"/>
        <v/>
      </c>
      <c r="Z85" s="388"/>
      <c r="AA85" s="364" t="str">
        <f t="shared" si="63"/>
        <v/>
      </c>
      <c r="AB85" s="445" t="str">
        <f t="shared" si="64"/>
        <v/>
      </c>
      <c r="AC85" s="388"/>
      <c r="AD85" s="445" t="str">
        <f t="shared" si="65"/>
        <v/>
      </c>
      <c r="AE85" s="364" t="str">
        <f t="shared" si="66"/>
        <v/>
      </c>
      <c r="AF85" s="388"/>
      <c r="AG85" s="364"/>
      <c r="AH85" s="445" t="str">
        <f t="shared" si="67"/>
        <v/>
      </c>
      <c r="AI85" s="388"/>
      <c r="AJ85" s="445" t="str">
        <f t="shared" si="68"/>
        <v/>
      </c>
      <c r="AK85" s="364" t="str">
        <f t="shared" si="69"/>
        <v/>
      </c>
      <c r="AL85" s="388"/>
      <c r="AM85" s="364" t="str">
        <f t="shared" si="70"/>
        <v/>
      </c>
      <c r="AN85" s="445" t="str">
        <f t="shared" si="77"/>
        <v/>
      </c>
      <c r="AO85" s="388"/>
      <c r="AP85" s="445" t="str">
        <f t="shared" si="78"/>
        <v/>
      </c>
      <c r="AQ85" s="434" t="str">
        <f t="shared" si="79"/>
        <v/>
      </c>
      <c r="AR85" s="451"/>
      <c r="AS85" s="434" t="str">
        <f t="shared" si="80"/>
        <v/>
      </c>
      <c r="AT85" s="389"/>
      <c r="AU85" s="435" t="str">
        <f t="shared" si="81"/>
        <v/>
      </c>
      <c r="AV85" s="364" t="str">
        <f t="shared" si="82"/>
        <v/>
      </c>
      <c r="AW85" s="389"/>
      <c r="AX85" s="365" t="str">
        <f t="shared" si="83"/>
        <v/>
      </c>
      <c r="AY85" s="366" t="str">
        <f t="shared" si="71"/>
        <v/>
      </c>
      <c r="AZ85" s="358" t="str">
        <f t="shared" si="72"/>
        <v/>
      </c>
      <c r="BA85" s="366">
        <f t="shared" si="73"/>
        <v>0</v>
      </c>
      <c r="BB85" s="358" t="str">
        <f t="shared" si="74"/>
        <v/>
      </c>
      <c r="BC85" s="366" t="str">
        <f t="shared" si="75"/>
        <v/>
      </c>
      <c r="BD85" s="367" t="str">
        <f t="shared" si="76"/>
        <v/>
      </c>
      <c r="BE85" s="356"/>
      <c r="BF85" s="356"/>
      <c r="BG85" s="356"/>
      <c r="BH85" s="356"/>
    </row>
    <row r="86" spans="1:94" ht="21.75" thickBot="1" x14ac:dyDescent="0.4">
      <c r="A86" s="368" t="s">
        <v>302</v>
      </c>
      <c r="B86" s="820" t="s">
        <v>311</v>
      </c>
      <c r="C86" s="821"/>
      <c r="D86" s="821"/>
      <c r="E86" s="821"/>
      <c r="F86" s="821"/>
      <c r="G86" s="822"/>
      <c r="H86" s="819">
        <v>1</v>
      </c>
      <c r="I86" s="819"/>
      <c r="J86" s="355"/>
      <c r="Q86" s="364" t="str">
        <f t="shared" si="57"/>
        <v/>
      </c>
      <c r="R86" s="388"/>
      <c r="S86" s="364" t="str">
        <f t="shared" si="58"/>
        <v/>
      </c>
      <c r="T86" s="445" t="str">
        <f t="shared" si="59"/>
        <v/>
      </c>
      <c r="U86" s="388"/>
      <c r="V86" s="445" t="str">
        <f t="shared" si="60"/>
        <v/>
      </c>
      <c r="W86" s="388"/>
      <c r="X86" s="445" t="str">
        <f t="shared" si="61"/>
        <v/>
      </c>
      <c r="Y86" s="364" t="str">
        <f t="shared" si="62"/>
        <v/>
      </c>
      <c r="Z86" s="388"/>
      <c r="AA86" s="364" t="str">
        <f t="shared" si="63"/>
        <v/>
      </c>
      <c r="AB86" s="445" t="str">
        <f t="shared" si="64"/>
        <v/>
      </c>
      <c r="AC86" s="388"/>
      <c r="AD86" s="445" t="str">
        <f t="shared" si="65"/>
        <v/>
      </c>
      <c r="AE86" s="364" t="str">
        <f t="shared" si="66"/>
        <v/>
      </c>
      <c r="AF86" s="388"/>
      <c r="AG86" s="364"/>
      <c r="AH86" s="445" t="str">
        <f t="shared" si="67"/>
        <v/>
      </c>
      <c r="AI86" s="388"/>
      <c r="AJ86" s="445" t="str">
        <f t="shared" si="68"/>
        <v/>
      </c>
      <c r="AK86" s="364" t="str">
        <f t="shared" si="69"/>
        <v/>
      </c>
      <c r="AL86" s="388"/>
      <c r="AM86" s="364" t="str">
        <f t="shared" si="70"/>
        <v/>
      </c>
      <c r="AN86" s="445" t="str">
        <f t="shared" si="77"/>
        <v/>
      </c>
      <c r="AO86" s="388"/>
      <c r="AP86" s="445" t="str">
        <f t="shared" si="78"/>
        <v/>
      </c>
      <c r="AQ86" s="434" t="str">
        <f t="shared" si="79"/>
        <v/>
      </c>
      <c r="AR86" s="451"/>
      <c r="AS86" s="434" t="str">
        <f t="shared" si="80"/>
        <v/>
      </c>
      <c r="AT86" s="389"/>
      <c r="AU86" s="435" t="str">
        <f t="shared" si="81"/>
        <v/>
      </c>
      <c r="AV86" s="364" t="str">
        <f t="shared" si="82"/>
        <v/>
      </c>
      <c r="AW86" s="389"/>
      <c r="AX86" s="365" t="str">
        <f t="shared" si="83"/>
        <v/>
      </c>
      <c r="AY86" s="366" t="str">
        <f t="shared" si="71"/>
        <v/>
      </c>
      <c r="AZ86" s="358" t="str">
        <f t="shared" si="72"/>
        <v/>
      </c>
      <c r="BA86" s="366" t="str">
        <f t="shared" si="73"/>
        <v/>
      </c>
      <c r="BB86" s="358">
        <f t="shared" si="74"/>
        <v>1</v>
      </c>
      <c r="BC86" s="366" t="str">
        <f t="shared" si="75"/>
        <v/>
      </c>
      <c r="BD86" s="367" t="str">
        <f t="shared" si="76"/>
        <v/>
      </c>
      <c r="BE86" s="356"/>
      <c r="BF86" s="356"/>
      <c r="BG86" s="356"/>
      <c r="BH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</row>
    <row r="87" spans="1:94" ht="21.75" thickBot="1" x14ac:dyDescent="0.4">
      <c r="A87" s="368" t="s">
        <v>303</v>
      </c>
      <c r="B87" s="820" t="s">
        <v>304</v>
      </c>
      <c r="C87" s="821"/>
      <c r="D87" s="821"/>
      <c r="E87" s="821"/>
      <c r="F87" s="821"/>
      <c r="G87" s="822"/>
      <c r="H87" s="819">
        <v>1</v>
      </c>
      <c r="I87" s="819"/>
      <c r="J87" s="355"/>
      <c r="Q87" s="364" t="str">
        <f t="shared" si="57"/>
        <v/>
      </c>
      <c r="R87" s="388"/>
      <c r="S87" s="364" t="str">
        <f t="shared" si="58"/>
        <v/>
      </c>
      <c r="T87" s="445" t="str">
        <f t="shared" si="59"/>
        <v/>
      </c>
      <c r="U87" s="388"/>
      <c r="V87" s="445" t="str">
        <f t="shared" si="60"/>
        <v/>
      </c>
      <c r="W87" s="388"/>
      <c r="X87" s="445" t="str">
        <f t="shared" si="61"/>
        <v/>
      </c>
      <c r="Y87" s="364" t="str">
        <f t="shared" si="62"/>
        <v/>
      </c>
      <c r="Z87" s="388"/>
      <c r="AA87" s="364" t="str">
        <f t="shared" si="63"/>
        <v/>
      </c>
      <c r="AB87" s="445" t="str">
        <f t="shared" si="64"/>
        <v/>
      </c>
      <c r="AC87" s="388"/>
      <c r="AD87" s="445" t="str">
        <f t="shared" si="65"/>
        <v/>
      </c>
      <c r="AE87" s="364" t="str">
        <f t="shared" si="66"/>
        <v/>
      </c>
      <c r="AF87" s="388"/>
      <c r="AG87" s="364"/>
      <c r="AH87" s="445" t="str">
        <f t="shared" si="67"/>
        <v/>
      </c>
      <c r="AI87" s="388"/>
      <c r="AJ87" s="445" t="str">
        <f t="shared" si="68"/>
        <v/>
      </c>
      <c r="AK87" s="364" t="str">
        <f t="shared" si="69"/>
        <v/>
      </c>
      <c r="AL87" s="388"/>
      <c r="AM87" s="364" t="str">
        <f t="shared" si="70"/>
        <v/>
      </c>
      <c r="AN87" s="445" t="str">
        <f t="shared" si="77"/>
        <v/>
      </c>
      <c r="AO87" s="388"/>
      <c r="AP87" s="445" t="str">
        <f t="shared" si="78"/>
        <v/>
      </c>
      <c r="AQ87" s="434" t="str">
        <f t="shared" si="79"/>
        <v/>
      </c>
      <c r="AR87" s="451"/>
      <c r="AS87" s="434" t="str">
        <f t="shared" si="80"/>
        <v/>
      </c>
      <c r="AT87" s="389"/>
      <c r="AU87" s="435" t="str">
        <f t="shared" si="81"/>
        <v/>
      </c>
      <c r="AV87" s="364" t="str">
        <f t="shared" si="82"/>
        <v/>
      </c>
      <c r="AW87" s="389"/>
      <c r="AX87" s="365" t="str">
        <f t="shared" si="83"/>
        <v/>
      </c>
      <c r="AY87" s="366" t="str">
        <f t="shared" si="71"/>
        <v/>
      </c>
      <c r="AZ87" s="358" t="str">
        <f t="shared" si="72"/>
        <v/>
      </c>
      <c r="BA87" s="366" t="str">
        <f t="shared" si="73"/>
        <v/>
      </c>
      <c r="BB87" s="358" t="str">
        <f t="shared" si="74"/>
        <v/>
      </c>
      <c r="BC87" s="366">
        <f t="shared" si="75"/>
        <v>1</v>
      </c>
      <c r="BD87" s="367" t="str">
        <f t="shared" si="76"/>
        <v/>
      </c>
      <c r="BE87" s="356"/>
      <c r="BF87" s="356"/>
      <c r="BG87" s="356"/>
      <c r="BH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</row>
    <row r="88" spans="1:94" ht="21.75" thickBot="1" x14ac:dyDescent="0.4">
      <c r="A88" s="368" t="s">
        <v>305</v>
      </c>
      <c r="B88" s="820"/>
      <c r="C88" s="821"/>
      <c r="D88" s="821"/>
      <c r="E88" s="821"/>
      <c r="F88" s="821"/>
      <c r="G88" s="822"/>
      <c r="H88" s="819"/>
      <c r="I88" s="819"/>
      <c r="J88" s="355"/>
      <c r="Q88" s="364" t="str">
        <f t="shared" si="57"/>
        <v/>
      </c>
      <c r="R88" s="388"/>
      <c r="S88" s="364" t="str">
        <f t="shared" si="58"/>
        <v/>
      </c>
      <c r="T88" s="445" t="str">
        <f t="shared" si="59"/>
        <v/>
      </c>
      <c r="U88" s="388"/>
      <c r="V88" s="445" t="str">
        <f t="shared" si="60"/>
        <v/>
      </c>
      <c r="W88" s="388"/>
      <c r="X88" s="445" t="str">
        <f t="shared" si="61"/>
        <v/>
      </c>
      <c r="Y88" s="364" t="str">
        <f t="shared" si="62"/>
        <v/>
      </c>
      <c r="Z88" s="388"/>
      <c r="AA88" s="364" t="str">
        <f t="shared" si="63"/>
        <v/>
      </c>
      <c r="AB88" s="445" t="str">
        <f t="shared" si="64"/>
        <v/>
      </c>
      <c r="AC88" s="388"/>
      <c r="AD88" s="445" t="str">
        <f t="shared" si="65"/>
        <v/>
      </c>
      <c r="AE88" s="364" t="str">
        <f t="shared" si="66"/>
        <v/>
      </c>
      <c r="AF88" s="388"/>
      <c r="AG88" s="364"/>
      <c r="AH88" s="445" t="str">
        <f t="shared" si="67"/>
        <v/>
      </c>
      <c r="AI88" s="388"/>
      <c r="AJ88" s="445" t="str">
        <f t="shared" si="68"/>
        <v/>
      </c>
      <c r="AK88" s="364" t="str">
        <f t="shared" si="69"/>
        <v/>
      </c>
      <c r="AL88" s="388"/>
      <c r="AM88" s="364" t="str">
        <f t="shared" si="70"/>
        <v/>
      </c>
      <c r="AN88" s="445" t="str">
        <f t="shared" si="77"/>
        <v/>
      </c>
      <c r="AO88" s="388"/>
      <c r="AP88" s="445" t="str">
        <f t="shared" si="78"/>
        <v/>
      </c>
      <c r="AQ88" s="434" t="str">
        <f t="shared" si="79"/>
        <v/>
      </c>
      <c r="AR88" s="451"/>
      <c r="AS88" s="434" t="str">
        <f t="shared" si="80"/>
        <v/>
      </c>
      <c r="AT88" s="389"/>
      <c r="AU88" s="435" t="str">
        <f t="shared" si="81"/>
        <v/>
      </c>
      <c r="AV88" s="364" t="str">
        <f t="shared" si="82"/>
        <v/>
      </c>
      <c r="AW88" s="389"/>
      <c r="AX88" s="365" t="str">
        <f t="shared" si="83"/>
        <v/>
      </c>
      <c r="AY88" s="366" t="str">
        <f t="shared" si="71"/>
        <v/>
      </c>
      <c r="AZ88" s="358" t="str">
        <f t="shared" si="72"/>
        <v/>
      </c>
      <c r="BA88" s="366" t="str">
        <f t="shared" si="73"/>
        <v/>
      </c>
      <c r="BB88" s="358" t="str">
        <f t="shared" si="74"/>
        <v/>
      </c>
      <c r="BC88" s="366" t="str">
        <f t="shared" si="75"/>
        <v/>
      </c>
      <c r="BD88" s="367">
        <f t="shared" si="76"/>
        <v>0</v>
      </c>
      <c r="BE88" s="356"/>
      <c r="BF88" s="356"/>
      <c r="BG88" s="356"/>
      <c r="BH88" s="356"/>
      <c r="BJ88" s="360" t="str">
        <f>IF(B63&lt;20,SUM(AY62:BC88),"")</f>
        <v/>
      </c>
      <c r="BK88" s="360">
        <f>IF(AND(B63&gt;19,B63&lt;31),SUM(AY62:BC88),"")</f>
        <v>3</v>
      </c>
      <c r="BL88" s="360" t="str">
        <f>IF(B63&gt;30,SUM(AY62:BC88),"")</f>
        <v/>
      </c>
      <c r="BM88" s="356"/>
      <c r="BN88" s="360" t="str">
        <f>IF(AND(B63&lt;20,BJ88=0),1,"")</f>
        <v/>
      </c>
      <c r="BO88" s="360" t="str">
        <f>IF(AND(B63&lt;20,BJ88=1),1,"")</f>
        <v/>
      </c>
      <c r="BP88" s="360" t="str">
        <f>IF(AND(B63&lt;20,BJ88=2),1,"")</f>
        <v/>
      </c>
      <c r="BQ88" s="360" t="str">
        <f>IF(AND(B63&lt;20,BJ88=3),1,"")</f>
        <v/>
      </c>
      <c r="BR88" s="360" t="str">
        <f>IF(AND(B63&lt;20,BJ88=4),1,"")</f>
        <v/>
      </c>
      <c r="BS88" s="360" t="str">
        <f>IF(AND(B63&lt;20,BJ88=5),1,"")</f>
        <v/>
      </c>
      <c r="BT88" s="360" t="str">
        <f>IF(AND(AND(B63&gt;19,B63&lt;31),BK88=0),1,"")</f>
        <v/>
      </c>
      <c r="BU88" s="360" t="str">
        <f>IF(AND(AND(B63&gt;19,B63&lt;31),BK88=1),1,"")</f>
        <v/>
      </c>
      <c r="BV88" s="360" t="str">
        <f>IF(AND(AND(B63&gt;19,B63&lt;31),BK88=2),1,"")</f>
        <v/>
      </c>
      <c r="BW88" s="360">
        <f>IF(AND(AND(B63&gt;19,B63&lt;31),BK88=3),1,"")</f>
        <v>1</v>
      </c>
      <c r="BX88" s="360" t="str">
        <f>IF(AND(AND(B63&gt;19,B63&lt;31),BK88=4),1,"")</f>
        <v/>
      </c>
      <c r="BY88" s="360" t="str">
        <f>IF(AND(AND(B63&gt;19,B63&lt;31),BK88=5),1,"")</f>
        <v/>
      </c>
      <c r="BZ88" s="360" t="str">
        <f>IF(AND(B63&gt;30,BL88=0),1,"")</f>
        <v/>
      </c>
      <c r="CA88" s="360" t="str">
        <f>IF(AND(B63&gt;30,BL88=1),1,"")</f>
        <v/>
      </c>
      <c r="CB88" s="360" t="str">
        <f>IF(AND(B63&gt;30,BL88=2),1,"")</f>
        <v/>
      </c>
      <c r="CC88" s="360" t="str">
        <f>IF(AND(B63&gt;30,BL88=3),1,"")</f>
        <v/>
      </c>
      <c r="CD88" s="360" t="str">
        <f>IF(AND(B63&gt;30,BL88=4),1,"")</f>
        <v/>
      </c>
      <c r="CE88" s="360" t="str">
        <f>IF(AND(B63&gt;30,BL88=5),1,"")</f>
        <v/>
      </c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</row>
    <row r="89" spans="1:94" ht="36" x14ac:dyDescent="0.35">
      <c r="A89" s="818" t="str">
        <f>CONCATENATE("Voluntário",J89)</f>
        <v>Voluntário4</v>
      </c>
      <c r="B89" s="818"/>
      <c r="C89" s="818"/>
      <c r="D89" s="818"/>
      <c r="E89" s="818"/>
      <c r="F89" s="818"/>
      <c r="G89" s="818"/>
      <c r="H89" s="818"/>
      <c r="I89" s="818"/>
      <c r="J89" s="355">
        <f>J60+1</f>
        <v>4</v>
      </c>
      <c r="Q89" s="396"/>
      <c r="S89" s="396"/>
      <c r="T89" s="396"/>
      <c r="V89" s="396"/>
      <c r="X89" s="396"/>
      <c r="Y89" s="396"/>
      <c r="AA89" s="396"/>
      <c r="AB89" s="396"/>
      <c r="AD89" s="396"/>
      <c r="AE89" s="396"/>
      <c r="AG89" s="396"/>
      <c r="AH89" s="396"/>
      <c r="AJ89" s="396"/>
      <c r="AK89" s="396"/>
      <c r="AM89" s="396"/>
      <c r="AN89" s="396"/>
      <c r="AP89" s="396"/>
      <c r="AV89" s="396"/>
      <c r="AX89" s="397"/>
      <c r="AY89" s="398"/>
      <c r="AZ89" s="399"/>
      <c r="BA89" s="398"/>
      <c r="BB89" s="399"/>
      <c r="BC89" s="398"/>
      <c r="BD89" s="398"/>
      <c r="BE89" s="356"/>
      <c r="BF89" s="356"/>
      <c r="BG89" s="356"/>
      <c r="BH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</row>
    <row r="90" spans="1:94" ht="21" x14ac:dyDescent="0.35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Q90" s="396"/>
      <c r="S90" s="396"/>
      <c r="T90" s="396"/>
      <c r="V90" s="396"/>
      <c r="X90" s="396"/>
      <c r="Y90" s="396"/>
      <c r="AA90" s="396"/>
      <c r="AB90" s="396"/>
      <c r="AD90" s="396"/>
      <c r="AE90" s="396"/>
      <c r="AG90" s="396"/>
      <c r="AH90" s="396"/>
      <c r="AJ90" s="396"/>
      <c r="AK90" s="396"/>
      <c r="AM90" s="396"/>
      <c r="AN90" s="396"/>
      <c r="AP90" s="396"/>
      <c r="AV90" s="396"/>
      <c r="AX90" s="397"/>
      <c r="AY90" s="398"/>
      <c r="AZ90" s="399"/>
      <c r="BA90" s="398"/>
      <c r="BB90" s="399"/>
      <c r="BC90" s="398"/>
      <c r="BD90" s="398"/>
      <c r="BE90" s="356"/>
      <c r="BF90" s="356"/>
      <c r="BG90" s="356"/>
      <c r="BH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</row>
    <row r="91" spans="1:94" ht="21" x14ac:dyDescent="0.35">
      <c r="A91" s="356" t="s">
        <v>271</v>
      </c>
      <c r="B91" s="824" t="s">
        <v>312</v>
      </c>
      <c r="C91" s="819"/>
      <c r="D91" s="819"/>
      <c r="E91" s="819"/>
      <c r="F91" s="819"/>
      <c r="G91" s="819"/>
      <c r="H91" s="819"/>
      <c r="I91" s="819"/>
      <c r="J91" s="355"/>
      <c r="Q91" s="396"/>
      <c r="S91" s="396"/>
      <c r="T91" s="396"/>
      <c r="V91" s="396"/>
      <c r="X91" s="396"/>
      <c r="Y91" s="396"/>
      <c r="AA91" s="396"/>
      <c r="AB91" s="396"/>
      <c r="AD91" s="396"/>
      <c r="AE91" s="396"/>
      <c r="AG91" s="396"/>
      <c r="AH91" s="396"/>
      <c r="AJ91" s="396"/>
      <c r="AK91" s="396"/>
      <c r="AM91" s="396"/>
      <c r="AN91" s="396"/>
      <c r="AP91" s="396"/>
      <c r="AV91" s="396"/>
      <c r="AX91" s="397"/>
      <c r="AY91" s="398"/>
      <c r="AZ91" s="399"/>
      <c r="BA91" s="398"/>
      <c r="BB91" s="399"/>
      <c r="BC91" s="398"/>
      <c r="BD91" s="398"/>
      <c r="BE91" s="356"/>
      <c r="BF91" s="356"/>
      <c r="BG91" s="356"/>
      <c r="BH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</row>
    <row r="92" spans="1:94" ht="21" x14ac:dyDescent="0.35">
      <c r="A92" s="356" t="s">
        <v>272</v>
      </c>
      <c r="B92" s="819">
        <v>27</v>
      </c>
      <c r="C92" s="819"/>
      <c r="D92" s="819"/>
      <c r="E92" s="819"/>
      <c r="F92" s="819"/>
      <c r="G92" s="819"/>
      <c r="H92" s="819"/>
      <c r="I92" s="819"/>
      <c r="J92" s="355"/>
      <c r="Q92" s="396"/>
      <c r="S92" s="396"/>
      <c r="T92" s="396"/>
      <c r="V92" s="396"/>
      <c r="X92" s="396"/>
      <c r="Y92" s="396"/>
      <c r="AA92" s="396"/>
      <c r="AB92" s="396"/>
      <c r="AD92" s="396"/>
      <c r="AE92" s="396"/>
      <c r="AG92" s="396"/>
      <c r="AH92" s="396"/>
      <c r="AJ92" s="396"/>
      <c r="AK92" s="396"/>
      <c r="AM92" s="396"/>
      <c r="AN92" s="396"/>
      <c r="AP92" s="396"/>
      <c r="AV92" s="396"/>
      <c r="AX92" s="397"/>
      <c r="AY92" s="398"/>
      <c r="AZ92" s="399"/>
      <c r="BA92" s="398"/>
      <c r="BB92" s="399"/>
      <c r="BC92" s="398"/>
      <c r="BD92" s="398"/>
      <c r="BE92" s="356"/>
      <c r="BF92" s="360" t="str">
        <f>IF(B92&lt;20,1,"")</f>
        <v/>
      </c>
      <c r="BG92" s="360">
        <f>IF(AND(B92&gt;19,B92&lt;31),1,"")</f>
        <v>1</v>
      </c>
      <c r="BH92" s="360" t="str">
        <f>IF(B92&gt;30,1,"")</f>
        <v/>
      </c>
    </row>
    <row r="93" spans="1:94" ht="21" x14ac:dyDescent="0.35">
      <c r="A93" s="356" t="s">
        <v>273</v>
      </c>
      <c r="B93" s="819" t="s">
        <v>313</v>
      </c>
      <c r="C93" s="819"/>
      <c r="D93" s="819"/>
      <c r="E93" s="819"/>
      <c r="F93" s="819"/>
      <c r="G93" s="819"/>
      <c r="H93" s="819"/>
      <c r="I93" s="819"/>
      <c r="J93" s="355"/>
      <c r="Q93" s="396"/>
      <c r="S93" s="396"/>
      <c r="T93" s="396"/>
      <c r="V93" s="396"/>
      <c r="X93" s="396"/>
      <c r="Y93" s="396"/>
      <c r="AA93" s="396"/>
      <c r="AB93" s="396"/>
      <c r="AD93" s="396"/>
      <c r="AE93" s="396"/>
      <c r="AG93" s="396"/>
      <c r="AH93" s="396"/>
      <c r="AJ93" s="396"/>
      <c r="AK93" s="396"/>
      <c r="AM93" s="396"/>
      <c r="AN93" s="396"/>
      <c r="AP93" s="396"/>
      <c r="AV93" s="396"/>
      <c r="AX93" s="397"/>
      <c r="AY93" s="398"/>
      <c r="AZ93" s="399"/>
      <c r="BA93" s="398"/>
      <c r="BB93" s="399"/>
      <c r="BC93" s="398"/>
      <c r="BD93" s="398"/>
      <c r="BE93" s="356"/>
      <c r="BF93" s="356"/>
      <c r="BG93" s="356"/>
      <c r="BH93" s="356"/>
    </row>
    <row r="94" spans="1:94" ht="21.75" thickBot="1" x14ac:dyDescent="0.4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Q94" s="396"/>
      <c r="S94" s="396"/>
      <c r="T94" s="396"/>
      <c r="V94" s="396"/>
      <c r="X94" s="396"/>
      <c r="Y94" s="396"/>
      <c r="AA94" s="396"/>
      <c r="AB94" s="396"/>
      <c r="AD94" s="396"/>
      <c r="AE94" s="396"/>
      <c r="AG94" s="396"/>
      <c r="AH94" s="396"/>
      <c r="AJ94" s="396"/>
      <c r="AK94" s="396"/>
      <c r="AM94" s="396"/>
      <c r="AN94" s="396"/>
      <c r="AP94" s="396"/>
      <c r="AV94" s="396"/>
      <c r="AX94" s="397"/>
      <c r="AY94" s="398"/>
      <c r="AZ94" s="399"/>
      <c r="BA94" s="398"/>
      <c r="BB94" s="399"/>
      <c r="BC94" s="398"/>
      <c r="BD94" s="398"/>
      <c r="BE94" s="356"/>
      <c r="BF94" s="356"/>
      <c r="BG94" s="356"/>
      <c r="BH94" s="356"/>
    </row>
    <row r="95" spans="1:94" ht="21.75" thickBot="1" x14ac:dyDescent="0.4">
      <c r="A95" s="368" t="s">
        <v>275</v>
      </c>
      <c r="B95" s="369">
        <v>4</v>
      </c>
      <c r="C95" s="370"/>
      <c r="D95" s="355"/>
      <c r="E95" s="355"/>
      <c r="F95" s="355"/>
      <c r="G95" s="355"/>
      <c r="H95" s="355"/>
      <c r="I95" s="355"/>
      <c r="J95" s="355"/>
      <c r="Q95" s="364" t="str">
        <f t="shared" ref="Q95:Q117" si="84">IF(A95="5) Quanto a sua casa pagava de conta de água mensalmente há 10 anos atrás (aproximadamente)?",F95,"")</f>
        <v/>
      </c>
      <c r="R95" s="388"/>
      <c r="S95" s="364" t="str">
        <f t="shared" ref="S95:S117" si="85">IF(A95="5) Quanto a sua casa pagava de conta de água mensalmente há 10 anos atrás (aproximadamente)?",I95,"")</f>
        <v/>
      </c>
      <c r="T95" s="445" t="str">
        <f t="shared" ref="T95:T117" si="86">IF(A95="6) Quanto a sua casa paga de conta de água hoje?  ",F95,"")</f>
        <v/>
      </c>
      <c r="U95" s="388"/>
      <c r="V95" s="445" t="str">
        <f t="shared" ref="V95:V117" si="87">IF(A95="7) Quanto você acha que sua casa pagará de conta de água em 2030?",F95,"")</f>
        <v/>
      </c>
      <c r="W95" s="388"/>
      <c r="X95" s="445" t="str">
        <f t="shared" ref="X95:X117" si="88">IF(A95="7) Quanto você acha que sua casa pagará de conta de água em 2030?",I95,"")</f>
        <v/>
      </c>
      <c r="Y95" s="364" t="str">
        <f t="shared" ref="Y95:Y117" si="89">IF(A95="8) Quanto você acha que sua casa pagará de conta de água em 2050?  ",F95,"")</f>
        <v/>
      </c>
      <c r="Z95" s="388"/>
      <c r="AA95" s="364" t="str">
        <f t="shared" ref="AA95:AA117" si="90">IF(A95="8) Quanto você acha que sua casa pagará de conta de água em 2050?  ",I95,"")</f>
        <v/>
      </c>
      <c r="AB95" s="445" t="str">
        <f t="shared" ref="AB95:AB117" si="91">IF(A95="9) Há dez anos atrás, sua casa produzia quantas sacolinhas de lixo por semana (aproximadamente)?",F95,"")</f>
        <v/>
      </c>
      <c r="AC95" s="388"/>
      <c r="AD95" s="445" t="str">
        <f t="shared" ref="AD95:AD117" si="92">IF(A95="9) Há dez anos atrás, sua casa produzia quantas sacolinhas de lixo por semana (aproximadamente)?",I95,"")</f>
        <v/>
      </c>
      <c r="AE95" s="364" t="str">
        <f t="shared" ref="AE95:AE117" si="93">IF(A95="10) Sua casa produz quantas sacolinhas de lixo por semana hoje em dia?   ",F95,"")</f>
        <v/>
      </c>
      <c r="AF95" s="388"/>
      <c r="AG95" s="364"/>
      <c r="AH95" s="445" t="str">
        <f t="shared" ref="AH95:AH117" si="94">IF(A95="11) Quantas sacolinhas de lixo você acha que sua casa produzirá por semana em 2030?  ",F95,"")</f>
        <v/>
      </c>
      <c r="AI95" s="388"/>
      <c r="AJ95" s="445" t="str">
        <f t="shared" ref="AJ95:AJ117" si="95">IF(A95="11) Quantas sacolinhas de lixo você acha que sua casa produzirá por semana em 2030?  ",I95,"")</f>
        <v/>
      </c>
      <c r="AK95" s="364" t="str">
        <f t="shared" ref="AK95:AK117" si="96">IF(A95="12) Quantas sacolinhas de lixo você acha que sua casa produzirá por semana em 2050?  ",F95,"")</f>
        <v/>
      </c>
      <c r="AL95" s="388"/>
      <c r="AM95" s="364" t="str">
        <f t="shared" ref="AM95:AM117" si="97">IF(A95="12) Quantas sacolinhas de lixo você acha que sua casa produzirá por semana em 2050?  ",I95,"")</f>
        <v/>
      </c>
      <c r="AN95" s="445" t="str">
        <f>IF(A95="13) Qual porcentagem dos recursos financeiros de São Carlos era investida em abastecimento de água e estruturas de saneamento dez anos atrás? ",B95,"")</f>
        <v/>
      </c>
      <c r="AO95" s="388"/>
      <c r="AP95" s="445" t="str">
        <f>IF(A95="13) Qual porcentagem dos recursos financeiros de São Carlos era investida em abastecimento de água e estruturas de saneamento dez anos atrás? ",F95,"")</f>
        <v/>
      </c>
      <c r="AQ95" s="434" t="str">
        <f>IF(A95="14) Qual porcentagem dos recursos financeiros de São Carlos é investida em abastecimento de água e estruturas de saneamento hoje? ",B95,"")</f>
        <v/>
      </c>
      <c r="AR95" s="451"/>
      <c r="AS95" s="434" t="str">
        <f>IF(A95="15) Qual porcentagem dos recursos financeiros de São Carlos será investida em abastecimento de água e estruturas de saneamento em 2030? ",B95,"")</f>
        <v/>
      </c>
      <c r="AT95" s="389"/>
      <c r="AU95" s="435" t="str">
        <f>IF(A95="15) Qual porcentagem dos recursos financeiros de São Carlos será investida em abastecimento de água e estruturas de saneamento em 2030? ",F95,"")</f>
        <v/>
      </c>
      <c r="AV95" s="364" t="str">
        <f>IF(A95="16) Qual porcentagem dos recursos financeiros de São Carlos será investida em abastecimento de água e estruturas de saneamento em 2050?   ",B95,"")</f>
        <v/>
      </c>
      <c r="AW95" s="389"/>
      <c r="AX95" s="365" t="str">
        <f>IF(A95="16) Qual porcentagem dos recursos financeiros de São Carlos será investida em abastecimento de água e estruturas de saneamento em 2050?   ",B95,"")</f>
        <v/>
      </c>
      <c r="AY95" s="366" t="str">
        <f t="shared" ref="AY95:AY117" si="98">IF(A95="17) De onde vem a água que você bebe?  ",H95,"")</f>
        <v/>
      </c>
      <c r="AZ95" s="358" t="str">
        <f t="shared" ref="AZ95:AZ117" si="99">IF(A95="18) Quem é responsável por trazer água para sua casa?  ",H95,"")</f>
        <v/>
      </c>
      <c r="BA95" s="366" t="str">
        <f t="shared" ref="BA95:BA117" si="100">IF(A95="19) O que acontece com o esgoto que sai da sua casa?  ",H95,"")</f>
        <v/>
      </c>
      <c r="BB95" s="358" t="str">
        <f t="shared" ref="BB95:BB117" si="101">IF(A95="20) Quem consome mais água em sua cidade: a população, as indústrias ou as fazendas? ",H95,"")</f>
        <v/>
      </c>
      <c r="BC95" s="366" t="str">
        <f t="shared" ref="BC95:BC117" si="102">IF(A95="21) Você se preocupa se a cidade em que você mora terá água para beber em 2100?  ",H95,"")</f>
        <v/>
      </c>
      <c r="BD95" s="367" t="str">
        <f t="shared" ref="BD95:BD117" si="103">IF(A95="22) Você acredita que pode ajudar no processo de decisão sobre gerenciamento dos recursos hídricos?  Se sim, como? ",H95,"")</f>
        <v/>
      </c>
      <c r="BE95" s="356"/>
      <c r="BF95" s="356"/>
      <c r="BG95" s="356"/>
      <c r="BH95" s="356"/>
    </row>
    <row r="96" spans="1:94" ht="21.75" thickBot="1" x14ac:dyDescent="0.4">
      <c r="A96" s="368" t="s">
        <v>276</v>
      </c>
      <c r="B96" s="369">
        <v>2</v>
      </c>
      <c r="C96" s="370"/>
      <c r="D96" s="355"/>
      <c r="E96" s="355"/>
      <c r="F96" s="355"/>
      <c r="G96" s="355"/>
      <c r="H96" s="355"/>
      <c r="I96" s="355"/>
      <c r="J96" s="355"/>
      <c r="Q96" s="364" t="str">
        <f t="shared" si="84"/>
        <v/>
      </c>
      <c r="R96" s="388"/>
      <c r="S96" s="364" t="str">
        <f t="shared" si="85"/>
        <v/>
      </c>
      <c r="T96" s="445" t="str">
        <f t="shared" si="86"/>
        <v/>
      </c>
      <c r="U96" s="388"/>
      <c r="V96" s="445" t="str">
        <f t="shared" si="87"/>
        <v/>
      </c>
      <c r="W96" s="388"/>
      <c r="X96" s="445" t="str">
        <f t="shared" si="88"/>
        <v/>
      </c>
      <c r="Y96" s="364" t="str">
        <f t="shared" si="89"/>
        <v/>
      </c>
      <c r="Z96" s="388"/>
      <c r="AA96" s="364" t="str">
        <f t="shared" si="90"/>
        <v/>
      </c>
      <c r="AB96" s="445" t="str">
        <f t="shared" si="91"/>
        <v/>
      </c>
      <c r="AC96" s="388"/>
      <c r="AD96" s="445" t="str">
        <f t="shared" si="92"/>
        <v/>
      </c>
      <c r="AE96" s="364" t="str">
        <f t="shared" si="93"/>
        <v/>
      </c>
      <c r="AF96" s="388"/>
      <c r="AG96" s="364"/>
      <c r="AH96" s="445" t="str">
        <f t="shared" si="94"/>
        <v/>
      </c>
      <c r="AI96" s="388"/>
      <c r="AJ96" s="445" t="str">
        <f t="shared" si="95"/>
        <v/>
      </c>
      <c r="AK96" s="364" t="str">
        <f t="shared" si="96"/>
        <v/>
      </c>
      <c r="AL96" s="388"/>
      <c r="AM96" s="364" t="str">
        <f t="shared" si="97"/>
        <v/>
      </c>
      <c r="AN96" s="445" t="str">
        <f t="shared" ref="AN96:AN117" si="104">IF(A96="13) Qual porcentagem dos recursos financeiros de São Carlos era investida em abastecimento de água e estruturas de saneamento dez anos atrás? ",B96,"")</f>
        <v/>
      </c>
      <c r="AO96" s="388"/>
      <c r="AP96" s="445" t="str">
        <f t="shared" ref="AP96:AP117" si="105">IF(A96="13) Qual porcentagem dos recursos financeiros de São Carlos era investida em abastecimento de água e estruturas de saneamento dez anos atrás? ",F96,"")</f>
        <v/>
      </c>
      <c r="AQ96" s="434" t="str">
        <f t="shared" ref="AQ96:AQ117" si="106">IF(A96="14) Qual porcentagem dos recursos financeiros de São Carlos é investida em abastecimento de água e estruturas de saneamento hoje? ",B96,"")</f>
        <v/>
      </c>
      <c r="AR96" s="451"/>
      <c r="AS96" s="434" t="str">
        <f t="shared" ref="AS96:AS117" si="107">IF(A96="15) Qual porcentagem dos recursos financeiros de São Carlos será investida em abastecimento de água e estruturas de saneamento em 2030? ",B96,"")</f>
        <v/>
      </c>
      <c r="AT96" s="389"/>
      <c r="AU96" s="435" t="str">
        <f t="shared" ref="AU96:AU117" si="108">IF(A96="15) Qual porcentagem dos recursos financeiros de São Carlos será investida em abastecimento de água e estruturas de saneamento em 2030? ",F96,"")</f>
        <v/>
      </c>
      <c r="AV96" s="364" t="str">
        <f t="shared" ref="AV96:AV117" si="109">IF(A96="16) Qual porcentagem dos recursos financeiros de São Carlos será investida em abastecimento de água e estruturas de saneamento em 2050?   ",B96,"")</f>
        <v/>
      </c>
      <c r="AW96" s="389"/>
      <c r="AX96" s="365" t="str">
        <f t="shared" ref="AX96:AX117" si="110">IF(A96="16) Qual porcentagem dos recursos financeiros de São Carlos será investida em abastecimento de água e estruturas de saneamento em 2050?   ",B96,"")</f>
        <v/>
      </c>
      <c r="AY96" s="366" t="str">
        <f t="shared" si="98"/>
        <v/>
      </c>
      <c r="AZ96" s="358" t="str">
        <f t="shared" si="99"/>
        <v/>
      </c>
      <c r="BA96" s="366" t="str">
        <f t="shared" si="100"/>
        <v/>
      </c>
      <c r="BB96" s="358" t="str">
        <f t="shared" si="101"/>
        <v/>
      </c>
      <c r="BC96" s="366" t="str">
        <f t="shared" si="102"/>
        <v/>
      </c>
      <c r="BD96" s="367" t="str">
        <f t="shared" si="103"/>
        <v/>
      </c>
      <c r="BE96" s="356"/>
      <c r="BF96" s="356"/>
      <c r="BG96" s="356"/>
      <c r="BH96" s="356"/>
    </row>
    <row r="97" spans="1:60" ht="21.75" thickBot="1" x14ac:dyDescent="0.4">
      <c r="A97" s="368" t="s">
        <v>277</v>
      </c>
      <c r="B97" s="369">
        <v>4</v>
      </c>
      <c r="C97" s="371"/>
      <c r="D97" s="355"/>
      <c r="E97" s="355"/>
      <c r="F97" s="355"/>
      <c r="G97" s="355"/>
      <c r="H97" s="355"/>
      <c r="I97" s="355"/>
      <c r="J97" s="355"/>
      <c r="Q97" s="364" t="str">
        <f t="shared" si="84"/>
        <v/>
      </c>
      <c r="R97" s="388"/>
      <c r="S97" s="364" t="str">
        <f t="shared" si="85"/>
        <v/>
      </c>
      <c r="T97" s="445" t="str">
        <f t="shared" si="86"/>
        <v/>
      </c>
      <c r="U97" s="388"/>
      <c r="V97" s="445" t="str">
        <f t="shared" si="87"/>
        <v/>
      </c>
      <c r="W97" s="388"/>
      <c r="X97" s="445" t="str">
        <f t="shared" si="88"/>
        <v/>
      </c>
      <c r="Y97" s="364" t="str">
        <f t="shared" si="89"/>
        <v/>
      </c>
      <c r="Z97" s="388"/>
      <c r="AA97" s="364" t="str">
        <f t="shared" si="90"/>
        <v/>
      </c>
      <c r="AB97" s="445" t="str">
        <f t="shared" si="91"/>
        <v/>
      </c>
      <c r="AC97" s="388"/>
      <c r="AD97" s="445" t="str">
        <f t="shared" si="92"/>
        <v/>
      </c>
      <c r="AE97" s="364" t="str">
        <f t="shared" si="93"/>
        <v/>
      </c>
      <c r="AF97" s="388"/>
      <c r="AG97" s="364"/>
      <c r="AH97" s="445" t="str">
        <f t="shared" si="94"/>
        <v/>
      </c>
      <c r="AI97" s="388"/>
      <c r="AJ97" s="445" t="str">
        <f t="shared" si="95"/>
        <v/>
      </c>
      <c r="AK97" s="364" t="str">
        <f t="shared" si="96"/>
        <v/>
      </c>
      <c r="AL97" s="388"/>
      <c r="AM97" s="364" t="str">
        <f t="shared" si="97"/>
        <v/>
      </c>
      <c r="AN97" s="445" t="str">
        <f t="shared" si="104"/>
        <v/>
      </c>
      <c r="AO97" s="388"/>
      <c r="AP97" s="445" t="str">
        <f t="shared" si="105"/>
        <v/>
      </c>
      <c r="AQ97" s="434" t="str">
        <f t="shared" si="106"/>
        <v/>
      </c>
      <c r="AR97" s="451"/>
      <c r="AS97" s="434" t="str">
        <f t="shared" si="107"/>
        <v/>
      </c>
      <c r="AT97" s="389"/>
      <c r="AU97" s="435" t="str">
        <f t="shared" si="108"/>
        <v/>
      </c>
      <c r="AV97" s="364" t="str">
        <f t="shared" si="109"/>
        <v/>
      </c>
      <c r="AW97" s="389"/>
      <c r="AX97" s="365" t="str">
        <f t="shared" si="110"/>
        <v/>
      </c>
      <c r="AY97" s="366" t="str">
        <f t="shared" si="98"/>
        <v/>
      </c>
      <c r="AZ97" s="358" t="str">
        <f t="shared" si="99"/>
        <v/>
      </c>
      <c r="BA97" s="366" t="str">
        <f t="shared" si="100"/>
        <v/>
      </c>
      <c r="BB97" s="358" t="str">
        <f t="shared" si="101"/>
        <v/>
      </c>
      <c r="BC97" s="366" t="str">
        <f t="shared" si="102"/>
        <v/>
      </c>
      <c r="BD97" s="367" t="str">
        <f t="shared" si="103"/>
        <v/>
      </c>
      <c r="BE97" s="356"/>
      <c r="BF97" s="356"/>
      <c r="BG97" s="356"/>
      <c r="BH97" s="356"/>
    </row>
    <row r="98" spans="1:60" ht="21.75" thickBot="1" x14ac:dyDescent="0.4">
      <c r="A98" s="368" t="s">
        <v>278</v>
      </c>
      <c r="B98" s="369">
        <v>4</v>
      </c>
      <c r="C98" s="370"/>
      <c r="D98" s="355"/>
      <c r="E98" s="355"/>
      <c r="F98" s="355"/>
      <c r="G98" s="355"/>
      <c r="H98" s="355"/>
      <c r="I98" s="355"/>
      <c r="J98" s="355"/>
      <c r="Q98" s="364" t="str">
        <f t="shared" si="84"/>
        <v/>
      </c>
      <c r="R98" s="388"/>
      <c r="S98" s="364" t="str">
        <f t="shared" si="85"/>
        <v/>
      </c>
      <c r="T98" s="445" t="str">
        <f t="shared" si="86"/>
        <v/>
      </c>
      <c r="U98" s="388"/>
      <c r="V98" s="445" t="str">
        <f t="shared" si="87"/>
        <v/>
      </c>
      <c r="W98" s="388"/>
      <c r="X98" s="445" t="str">
        <f t="shared" si="88"/>
        <v/>
      </c>
      <c r="Y98" s="364" t="str">
        <f t="shared" si="89"/>
        <v/>
      </c>
      <c r="Z98" s="388"/>
      <c r="AA98" s="364" t="str">
        <f t="shared" si="90"/>
        <v/>
      </c>
      <c r="AB98" s="445" t="str">
        <f t="shared" si="91"/>
        <v/>
      </c>
      <c r="AC98" s="388"/>
      <c r="AD98" s="445" t="str">
        <f t="shared" si="92"/>
        <v/>
      </c>
      <c r="AE98" s="364" t="str">
        <f t="shared" si="93"/>
        <v/>
      </c>
      <c r="AF98" s="388"/>
      <c r="AG98" s="364"/>
      <c r="AH98" s="445" t="str">
        <f t="shared" si="94"/>
        <v/>
      </c>
      <c r="AI98" s="388"/>
      <c r="AJ98" s="445" t="str">
        <f t="shared" si="95"/>
        <v/>
      </c>
      <c r="AK98" s="364" t="str">
        <f t="shared" si="96"/>
        <v/>
      </c>
      <c r="AL98" s="388"/>
      <c r="AM98" s="364" t="str">
        <f t="shared" si="97"/>
        <v/>
      </c>
      <c r="AN98" s="445" t="str">
        <f t="shared" si="104"/>
        <v/>
      </c>
      <c r="AO98" s="388"/>
      <c r="AP98" s="445" t="str">
        <f t="shared" si="105"/>
        <v/>
      </c>
      <c r="AQ98" s="434" t="str">
        <f t="shared" si="106"/>
        <v/>
      </c>
      <c r="AR98" s="451"/>
      <c r="AS98" s="434" t="str">
        <f t="shared" si="107"/>
        <v/>
      </c>
      <c r="AT98" s="389"/>
      <c r="AU98" s="435" t="str">
        <f t="shared" si="108"/>
        <v/>
      </c>
      <c r="AV98" s="364" t="str">
        <f t="shared" si="109"/>
        <v/>
      </c>
      <c r="AW98" s="389"/>
      <c r="AX98" s="365" t="str">
        <f t="shared" si="110"/>
        <v/>
      </c>
      <c r="AY98" s="366" t="str">
        <f t="shared" si="98"/>
        <v/>
      </c>
      <c r="AZ98" s="358" t="str">
        <f t="shared" si="99"/>
        <v/>
      </c>
      <c r="BA98" s="366" t="str">
        <f t="shared" si="100"/>
        <v/>
      </c>
      <c r="BB98" s="358" t="str">
        <f t="shared" si="101"/>
        <v/>
      </c>
      <c r="BC98" s="366" t="str">
        <f t="shared" si="102"/>
        <v/>
      </c>
      <c r="BD98" s="367" t="str">
        <f t="shared" si="103"/>
        <v/>
      </c>
      <c r="BE98" s="356"/>
      <c r="BF98" s="356"/>
      <c r="BG98" s="356"/>
      <c r="BH98" s="356"/>
    </row>
    <row r="99" spans="1:60" ht="21.75" thickBot="1" x14ac:dyDescent="0.4">
      <c r="A99" s="368" t="s">
        <v>279</v>
      </c>
      <c r="B99" s="369">
        <v>50</v>
      </c>
      <c r="C99" s="372"/>
      <c r="D99" s="814" t="s">
        <v>280</v>
      </c>
      <c r="E99" s="815"/>
      <c r="F99" s="373">
        <f>IF(B95&gt;0,B99/B95,"")</f>
        <v>12.5</v>
      </c>
      <c r="G99" s="368" t="s">
        <v>281</v>
      </c>
      <c r="H99" s="374"/>
      <c r="I99" s="375">
        <f>IF(B95&gt;0,(F99-F100)/F100,"")</f>
        <v>0.66666666666666663</v>
      </c>
      <c r="J99" s="355"/>
      <c r="Q99" s="364">
        <f t="shared" si="84"/>
        <v>12.5</v>
      </c>
      <c r="R99" s="388"/>
      <c r="S99" s="364">
        <f t="shared" si="85"/>
        <v>0.66666666666666663</v>
      </c>
      <c r="T99" s="445" t="str">
        <f t="shared" si="86"/>
        <v/>
      </c>
      <c r="U99" s="388"/>
      <c r="V99" s="445" t="str">
        <f t="shared" si="87"/>
        <v/>
      </c>
      <c r="W99" s="388"/>
      <c r="X99" s="445" t="str">
        <f t="shared" si="88"/>
        <v/>
      </c>
      <c r="Y99" s="364" t="str">
        <f t="shared" si="89"/>
        <v/>
      </c>
      <c r="Z99" s="388"/>
      <c r="AA99" s="364" t="str">
        <f t="shared" si="90"/>
        <v/>
      </c>
      <c r="AB99" s="445" t="str">
        <f t="shared" si="91"/>
        <v/>
      </c>
      <c r="AC99" s="388"/>
      <c r="AD99" s="445" t="str">
        <f t="shared" si="92"/>
        <v/>
      </c>
      <c r="AE99" s="364" t="str">
        <f t="shared" si="93"/>
        <v/>
      </c>
      <c r="AF99" s="388"/>
      <c r="AG99" s="364"/>
      <c r="AH99" s="445" t="str">
        <f t="shared" si="94"/>
        <v/>
      </c>
      <c r="AI99" s="388"/>
      <c r="AJ99" s="445" t="str">
        <f t="shared" si="95"/>
        <v/>
      </c>
      <c r="AK99" s="364" t="str">
        <f t="shared" si="96"/>
        <v/>
      </c>
      <c r="AL99" s="388"/>
      <c r="AM99" s="364" t="str">
        <f t="shared" si="97"/>
        <v/>
      </c>
      <c r="AN99" s="445" t="str">
        <f t="shared" si="104"/>
        <v/>
      </c>
      <c r="AO99" s="388"/>
      <c r="AP99" s="445" t="str">
        <f t="shared" si="105"/>
        <v/>
      </c>
      <c r="AQ99" s="434" t="str">
        <f t="shared" si="106"/>
        <v/>
      </c>
      <c r="AR99" s="451"/>
      <c r="AS99" s="434" t="str">
        <f t="shared" si="107"/>
        <v/>
      </c>
      <c r="AT99" s="389"/>
      <c r="AU99" s="435" t="str">
        <f t="shared" si="108"/>
        <v/>
      </c>
      <c r="AV99" s="364" t="str">
        <f t="shared" si="109"/>
        <v/>
      </c>
      <c r="AW99" s="389"/>
      <c r="AX99" s="365" t="str">
        <f t="shared" si="110"/>
        <v/>
      </c>
      <c r="AY99" s="366" t="str">
        <f t="shared" si="98"/>
        <v/>
      </c>
      <c r="AZ99" s="358" t="str">
        <f t="shared" si="99"/>
        <v/>
      </c>
      <c r="BA99" s="366" t="str">
        <f t="shared" si="100"/>
        <v/>
      </c>
      <c r="BB99" s="358" t="str">
        <f t="shared" si="101"/>
        <v/>
      </c>
      <c r="BC99" s="366" t="str">
        <f t="shared" si="102"/>
        <v/>
      </c>
      <c r="BD99" s="367" t="str">
        <f t="shared" si="103"/>
        <v/>
      </c>
      <c r="BE99" s="356"/>
      <c r="BF99" s="356"/>
      <c r="BG99" s="356"/>
      <c r="BH99" s="356"/>
    </row>
    <row r="100" spans="1:60" ht="21.75" thickBot="1" x14ac:dyDescent="0.4">
      <c r="A100" s="368" t="s">
        <v>282</v>
      </c>
      <c r="B100" s="369">
        <v>15</v>
      </c>
      <c r="C100" s="372"/>
      <c r="D100" s="814" t="s">
        <v>280</v>
      </c>
      <c r="E100" s="815"/>
      <c r="F100" s="373">
        <f>IF(B96&gt;0,B100/B96,"")</f>
        <v>7.5</v>
      </c>
      <c r="G100" s="376"/>
      <c r="H100" s="377"/>
      <c r="I100" s="378"/>
      <c r="J100" s="355"/>
      <c r="Q100" s="364" t="str">
        <f t="shared" si="84"/>
        <v/>
      </c>
      <c r="R100" s="388"/>
      <c r="S100" s="364" t="str">
        <f t="shared" si="85"/>
        <v/>
      </c>
      <c r="T100" s="445">
        <f t="shared" si="86"/>
        <v>7.5</v>
      </c>
      <c r="U100" s="388"/>
      <c r="V100" s="445" t="str">
        <f t="shared" si="87"/>
        <v/>
      </c>
      <c r="W100" s="388"/>
      <c r="X100" s="445" t="str">
        <f t="shared" si="88"/>
        <v/>
      </c>
      <c r="Y100" s="364" t="str">
        <f t="shared" si="89"/>
        <v/>
      </c>
      <c r="Z100" s="388"/>
      <c r="AA100" s="364" t="str">
        <f t="shared" si="90"/>
        <v/>
      </c>
      <c r="AB100" s="445" t="str">
        <f t="shared" si="91"/>
        <v/>
      </c>
      <c r="AC100" s="388"/>
      <c r="AD100" s="445" t="str">
        <f t="shared" si="92"/>
        <v/>
      </c>
      <c r="AE100" s="364" t="str">
        <f t="shared" si="93"/>
        <v/>
      </c>
      <c r="AF100" s="388"/>
      <c r="AG100" s="364"/>
      <c r="AH100" s="445" t="str">
        <f t="shared" si="94"/>
        <v/>
      </c>
      <c r="AI100" s="388"/>
      <c r="AJ100" s="445" t="str">
        <f t="shared" si="95"/>
        <v/>
      </c>
      <c r="AK100" s="364" t="str">
        <f t="shared" si="96"/>
        <v/>
      </c>
      <c r="AL100" s="388"/>
      <c r="AM100" s="364" t="str">
        <f t="shared" si="97"/>
        <v/>
      </c>
      <c r="AN100" s="445" t="str">
        <f t="shared" si="104"/>
        <v/>
      </c>
      <c r="AO100" s="388"/>
      <c r="AP100" s="445" t="str">
        <f t="shared" si="105"/>
        <v/>
      </c>
      <c r="AQ100" s="434" t="str">
        <f t="shared" si="106"/>
        <v/>
      </c>
      <c r="AR100" s="451"/>
      <c r="AS100" s="434" t="str">
        <f t="shared" si="107"/>
        <v/>
      </c>
      <c r="AT100" s="389"/>
      <c r="AU100" s="435" t="str">
        <f t="shared" si="108"/>
        <v/>
      </c>
      <c r="AV100" s="364" t="str">
        <f t="shared" si="109"/>
        <v/>
      </c>
      <c r="AW100" s="389"/>
      <c r="AX100" s="365" t="str">
        <f t="shared" si="110"/>
        <v/>
      </c>
      <c r="AY100" s="366" t="str">
        <f t="shared" si="98"/>
        <v/>
      </c>
      <c r="AZ100" s="358" t="str">
        <f t="shared" si="99"/>
        <v/>
      </c>
      <c r="BA100" s="366" t="str">
        <f t="shared" si="100"/>
        <v/>
      </c>
      <c r="BB100" s="358" t="str">
        <f t="shared" si="101"/>
        <v/>
      </c>
      <c r="BC100" s="366" t="str">
        <f t="shared" si="102"/>
        <v/>
      </c>
      <c r="BD100" s="367" t="str">
        <f t="shared" si="103"/>
        <v/>
      </c>
      <c r="BE100" s="356"/>
      <c r="BF100" s="356"/>
      <c r="BG100" s="356"/>
      <c r="BH100" s="356"/>
    </row>
    <row r="101" spans="1:60" ht="21.75" thickBot="1" x14ac:dyDescent="0.4">
      <c r="A101" s="368" t="s">
        <v>283</v>
      </c>
      <c r="B101" s="369">
        <v>50</v>
      </c>
      <c r="C101" s="372"/>
      <c r="D101" s="814" t="s">
        <v>280</v>
      </c>
      <c r="E101" s="815"/>
      <c r="F101" s="373">
        <f>IF(B97&gt;0,B101/B97,"")</f>
        <v>12.5</v>
      </c>
      <c r="G101" s="368" t="s">
        <v>284</v>
      </c>
      <c r="H101" s="374"/>
      <c r="I101" s="375">
        <f>IF(B96&gt;0,(F101-F100)/F100,"")</f>
        <v>0.66666666666666663</v>
      </c>
      <c r="J101" s="355"/>
      <c r="Q101" s="364" t="str">
        <f t="shared" si="84"/>
        <v/>
      </c>
      <c r="R101" s="388"/>
      <c r="S101" s="364" t="str">
        <f t="shared" si="85"/>
        <v/>
      </c>
      <c r="T101" s="445" t="str">
        <f t="shared" si="86"/>
        <v/>
      </c>
      <c r="U101" s="388"/>
      <c r="V101" s="445">
        <f t="shared" si="87"/>
        <v>12.5</v>
      </c>
      <c r="W101" s="388"/>
      <c r="X101" s="445">
        <f t="shared" si="88"/>
        <v>0.66666666666666663</v>
      </c>
      <c r="Y101" s="364" t="str">
        <f t="shared" si="89"/>
        <v/>
      </c>
      <c r="Z101" s="388"/>
      <c r="AA101" s="364" t="str">
        <f t="shared" si="90"/>
        <v/>
      </c>
      <c r="AB101" s="445" t="str">
        <f t="shared" si="91"/>
        <v/>
      </c>
      <c r="AC101" s="388"/>
      <c r="AD101" s="445" t="str">
        <f t="shared" si="92"/>
        <v/>
      </c>
      <c r="AE101" s="364" t="str">
        <f t="shared" si="93"/>
        <v/>
      </c>
      <c r="AF101" s="388"/>
      <c r="AG101" s="364"/>
      <c r="AH101" s="445" t="str">
        <f t="shared" si="94"/>
        <v/>
      </c>
      <c r="AI101" s="388"/>
      <c r="AJ101" s="445" t="str">
        <f t="shared" si="95"/>
        <v/>
      </c>
      <c r="AK101" s="364" t="str">
        <f t="shared" si="96"/>
        <v/>
      </c>
      <c r="AL101" s="388"/>
      <c r="AM101" s="364" t="str">
        <f t="shared" si="97"/>
        <v/>
      </c>
      <c r="AN101" s="445" t="str">
        <f t="shared" si="104"/>
        <v/>
      </c>
      <c r="AO101" s="388"/>
      <c r="AP101" s="445" t="str">
        <f t="shared" si="105"/>
        <v/>
      </c>
      <c r="AQ101" s="434" t="str">
        <f t="shared" si="106"/>
        <v/>
      </c>
      <c r="AR101" s="451"/>
      <c r="AS101" s="434" t="str">
        <f t="shared" si="107"/>
        <v/>
      </c>
      <c r="AT101" s="389"/>
      <c r="AU101" s="435" t="str">
        <f t="shared" si="108"/>
        <v/>
      </c>
      <c r="AV101" s="364" t="str">
        <f t="shared" si="109"/>
        <v/>
      </c>
      <c r="AW101" s="389"/>
      <c r="AX101" s="365" t="str">
        <f t="shared" si="110"/>
        <v/>
      </c>
      <c r="AY101" s="366" t="str">
        <f t="shared" si="98"/>
        <v/>
      </c>
      <c r="AZ101" s="358" t="str">
        <f t="shared" si="99"/>
        <v/>
      </c>
      <c r="BA101" s="366" t="str">
        <f t="shared" si="100"/>
        <v/>
      </c>
      <c r="BB101" s="358" t="str">
        <f t="shared" si="101"/>
        <v/>
      </c>
      <c r="BC101" s="366" t="str">
        <f t="shared" si="102"/>
        <v/>
      </c>
      <c r="BD101" s="367" t="str">
        <f t="shared" si="103"/>
        <v/>
      </c>
      <c r="BE101" s="356"/>
      <c r="BF101" s="356"/>
      <c r="BG101" s="356"/>
      <c r="BH101" s="356"/>
    </row>
    <row r="102" spans="1:60" ht="21.75" thickBot="1" x14ac:dyDescent="0.4">
      <c r="A102" s="368" t="s">
        <v>285</v>
      </c>
      <c r="B102" s="369">
        <v>75</v>
      </c>
      <c r="C102" s="372"/>
      <c r="D102" s="814" t="s">
        <v>280</v>
      </c>
      <c r="E102" s="815"/>
      <c r="F102" s="373">
        <f>IF(B98&gt;0,B102/B98,"")</f>
        <v>18.75</v>
      </c>
      <c r="G102" s="368" t="s">
        <v>286</v>
      </c>
      <c r="H102" s="374"/>
      <c r="I102" s="375">
        <f>IF(B97&gt;0,(F102-F100)/F100,"")</f>
        <v>1.5</v>
      </c>
      <c r="J102" s="355"/>
      <c r="Q102" s="364" t="str">
        <f t="shared" si="84"/>
        <v/>
      </c>
      <c r="R102" s="388"/>
      <c r="S102" s="364" t="str">
        <f t="shared" si="85"/>
        <v/>
      </c>
      <c r="T102" s="445" t="str">
        <f t="shared" si="86"/>
        <v/>
      </c>
      <c r="U102" s="388"/>
      <c r="V102" s="445" t="str">
        <f t="shared" si="87"/>
        <v/>
      </c>
      <c r="W102" s="388"/>
      <c r="X102" s="445" t="str">
        <f t="shared" si="88"/>
        <v/>
      </c>
      <c r="Y102" s="364">
        <f t="shared" si="89"/>
        <v>18.75</v>
      </c>
      <c r="Z102" s="388"/>
      <c r="AA102" s="364">
        <f t="shared" si="90"/>
        <v>1.5</v>
      </c>
      <c r="AB102" s="445" t="str">
        <f t="shared" si="91"/>
        <v/>
      </c>
      <c r="AC102" s="388"/>
      <c r="AD102" s="445" t="str">
        <f t="shared" si="92"/>
        <v/>
      </c>
      <c r="AE102" s="364" t="str">
        <f t="shared" si="93"/>
        <v/>
      </c>
      <c r="AF102" s="388"/>
      <c r="AG102" s="364"/>
      <c r="AH102" s="445" t="str">
        <f t="shared" si="94"/>
        <v/>
      </c>
      <c r="AI102" s="388"/>
      <c r="AJ102" s="445" t="str">
        <f t="shared" si="95"/>
        <v/>
      </c>
      <c r="AK102" s="364" t="str">
        <f t="shared" si="96"/>
        <v/>
      </c>
      <c r="AL102" s="388"/>
      <c r="AM102" s="364" t="str">
        <f t="shared" si="97"/>
        <v/>
      </c>
      <c r="AN102" s="445" t="str">
        <f t="shared" si="104"/>
        <v/>
      </c>
      <c r="AO102" s="388"/>
      <c r="AP102" s="445" t="str">
        <f t="shared" si="105"/>
        <v/>
      </c>
      <c r="AQ102" s="434" t="str">
        <f t="shared" si="106"/>
        <v/>
      </c>
      <c r="AR102" s="451"/>
      <c r="AS102" s="434" t="str">
        <f t="shared" si="107"/>
        <v/>
      </c>
      <c r="AT102" s="389"/>
      <c r="AU102" s="435" t="str">
        <f t="shared" si="108"/>
        <v/>
      </c>
      <c r="AV102" s="364" t="str">
        <f t="shared" si="109"/>
        <v/>
      </c>
      <c r="AW102" s="389"/>
      <c r="AX102" s="365" t="str">
        <f t="shared" si="110"/>
        <v/>
      </c>
      <c r="AY102" s="366" t="str">
        <f t="shared" si="98"/>
        <v/>
      </c>
      <c r="AZ102" s="358" t="str">
        <f t="shared" si="99"/>
        <v/>
      </c>
      <c r="BA102" s="366" t="str">
        <f t="shared" si="100"/>
        <v/>
      </c>
      <c r="BB102" s="358" t="str">
        <f t="shared" si="101"/>
        <v/>
      </c>
      <c r="BC102" s="366" t="str">
        <f t="shared" si="102"/>
        <v/>
      </c>
      <c r="BD102" s="367" t="str">
        <f t="shared" si="103"/>
        <v/>
      </c>
      <c r="BE102" s="356"/>
      <c r="BF102" s="356"/>
      <c r="BG102" s="356"/>
      <c r="BH102" s="356"/>
    </row>
    <row r="103" spans="1:60" ht="21.75" thickBot="1" x14ac:dyDescent="0.4">
      <c r="A103" s="368" t="s">
        <v>287</v>
      </c>
      <c r="B103" s="369">
        <v>5</v>
      </c>
      <c r="C103" s="372"/>
      <c r="D103" s="814" t="s">
        <v>288</v>
      </c>
      <c r="E103" s="815"/>
      <c r="F103" s="373">
        <f>IF(B99&gt;0,B103/B95,"")</f>
        <v>1.25</v>
      </c>
      <c r="G103" s="368" t="s">
        <v>281</v>
      </c>
      <c r="H103" s="374"/>
      <c r="I103" s="375">
        <f>IF(B99&gt;0,(F103-F104)/F104,"")</f>
        <v>-0.58333333333333337</v>
      </c>
      <c r="J103" s="355"/>
      <c r="Q103" s="364" t="str">
        <f t="shared" si="84"/>
        <v/>
      </c>
      <c r="R103" s="388"/>
      <c r="S103" s="364" t="str">
        <f t="shared" si="85"/>
        <v/>
      </c>
      <c r="T103" s="445" t="str">
        <f t="shared" si="86"/>
        <v/>
      </c>
      <c r="U103" s="388"/>
      <c r="V103" s="445" t="str">
        <f t="shared" si="87"/>
        <v/>
      </c>
      <c r="W103" s="388"/>
      <c r="X103" s="445" t="str">
        <f t="shared" si="88"/>
        <v/>
      </c>
      <c r="Y103" s="364" t="str">
        <f t="shared" si="89"/>
        <v/>
      </c>
      <c r="Z103" s="388"/>
      <c r="AA103" s="364" t="str">
        <f t="shared" si="90"/>
        <v/>
      </c>
      <c r="AB103" s="445">
        <f t="shared" si="91"/>
        <v>1.25</v>
      </c>
      <c r="AC103" s="388"/>
      <c r="AD103" s="445">
        <f t="shared" si="92"/>
        <v>-0.58333333333333337</v>
      </c>
      <c r="AE103" s="364" t="str">
        <f t="shared" si="93"/>
        <v/>
      </c>
      <c r="AF103" s="388"/>
      <c r="AG103" s="364"/>
      <c r="AH103" s="445" t="str">
        <f t="shared" si="94"/>
        <v/>
      </c>
      <c r="AI103" s="388"/>
      <c r="AJ103" s="445" t="str">
        <f t="shared" si="95"/>
        <v/>
      </c>
      <c r="AK103" s="364" t="str">
        <f t="shared" si="96"/>
        <v/>
      </c>
      <c r="AL103" s="388"/>
      <c r="AM103" s="364" t="str">
        <f t="shared" si="97"/>
        <v/>
      </c>
      <c r="AN103" s="445" t="str">
        <f t="shared" si="104"/>
        <v/>
      </c>
      <c r="AO103" s="388"/>
      <c r="AP103" s="445" t="str">
        <f t="shared" si="105"/>
        <v/>
      </c>
      <c r="AQ103" s="434" t="str">
        <f t="shared" si="106"/>
        <v/>
      </c>
      <c r="AR103" s="451"/>
      <c r="AS103" s="434" t="str">
        <f t="shared" si="107"/>
        <v/>
      </c>
      <c r="AT103" s="389"/>
      <c r="AU103" s="435" t="str">
        <f t="shared" si="108"/>
        <v/>
      </c>
      <c r="AV103" s="364" t="str">
        <f t="shared" si="109"/>
        <v/>
      </c>
      <c r="AW103" s="389"/>
      <c r="AX103" s="365" t="str">
        <f t="shared" si="110"/>
        <v/>
      </c>
      <c r="AY103" s="366" t="str">
        <f t="shared" si="98"/>
        <v/>
      </c>
      <c r="AZ103" s="358" t="str">
        <f t="shared" si="99"/>
        <v/>
      </c>
      <c r="BA103" s="366" t="str">
        <f t="shared" si="100"/>
        <v/>
      </c>
      <c r="BB103" s="358" t="str">
        <f t="shared" si="101"/>
        <v/>
      </c>
      <c r="BC103" s="366" t="str">
        <f t="shared" si="102"/>
        <v/>
      </c>
      <c r="BD103" s="367" t="str">
        <f t="shared" si="103"/>
        <v/>
      </c>
      <c r="BE103" s="356"/>
      <c r="BF103" s="356"/>
      <c r="BG103" s="356"/>
      <c r="BH103" s="356"/>
    </row>
    <row r="104" spans="1:60" ht="21.75" thickBot="1" x14ac:dyDescent="0.4">
      <c r="A104" s="368" t="s">
        <v>289</v>
      </c>
      <c r="B104" s="369">
        <v>6</v>
      </c>
      <c r="C104" s="372"/>
      <c r="D104" s="816" t="s">
        <v>288</v>
      </c>
      <c r="E104" s="817"/>
      <c r="F104" s="373">
        <f>IF(B100&gt;0,B104/B96,"")</f>
        <v>3</v>
      </c>
      <c r="G104" s="379"/>
      <c r="H104" s="372"/>
      <c r="I104" s="380"/>
      <c r="J104" s="355"/>
      <c r="Q104" s="364" t="str">
        <f t="shared" si="84"/>
        <v/>
      </c>
      <c r="R104" s="388"/>
      <c r="S104" s="364" t="str">
        <f t="shared" si="85"/>
        <v/>
      </c>
      <c r="T104" s="445" t="str">
        <f t="shared" si="86"/>
        <v/>
      </c>
      <c r="U104" s="388"/>
      <c r="V104" s="445" t="str">
        <f t="shared" si="87"/>
        <v/>
      </c>
      <c r="W104" s="388"/>
      <c r="X104" s="445" t="str">
        <f t="shared" si="88"/>
        <v/>
      </c>
      <c r="Y104" s="364" t="str">
        <f t="shared" si="89"/>
        <v/>
      </c>
      <c r="Z104" s="388"/>
      <c r="AA104" s="364" t="str">
        <f t="shared" si="90"/>
        <v/>
      </c>
      <c r="AB104" s="445" t="str">
        <f t="shared" si="91"/>
        <v/>
      </c>
      <c r="AC104" s="388"/>
      <c r="AD104" s="445" t="str">
        <f t="shared" si="92"/>
        <v/>
      </c>
      <c r="AE104" s="364">
        <f t="shared" si="93"/>
        <v>3</v>
      </c>
      <c r="AF104" s="388"/>
      <c r="AG104" s="364"/>
      <c r="AH104" s="445" t="str">
        <f t="shared" si="94"/>
        <v/>
      </c>
      <c r="AI104" s="388"/>
      <c r="AJ104" s="445" t="str">
        <f t="shared" si="95"/>
        <v/>
      </c>
      <c r="AK104" s="364" t="str">
        <f t="shared" si="96"/>
        <v/>
      </c>
      <c r="AL104" s="388"/>
      <c r="AM104" s="364" t="str">
        <f t="shared" si="97"/>
        <v/>
      </c>
      <c r="AN104" s="445" t="str">
        <f t="shared" si="104"/>
        <v/>
      </c>
      <c r="AO104" s="388"/>
      <c r="AP104" s="445" t="str">
        <f t="shared" si="105"/>
        <v/>
      </c>
      <c r="AQ104" s="434" t="str">
        <f t="shared" si="106"/>
        <v/>
      </c>
      <c r="AR104" s="451"/>
      <c r="AS104" s="434" t="str">
        <f t="shared" si="107"/>
        <v/>
      </c>
      <c r="AT104" s="389"/>
      <c r="AU104" s="435" t="str">
        <f t="shared" si="108"/>
        <v/>
      </c>
      <c r="AV104" s="364" t="str">
        <f t="shared" si="109"/>
        <v/>
      </c>
      <c r="AW104" s="389"/>
      <c r="AX104" s="365" t="str">
        <f t="shared" si="110"/>
        <v/>
      </c>
      <c r="AY104" s="366" t="str">
        <f t="shared" si="98"/>
        <v/>
      </c>
      <c r="AZ104" s="358" t="str">
        <f t="shared" si="99"/>
        <v/>
      </c>
      <c r="BA104" s="366" t="str">
        <f t="shared" si="100"/>
        <v/>
      </c>
      <c r="BB104" s="358" t="str">
        <f t="shared" si="101"/>
        <v/>
      </c>
      <c r="BC104" s="366" t="str">
        <f t="shared" si="102"/>
        <v/>
      </c>
      <c r="BD104" s="367" t="str">
        <f t="shared" si="103"/>
        <v/>
      </c>
      <c r="BE104" s="356"/>
      <c r="BF104" s="356"/>
      <c r="BG104" s="356"/>
      <c r="BH104" s="356"/>
    </row>
    <row r="105" spans="1:60" ht="21.75" thickBot="1" x14ac:dyDescent="0.4">
      <c r="A105" s="368" t="s">
        <v>290</v>
      </c>
      <c r="B105" s="369">
        <v>6</v>
      </c>
      <c r="C105" s="372"/>
      <c r="D105" s="814" t="s">
        <v>288</v>
      </c>
      <c r="E105" s="815"/>
      <c r="F105" s="373">
        <f>IF(B101&gt;0,B105/B97,"")</f>
        <v>1.5</v>
      </c>
      <c r="G105" s="368" t="s">
        <v>284</v>
      </c>
      <c r="H105" s="374"/>
      <c r="I105" s="375">
        <f>IF(B100&gt;0,(F105-F104)/F104,"")</f>
        <v>-0.5</v>
      </c>
      <c r="J105" s="355"/>
      <c r="Q105" s="364" t="str">
        <f t="shared" si="84"/>
        <v/>
      </c>
      <c r="R105" s="388"/>
      <c r="S105" s="364" t="str">
        <f t="shared" si="85"/>
        <v/>
      </c>
      <c r="T105" s="445" t="str">
        <f t="shared" si="86"/>
        <v/>
      </c>
      <c r="U105" s="388"/>
      <c r="V105" s="445" t="str">
        <f t="shared" si="87"/>
        <v/>
      </c>
      <c r="W105" s="388"/>
      <c r="X105" s="445" t="str">
        <f t="shared" si="88"/>
        <v/>
      </c>
      <c r="Y105" s="364" t="str">
        <f t="shared" si="89"/>
        <v/>
      </c>
      <c r="Z105" s="388"/>
      <c r="AA105" s="364" t="str">
        <f t="shared" si="90"/>
        <v/>
      </c>
      <c r="AB105" s="445" t="str">
        <f t="shared" si="91"/>
        <v/>
      </c>
      <c r="AC105" s="388"/>
      <c r="AD105" s="445" t="str">
        <f t="shared" si="92"/>
        <v/>
      </c>
      <c r="AE105" s="364" t="str">
        <f t="shared" si="93"/>
        <v/>
      </c>
      <c r="AF105" s="388"/>
      <c r="AG105" s="364"/>
      <c r="AH105" s="445">
        <f t="shared" si="94"/>
        <v>1.5</v>
      </c>
      <c r="AI105" s="388"/>
      <c r="AJ105" s="445">
        <f t="shared" si="95"/>
        <v>-0.5</v>
      </c>
      <c r="AK105" s="364" t="str">
        <f t="shared" si="96"/>
        <v/>
      </c>
      <c r="AL105" s="388"/>
      <c r="AM105" s="364" t="str">
        <f t="shared" si="97"/>
        <v/>
      </c>
      <c r="AN105" s="445" t="str">
        <f t="shared" si="104"/>
        <v/>
      </c>
      <c r="AO105" s="388"/>
      <c r="AP105" s="445" t="str">
        <f t="shared" si="105"/>
        <v/>
      </c>
      <c r="AQ105" s="434" t="str">
        <f t="shared" si="106"/>
        <v/>
      </c>
      <c r="AR105" s="451"/>
      <c r="AS105" s="434" t="str">
        <f t="shared" si="107"/>
        <v/>
      </c>
      <c r="AT105" s="389"/>
      <c r="AU105" s="435" t="str">
        <f t="shared" si="108"/>
        <v/>
      </c>
      <c r="AV105" s="364" t="str">
        <f t="shared" si="109"/>
        <v/>
      </c>
      <c r="AW105" s="389"/>
      <c r="AX105" s="365" t="str">
        <f t="shared" si="110"/>
        <v/>
      </c>
      <c r="AY105" s="366" t="str">
        <f t="shared" si="98"/>
        <v/>
      </c>
      <c r="AZ105" s="358" t="str">
        <f t="shared" si="99"/>
        <v/>
      </c>
      <c r="BA105" s="366" t="str">
        <f t="shared" si="100"/>
        <v/>
      </c>
      <c r="BB105" s="358" t="str">
        <f t="shared" si="101"/>
        <v/>
      </c>
      <c r="BC105" s="366" t="str">
        <f t="shared" si="102"/>
        <v/>
      </c>
      <c r="BD105" s="367" t="str">
        <f t="shared" si="103"/>
        <v/>
      </c>
      <c r="BE105" s="356"/>
      <c r="BF105" s="356"/>
      <c r="BG105" s="356"/>
      <c r="BH105" s="356"/>
    </row>
    <row r="106" spans="1:60" ht="21.75" thickBot="1" x14ac:dyDescent="0.4">
      <c r="A106" s="368" t="s">
        <v>291</v>
      </c>
      <c r="B106" s="369">
        <v>6</v>
      </c>
      <c r="C106" s="372"/>
      <c r="D106" s="814" t="s">
        <v>288</v>
      </c>
      <c r="E106" s="815"/>
      <c r="F106" s="373">
        <f>IF(B102&gt;0,B106/B98,"")</f>
        <v>1.5</v>
      </c>
      <c r="G106" s="368" t="s">
        <v>286</v>
      </c>
      <c r="H106" s="374"/>
      <c r="I106" s="375">
        <f>IF(B101&gt;0,(F106-F104)/F104,"")</f>
        <v>-0.5</v>
      </c>
      <c r="J106" s="355"/>
      <c r="Q106" s="364" t="str">
        <f t="shared" si="84"/>
        <v/>
      </c>
      <c r="R106" s="388"/>
      <c r="S106" s="364" t="str">
        <f t="shared" si="85"/>
        <v/>
      </c>
      <c r="T106" s="445" t="str">
        <f t="shared" si="86"/>
        <v/>
      </c>
      <c r="U106" s="388"/>
      <c r="V106" s="445" t="str">
        <f t="shared" si="87"/>
        <v/>
      </c>
      <c r="W106" s="388"/>
      <c r="X106" s="445" t="str">
        <f t="shared" si="88"/>
        <v/>
      </c>
      <c r="Y106" s="364" t="str">
        <f t="shared" si="89"/>
        <v/>
      </c>
      <c r="Z106" s="388"/>
      <c r="AA106" s="364" t="str">
        <f t="shared" si="90"/>
        <v/>
      </c>
      <c r="AB106" s="445" t="str">
        <f t="shared" si="91"/>
        <v/>
      </c>
      <c r="AC106" s="388"/>
      <c r="AD106" s="445" t="str">
        <f t="shared" si="92"/>
        <v/>
      </c>
      <c r="AE106" s="364" t="str">
        <f t="shared" si="93"/>
        <v/>
      </c>
      <c r="AF106" s="388"/>
      <c r="AG106" s="364"/>
      <c r="AH106" s="445" t="str">
        <f t="shared" si="94"/>
        <v/>
      </c>
      <c r="AI106" s="388"/>
      <c r="AJ106" s="445" t="str">
        <f t="shared" si="95"/>
        <v/>
      </c>
      <c r="AK106" s="364">
        <f t="shared" si="96"/>
        <v>1.5</v>
      </c>
      <c r="AL106" s="388"/>
      <c r="AM106" s="364">
        <f t="shared" si="97"/>
        <v>-0.5</v>
      </c>
      <c r="AN106" s="445" t="str">
        <f t="shared" si="104"/>
        <v/>
      </c>
      <c r="AO106" s="388"/>
      <c r="AP106" s="445" t="str">
        <f t="shared" si="105"/>
        <v/>
      </c>
      <c r="AQ106" s="434" t="str">
        <f t="shared" si="106"/>
        <v/>
      </c>
      <c r="AR106" s="451"/>
      <c r="AS106" s="434" t="str">
        <f t="shared" si="107"/>
        <v/>
      </c>
      <c r="AT106" s="389"/>
      <c r="AU106" s="435" t="str">
        <f t="shared" si="108"/>
        <v/>
      </c>
      <c r="AV106" s="364" t="str">
        <f t="shared" si="109"/>
        <v/>
      </c>
      <c r="AW106" s="389"/>
      <c r="AX106" s="365" t="str">
        <f t="shared" si="110"/>
        <v/>
      </c>
      <c r="AY106" s="366" t="str">
        <f t="shared" si="98"/>
        <v/>
      </c>
      <c r="AZ106" s="358" t="str">
        <f t="shared" si="99"/>
        <v/>
      </c>
      <c r="BA106" s="366" t="str">
        <f t="shared" si="100"/>
        <v/>
      </c>
      <c r="BB106" s="358" t="str">
        <f t="shared" si="101"/>
        <v/>
      </c>
      <c r="BC106" s="366" t="str">
        <f t="shared" si="102"/>
        <v/>
      </c>
      <c r="BD106" s="367" t="str">
        <f t="shared" si="103"/>
        <v/>
      </c>
      <c r="BE106" s="356"/>
      <c r="BF106" s="356"/>
      <c r="BG106" s="356"/>
      <c r="BH106" s="356"/>
    </row>
    <row r="107" spans="1:60" ht="21.75" thickBot="1" x14ac:dyDescent="0.4">
      <c r="A107" s="368" t="s">
        <v>292</v>
      </c>
      <c r="B107" s="381">
        <v>0.6</v>
      </c>
      <c r="C107" s="372"/>
      <c r="D107" s="368" t="s">
        <v>281</v>
      </c>
      <c r="E107" s="374"/>
      <c r="F107" s="375">
        <f>IF(B107&gt;0,(B107-B108)/B108,"")</f>
        <v>0.19999999999999996</v>
      </c>
      <c r="G107" s="355"/>
      <c r="H107" s="355"/>
      <c r="I107" s="355"/>
      <c r="J107" s="355"/>
      <c r="Q107" s="364" t="str">
        <f t="shared" si="84"/>
        <v/>
      </c>
      <c r="R107" s="388"/>
      <c r="S107" s="364" t="str">
        <f t="shared" si="85"/>
        <v/>
      </c>
      <c r="T107" s="445" t="str">
        <f t="shared" si="86"/>
        <v/>
      </c>
      <c r="U107" s="388"/>
      <c r="V107" s="445" t="str">
        <f t="shared" si="87"/>
        <v/>
      </c>
      <c r="W107" s="388"/>
      <c r="X107" s="445" t="str">
        <f t="shared" si="88"/>
        <v/>
      </c>
      <c r="Y107" s="364" t="str">
        <f t="shared" si="89"/>
        <v/>
      </c>
      <c r="Z107" s="388"/>
      <c r="AA107" s="364" t="str">
        <f t="shared" si="90"/>
        <v/>
      </c>
      <c r="AB107" s="445" t="str">
        <f t="shared" si="91"/>
        <v/>
      </c>
      <c r="AC107" s="388"/>
      <c r="AD107" s="445" t="str">
        <f t="shared" si="92"/>
        <v/>
      </c>
      <c r="AE107" s="364" t="str">
        <f t="shared" si="93"/>
        <v/>
      </c>
      <c r="AF107" s="388"/>
      <c r="AG107" s="364"/>
      <c r="AH107" s="445" t="str">
        <f t="shared" si="94"/>
        <v/>
      </c>
      <c r="AI107" s="388"/>
      <c r="AJ107" s="445" t="str">
        <f t="shared" si="95"/>
        <v/>
      </c>
      <c r="AK107" s="364" t="str">
        <f t="shared" si="96"/>
        <v/>
      </c>
      <c r="AL107" s="388"/>
      <c r="AM107" s="364" t="str">
        <f t="shared" si="97"/>
        <v/>
      </c>
      <c r="AN107" s="445">
        <f t="shared" si="104"/>
        <v>0.6</v>
      </c>
      <c r="AO107" s="388"/>
      <c r="AP107" s="445">
        <f t="shared" si="105"/>
        <v>0.19999999999999996</v>
      </c>
      <c r="AQ107" s="434" t="str">
        <f t="shared" si="106"/>
        <v/>
      </c>
      <c r="AR107" s="451"/>
      <c r="AS107" s="434" t="str">
        <f t="shared" si="107"/>
        <v/>
      </c>
      <c r="AT107" s="389"/>
      <c r="AU107" s="435" t="str">
        <f t="shared" si="108"/>
        <v/>
      </c>
      <c r="AV107" s="364" t="str">
        <f t="shared" si="109"/>
        <v/>
      </c>
      <c r="AW107" s="389"/>
      <c r="AX107" s="365" t="str">
        <f t="shared" si="110"/>
        <v/>
      </c>
      <c r="AY107" s="366" t="str">
        <f t="shared" si="98"/>
        <v/>
      </c>
      <c r="AZ107" s="358" t="str">
        <f t="shared" si="99"/>
        <v/>
      </c>
      <c r="BA107" s="366" t="str">
        <f t="shared" si="100"/>
        <v/>
      </c>
      <c r="BB107" s="358" t="str">
        <f t="shared" si="101"/>
        <v/>
      </c>
      <c r="BC107" s="366" t="str">
        <f t="shared" si="102"/>
        <v/>
      </c>
      <c r="BD107" s="367" t="str">
        <f t="shared" si="103"/>
        <v/>
      </c>
      <c r="BE107" s="356"/>
      <c r="BF107" s="356"/>
      <c r="BG107" s="356"/>
      <c r="BH107" s="356"/>
    </row>
    <row r="108" spans="1:60" ht="21.75" thickBot="1" x14ac:dyDescent="0.4">
      <c r="A108" s="368" t="s">
        <v>293</v>
      </c>
      <c r="B108" s="381">
        <v>0.5</v>
      </c>
      <c r="C108" s="372"/>
      <c r="D108" s="382"/>
      <c r="E108" s="372"/>
      <c r="F108" s="380"/>
      <c r="G108" s="355"/>
      <c r="H108" s="355"/>
      <c r="I108" s="355"/>
      <c r="J108" s="355"/>
      <c r="Q108" s="364" t="str">
        <f t="shared" si="84"/>
        <v/>
      </c>
      <c r="R108" s="388"/>
      <c r="S108" s="364" t="str">
        <f t="shared" si="85"/>
        <v/>
      </c>
      <c r="T108" s="445" t="str">
        <f t="shared" si="86"/>
        <v/>
      </c>
      <c r="U108" s="388"/>
      <c r="V108" s="445" t="str">
        <f t="shared" si="87"/>
        <v/>
      </c>
      <c r="W108" s="388"/>
      <c r="X108" s="445" t="str">
        <f t="shared" si="88"/>
        <v/>
      </c>
      <c r="Y108" s="364" t="str">
        <f t="shared" si="89"/>
        <v/>
      </c>
      <c r="Z108" s="388"/>
      <c r="AA108" s="364" t="str">
        <f t="shared" si="90"/>
        <v/>
      </c>
      <c r="AB108" s="445" t="str">
        <f t="shared" si="91"/>
        <v/>
      </c>
      <c r="AC108" s="388"/>
      <c r="AD108" s="445" t="str">
        <f t="shared" si="92"/>
        <v/>
      </c>
      <c r="AE108" s="364" t="str">
        <f t="shared" si="93"/>
        <v/>
      </c>
      <c r="AF108" s="388"/>
      <c r="AG108" s="364"/>
      <c r="AH108" s="445" t="str">
        <f t="shared" si="94"/>
        <v/>
      </c>
      <c r="AI108" s="388"/>
      <c r="AJ108" s="445" t="str">
        <f t="shared" si="95"/>
        <v/>
      </c>
      <c r="AK108" s="364" t="str">
        <f t="shared" si="96"/>
        <v/>
      </c>
      <c r="AL108" s="388"/>
      <c r="AM108" s="364" t="str">
        <f t="shared" si="97"/>
        <v/>
      </c>
      <c r="AN108" s="445" t="str">
        <f t="shared" si="104"/>
        <v/>
      </c>
      <c r="AO108" s="388"/>
      <c r="AP108" s="445" t="str">
        <f t="shared" si="105"/>
        <v/>
      </c>
      <c r="AQ108" s="434">
        <f t="shared" si="106"/>
        <v>0.5</v>
      </c>
      <c r="AR108" s="451"/>
      <c r="AS108" s="434" t="str">
        <f t="shared" si="107"/>
        <v/>
      </c>
      <c r="AT108" s="389"/>
      <c r="AU108" s="435" t="str">
        <f t="shared" si="108"/>
        <v/>
      </c>
      <c r="AV108" s="364" t="str">
        <f t="shared" si="109"/>
        <v/>
      </c>
      <c r="AW108" s="389"/>
      <c r="AX108" s="365" t="str">
        <f t="shared" si="110"/>
        <v/>
      </c>
      <c r="AY108" s="366" t="str">
        <f t="shared" si="98"/>
        <v/>
      </c>
      <c r="AZ108" s="358" t="str">
        <f t="shared" si="99"/>
        <v/>
      </c>
      <c r="BA108" s="366" t="str">
        <f t="shared" si="100"/>
        <v/>
      </c>
      <c r="BB108" s="358" t="str">
        <f t="shared" si="101"/>
        <v/>
      </c>
      <c r="BC108" s="366" t="str">
        <f t="shared" si="102"/>
        <v/>
      </c>
      <c r="BD108" s="367" t="str">
        <f t="shared" si="103"/>
        <v/>
      </c>
      <c r="BE108" s="356"/>
      <c r="BF108" s="356"/>
      <c r="BG108" s="356"/>
      <c r="BH108" s="356"/>
    </row>
    <row r="109" spans="1:60" ht="21.75" thickBot="1" x14ac:dyDescent="0.4">
      <c r="A109" s="368" t="s">
        <v>294</v>
      </c>
      <c r="B109" s="381">
        <v>0.6</v>
      </c>
      <c r="C109" s="372"/>
      <c r="D109" s="368" t="s">
        <v>284</v>
      </c>
      <c r="E109" s="374"/>
      <c r="F109" s="375">
        <f>IF(B109&gt;0,(B109-B108)/B108,"")</f>
        <v>0.19999999999999996</v>
      </c>
      <c r="G109" s="355"/>
      <c r="H109" s="355"/>
      <c r="I109" s="355"/>
      <c r="J109" s="355"/>
      <c r="Q109" s="364" t="str">
        <f t="shared" si="84"/>
        <v/>
      </c>
      <c r="R109" s="388"/>
      <c r="S109" s="364" t="str">
        <f t="shared" si="85"/>
        <v/>
      </c>
      <c r="T109" s="445" t="str">
        <f t="shared" si="86"/>
        <v/>
      </c>
      <c r="U109" s="388"/>
      <c r="V109" s="445" t="str">
        <f t="shared" si="87"/>
        <v/>
      </c>
      <c r="W109" s="388"/>
      <c r="X109" s="445" t="str">
        <f t="shared" si="88"/>
        <v/>
      </c>
      <c r="Y109" s="364" t="str">
        <f t="shared" si="89"/>
        <v/>
      </c>
      <c r="Z109" s="388"/>
      <c r="AA109" s="364" t="str">
        <f t="shared" si="90"/>
        <v/>
      </c>
      <c r="AB109" s="445" t="str">
        <f t="shared" si="91"/>
        <v/>
      </c>
      <c r="AC109" s="388"/>
      <c r="AD109" s="445" t="str">
        <f t="shared" si="92"/>
        <v/>
      </c>
      <c r="AE109" s="364" t="str">
        <f t="shared" si="93"/>
        <v/>
      </c>
      <c r="AF109" s="388"/>
      <c r="AG109" s="364"/>
      <c r="AH109" s="445" t="str">
        <f t="shared" si="94"/>
        <v/>
      </c>
      <c r="AI109" s="388"/>
      <c r="AJ109" s="445" t="str">
        <f t="shared" si="95"/>
        <v/>
      </c>
      <c r="AK109" s="364" t="str">
        <f t="shared" si="96"/>
        <v/>
      </c>
      <c r="AL109" s="388"/>
      <c r="AM109" s="364" t="str">
        <f t="shared" si="97"/>
        <v/>
      </c>
      <c r="AN109" s="445" t="str">
        <f t="shared" si="104"/>
        <v/>
      </c>
      <c r="AO109" s="388"/>
      <c r="AP109" s="445" t="str">
        <f t="shared" si="105"/>
        <v/>
      </c>
      <c r="AQ109" s="434" t="str">
        <f t="shared" si="106"/>
        <v/>
      </c>
      <c r="AR109" s="451"/>
      <c r="AS109" s="434">
        <f t="shared" si="107"/>
        <v>0.6</v>
      </c>
      <c r="AT109" s="389"/>
      <c r="AU109" s="435">
        <f t="shared" si="108"/>
        <v>0.19999999999999996</v>
      </c>
      <c r="AV109" s="364" t="str">
        <f t="shared" si="109"/>
        <v/>
      </c>
      <c r="AW109" s="389"/>
      <c r="AX109" s="365" t="str">
        <f t="shared" si="110"/>
        <v/>
      </c>
      <c r="AY109" s="366" t="str">
        <f t="shared" si="98"/>
        <v/>
      </c>
      <c r="AZ109" s="358" t="str">
        <f t="shared" si="99"/>
        <v/>
      </c>
      <c r="BA109" s="366" t="str">
        <f t="shared" si="100"/>
        <v/>
      </c>
      <c r="BB109" s="358" t="str">
        <f t="shared" si="101"/>
        <v/>
      </c>
      <c r="BC109" s="366" t="str">
        <f t="shared" si="102"/>
        <v/>
      </c>
      <c r="BD109" s="367" t="str">
        <f t="shared" si="103"/>
        <v/>
      </c>
      <c r="BE109" s="356"/>
      <c r="BF109" s="356"/>
      <c r="BG109" s="356"/>
      <c r="BH109" s="356"/>
    </row>
    <row r="110" spans="1:60" ht="21.75" thickBot="1" x14ac:dyDescent="0.4">
      <c r="A110" s="368" t="s">
        <v>295</v>
      </c>
      <c r="B110" s="381">
        <v>0.6</v>
      </c>
      <c r="C110" s="372"/>
      <c r="D110" s="368" t="s">
        <v>286</v>
      </c>
      <c r="E110" s="374"/>
      <c r="F110" s="375">
        <f>IF(B110&gt;0,(B110-B108)/B108,"")</f>
        <v>0.19999999999999996</v>
      </c>
      <c r="G110" s="355"/>
      <c r="H110" s="355"/>
      <c r="I110" s="355"/>
      <c r="J110" s="355"/>
      <c r="Q110" s="364" t="str">
        <f t="shared" si="84"/>
        <v/>
      </c>
      <c r="R110" s="388"/>
      <c r="S110" s="364" t="str">
        <f t="shared" si="85"/>
        <v/>
      </c>
      <c r="T110" s="445" t="str">
        <f t="shared" si="86"/>
        <v/>
      </c>
      <c r="U110" s="388"/>
      <c r="V110" s="445" t="str">
        <f t="shared" si="87"/>
        <v/>
      </c>
      <c r="W110" s="388"/>
      <c r="X110" s="445" t="str">
        <f t="shared" si="88"/>
        <v/>
      </c>
      <c r="Y110" s="364" t="str">
        <f t="shared" si="89"/>
        <v/>
      </c>
      <c r="Z110" s="388"/>
      <c r="AA110" s="364" t="str">
        <f t="shared" si="90"/>
        <v/>
      </c>
      <c r="AB110" s="445" t="str">
        <f t="shared" si="91"/>
        <v/>
      </c>
      <c r="AC110" s="388"/>
      <c r="AD110" s="445" t="str">
        <f t="shared" si="92"/>
        <v/>
      </c>
      <c r="AE110" s="364" t="str">
        <f t="shared" si="93"/>
        <v/>
      </c>
      <c r="AF110" s="388"/>
      <c r="AG110" s="364"/>
      <c r="AH110" s="445" t="str">
        <f t="shared" si="94"/>
        <v/>
      </c>
      <c r="AI110" s="388"/>
      <c r="AJ110" s="445" t="str">
        <f t="shared" si="95"/>
        <v/>
      </c>
      <c r="AK110" s="364" t="str">
        <f t="shared" si="96"/>
        <v/>
      </c>
      <c r="AL110" s="388"/>
      <c r="AM110" s="364" t="str">
        <f t="shared" si="97"/>
        <v/>
      </c>
      <c r="AN110" s="445" t="str">
        <f t="shared" si="104"/>
        <v/>
      </c>
      <c r="AO110" s="388"/>
      <c r="AP110" s="445" t="str">
        <f t="shared" si="105"/>
        <v/>
      </c>
      <c r="AQ110" s="434" t="str">
        <f t="shared" si="106"/>
        <v/>
      </c>
      <c r="AR110" s="451"/>
      <c r="AS110" s="434" t="str">
        <f t="shared" si="107"/>
        <v/>
      </c>
      <c r="AT110" s="389"/>
      <c r="AU110" s="435" t="str">
        <f t="shared" si="108"/>
        <v/>
      </c>
      <c r="AV110" s="364">
        <f t="shared" si="109"/>
        <v>0.6</v>
      </c>
      <c r="AW110" s="389"/>
      <c r="AX110" s="365">
        <f>IF(A110="16) Qual porcentagem dos recursos financeiros de São Carlos será investida em abastecimento de água e estruturas de saneamento em 2050?   ",F110,"")</f>
        <v>0.19999999999999996</v>
      </c>
      <c r="AY110" s="366" t="str">
        <f t="shared" si="98"/>
        <v/>
      </c>
      <c r="AZ110" s="358" t="str">
        <f t="shared" si="99"/>
        <v/>
      </c>
      <c r="BA110" s="366" t="str">
        <f t="shared" si="100"/>
        <v/>
      </c>
      <c r="BB110" s="358" t="str">
        <f t="shared" si="101"/>
        <v/>
      </c>
      <c r="BC110" s="366" t="str">
        <f t="shared" si="102"/>
        <v/>
      </c>
      <c r="BD110" s="367" t="str">
        <f t="shared" si="103"/>
        <v/>
      </c>
      <c r="BE110" s="356"/>
      <c r="BF110" s="356"/>
      <c r="BG110" s="356"/>
      <c r="BH110" s="356"/>
    </row>
    <row r="111" spans="1:60" ht="21.75" thickBot="1" x14ac:dyDescent="0.4">
      <c r="A111" s="355"/>
      <c r="B111" s="355"/>
      <c r="C111" s="355"/>
      <c r="D111" s="355"/>
      <c r="E111" s="355"/>
      <c r="F111" s="383"/>
      <c r="G111" s="355"/>
      <c r="H111" s="823" t="s">
        <v>296</v>
      </c>
      <c r="I111" s="823"/>
      <c r="J111" s="355"/>
      <c r="Q111" s="364" t="str">
        <f t="shared" si="84"/>
        <v/>
      </c>
      <c r="R111" s="388"/>
      <c r="S111" s="364" t="str">
        <f t="shared" si="85"/>
        <v/>
      </c>
      <c r="T111" s="445" t="str">
        <f t="shared" si="86"/>
        <v/>
      </c>
      <c r="U111" s="388"/>
      <c r="V111" s="445" t="str">
        <f t="shared" si="87"/>
        <v/>
      </c>
      <c r="W111" s="388"/>
      <c r="X111" s="445" t="str">
        <f t="shared" si="88"/>
        <v/>
      </c>
      <c r="Y111" s="364" t="str">
        <f t="shared" si="89"/>
        <v/>
      </c>
      <c r="Z111" s="388"/>
      <c r="AA111" s="364" t="str">
        <f t="shared" si="90"/>
        <v/>
      </c>
      <c r="AB111" s="445" t="str">
        <f t="shared" si="91"/>
        <v/>
      </c>
      <c r="AC111" s="388"/>
      <c r="AD111" s="445" t="str">
        <f t="shared" si="92"/>
        <v/>
      </c>
      <c r="AE111" s="364" t="str">
        <f t="shared" si="93"/>
        <v/>
      </c>
      <c r="AF111" s="388"/>
      <c r="AG111" s="364"/>
      <c r="AH111" s="445" t="str">
        <f t="shared" si="94"/>
        <v/>
      </c>
      <c r="AI111" s="388"/>
      <c r="AJ111" s="445" t="str">
        <f t="shared" si="95"/>
        <v/>
      </c>
      <c r="AK111" s="364" t="str">
        <f t="shared" si="96"/>
        <v/>
      </c>
      <c r="AL111" s="388"/>
      <c r="AM111" s="364" t="str">
        <f t="shared" si="97"/>
        <v/>
      </c>
      <c r="AN111" s="445" t="str">
        <f t="shared" si="104"/>
        <v/>
      </c>
      <c r="AO111" s="388"/>
      <c r="AP111" s="445" t="str">
        <f t="shared" si="105"/>
        <v/>
      </c>
      <c r="AQ111" s="434" t="str">
        <f t="shared" si="106"/>
        <v/>
      </c>
      <c r="AR111" s="451"/>
      <c r="AS111" s="434" t="str">
        <f t="shared" si="107"/>
        <v/>
      </c>
      <c r="AT111" s="389"/>
      <c r="AU111" s="435" t="str">
        <f t="shared" si="108"/>
        <v/>
      </c>
      <c r="AV111" s="364" t="str">
        <f t="shared" si="109"/>
        <v/>
      </c>
      <c r="AW111" s="389"/>
      <c r="AX111" s="365" t="str">
        <f t="shared" si="110"/>
        <v/>
      </c>
      <c r="AY111" s="366" t="str">
        <f t="shared" si="98"/>
        <v/>
      </c>
      <c r="AZ111" s="358" t="str">
        <f t="shared" si="99"/>
        <v/>
      </c>
      <c r="BA111" s="366" t="str">
        <f t="shared" si="100"/>
        <v/>
      </c>
      <c r="BB111" s="358" t="str">
        <f t="shared" si="101"/>
        <v/>
      </c>
      <c r="BC111" s="366" t="str">
        <f t="shared" si="102"/>
        <v/>
      </c>
      <c r="BD111" s="367" t="str">
        <f t="shared" si="103"/>
        <v/>
      </c>
      <c r="BE111" s="356"/>
      <c r="BF111" s="356"/>
      <c r="BG111" s="356"/>
      <c r="BH111" s="356"/>
    </row>
    <row r="112" spans="1:60" ht="21.75" thickBot="1" x14ac:dyDescent="0.4">
      <c r="A112" s="368" t="s">
        <v>297</v>
      </c>
      <c r="B112" s="820" t="s">
        <v>298</v>
      </c>
      <c r="C112" s="821"/>
      <c r="D112" s="821"/>
      <c r="E112" s="821"/>
      <c r="F112" s="821"/>
      <c r="G112" s="822"/>
      <c r="H112" s="819">
        <v>0</v>
      </c>
      <c r="I112" s="819"/>
      <c r="J112" s="355"/>
      <c r="Q112" s="364" t="str">
        <f t="shared" si="84"/>
        <v/>
      </c>
      <c r="R112" s="388"/>
      <c r="S112" s="364" t="str">
        <f t="shared" si="85"/>
        <v/>
      </c>
      <c r="T112" s="445" t="str">
        <f t="shared" si="86"/>
        <v/>
      </c>
      <c r="U112" s="388"/>
      <c r="V112" s="445" t="str">
        <f t="shared" si="87"/>
        <v/>
      </c>
      <c r="W112" s="388"/>
      <c r="X112" s="445" t="str">
        <f t="shared" si="88"/>
        <v/>
      </c>
      <c r="Y112" s="364" t="str">
        <f t="shared" si="89"/>
        <v/>
      </c>
      <c r="Z112" s="388"/>
      <c r="AA112" s="364" t="str">
        <f t="shared" si="90"/>
        <v/>
      </c>
      <c r="AB112" s="445" t="str">
        <f t="shared" si="91"/>
        <v/>
      </c>
      <c r="AC112" s="388"/>
      <c r="AD112" s="445" t="str">
        <f t="shared" si="92"/>
        <v/>
      </c>
      <c r="AE112" s="364" t="str">
        <f t="shared" si="93"/>
        <v/>
      </c>
      <c r="AF112" s="388"/>
      <c r="AG112" s="364"/>
      <c r="AH112" s="445" t="str">
        <f t="shared" si="94"/>
        <v/>
      </c>
      <c r="AI112" s="388"/>
      <c r="AJ112" s="445" t="str">
        <f t="shared" si="95"/>
        <v/>
      </c>
      <c r="AK112" s="364" t="str">
        <f t="shared" si="96"/>
        <v/>
      </c>
      <c r="AL112" s="388"/>
      <c r="AM112" s="364" t="str">
        <f t="shared" si="97"/>
        <v/>
      </c>
      <c r="AN112" s="445" t="str">
        <f t="shared" si="104"/>
        <v/>
      </c>
      <c r="AO112" s="388"/>
      <c r="AP112" s="445" t="str">
        <f t="shared" si="105"/>
        <v/>
      </c>
      <c r="AQ112" s="434" t="str">
        <f t="shared" si="106"/>
        <v/>
      </c>
      <c r="AR112" s="451"/>
      <c r="AS112" s="434" t="str">
        <f t="shared" si="107"/>
        <v/>
      </c>
      <c r="AT112" s="389"/>
      <c r="AU112" s="435" t="str">
        <f t="shared" si="108"/>
        <v/>
      </c>
      <c r="AV112" s="364" t="str">
        <f t="shared" si="109"/>
        <v/>
      </c>
      <c r="AW112" s="389"/>
      <c r="AX112" s="365" t="str">
        <f t="shared" si="110"/>
        <v/>
      </c>
      <c r="AY112" s="366">
        <f t="shared" si="98"/>
        <v>0</v>
      </c>
      <c r="AZ112" s="358" t="str">
        <f t="shared" si="99"/>
        <v/>
      </c>
      <c r="BA112" s="366" t="str">
        <f t="shared" si="100"/>
        <v/>
      </c>
      <c r="BB112" s="358" t="str">
        <f t="shared" si="101"/>
        <v/>
      </c>
      <c r="BC112" s="366" t="str">
        <f t="shared" si="102"/>
        <v/>
      </c>
      <c r="BD112" s="367" t="str">
        <f t="shared" si="103"/>
        <v/>
      </c>
      <c r="BE112" s="356"/>
      <c r="BF112" s="356"/>
      <c r="BG112" s="356"/>
      <c r="BH112" s="356"/>
    </row>
    <row r="113" spans="1:83" ht="21.75" thickBot="1" x14ac:dyDescent="0.4">
      <c r="A113" s="368" t="s">
        <v>299</v>
      </c>
      <c r="B113" s="820" t="s">
        <v>300</v>
      </c>
      <c r="C113" s="821"/>
      <c r="D113" s="821"/>
      <c r="E113" s="821"/>
      <c r="F113" s="821"/>
      <c r="G113" s="822"/>
      <c r="H113" s="819">
        <v>1</v>
      </c>
      <c r="I113" s="819"/>
      <c r="J113" s="355"/>
      <c r="Q113" s="364" t="str">
        <f t="shared" si="84"/>
        <v/>
      </c>
      <c r="R113" s="388"/>
      <c r="S113" s="364" t="str">
        <f t="shared" si="85"/>
        <v/>
      </c>
      <c r="T113" s="445" t="str">
        <f t="shared" si="86"/>
        <v/>
      </c>
      <c r="U113" s="388"/>
      <c r="V113" s="445" t="str">
        <f t="shared" si="87"/>
        <v/>
      </c>
      <c r="W113" s="388"/>
      <c r="X113" s="445" t="str">
        <f t="shared" si="88"/>
        <v/>
      </c>
      <c r="Y113" s="364" t="str">
        <f t="shared" si="89"/>
        <v/>
      </c>
      <c r="Z113" s="388"/>
      <c r="AA113" s="364" t="str">
        <f t="shared" si="90"/>
        <v/>
      </c>
      <c r="AB113" s="445" t="str">
        <f t="shared" si="91"/>
        <v/>
      </c>
      <c r="AC113" s="388"/>
      <c r="AD113" s="445" t="str">
        <f t="shared" si="92"/>
        <v/>
      </c>
      <c r="AE113" s="364" t="str">
        <f t="shared" si="93"/>
        <v/>
      </c>
      <c r="AF113" s="388"/>
      <c r="AG113" s="364"/>
      <c r="AH113" s="445" t="str">
        <f t="shared" si="94"/>
        <v/>
      </c>
      <c r="AI113" s="388"/>
      <c r="AJ113" s="445" t="str">
        <f t="shared" si="95"/>
        <v/>
      </c>
      <c r="AK113" s="364" t="str">
        <f t="shared" si="96"/>
        <v/>
      </c>
      <c r="AL113" s="388"/>
      <c r="AM113" s="364" t="str">
        <f t="shared" si="97"/>
        <v/>
      </c>
      <c r="AN113" s="445" t="str">
        <f t="shared" si="104"/>
        <v/>
      </c>
      <c r="AO113" s="388"/>
      <c r="AP113" s="445" t="str">
        <f t="shared" si="105"/>
        <v/>
      </c>
      <c r="AQ113" s="434" t="str">
        <f t="shared" si="106"/>
        <v/>
      </c>
      <c r="AR113" s="451"/>
      <c r="AS113" s="434" t="str">
        <f t="shared" si="107"/>
        <v/>
      </c>
      <c r="AT113" s="389"/>
      <c r="AU113" s="435" t="str">
        <f t="shared" si="108"/>
        <v/>
      </c>
      <c r="AV113" s="364" t="str">
        <f t="shared" si="109"/>
        <v/>
      </c>
      <c r="AW113" s="389"/>
      <c r="AX113" s="365" t="str">
        <f t="shared" si="110"/>
        <v/>
      </c>
      <c r="AY113" s="366" t="str">
        <f t="shared" si="98"/>
        <v/>
      </c>
      <c r="AZ113" s="358">
        <f t="shared" si="99"/>
        <v>1</v>
      </c>
      <c r="BA113" s="366" t="str">
        <f t="shared" si="100"/>
        <v/>
      </c>
      <c r="BB113" s="358" t="str">
        <f t="shared" si="101"/>
        <v/>
      </c>
      <c r="BC113" s="366" t="str">
        <f t="shared" si="102"/>
        <v/>
      </c>
      <c r="BD113" s="367" t="str">
        <f t="shared" si="103"/>
        <v/>
      </c>
      <c r="BE113" s="356"/>
      <c r="BF113" s="356"/>
      <c r="BG113" s="356"/>
      <c r="BH113" s="356"/>
    </row>
    <row r="114" spans="1:83" ht="21.75" thickBot="1" x14ac:dyDescent="0.4">
      <c r="A114" s="368" t="s">
        <v>301</v>
      </c>
      <c r="B114" s="820" t="s">
        <v>298</v>
      </c>
      <c r="C114" s="821"/>
      <c r="D114" s="821"/>
      <c r="E114" s="821"/>
      <c r="F114" s="821"/>
      <c r="G114" s="822"/>
      <c r="H114" s="819">
        <v>0</v>
      </c>
      <c r="I114" s="819"/>
      <c r="J114" s="355"/>
      <c r="Q114" s="364" t="str">
        <f t="shared" si="84"/>
        <v/>
      </c>
      <c r="R114" s="388"/>
      <c r="S114" s="364" t="str">
        <f t="shared" si="85"/>
        <v/>
      </c>
      <c r="T114" s="445" t="str">
        <f t="shared" si="86"/>
        <v/>
      </c>
      <c r="U114" s="388"/>
      <c r="V114" s="445" t="str">
        <f t="shared" si="87"/>
        <v/>
      </c>
      <c r="W114" s="388"/>
      <c r="X114" s="445" t="str">
        <f t="shared" si="88"/>
        <v/>
      </c>
      <c r="Y114" s="364" t="str">
        <f t="shared" si="89"/>
        <v/>
      </c>
      <c r="Z114" s="388"/>
      <c r="AA114" s="364" t="str">
        <f t="shared" si="90"/>
        <v/>
      </c>
      <c r="AB114" s="445" t="str">
        <f t="shared" si="91"/>
        <v/>
      </c>
      <c r="AC114" s="388"/>
      <c r="AD114" s="445" t="str">
        <f t="shared" si="92"/>
        <v/>
      </c>
      <c r="AE114" s="364" t="str">
        <f t="shared" si="93"/>
        <v/>
      </c>
      <c r="AF114" s="388"/>
      <c r="AG114" s="364"/>
      <c r="AH114" s="445" t="str">
        <f t="shared" si="94"/>
        <v/>
      </c>
      <c r="AI114" s="388"/>
      <c r="AJ114" s="445" t="str">
        <f t="shared" si="95"/>
        <v/>
      </c>
      <c r="AK114" s="364" t="str">
        <f t="shared" si="96"/>
        <v/>
      </c>
      <c r="AL114" s="388"/>
      <c r="AM114" s="364" t="str">
        <f t="shared" si="97"/>
        <v/>
      </c>
      <c r="AN114" s="445" t="str">
        <f t="shared" si="104"/>
        <v/>
      </c>
      <c r="AO114" s="388"/>
      <c r="AP114" s="445" t="str">
        <f t="shared" si="105"/>
        <v/>
      </c>
      <c r="AQ114" s="434" t="str">
        <f t="shared" si="106"/>
        <v/>
      </c>
      <c r="AR114" s="451"/>
      <c r="AS114" s="434" t="str">
        <f t="shared" si="107"/>
        <v/>
      </c>
      <c r="AT114" s="389"/>
      <c r="AU114" s="435" t="str">
        <f t="shared" si="108"/>
        <v/>
      </c>
      <c r="AV114" s="364" t="str">
        <f t="shared" si="109"/>
        <v/>
      </c>
      <c r="AW114" s="389"/>
      <c r="AX114" s="365" t="str">
        <f t="shared" si="110"/>
        <v/>
      </c>
      <c r="AY114" s="366" t="str">
        <f t="shared" si="98"/>
        <v/>
      </c>
      <c r="AZ114" s="358" t="str">
        <f t="shared" si="99"/>
        <v/>
      </c>
      <c r="BA114" s="366">
        <f t="shared" si="100"/>
        <v>0</v>
      </c>
      <c r="BB114" s="358" t="str">
        <f t="shared" si="101"/>
        <v/>
      </c>
      <c r="BC114" s="366" t="str">
        <f t="shared" si="102"/>
        <v/>
      </c>
      <c r="BD114" s="367" t="str">
        <f t="shared" si="103"/>
        <v/>
      </c>
      <c r="BE114" s="356"/>
      <c r="BF114" s="356"/>
      <c r="BG114" s="356"/>
      <c r="BH114" s="356"/>
    </row>
    <row r="115" spans="1:83" ht="21.75" thickBot="1" x14ac:dyDescent="0.4">
      <c r="A115" s="368" t="s">
        <v>302</v>
      </c>
      <c r="B115" s="820" t="s">
        <v>311</v>
      </c>
      <c r="C115" s="821"/>
      <c r="D115" s="821"/>
      <c r="E115" s="821"/>
      <c r="F115" s="821"/>
      <c r="G115" s="822"/>
      <c r="H115" s="819">
        <v>0</v>
      </c>
      <c r="I115" s="819"/>
      <c r="J115" s="355"/>
      <c r="Q115" s="364" t="str">
        <f t="shared" si="84"/>
        <v/>
      </c>
      <c r="R115" s="388"/>
      <c r="S115" s="364" t="str">
        <f t="shared" si="85"/>
        <v/>
      </c>
      <c r="T115" s="445" t="str">
        <f t="shared" si="86"/>
        <v/>
      </c>
      <c r="U115" s="388"/>
      <c r="V115" s="445" t="str">
        <f t="shared" si="87"/>
        <v/>
      </c>
      <c r="W115" s="388"/>
      <c r="X115" s="445" t="str">
        <f t="shared" si="88"/>
        <v/>
      </c>
      <c r="Y115" s="364" t="str">
        <f t="shared" si="89"/>
        <v/>
      </c>
      <c r="Z115" s="388"/>
      <c r="AA115" s="364" t="str">
        <f t="shared" si="90"/>
        <v/>
      </c>
      <c r="AB115" s="445" t="str">
        <f t="shared" si="91"/>
        <v/>
      </c>
      <c r="AC115" s="388"/>
      <c r="AD115" s="445" t="str">
        <f t="shared" si="92"/>
        <v/>
      </c>
      <c r="AE115" s="364" t="str">
        <f t="shared" si="93"/>
        <v/>
      </c>
      <c r="AF115" s="388"/>
      <c r="AG115" s="364"/>
      <c r="AH115" s="445" t="str">
        <f t="shared" si="94"/>
        <v/>
      </c>
      <c r="AI115" s="388"/>
      <c r="AJ115" s="445" t="str">
        <f t="shared" si="95"/>
        <v/>
      </c>
      <c r="AK115" s="364" t="str">
        <f t="shared" si="96"/>
        <v/>
      </c>
      <c r="AL115" s="388"/>
      <c r="AM115" s="364" t="str">
        <f t="shared" si="97"/>
        <v/>
      </c>
      <c r="AN115" s="445" t="str">
        <f t="shared" si="104"/>
        <v/>
      </c>
      <c r="AO115" s="388"/>
      <c r="AP115" s="445" t="str">
        <f t="shared" si="105"/>
        <v/>
      </c>
      <c r="AQ115" s="434" t="str">
        <f t="shared" si="106"/>
        <v/>
      </c>
      <c r="AR115" s="451"/>
      <c r="AS115" s="434" t="str">
        <f t="shared" si="107"/>
        <v/>
      </c>
      <c r="AT115" s="389"/>
      <c r="AU115" s="435" t="str">
        <f t="shared" si="108"/>
        <v/>
      </c>
      <c r="AV115" s="364" t="str">
        <f t="shared" si="109"/>
        <v/>
      </c>
      <c r="AW115" s="389"/>
      <c r="AX115" s="365" t="str">
        <f t="shared" si="110"/>
        <v/>
      </c>
      <c r="AY115" s="366" t="str">
        <f t="shared" si="98"/>
        <v/>
      </c>
      <c r="AZ115" s="358" t="str">
        <f t="shared" si="99"/>
        <v/>
      </c>
      <c r="BA115" s="366" t="str">
        <f t="shared" si="100"/>
        <v/>
      </c>
      <c r="BB115" s="358">
        <f t="shared" si="101"/>
        <v>0</v>
      </c>
      <c r="BC115" s="366" t="str">
        <f t="shared" si="102"/>
        <v/>
      </c>
      <c r="BD115" s="367" t="str">
        <f t="shared" si="103"/>
        <v/>
      </c>
      <c r="BE115" s="356"/>
      <c r="BF115" s="356"/>
      <c r="BG115" s="356"/>
      <c r="BH115" s="356"/>
    </row>
    <row r="116" spans="1:83" ht="21.75" thickBot="1" x14ac:dyDescent="0.4">
      <c r="A116" s="368" t="s">
        <v>303</v>
      </c>
      <c r="B116" s="820" t="s">
        <v>304</v>
      </c>
      <c r="C116" s="821"/>
      <c r="D116" s="821"/>
      <c r="E116" s="821"/>
      <c r="F116" s="821"/>
      <c r="G116" s="822"/>
      <c r="H116" s="819">
        <v>1</v>
      </c>
      <c r="I116" s="819"/>
      <c r="J116" s="355"/>
      <c r="Q116" s="364" t="str">
        <f t="shared" si="84"/>
        <v/>
      </c>
      <c r="R116" s="388"/>
      <c r="S116" s="364" t="str">
        <f t="shared" si="85"/>
        <v/>
      </c>
      <c r="T116" s="445" t="str">
        <f t="shared" si="86"/>
        <v/>
      </c>
      <c r="U116" s="388"/>
      <c r="V116" s="445" t="str">
        <f t="shared" si="87"/>
        <v/>
      </c>
      <c r="W116" s="388"/>
      <c r="X116" s="445" t="str">
        <f t="shared" si="88"/>
        <v/>
      </c>
      <c r="Y116" s="364" t="str">
        <f t="shared" si="89"/>
        <v/>
      </c>
      <c r="Z116" s="388"/>
      <c r="AA116" s="364" t="str">
        <f t="shared" si="90"/>
        <v/>
      </c>
      <c r="AB116" s="445" t="str">
        <f t="shared" si="91"/>
        <v/>
      </c>
      <c r="AC116" s="388"/>
      <c r="AD116" s="445" t="str">
        <f t="shared" si="92"/>
        <v/>
      </c>
      <c r="AE116" s="364" t="str">
        <f t="shared" si="93"/>
        <v/>
      </c>
      <c r="AF116" s="388"/>
      <c r="AG116" s="364"/>
      <c r="AH116" s="445" t="str">
        <f t="shared" si="94"/>
        <v/>
      </c>
      <c r="AI116" s="388"/>
      <c r="AJ116" s="445" t="str">
        <f t="shared" si="95"/>
        <v/>
      </c>
      <c r="AK116" s="364" t="str">
        <f t="shared" si="96"/>
        <v/>
      </c>
      <c r="AL116" s="388"/>
      <c r="AM116" s="364" t="str">
        <f t="shared" si="97"/>
        <v/>
      </c>
      <c r="AN116" s="445" t="str">
        <f t="shared" si="104"/>
        <v/>
      </c>
      <c r="AO116" s="388"/>
      <c r="AP116" s="445" t="str">
        <f t="shared" si="105"/>
        <v/>
      </c>
      <c r="AQ116" s="434" t="str">
        <f t="shared" si="106"/>
        <v/>
      </c>
      <c r="AR116" s="451"/>
      <c r="AS116" s="434" t="str">
        <f t="shared" si="107"/>
        <v/>
      </c>
      <c r="AT116" s="389"/>
      <c r="AU116" s="435" t="str">
        <f t="shared" si="108"/>
        <v/>
      </c>
      <c r="AV116" s="364" t="str">
        <f t="shared" si="109"/>
        <v/>
      </c>
      <c r="AW116" s="389"/>
      <c r="AX116" s="365" t="str">
        <f t="shared" si="110"/>
        <v/>
      </c>
      <c r="AY116" s="366" t="str">
        <f t="shared" si="98"/>
        <v/>
      </c>
      <c r="AZ116" s="358" t="str">
        <f t="shared" si="99"/>
        <v/>
      </c>
      <c r="BA116" s="366" t="str">
        <f t="shared" si="100"/>
        <v/>
      </c>
      <c r="BB116" s="358" t="str">
        <f t="shared" si="101"/>
        <v/>
      </c>
      <c r="BC116" s="366">
        <f t="shared" si="102"/>
        <v>1</v>
      </c>
      <c r="BD116" s="367" t="str">
        <f t="shared" si="103"/>
        <v/>
      </c>
      <c r="BE116" s="356"/>
      <c r="BF116" s="356"/>
      <c r="BG116" s="356"/>
      <c r="BH116" s="356"/>
    </row>
    <row r="117" spans="1:83" ht="21.75" thickBot="1" x14ac:dyDescent="0.4">
      <c r="A117" s="368" t="s">
        <v>305</v>
      </c>
      <c r="B117" s="820"/>
      <c r="C117" s="821"/>
      <c r="D117" s="821"/>
      <c r="E117" s="821"/>
      <c r="F117" s="821"/>
      <c r="G117" s="822"/>
      <c r="H117" s="819"/>
      <c r="I117" s="819"/>
      <c r="J117" s="355"/>
      <c r="Q117" s="364" t="str">
        <f t="shared" si="84"/>
        <v/>
      </c>
      <c r="R117" s="388"/>
      <c r="S117" s="364" t="str">
        <f t="shared" si="85"/>
        <v/>
      </c>
      <c r="T117" s="445" t="str">
        <f t="shared" si="86"/>
        <v/>
      </c>
      <c r="U117" s="388"/>
      <c r="V117" s="445" t="str">
        <f t="shared" si="87"/>
        <v/>
      </c>
      <c r="W117" s="388"/>
      <c r="X117" s="445" t="str">
        <f t="shared" si="88"/>
        <v/>
      </c>
      <c r="Y117" s="364" t="str">
        <f t="shared" si="89"/>
        <v/>
      </c>
      <c r="Z117" s="388"/>
      <c r="AA117" s="364" t="str">
        <f t="shared" si="90"/>
        <v/>
      </c>
      <c r="AB117" s="445" t="str">
        <f t="shared" si="91"/>
        <v/>
      </c>
      <c r="AC117" s="388"/>
      <c r="AD117" s="445" t="str">
        <f t="shared" si="92"/>
        <v/>
      </c>
      <c r="AE117" s="364" t="str">
        <f t="shared" si="93"/>
        <v/>
      </c>
      <c r="AF117" s="388"/>
      <c r="AG117" s="364"/>
      <c r="AH117" s="445" t="str">
        <f t="shared" si="94"/>
        <v/>
      </c>
      <c r="AI117" s="388"/>
      <c r="AJ117" s="445" t="str">
        <f t="shared" si="95"/>
        <v/>
      </c>
      <c r="AK117" s="364" t="str">
        <f t="shared" si="96"/>
        <v/>
      </c>
      <c r="AL117" s="388"/>
      <c r="AM117" s="364" t="str">
        <f t="shared" si="97"/>
        <v/>
      </c>
      <c r="AN117" s="445" t="str">
        <f t="shared" si="104"/>
        <v/>
      </c>
      <c r="AO117" s="388"/>
      <c r="AP117" s="445" t="str">
        <f t="shared" si="105"/>
        <v/>
      </c>
      <c r="AQ117" s="434" t="str">
        <f t="shared" si="106"/>
        <v/>
      </c>
      <c r="AR117" s="451"/>
      <c r="AS117" s="434" t="str">
        <f t="shared" si="107"/>
        <v/>
      </c>
      <c r="AT117" s="389"/>
      <c r="AU117" s="435" t="str">
        <f t="shared" si="108"/>
        <v/>
      </c>
      <c r="AV117" s="364" t="str">
        <f t="shared" si="109"/>
        <v/>
      </c>
      <c r="AW117" s="389"/>
      <c r="AX117" s="365" t="str">
        <f t="shared" si="110"/>
        <v/>
      </c>
      <c r="AY117" s="366" t="str">
        <f t="shared" si="98"/>
        <v/>
      </c>
      <c r="AZ117" s="358" t="str">
        <f t="shared" si="99"/>
        <v/>
      </c>
      <c r="BA117" s="366" t="str">
        <f t="shared" si="100"/>
        <v/>
      </c>
      <c r="BB117" s="358" t="str">
        <f t="shared" si="101"/>
        <v/>
      </c>
      <c r="BC117" s="366" t="str">
        <f t="shared" si="102"/>
        <v/>
      </c>
      <c r="BD117" s="367">
        <f t="shared" si="103"/>
        <v>0</v>
      </c>
      <c r="BE117" s="356"/>
      <c r="BF117" s="356"/>
      <c r="BG117" s="356"/>
      <c r="BH117" s="356"/>
      <c r="BJ117" s="360" t="str">
        <f>IF(B92&lt;20,SUM(AY91:BC117),"")</f>
        <v/>
      </c>
      <c r="BK117" s="360">
        <f>IF(AND(B92&gt;19,B92&lt;31),SUM(AY91:BC117),"")</f>
        <v>2</v>
      </c>
      <c r="BL117" s="360" t="str">
        <f>IF(B92&gt;30,SUM(AY91:BC117),"")</f>
        <v/>
      </c>
      <c r="BM117" s="356"/>
      <c r="BN117" s="360" t="str">
        <f>IF(AND(B92&lt;20,BJ117=0),1,"")</f>
        <v/>
      </c>
      <c r="BO117" s="360" t="str">
        <f>IF(AND(B92&lt;20,BJ117=1),1,"")</f>
        <v/>
      </c>
      <c r="BP117" s="360" t="str">
        <f>IF(AND(B92&lt;20,BJ117=2),1,"")</f>
        <v/>
      </c>
      <c r="BQ117" s="360" t="str">
        <f>IF(AND(B92&lt;20,BJ117=3),1,"")</f>
        <v/>
      </c>
      <c r="BR117" s="360" t="str">
        <f>IF(AND(B92&lt;20,BJ117=4),1,"")</f>
        <v/>
      </c>
      <c r="BS117" s="360" t="str">
        <f>IF(AND(B92&lt;20,BJ117=5),1,"")</f>
        <v/>
      </c>
      <c r="BT117" s="360" t="str">
        <f>IF(AND(AND(B92&gt;19,B92&lt;31),BK117=0),1,"")</f>
        <v/>
      </c>
      <c r="BU117" s="360" t="str">
        <f>IF(AND(AND(B92&gt;19,B92&lt;31),BK117=1),1,"")</f>
        <v/>
      </c>
      <c r="BV117" s="360">
        <f>IF(AND(AND(B92&gt;19,B92&lt;31),BK117=2),1,"")</f>
        <v>1</v>
      </c>
      <c r="BW117" s="360" t="str">
        <f>IF(AND(AND(B92&gt;19,B92&lt;31),BK117=3),1,"")</f>
        <v/>
      </c>
      <c r="BX117" s="360" t="str">
        <f>IF(AND(AND(B92&gt;19,B92&lt;31),BK117=4),1,"")</f>
        <v/>
      </c>
      <c r="BY117" s="360" t="str">
        <f>IF(AND(AND(B92&gt;19,B92&lt;31),BK117=5),1,"")</f>
        <v/>
      </c>
      <c r="BZ117" s="360" t="str">
        <f>IF(AND(B92&gt;30,BL117=0),1,"")</f>
        <v/>
      </c>
      <c r="CA117" s="360" t="str">
        <f>IF(AND(B92&gt;30,BL117=1),1,"")</f>
        <v/>
      </c>
      <c r="CB117" s="360" t="str">
        <f>IF(AND(B92&gt;30,BL117=2),1,"")</f>
        <v/>
      </c>
      <c r="CC117" s="360" t="str">
        <f>IF(AND(B92&gt;30,BL117=3),1,"")</f>
        <v/>
      </c>
      <c r="CD117" s="360" t="str">
        <f>IF(AND(B92&gt;30,BL117=4),1,"")</f>
        <v/>
      </c>
      <c r="CE117" s="360" t="str">
        <f>IF(AND(B92&gt;30,BL117=5),1,"")</f>
        <v/>
      </c>
    </row>
    <row r="118" spans="1:83" ht="36" x14ac:dyDescent="0.35">
      <c r="A118" s="818" t="str">
        <f>CONCATENATE("Voluntário",J118)</f>
        <v>Voluntário5</v>
      </c>
      <c r="B118" s="818"/>
      <c r="C118" s="818"/>
      <c r="D118" s="818"/>
      <c r="E118" s="818"/>
      <c r="F118" s="818"/>
      <c r="G118" s="818"/>
      <c r="H118" s="818"/>
      <c r="I118" s="818"/>
      <c r="J118" s="355">
        <f>J89+1</f>
        <v>5</v>
      </c>
      <c r="Q118" s="396"/>
      <c r="S118" s="396"/>
      <c r="T118" s="396"/>
      <c r="V118" s="396"/>
      <c r="X118" s="396"/>
      <c r="Y118" s="396"/>
      <c r="AA118" s="396"/>
      <c r="AB118" s="396"/>
      <c r="AD118" s="396"/>
      <c r="AE118" s="396"/>
      <c r="AG118" s="396"/>
      <c r="AH118" s="396"/>
      <c r="AJ118" s="396"/>
      <c r="AK118" s="396"/>
      <c r="AM118" s="396"/>
      <c r="AN118" s="396"/>
      <c r="AP118" s="396"/>
      <c r="AV118" s="396"/>
      <c r="AX118" s="397"/>
      <c r="AY118" s="398"/>
      <c r="AZ118" s="399"/>
      <c r="BA118" s="398"/>
      <c r="BB118" s="399"/>
      <c r="BC118" s="398"/>
      <c r="BD118" s="398"/>
      <c r="BE118" s="356"/>
      <c r="BF118" s="356"/>
      <c r="BG118" s="356"/>
      <c r="BH118" s="356"/>
    </row>
    <row r="119" spans="1:83" ht="21" x14ac:dyDescent="0.35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Q119" s="396"/>
      <c r="S119" s="396"/>
      <c r="T119" s="396"/>
      <c r="V119" s="396"/>
      <c r="X119" s="396"/>
      <c r="Y119" s="396"/>
      <c r="AA119" s="396"/>
      <c r="AB119" s="396"/>
      <c r="AD119" s="396"/>
      <c r="AE119" s="396"/>
      <c r="AG119" s="396"/>
      <c r="AH119" s="396"/>
      <c r="AJ119" s="396"/>
      <c r="AK119" s="396"/>
      <c r="AM119" s="396"/>
      <c r="AN119" s="396"/>
      <c r="AP119" s="396"/>
      <c r="AV119" s="396"/>
      <c r="AX119" s="397"/>
      <c r="AY119" s="398"/>
      <c r="AZ119" s="399"/>
      <c r="BA119" s="398"/>
      <c r="BB119" s="399"/>
      <c r="BC119" s="398"/>
      <c r="BD119" s="398"/>
      <c r="BE119" s="356"/>
      <c r="BF119" s="356"/>
      <c r="BG119" s="356"/>
      <c r="BH119" s="356"/>
    </row>
    <row r="120" spans="1:83" ht="21" x14ac:dyDescent="0.35">
      <c r="A120" s="356" t="s">
        <v>271</v>
      </c>
      <c r="B120" s="824"/>
      <c r="C120" s="819"/>
      <c r="D120" s="819"/>
      <c r="E120" s="819"/>
      <c r="F120" s="819"/>
      <c r="G120" s="819"/>
      <c r="H120" s="819"/>
      <c r="I120" s="819"/>
      <c r="J120" s="355"/>
      <c r="Q120" s="396"/>
      <c r="S120" s="396"/>
      <c r="T120" s="396"/>
      <c r="V120" s="396"/>
      <c r="X120" s="396"/>
      <c r="Y120" s="396"/>
      <c r="AA120" s="396"/>
      <c r="AB120" s="396"/>
      <c r="AD120" s="396"/>
      <c r="AE120" s="396"/>
      <c r="AG120" s="396"/>
      <c r="AH120" s="396"/>
      <c r="AJ120" s="396"/>
      <c r="AK120" s="396"/>
      <c r="AM120" s="396"/>
      <c r="AN120" s="396"/>
      <c r="AP120" s="396"/>
      <c r="AV120" s="396"/>
      <c r="AX120" s="397"/>
      <c r="AY120" s="398"/>
      <c r="AZ120" s="399"/>
      <c r="BA120" s="398"/>
      <c r="BB120" s="399"/>
      <c r="BC120" s="398"/>
      <c r="BD120" s="398"/>
      <c r="BE120" s="356"/>
      <c r="BF120" s="356"/>
      <c r="BG120" s="356"/>
      <c r="BH120" s="356"/>
    </row>
    <row r="121" spans="1:83" ht="21" x14ac:dyDescent="0.35">
      <c r="A121" s="356" t="s">
        <v>272</v>
      </c>
      <c r="B121" s="819">
        <v>38</v>
      </c>
      <c r="C121" s="819"/>
      <c r="D121" s="819"/>
      <c r="E121" s="819"/>
      <c r="F121" s="819"/>
      <c r="G121" s="819"/>
      <c r="H121" s="819"/>
      <c r="I121" s="819"/>
      <c r="J121" s="355"/>
      <c r="Q121" s="396"/>
      <c r="S121" s="396"/>
      <c r="T121" s="396"/>
      <c r="V121" s="396"/>
      <c r="X121" s="396"/>
      <c r="Y121" s="396"/>
      <c r="AA121" s="396"/>
      <c r="AB121" s="396"/>
      <c r="AD121" s="396"/>
      <c r="AE121" s="396"/>
      <c r="AG121" s="396"/>
      <c r="AH121" s="396"/>
      <c r="AJ121" s="396"/>
      <c r="AK121" s="396"/>
      <c r="AM121" s="396"/>
      <c r="AN121" s="396"/>
      <c r="AP121" s="396"/>
      <c r="AV121" s="396"/>
      <c r="AX121" s="397"/>
      <c r="AY121" s="398"/>
      <c r="AZ121" s="399"/>
      <c r="BA121" s="398"/>
      <c r="BB121" s="399"/>
      <c r="BC121" s="398"/>
      <c r="BD121" s="398"/>
      <c r="BE121" s="356"/>
      <c r="BF121" s="360" t="str">
        <f>IF(B121&lt;20,1,"")</f>
        <v/>
      </c>
      <c r="BG121" s="360" t="str">
        <f>IF(AND(B121&gt;19,B121&lt;31),1,"")</f>
        <v/>
      </c>
      <c r="BH121" s="360">
        <f>IF(B121&gt;30,1,"")</f>
        <v>1</v>
      </c>
    </row>
    <row r="122" spans="1:83" ht="21" x14ac:dyDescent="0.35">
      <c r="A122" s="356" t="s">
        <v>273</v>
      </c>
      <c r="B122" s="819" t="s">
        <v>314</v>
      </c>
      <c r="C122" s="819"/>
      <c r="D122" s="819"/>
      <c r="E122" s="819"/>
      <c r="F122" s="819"/>
      <c r="G122" s="819"/>
      <c r="H122" s="819"/>
      <c r="I122" s="819"/>
      <c r="J122" s="355"/>
      <c r="Q122" s="396"/>
      <c r="S122" s="396"/>
      <c r="T122" s="396"/>
      <c r="V122" s="396"/>
      <c r="X122" s="396"/>
      <c r="Y122" s="396"/>
      <c r="AA122" s="396"/>
      <c r="AB122" s="396"/>
      <c r="AD122" s="396"/>
      <c r="AE122" s="396"/>
      <c r="AG122" s="396"/>
      <c r="AH122" s="396"/>
      <c r="AJ122" s="396"/>
      <c r="AK122" s="396"/>
      <c r="AM122" s="396"/>
      <c r="AN122" s="396"/>
      <c r="AP122" s="396"/>
      <c r="AV122" s="396"/>
      <c r="AX122" s="397"/>
      <c r="AY122" s="398"/>
      <c r="AZ122" s="399"/>
      <c r="BA122" s="398"/>
      <c r="BB122" s="399"/>
      <c r="BC122" s="398"/>
      <c r="BD122" s="398"/>
      <c r="BE122" s="356"/>
      <c r="BF122" s="356"/>
      <c r="BG122" s="356"/>
      <c r="BH122" s="356"/>
    </row>
    <row r="123" spans="1:83" ht="21.75" thickBot="1" x14ac:dyDescent="0.4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Q123" s="396"/>
      <c r="S123" s="396"/>
      <c r="T123" s="396"/>
      <c r="V123" s="396"/>
      <c r="X123" s="396"/>
      <c r="Y123" s="396"/>
      <c r="AA123" s="396"/>
      <c r="AB123" s="396"/>
      <c r="AD123" s="396"/>
      <c r="AE123" s="396"/>
      <c r="AG123" s="396"/>
      <c r="AH123" s="396"/>
      <c r="AJ123" s="396"/>
      <c r="AK123" s="396"/>
      <c r="AM123" s="396"/>
      <c r="AN123" s="396"/>
      <c r="AP123" s="396"/>
      <c r="AV123" s="396"/>
      <c r="AX123" s="397"/>
      <c r="AY123" s="398"/>
      <c r="AZ123" s="399"/>
      <c r="BA123" s="398"/>
      <c r="BB123" s="399"/>
      <c r="BC123" s="398"/>
      <c r="BD123" s="398"/>
      <c r="BE123" s="356"/>
      <c r="BF123" s="356"/>
      <c r="BG123" s="356"/>
      <c r="BH123" s="356"/>
    </row>
    <row r="124" spans="1:83" ht="21.75" thickBot="1" x14ac:dyDescent="0.4">
      <c r="A124" s="368" t="s">
        <v>275</v>
      </c>
      <c r="B124" s="369">
        <v>6</v>
      </c>
      <c r="C124" s="370"/>
      <c r="D124" s="355"/>
      <c r="E124" s="355"/>
      <c r="F124" s="355"/>
      <c r="G124" s="355"/>
      <c r="H124" s="355"/>
      <c r="I124" s="355"/>
      <c r="J124" s="355"/>
      <c r="Q124" s="364" t="str">
        <f t="shared" ref="Q124:Q146" si="111">IF(A124="5) Quanto a sua casa pagava de conta de água mensalmente há 10 anos atrás (aproximadamente)?",F124,"")</f>
        <v/>
      </c>
      <c r="R124" s="388"/>
      <c r="S124" s="364" t="str">
        <f t="shared" ref="S124:S146" si="112">IF(A124="5) Quanto a sua casa pagava de conta de água mensalmente há 10 anos atrás (aproximadamente)?",I124,"")</f>
        <v/>
      </c>
      <c r="T124" s="445" t="str">
        <f t="shared" ref="T124:T146" si="113">IF(A124="6) Quanto a sua casa paga de conta de água hoje?  ",F124,"")</f>
        <v/>
      </c>
      <c r="U124" s="388"/>
      <c r="V124" s="445" t="str">
        <f t="shared" ref="V124:V146" si="114">IF(A124="7) Quanto você acha que sua casa pagará de conta de água em 2030?",F124,"")</f>
        <v/>
      </c>
      <c r="W124" s="388"/>
      <c r="X124" s="445" t="str">
        <f t="shared" ref="X124:X146" si="115">IF(A124="7) Quanto você acha que sua casa pagará de conta de água em 2030?",I124,"")</f>
        <v/>
      </c>
      <c r="Y124" s="364" t="str">
        <f t="shared" ref="Y124:Y146" si="116">IF(A124="8) Quanto você acha que sua casa pagará de conta de água em 2050?  ",F124,"")</f>
        <v/>
      </c>
      <c r="Z124" s="388"/>
      <c r="AA124" s="364" t="str">
        <f t="shared" ref="AA124:AA146" si="117">IF(A124="8) Quanto você acha que sua casa pagará de conta de água em 2050?  ",I124,"")</f>
        <v/>
      </c>
      <c r="AB124" s="445" t="str">
        <f t="shared" ref="AB124:AB146" si="118">IF(A124="9) Há dez anos atrás, sua casa produzia quantas sacolinhas de lixo por semana (aproximadamente)?",F124,"")</f>
        <v/>
      </c>
      <c r="AC124" s="388"/>
      <c r="AD124" s="445" t="str">
        <f t="shared" ref="AD124:AD146" si="119">IF(A124="9) Há dez anos atrás, sua casa produzia quantas sacolinhas de lixo por semana (aproximadamente)?",I124,"")</f>
        <v/>
      </c>
      <c r="AE124" s="364" t="str">
        <f t="shared" ref="AE124:AE146" si="120">IF(A124="10) Sua casa produz quantas sacolinhas de lixo por semana hoje em dia?   ",F124,"")</f>
        <v/>
      </c>
      <c r="AF124" s="388"/>
      <c r="AG124" s="364"/>
      <c r="AH124" s="445" t="str">
        <f t="shared" ref="AH124:AH146" si="121">IF(A124="11) Quantas sacolinhas de lixo você acha que sua casa produzirá por semana em 2030?  ",F124,"")</f>
        <v/>
      </c>
      <c r="AI124" s="388"/>
      <c r="AJ124" s="445" t="str">
        <f t="shared" ref="AJ124:AJ146" si="122">IF(A124="11) Quantas sacolinhas de lixo você acha que sua casa produzirá por semana em 2030?  ",I124,"")</f>
        <v/>
      </c>
      <c r="AK124" s="364" t="str">
        <f t="shared" ref="AK124:AK146" si="123">IF(A124="12) Quantas sacolinhas de lixo você acha que sua casa produzirá por semana em 2050?  ",F124,"")</f>
        <v/>
      </c>
      <c r="AL124" s="388"/>
      <c r="AM124" s="364" t="str">
        <f t="shared" ref="AM124:AM146" si="124">IF(A124="12) Quantas sacolinhas de lixo você acha que sua casa produzirá por semana em 2050?  ",I124,"")</f>
        <v/>
      </c>
      <c r="AN124" s="445" t="str">
        <f>IF(A124="13) Qual porcentagem dos recursos financeiros de São Carlos era investida em abastecimento de água e estruturas de saneamento dez anos atrás? ",B124,"")</f>
        <v/>
      </c>
      <c r="AO124" s="388"/>
      <c r="AP124" s="445" t="str">
        <f>IF(A124="13) Qual porcentagem dos recursos financeiros de São Carlos era investida em abastecimento de água e estruturas de saneamento dez anos atrás? ",F124,"")</f>
        <v/>
      </c>
      <c r="AQ124" s="434" t="str">
        <f>IF(A124="14) Qual porcentagem dos recursos financeiros de São Carlos é investida em abastecimento de água e estruturas de saneamento hoje? ",B124,"")</f>
        <v/>
      </c>
      <c r="AR124" s="451"/>
      <c r="AS124" s="434" t="str">
        <f>IF(A124="15) Qual porcentagem dos recursos financeiros de São Carlos será investida em abastecimento de água e estruturas de saneamento em 2030? ",B124,"")</f>
        <v/>
      </c>
      <c r="AT124" s="389"/>
      <c r="AU124" s="435" t="str">
        <f>IF(A124="15) Qual porcentagem dos recursos financeiros de São Carlos será investida em abastecimento de água e estruturas de saneamento em 2030? ",F124,"")</f>
        <v/>
      </c>
      <c r="AV124" s="364" t="str">
        <f>IF(A124="16) Qual porcentagem dos recursos financeiros de São Carlos será investida em abastecimento de água e estruturas de saneamento em 2050?   ",B124,"")</f>
        <v/>
      </c>
      <c r="AW124" s="389"/>
      <c r="AX124" s="365" t="str">
        <f>IF(A124="16) Qual porcentagem dos recursos financeiros de São Carlos será investida em abastecimento de água e estruturas de saneamento em 2050?   ",B124,"")</f>
        <v/>
      </c>
      <c r="AY124" s="366" t="str">
        <f t="shared" ref="AY124:AY146" si="125">IF(A124="17) De onde vem a água que você bebe?  ",H124,"")</f>
        <v/>
      </c>
      <c r="AZ124" s="358" t="str">
        <f t="shared" ref="AZ124:AZ146" si="126">IF(A124="18) Quem é responsável por trazer água para sua casa?  ",H124,"")</f>
        <v/>
      </c>
      <c r="BA124" s="366" t="str">
        <f t="shared" ref="BA124:BA146" si="127">IF(A124="19) O que acontece com o esgoto que sai da sua casa?  ",H124,"")</f>
        <v/>
      </c>
      <c r="BB124" s="358" t="str">
        <f t="shared" ref="BB124:BB146" si="128">IF(A124="20) Quem consome mais água em sua cidade: a população, as indústrias ou as fazendas? ",H124,"")</f>
        <v/>
      </c>
      <c r="BC124" s="366" t="str">
        <f t="shared" ref="BC124:BC146" si="129">IF(A124="21) Você se preocupa se a cidade em que você mora terá água para beber em 2100?  ",H124,"")</f>
        <v/>
      </c>
      <c r="BD124" s="367" t="str">
        <f t="shared" ref="BD124:BD146" si="130">IF(A124="22) Você acredita que pode ajudar no processo de decisão sobre gerenciamento dos recursos hídricos?  Se sim, como? ",H124,"")</f>
        <v/>
      </c>
      <c r="BE124" s="356"/>
      <c r="BF124" s="356"/>
      <c r="BG124" s="356"/>
      <c r="BH124" s="356"/>
    </row>
    <row r="125" spans="1:83" ht="21.75" thickBot="1" x14ac:dyDescent="0.4">
      <c r="A125" s="368" t="s">
        <v>276</v>
      </c>
      <c r="B125" s="369">
        <v>7</v>
      </c>
      <c r="C125" s="370"/>
      <c r="D125" s="355"/>
      <c r="E125" s="355"/>
      <c r="F125" s="355"/>
      <c r="G125" s="355"/>
      <c r="H125" s="355"/>
      <c r="I125" s="355"/>
      <c r="J125" s="355"/>
      <c r="Q125" s="364" t="str">
        <f t="shared" si="111"/>
        <v/>
      </c>
      <c r="R125" s="388"/>
      <c r="S125" s="364" t="str">
        <f t="shared" si="112"/>
        <v/>
      </c>
      <c r="T125" s="445" t="str">
        <f t="shared" si="113"/>
        <v/>
      </c>
      <c r="U125" s="388"/>
      <c r="V125" s="445" t="str">
        <f t="shared" si="114"/>
        <v/>
      </c>
      <c r="W125" s="388"/>
      <c r="X125" s="445" t="str">
        <f t="shared" si="115"/>
        <v/>
      </c>
      <c r="Y125" s="364" t="str">
        <f t="shared" si="116"/>
        <v/>
      </c>
      <c r="Z125" s="388"/>
      <c r="AA125" s="364" t="str">
        <f t="shared" si="117"/>
        <v/>
      </c>
      <c r="AB125" s="445" t="str">
        <f t="shared" si="118"/>
        <v/>
      </c>
      <c r="AC125" s="388"/>
      <c r="AD125" s="445" t="str">
        <f t="shared" si="119"/>
        <v/>
      </c>
      <c r="AE125" s="364" t="str">
        <f t="shared" si="120"/>
        <v/>
      </c>
      <c r="AF125" s="388"/>
      <c r="AG125" s="364"/>
      <c r="AH125" s="445" t="str">
        <f t="shared" si="121"/>
        <v/>
      </c>
      <c r="AI125" s="388"/>
      <c r="AJ125" s="445" t="str">
        <f t="shared" si="122"/>
        <v/>
      </c>
      <c r="AK125" s="364" t="str">
        <f t="shared" si="123"/>
        <v/>
      </c>
      <c r="AL125" s="388"/>
      <c r="AM125" s="364" t="str">
        <f t="shared" si="124"/>
        <v/>
      </c>
      <c r="AN125" s="445" t="str">
        <f t="shared" ref="AN125:AN146" si="131">IF(A125="13) Qual porcentagem dos recursos financeiros de São Carlos era investida em abastecimento de água e estruturas de saneamento dez anos atrás? ",B125,"")</f>
        <v/>
      </c>
      <c r="AO125" s="388"/>
      <c r="AP125" s="445" t="str">
        <f t="shared" ref="AP125:AP146" si="132">IF(A125="13) Qual porcentagem dos recursos financeiros de São Carlos era investida em abastecimento de água e estruturas de saneamento dez anos atrás? ",F125,"")</f>
        <v/>
      </c>
      <c r="AQ125" s="434" t="str">
        <f t="shared" ref="AQ125:AQ146" si="133">IF(A125="14) Qual porcentagem dos recursos financeiros de São Carlos é investida em abastecimento de água e estruturas de saneamento hoje? ",B125,"")</f>
        <v/>
      </c>
      <c r="AR125" s="451"/>
      <c r="AS125" s="434" t="str">
        <f t="shared" ref="AS125:AS146" si="134">IF(A125="15) Qual porcentagem dos recursos financeiros de São Carlos será investida em abastecimento de água e estruturas de saneamento em 2030? ",B125,"")</f>
        <v/>
      </c>
      <c r="AT125" s="389"/>
      <c r="AU125" s="435" t="str">
        <f t="shared" ref="AU125:AU146" si="135">IF(A125="15) Qual porcentagem dos recursos financeiros de São Carlos será investida em abastecimento de água e estruturas de saneamento em 2030? ",F125,"")</f>
        <v/>
      </c>
      <c r="AV125" s="364" t="str">
        <f t="shared" ref="AV125:AV146" si="136">IF(A125="16) Qual porcentagem dos recursos financeiros de São Carlos será investida em abastecimento de água e estruturas de saneamento em 2050?   ",B125,"")</f>
        <v/>
      </c>
      <c r="AW125" s="389"/>
      <c r="AX125" s="365" t="str">
        <f t="shared" ref="AX125:AX146" si="137">IF(A125="16) Qual porcentagem dos recursos financeiros de São Carlos será investida em abastecimento de água e estruturas de saneamento em 2050?   ",B125,"")</f>
        <v/>
      </c>
      <c r="AY125" s="366" t="str">
        <f t="shared" si="125"/>
        <v/>
      </c>
      <c r="AZ125" s="358" t="str">
        <f t="shared" si="126"/>
        <v/>
      </c>
      <c r="BA125" s="366" t="str">
        <f t="shared" si="127"/>
        <v/>
      </c>
      <c r="BB125" s="358" t="str">
        <f t="shared" si="128"/>
        <v/>
      </c>
      <c r="BC125" s="366" t="str">
        <f t="shared" si="129"/>
        <v/>
      </c>
      <c r="BD125" s="367" t="str">
        <f t="shared" si="130"/>
        <v/>
      </c>
      <c r="BE125" s="356"/>
      <c r="BF125" s="356"/>
      <c r="BG125" s="356"/>
      <c r="BH125" s="356"/>
    </row>
    <row r="126" spans="1:83" ht="21.75" thickBot="1" x14ac:dyDescent="0.4">
      <c r="A126" s="368" t="s">
        <v>277</v>
      </c>
      <c r="B126" s="369">
        <v>4</v>
      </c>
      <c r="C126" s="371"/>
      <c r="D126" s="355"/>
      <c r="E126" s="355"/>
      <c r="F126" s="355"/>
      <c r="G126" s="355"/>
      <c r="H126" s="355"/>
      <c r="I126" s="355"/>
      <c r="J126" s="355"/>
      <c r="Q126" s="364" t="str">
        <f t="shared" si="111"/>
        <v/>
      </c>
      <c r="R126" s="388"/>
      <c r="S126" s="364" t="str">
        <f t="shared" si="112"/>
        <v/>
      </c>
      <c r="T126" s="445" t="str">
        <f t="shared" si="113"/>
        <v/>
      </c>
      <c r="U126" s="388"/>
      <c r="V126" s="445" t="str">
        <f t="shared" si="114"/>
        <v/>
      </c>
      <c r="W126" s="388"/>
      <c r="X126" s="445" t="str">
        <f t="shared" si="115"/>
        <v/>
      </c>
      <c r="Y126" s="364" t="str">
        <f t="shared" si="116"/>
        <v/>
      </c>
      <c r="Z126" s="388"/>
      <c r="AA126" s="364" t="str">
        <f t="shared" si="117"/>
        <v/>
      </c>
      <c r="AB126" s="445" t="str">
        <f t="shared" si="118"/>
        <v/>
      </c>
      <c r="AC126" s="388"/>
      <c r="AD126" s="445" t="str">
        <f t="shared" si="119"/>
        <v/>
      </c>
      <c r="AE126" s="364" t="str">
        <f t="shared" si="120"/>
        <v/>
      </c>
      <c r="AF126" s="388"/>
      <c r="AG126" s="364"/>
      <c r="AH126" s="445" t="str">
        <f t="shared" si="121"/>
        <v/>
      </c>
      <c r="AI126" s="388"/>
      <c r="AJ126" s="445" t="str">
        <f t="shared" si="122"/>
        <v/>
      </c>
      <c r="AK126" s="364" t="str">
        <f t="shared" si="123"/>
        <v/>
      </c>
      <c r="AL126" s="388"/>
      <c r="AM126" s="364" t="str">
        <f t="shared" si="124"/>
        <v/>
      </c>
      <c r="AN126" s="445" t="str">
        <f t="shared" si="131"/>
        <v/>
      </c>
      <c r="AO126" s="388"/>
      <c r="AP126" s="445" t="str">
        <f t="shared" si="132"/>
        <v/>
      </c>
      <c r="AQ126" s="434" t="str">
        <f t="shared" si="133"/>
        <v/>
      </c>
      <c r="AR126" s="451"/>
      <c r="AS126" s="434" t="str">
        <f t="shared" si="134"/>
        <v/>
      </c>
      <c r="AT126" s="389"/>
      <c r="AU126" s="435" t="str">
        <f t="shared" si="135"/>
        <v/>
      </c>
      <c r="AV126" s="364" t="str">
        <f t="shared" si="136"/>
        <v/>
      </c>
      <c r="AW126" s="389"/>
      <c r="AX126" s="365" t="str">
        <f t="shared" si="137"/>
        <v/>
      </c>
      <c r="AY126" s="366" t="str">
        <f t="shared" si="125"/>
        <v/>
      </c>
      <c r="AZ126" s="358" t="str">
        <f t="shared" si="126"/>
        <v/>
      </c>
      <c r="BA126" s="366" t="str">
        <f t="shared" si="127"/>
        <v/>
      </c>
      <c r="BB126" s="358" t="str">
        <f t="shared" si="128"/>
        <v/>
      </c>
      <c r="BC126" s="366" t="str">
        <f t="shared" si="129"/>
        <v/>
      </c>
      <c r="BD126" s="367" t="str">
        <f t="shared" si="130"/>
        <v/>
      </c>
      <c r="BE126" s="356"/>
      <c r="BF126" s="356"/>
      <c r="BG126" s="356"/>
      <c r="BH126" s="356"/>
    </row>
    <row r="127" spans="1:83" ht="21.75" thickBot="1" x14ac:dyDescent="0.4">
      <c r="A127" s="368" t="s">
        <v>278</v>
      </c>
      <c r="B127" s="369">
        <v>2</v>
      </c>
      <c r="C127" s="370"/>
      <c r="D127" s="355"/>
      <c r="E127" s="355"/>
      <c r="F127" s="355"/>
      <c r="G127" s="355"/>
      <c r="H127" s="355"/>
      <c r="I127" s="355"/>
      <c r="J127" s="355"/>
      <c r="Q127" s="364" t="str">
        <f t="shared" si="111"/>
        <v/>
      </c>
      <c r="R127" s="388"/>
      <c r="S127" s="364" t="str">
        <f t="shared" si="112"/>
        <v/>
      </c>
      <c r="T127" s="445" t="str">
        <f t="shared" si="113"/>
        <v/>
      </c>
      <c r="U127" s="388"/>
      <c r="V127" s="445" t="str">
        <f t="shared" si="114"/>
        <v/>
      </c>
      <c r="W127" s="388"/>
      <c r="X127" s="445" t="str">
        <f t="shared" si="115"/>
        <v/>
      </c>
      <c r="Y127" s="364" t="str">
        <f t="shared" si="116"/>
        <v/>
      </c>
      <c r="Z127" s="388"/>
      <c r="AA127" s="364" t="str">
        <f t="shared" si="117"/>
        <v/>
      </c>
      <c r="AB127" s="445" t="str">
        <f t="shared" si="118"/>
        <v/>
      </c>
      <c r="AC127" s="388"/>
      <c r="AD127" s="445" t="str">
        <f t="shared" si="119"/>
        <v/>
      </c>
      <c r="AE127" s="364" t="str">
        <f t="shared" si="120"/>
        <v/>
      </c>
      <c r="AF127" s="388"/>
      <c r="AG127" s="364"/>
      <c r="AH127" s="445" t="str">
        <f t="shared" si="121"/>
        <v/>
      </c>
      <c r="AI127" s="388"/>
      <c r="AJ127" s="445" t="str">
        <f t="shared" si="122"/>
        <v/>
      </c>
      <c r="AK127" s="364" t="str">
        <f t="shared" si="123"/>
        <v/>
      </c>
      <c r="AL127" s="388"/>
      <c r="AM127" s="364" t="str">
        <f t="shared" si="124"/>
        <v/>
      </c>
      <c r="AN127" s="445" t="str">
        <f t="shared" si="131"/>
        <v/>
      </c>
      <c r="AO127" s="388"/>
      <c r="AP127" s="445" t="str">
        <f t="shared" si="132"/>
        <v/>
      </c>
      <c r="AQ127" s="434" t="str">
        <f t="shared" si="133"/>
        <v/>
      </c>
      <c r="AR127" s="451"/>
      <c r="AS127" s="434" t="str">
        <f t="shared" si="134"/>
        <v/>
      </c>
      <c r="AT127" s="389"/>
      <c r="AU127" s="435" t="str">
        <f t="shared" si="135"/>
        <v/>
      </c>
      <c r="AV127" s="364" t="str">
        <f t="shared" si="136"/>
        <v/>
      </c>
      <c r="AW127" s="389"/>
      <c r="AX127" s="365" t="str">
        <f t="shared" si="137"/>
        <v/>
      </c>
      <c r="AY127" s="366" t="str">
        <f t="shared" si="125"/>
        <v/>
      </c>
      <c r="AZ127" s="358" t="str">
        <f t="shared" si="126"/>
        <v/>
      </c>
      <c r="BA127" s="366" t="str">
        <f t="shared" si="127"/>
        <v/>
      </c>
      <c r="BB127" s="358" t="str">
        <f t="shared" si="128"/>
        <v/>
      </c>
      <c r="BC127" s="366" t="str">
        <f t="shared" si="129"/>
        <v/>
      </c>
      <c r="BD127" s="367" t="str">
        <f t="shared" si="130"/>
        <v/>
      </c>
      <c r="BE127" s="356"/>
      <c r="BF127" s="356"/>
      <c r="BG127" s="356"/>
      <c r="BH127" s="356"/>
    </row>
    <row r="128" spans="1:83" ht="21.75" thickBot="1" x14ac:dyDescent="0.4">
      <c r="A128" s="368" t="s">
        <v>279</v>
      </c>
      <c r="B128" s="369">
        <v>70</v>
      </c>
      <c r="C128" s="372"/>
      <c r="D128" s="814" t="s">
        <v>280</v>
      </c>
      <c r="E128" s="815"/>
      <c r="F128" s="373">
        <f>IF(B124&gt;0,B128/B124,"")</f>
        <v>11.666666666666666</v>
      </c>
      <c r="G128" s="368" t="s">
        <v>281</v>
      </c>
      <c r="H128" s="374"/>
      <c r="I128" s="375">
        <f>IF(B124&gt;0,(F128-F129)/F129,"")</f>
        <v>-0.62878787878787878</v>
      </c>
      <c r="J128" s="355"/>
      <c r="Q128" s="364">
        <f t="shared" si="111"/>
        <v>11.666666666666666</v>
      </c>
      <c r="R128" s="388"/>
      <c r="S128" s="364">
        <f t="shared" si="112"/>
        <v>-0.62878787878787878</v>
      </c>
      <c r="T128" s="445" t="str">
        <f t="shared" si="113"/>
        <v/>
      </c>
      <c r="U128" s="388"/>
      <c r="V128" s="445" t="str">
        <f t="shared" si="114"/>
        <v/>
      </c>
      <c r="W128" s="388"/>
      <c r="X128" s="445" t="str">
        <f t="shared" si="115"/>
        <v/>
      </c>
      <c r="Y128" s="364" t="str">
        <f t="shared" si="116"/>
        <v/>
      </c>
      <c r="Z128" s="388"/>
      <c r="AA128" s="364" t="str">
        <f t="shared" si="117"/>
        <v/>
      </c>
      <c r="AB128" s="445" t="str">
        <f t="shared" si="118"/>
        <v/>
      </c>
      <c r="AC128" s="388"/>
      <c r="AD128" s="445" t="str">
        <f t="shared" si="119"/>
        <v/>
      </c>
      <c r="AE128" s="364" t="str">
        <f t="shared" si="120"/>
        <v/>
      </c>
      <c r="AF128" s="388"/>
      <c r="AG128" s="364"/>
      <c r="AH128" s="445" t="str">
        <f t="shared" si="121"/>
        <v/>
      </c>
      <c r="AI128" s="388"/>
      <c r="AJ128" s="445" t="str">
        <f t="shared" si="122"/>
        <v/>
      </c>
      <c r="AK128" s="364" t="str">
        <f t="shared" si="123"/>
        <v/>
      </c>
      <c r="AL128" s="388"/>
      <c r="AM128" s="364" t="str">
        <f t="shared" si="124"/>
        <v/>
      </c>
      <c r="AN128" s="445" t="str">
        <f t="shared" si="131"/>
        <v/>
      </c>
      <c r="AO128" s="388"/>
      <c r="AP128" s="445" t="str">
        <f t="shared" si="132"/>
        <v/>
      </c>
      <c r="AQ128" s="434" t="str">
        <f t="shared" si="133"/>
        <v/>
      </c>
      <c r="AR128" s="451"/>
      <c r="AS128" s="434" t="str">
        <f t="shared" si="134"/>
        <v/>
      </c>
      <c r="AT128" s="389"/>
      <c r="AU128" s="435" t="str">
        <f t="shared" si="135"/>
        <v/>
      </c>
      <c r="AV128" s="364" t="str">
        <f t="shared" si="136"/>
        <v/>
      </c>
      <c r="AW128" s="389"/>
      <c r="AX128" s="365" t="str">
        <f t="shared" si="137"/>
        <v/>
      </c>
      <c r="AY128" s="366" t="str">
        <f t="shared" si="125"/>
        <v/>
      </c>
      <c r="AZ128" s="358" t="str">
        <f t="shared" si="126"/>
        <v/>
      </c>
      <c r="BA128" s="366" t="str">
        <f t="shared" si="127"/>
        <v/>
      </c>
      <c r="BB128" s="358" t="str">
        <f t="shared" si="128"/>
        <v/>
      </c>
      <c r="BC128" s="366" t="str">
        <f t="shared" si="129"/>
        <v/>
      </c>
      <c r="BD128" s="367" t="str">
        <f t="shared" si="130"/>
        <v/>
      </c>
      <c r="BE128" s="356"/>
      <c r="BF128" s="356"/>
      <c r="BG128" s="356"/>
      <c r="BH128" s="356"/>
    </row>
    <row r="129" spans="1:60" ht="21.75" thickBot="1" x14ac:dyDescent="0.4">
      <c r="A129" s="368" t="s">
        <v>282</v>
      </c>
      <c r="B129" s="369">
        <v>220</v>
      </c>
      <c r="C129" s="372"/>
      <c r="D129" s="814" t="s">
        <v>280</v>
      </c>
      <c r="E129" s="815"/>
      <c r="F129" s="373">
        <f>IF(B125&gt;0,B129/B125,"")</f>
        <v>31.428571428571427</v>
      </c>
      <c r="G129" s="376"/>
      <c r="H129" s="377"/>
      <c r="I129" s="378"/>
      <c r="J129" s="355"/>
      <c r="Q129" s="364" t="str">
        <f t="shared" si="111"/>
        <v/>
      </c>
      <c r="R129" s="388"/>
      <c r="S129" s="364" t="str">
        <f t="shared" si="112"/>
        <v/>
      </c>
      <c r="T129" s="445">
        <f t="shared" si="113"/>
        <v>31.428571428571427</v>
      </c>
      <c r="U129" s="388"/>
      <c r="V129" s="445" t="str">
        <f t="shared" si="114"/>
        <v/>
      </c>
      <c r="W129" s="388"/>
      <c r="X129" s="445" t="str">
        <f t="shared" si="115"/>
        <v/>
      </c>
      <c r="Y129" s="364" t="str">
        <f t="shared" si="116"/>
        <v/>
      </c>
      <c r="Z129" s="388"/>
      <c r="AA129" s="364" t="str">
        <f t="shared" si="117"/>
        <v/>
      </c>
      <c r="AB129" s="445" t="str">
        <f t="shared" si="118"/>
        <v/>
      </c>
      <c r="AC129" s="388"/>
      <c r="AD129" s="445" t="str">
        <f t="shared" si="119"/>
        <v/>
      </c>
      <c r="AE129" s="364" t="str">
        <f t="shared" si="120"/>
        <v/>
      </c>
      <c r="AF129" s="388"/>
      <c r="AG129" s="364"/>
      <c r="AH129" s="445" t="str">
        <f t="shared" si="121"/>
        <v/>
      </c>
      <c r="AI129" s="388"/>
      <c r="AJ129" s="445" t="str">
        <f t="shared" si="122"/>
        <v/>
      </c>
      <c r="AK129" s="364" t="str">
        <f t="shared" si="123"/>
        <v/>
      </c>
      <c r="AL129" s="388"/>
      <c r="AM129" s="364" t="str">
        <f t="shared" si="124"/>
        <v/>
      </c>
      <c r="AN129" s="445" t="str">
        <f t="shared" si="131"/>
        <v/>
      </c>
      <c r="AO129" s="388"/>
      <c r="AP129" s="445" t="str">
        <f t="shared" si="132"/>
        <v/>
      </c>
      <c r="AQ129" s="434" t="str">
        <f t="shared" si="133"/>
        <v/>
      </c>
      <c r="AR129" s="451"/>
      <c r="AS129" s="434" t="str">
        <f t="shared" si="134"/>
        <v/>
      </c>
      <c r="AT129" s="389"/>
      <c r="AU129" s="435" t="str">
        <f t="shared" si="135"/>
        <v/>
      </c>
      <c r="AV129" s="364" t="str">
        <f t="shared" si="136"/>
        <v/>
      </c>
      <c r="AW129" s="389"/>
      <c r="AX129" s="365" t="str">
        <f t="shared" si="137"/>
        <v/>
      </c>
      <c r="AY129" s="366" t="str">
        <f t="shared" si="125"/>
        <v/>
      </c>
      <c r="AZ129" s="358" t="str">
        <f t="shared" si="126"/>
        <v/>
      </c>
      <c r="BA129" s="366" t="str">
        <f t="shared" si="127"/>
        <v/>
      </c>
      <c r="BB129" s="358" t="str">
        <f t="shared" si="128"/>
        <v/>
      </c>
      <c r="BC129" s="366" t="str">
        <f t="shared" si="129"/>
        <v/>
      </c>
      <c r="BD129" s="367" t="str">
        <f t="shared" si="130"/>
        <v/>
      </c>
      <c r="BE129" s="356"/>
      <c r="BF129" s="356"/>
      <c r="BG129" s="356"/>
      <c r="BH129" s="356"/>
    </row>
    <row r="130" spans="1:60" ht="21.75" thickBot="1" x14ac:dyDescent="0.4">
      <c r="A130" s="368" t="s">
        <v>283</v>
      </c>
      <c r="B130" s="369">
        <v>100</v>
      </c>
      <c r="C130" s="372"/>
      <c r="D130" s="814" t="s">
        <v>280</v>
      </c>
      <c r="E130" s="815"/>
      <c r="F130" s="373">
        <f>IF(B126&gt;0,B130/B126,"")</f>
        <v>25</v>
      </c>
      <c r="G130" s="368" t="s">
        <v>284</v>
      </c>
      <c r="H130" s="374"/>
      <c r="I130" s="375">
        <f>IF(B125&gt;0,(F130-F129)/F129,"")</f>
        <v>-0.2045454545454545</v>
      </c>
      <c r="J130" s="355"/>
      <c r="Q130" s="364" t="str">
        <f t="shared" si="111"/>
        <v/>
      </c>
      <c r="R130" s="388"/>
      <c r="S130" s="364" t="str">
        <f t="shared" si="112"/>
        <v/>
      </c>
      <c r="T130" s="445" t="str">
        <f t="shared" si="113"/>
        <v/>
      </c>
      <c r="U130" s="388"/>
      <c r="V130" s="445">
        <f t="shared" si="114"/>
        <v>25</v>
      </c>
      <c r="W130" s="388"/>
      <c r="X130" s="445">
        <f t="shared" si="115"/>
        <v>-0.2045454545454545</v>
      </c>
      <c r="Y130" s="364" t="str">
        <f t="shared" si="116"/>
        <v/>
      </c>
      <c r="Z130" s="388"/>
      <c r="AA130" s="364" t="str">
        <f t="shared" si="117"/>
        <v/>
      </c>
      <c r="AB130" s="445" t="str">
        <f t="shared" si="118"/>
        <v/>
      </c>
      <c r="AC130" s="388"/>
      <c r="AD130" s="445" t="str">
        <f t="shared" si="119"/>
        <v/>
      </c>
      <c r="AE130" s="364" t="str">
        <f t="shared" si="120"/>
        <v/>
      </c>
      <c r="AF130" s="388"/>
      <c r="AG130" s="364"/>
      <c r="AH130" s="445" t="str">
        <f t="shared" si="121"/>
        <v/>
      </c>
      <c r="AI130" s="388"/>
      <c r="AJ130" s="445" t="str">
        <f t="shared" si="122"/>
        <v/>
      </c>
      <c r="AK130" s="364" t="str">
        <f t="shared" si="123"/>
        <v/>
      </c>
      <c r="AL130" s="388"/>
      <c r="AM130" s="364" t="str">
        <f t="shared" si="124"/>
        <v/>
      </c>
      <c r="AN130" s="445" t="str">
        <f t="shared" si="131"/>
        <v/>
      </c>
      <c r="AO130" s="388"/>
      <c r="AP130" s="445" t="str">
        <f t="shared" si="132"/>
        <v/>
      </c>
      <c r="AQ130" s="434" t="str">
        <f t="shared" si="133"/>
        <v/>
      </c>
      <c r="AR130" s="451"/>
      <c r="AS130" s="434" t="str">
        <f t="shared" si="134"/>
        <v/>
      </c>
      <c r="AT130" s="389"/>
      <c r="AU130" s="435" t="str">
        <f t="shared" si="135"/>
        <v/>
      </c>
      <c r="AV130" s="364" t="str">
        <f t="shared" si="136"/>
        <v/>
      </c>
      <c r="AW130" s="389"/>
      <c r="AX130" s="365" t="str">
        <f t="shared" si="137"/>
        <v/>
      </c>
      <c r="AY130" s="366" t="str">
        <f t="shared" si="125"/>
        <v/>
      </c>
      <c r="AZ130" s="358" t="str">
        <f t="shared" si="126"/>
        <v/>
      </c>
      <c r="BA130" s="366" t="str">
        <f t="shared" si="127"/>
        <v/>
      </c>
      <c r="BB130" s="358" t="str">
        <f t="shared" si="128"/>
        <v/>
      </c>
      <c r="BC130" s="366" t="str">
        <f t="shared" si="129"/>
        <v/>
      </c>
      <c r="BD130" s="367" t="str">
        <f t="shared" si="130"/>
        <v/>
      </c>
      <c r="BE130" s="356"/>
      <c r="BF130" s="356"/>
      <c r="BG130" s="356"/>
      <c r="BH130" s="356"/>
    </row>
    <row r="131" spans="1:60" ht="21.75" thickBot="1" x14ac:dyDescent="0.4">
      <c r="A131" s="368" t="s">
        <v>285</v>
      </c>
      <c r="B131" s="369">
        <v>100</v>
      </c>
      <c r="C131" s="372"/>
      <c r="D131" s="814" t="s">
        <v>280</v>
      </c>
      <c r="E131" s="815"/>
      <c r="F131" s="373">
        <f>IF(B127&gt;0,B131/B127,"")</f>
        <v>50</v>
      </c>
      <c r="G131" s="368" t="s">
        <v>286</v>
      </c>
      <c r="H131" s="374"/>
      <c r="I131" s="375">
        <f>IF(B126&gt;0,(F131-F129)/F129,"")</f>
        <v>0.59090909090909094</v>
      </c>
      <c r="J131" s="355"/>
      <c r="Q131" s="364" t="str">
        <f t="shared" si="111"/>
        <v/>
      </c>
      <c r="R131" s="388"/>
      <c r="S131" s="364" t="str">
        <f t="shared" si="112"/>
        <v/>
      </c>
      <c r="T131" s="445" t="str">
        <f t="shared" si="113"/>
        <v/>
      </c>
      <c r="U131" s="388"/>
      <c r="V131" s="445" t="str">
        <f t="shared" si="114"/>
        <v/>
      </c>
      <c r="W131" s="388"/>
      <c r="X131" s="445" t="str">
        <f t="shared" si="115"/>
        <v/>
      </c>
      <c r="Y131" s="364">
        <f t="shared" si="116"/>
        <v>50</v>
      </c>
      <c r="Z131" s="388"/>
      <c r="AA131" s="364">
        <f t="shared" si="117"/>
        <v>0.59090909090909094</v>
      </c>
      <c r="AB131" s="445" t="str">
        <f t="shared" si="118"/>
        <v/>
      </c>
      <c r="AC131" s="388"/>
      <c r="AD131" s="445" t="str">
        <f t="shared" si="119"/>
        <v/>
      </c>
      <c r="AE131" s="364" t="str">
        <f t="shared" si="120"/>
        <v/>
      </c>
      <c r="AF131" s="388"/>
      <c r="AG131" s="364"/>
      <c r="AH131" s="445" t="str">
        <f t="shared" si="121"/>
        <v/>
      </c>
      <c r="AI131" s="388"/>
      <c r="AJ131" s="445" t="str">
        <f t="shared" si="122"/>
        <v/>
      </c>
      <c r="AK131" s="364" t="str">
        <f t="shared" si="123"/>
        <v/>
      </c>
      <c r="AL131" s="388"/>
      <c r="AM131" s="364" t="str">
        <f t="shared" si="124"/>
        <v/>
      </c>
      <c r="AN131" s="445" t="str">
        <f t="shared" si="131"/>
        <v/>
      </c>
      <c r="AO131" s="388"/>
      <c r="AP131" s="445" t="str">
        <f t="shared" si="132"/>
        <v/>
      </c>
      <c r="AQ131" s="434" t="str">
        <f t="shared" si="133"/>
        <v/>
      </c>
      <c r="AR131" s="451"/>
      <c r="AS131" s="434" t="str">
        <f t="shared" si="134"/>
        <v/>
      </c>
      <c r="AT131" s="389"/>
      <c r="AU131" s="435" t="str">
        <f t="shared" si="135"/>
        <v/>
      </c>
      <c r="AV131" s="364" t="str">
        <f t="shared" si="136"/>
        <v/>
      </c>
      <c r="AW131" s="389"/>
      <c r="AX131" s="365" t="str">
        <f t="shared" si="137"/>
        <v/>
      </c>
      <c r="AY131" s="366" t="str">
        <f t="shared" si="125"/>
        <v/>
      </c>
      <c r="AZ131" s="358" t="str">
        <f t="shared" si="126"/>
        <v/>
      </c>
      <c r="BA131" s="366" t="str">
        <f t="shared" si="127"/>
        <v/>
      </c>
      <c r="BB131" s="358" t="str">
        <f t="shared" si="128"/>
        <v/>
      </c>
      <c r="BC131" s="366" t="str">
        <f t="shared" si="129"/>
        <v/>
      </c>
      <c r="BD131" s="367" t="str">
        <f t="shared" si="130"/>
        <v/>
      </c>
      <c r="BE131" s="356"/>
      <c r="BF131" s="356"/>
      <c r="BG131" s="356"/>
      <c r="BH131" s="356"/>
    </row>
    <row r="132" spans="1:60" ht="21.75" thickBot="1" x14ac:dyDescent="0.4">
      <c r="A132" s="368" t="s">
        <v>287</v>
      </c>
      <c r="B132" s="369">
        <v>10</v>
      </c>
      <c r="C132" s="372"/>
      <c r="D132" s="814" t="s">
        <v>288</v>
      </c>
      <c r="E132" s="815"/>
      <c r="F132" s="373">
        <f>IF(B128&gt;0,B132/B124,"")</f>
        <v>1.6666666666666667</v>
      </c>
      <c r="G132" s="368" t="s">
        <v>281</v>
      </c>
      <c r="H132" s="374"/>
      <c r="I132" s="375">
        <f>IF(B128&gt;0,(F132-F133)/F133,"")</f>
        <v>0.16666666666666669</v>
      </c>
      <c r="J132" s="355"/>
      <c r="Q132" s="364" t="str">
        <f t="shared" si="111"/>
        <v/>
      </c>
      <c r="R132" s="388"/>
      <c r="S132" s="364" t="str">
        <f t="shared" si="112"/>
        <v/>
      </c>
      <c r="T132" s="445" t="str">
        <f t="shared" si="113"/>
        <v/>
      </c>
      <c r="U132" s="388"/>
      <c r="V132" s="445" t="str">
        <f t="shared" si="114"/>
        <v/>
      </c>
      <c r="W132" s="388"/>
      <c r="X132" s="445" t="str">
        <f t="shared" si="115"/>
        <v/>
      </c>
      <c r="Y132" s="364" t="str">
        <f t="shared" si="116"/>
        <v/>
      </c>
      <c r="Z132" s="388"/>
      <c r="AA132" s="364" t="str">
        <f t="shared" si="117"/>
        <v/>
      </c>
      <c r="AB132" s="445">
        <f t="shared" si="118"/>
        <v>1.6666666666666667</v>
      </c>
      <c r="AC132" s="388"/>
      <c r="AD132" s="445">
        <f t="shared" si="119"/>
        <v>0.16666666666666669</v>
      </c>
      <c r="AE132" s="364" t="str">
        <f t="shared" si="120"/>
        <v/>
      </c>
      <c r="AF132" s="388"/>
      <c r="AG132" s="364"/>
      <c r="AH132" s="445" t="str">
        <f t="shared" si="121"/>
        <v/>
      </c>
      <c r="AI132" s="388"/>
      <c r="AJ132" s="445" t="str">
        <f t="shared" si="122"/>
        <v/>
      </c>
      <c r="AK132" s="364" t="str">
        <f t="shared" si="123"/>
        <v/>
      </c>
      <c r="AL132" s="388"/>
      <c r="AM132" s="364" t="str">
        <f t="shared" si="124"/>
        <v/>
      </c>
      <c r="AN132" s="445" t="str">
        <f t="shared" si="131"/>
        <v/>
      </c>
      <c r="AO132" s="388"/>
      <c r="AP132" s="445" t="str">
        <f t="shared" si="132"/>
        <v/>
      </c>
      <c r="AQ132" s="434" t="str">
        <f t="shared" si="133"/>
        <v/>
      </c>
      <c r="AR132" s="451"/>
      <c r="AS132" s="434" t="str">
        <f t="shared" si="134"/>
        <v/>
      </c>
      <c r="AT132" s="389"/>
      <c r="AU132" s="435" t="str">
        <f t="shared" si="135"/>
        <v/>
      </c>
      <c r="AV132" s="364" t="str">
        <f t="shared" si="136"/>
        <v/>
      </c>
      <c r="AW132" s="389"/>
      <c r="AX132" s="365" t="str">
        <f t="shared" si="137"/>
        <v/>
      </c>
      <c r="AY132" s="366" t="str">
        <f t="shared" si="125"/>
        <v/>
      </c>
      <c r="AZ132" s="358" t="str">
        <f t="shared" si="126"/>
        <v/>
      </c>
      <c r="BA132" s="366" t="str">
        <f t="shared" si="127"/>
        <v/>
      </c>
      <c r="BB132" s="358" t="str">
        <f t="shared" si="128"/>
        <v/>
      </c>
      <c r="BC132" s="366" t="str">
        <f t="shared" si="129"/>
        <v/>
      </c>
      <c r="BD132" s="367" t="str">
        <f t="shared" si="130"/>
        <v/>
      </c>
      <c r="BE132" s="356"/>
      <c r="BF132" s="356"/>
      <c r="BG132" s="356"/>
      <c r="BH132" s="356"/>
    </row>
    <row r="133" spans="1:60" ht="21.75" thickBot="1" x14ac:dyDescent="0.4">
      <c r="A133" s="368" t="s">
        <v>289</v>
      </c>
      <c r="B133" s="369">
        <v>10</v>
      </c>
      <c r="C133" s="372"/>
      <c r="D133" s="816" t="s">
        <v>288</v>
      </c>
      <c r="E133" s="817"/>
      <c r="F133" s="373">
        <f>IF(B129&gt;0,B133/B125,"")</f>
        <v>1.4285714285714286</v>
      </c>
      <c r="G133" s="379"/>
      <c r="H133" s="372"/>
      <c r="I133" s="380"/>
      <c r="J133" s="355"/>
      <c r="Q133" s="364" t="str">
        <f t="shared" si="111"/>
        <v/>
      </c>
      <c r="R133" s="388"/>
      <c r="S133" s="364" t="str">
        <f t="shared" si="112"/>
        <v/>
      </c>
      <c r="T133" s="445" t="str">
        <f t="shared" si="113"/>
        <v/>
      </c>
      <c r="U133" s="388"/>
      <c r="V133" s="445" t="str">
        <f t="shared" si="114"/>
        <v/>
      </c>
      <c r="W133" s="388"/>
      <c r="X133" s="445" t="str">
        <f t="shared" si="115"/>
        <v/>
      </c>
      <c r="Y133" s="364" t="str">
        <f t="shared" si="116"/>
        <v/>
      </c>
      <c r="Z133" s="388"/>
      <c r="AA133" s="364" t="str">
        <f t="shared" si="117"/>
        <v/>
      </c>
      <c r="AB133" s="445" t="str">
        <f t="shared" si="118"/>
        <v/>
      </c>
      <c r="AC133" s="388"/>
      <c r="AD133" s="445" t="str">
        <f t="shared" si="119"/>
        <v/>
      </c>
      <c r="AE133" s="364">
        <f t="shared" si="120"/>
        <v>1.4285714285714286</v>
      </c>
      <c r="AF133" s="388"/>
      <c r="AG133" s="364"/>
      <c r="AH133" s="445" t="str">
        <f t="shared" si="121"/>
        <v/>
      </c>
      <c r="AI133" s="388"/>
      <c r="AJ133" s="445" t="str">
        <f t="shared" si="122"/>
        <v/>
      </c>
      <c r="AK133" s="364" t="str">
        <f t="shared" si="123"/>
        <v/>
      </c>
      <c r="AL133" s="388"/>
      <c r="AM133" s="364" t="str">
        <f t="shared" si="124"/>
        <v/>
      </c>
      <c r="AN133" s="445" t="str">
        <f t="shared" si="131"/>
        <v/>
      </c>
      <c r="AO133" s="388"/>
      <c r="AP133" s="445" t="str">
        <f t="shared" si="132"/>
        <v/>
      </c>
      <c r="AQ133" s="434" t="str">
        <f t="shared" si="133"/>
        <v/>
      </c>
      <c r="AR133" s="451"/>
      <c r="AS133" s="434" t="str">
        <f t="shared" si="134"/>
        <v/>
      </c>
      <c r="AT133" s="389"/>
      <c r="AU133" s="435" t="str">
        <f t="shared" si="135"/>
        <v/>
      </c>
      <c r="AV133" s="364" t="str">
        <f t="shared" si="136"/>
        <v/>
      </c>
      <c r="AW133" s="389"/>
      <c r="AX133" s="365" t="str">
        <f t="shared" si="137"/>
        <v/>
      </c>
      <c r="AY133" s="366" t="str">
        <f t="shared" si="125"/>
        <v/>
      </c>
      <c r="AZ133" s="358" t="str">
        <f t="shared" si="126"/>
        <v/>
      </c>
      <c r="BA133" s="366" t="str">
        <f t="shared" si="127"/>
        <v/>
      </c>
      <c r="BB133" s="358" t="str">
        <f t="shared" si="128"/>
        <v/>
      </c>
      <c r="BC133" s="366" t="str">
        <f t="shared" si="129"/>
        <v/>
      </c>
      <c r="BD133" s="367" t="str">
        <f t="shared" si="130"/>
        <v/>
      </c>
      <c r="BE133" s="356"/>
      <c r="BF133" s="356"/>
      <c r="BG133" s="356"/>
      <c r="BH133" s="356"/>
    </row>
    <row r="134" spans="1:60" ht="21.75" thickBot="1" x14ac:dyDescent="0.4">
      <c r="A134" s="368" t="s">
        <v>290</v>
      </c>
      <c r="B134" s="369">
        <v>15</v>
      </c>
      <c r="C134" s="372"/>
      <c r="D134" s="814" t="s">
        <v>288</v>
      </c>
      <c r="E134" s="815"/>
      <c r="F134" s="373">
        <f>IF(B130&gt;0,B134/B126,"")</f>
        <v>3.75</v>
      </c>
      <c r="G134" s="368" t="s">
        <v>284</v>
      </c>
      <c r="H134" s="374"/>
      <c r="I134" s="375">
        <f>IF(B129&gt;0,(F134-F133)/F133,"")</f>
        <v>1.6249999999999998</v>
      </c>
      <c r="J134" s="355"/>
      <c r="Q134" s="364" t="str">
        <f t="shared" si="111"/>
        <v/>
      </c>
      <c r="R134" s="388"/>
      <c r="S134" s="364" t="str">
        <f t="shared" si="112"/>
        <v/>
      </c>
      <c r="T134" s="445" t="str">
        <f t="shared" si="113"/>
        <v/>
      </c>
      <c r="U134" s="388"/>
      <c r="V134" s="445" t="str">
        <f t="shared" si="114"/>
        <v/>
      </c>
      <c r="W134" s="388"/>
      <c r="X134" s="445" t="str">
        <f t="shared" si="115"/>
        <v/>
      </c>
      <c r="Y134" s="364" t="str">
        <f t="shared" si="116"/>
        <v/>
      </c>
      <c r="Z134" s="388"/>
      <c r="AA134" s="364" t="str">
        <f t="shared" si="117"/>
        <v/>
      </c>
      <c r="AB134" s="445" t="str">
        <f t="shared" si="118"/>
        <v/>
      </c>
      <c r="AC134" s="388"/>
      <c r="AD134" s="445" t="str">
        <f t="shared" si="119"/>
        <v/>
      </c>
      <c r="AE134" s="364" t="str">
        <f t="shared" si="120"/>
        <v/>
      </c>
      <c r="AF134" s="388"/>
      <c r="AG134" s="364"/>
      <c r="AH134" s="445">
        <f t="shared" si="121"/>
        <v>3.75</v>
      </c>
      <c r="AI134" s="388"/>
      <c r="AJ134" s="445">
        <f t="shared" si="122"/>
        <v>1.6249999999999998</v>
      </c>
      <c r="AK134" s="364" t="str">
        <f t="shared" si="123"/>
        <v/>
      </c>
      <c r="AL134" s="388"/>
      <c r="AM134" s="364" t="str">
        <f t="shared" si="124"/>
        <v/>
      </c>
      <c r="AN134" s="445" t="str">
        <f t="shared" si="131"/>
        <v/>
      </c>
      <c r="AO134" s="388"/>
      <c r="AP134" s="445" t="str">
        <f t="shared" si="132"/>
        <v/>
      </c>
      <c r="AQ134" s="434" t="str">
        <f t="shared" si="133"/>
        <v/>
      </c>
      <c r="AR134" s="451"/>
      <c r="AS134" s="434" t="str">
        <f t="shared" si="134"/>
        <v/>
      </c>
      <c r="AT134" s="389"/>
      <c r="AU134" s="435" t="str">
        <f t="shared" si="135"/>
        <v/>
      </c>
      <c r="AV134" s="364" t="str">
        <f t="shared" si="136"/>
        <v/>
      </c>
      <c r="AW134" s="389"/>
      <c r="AX134" s="365" t="str">
        <f t="shared" si="137"/>
        <v/>
      </c>
      <c r="AY134" s="366" t="str">
        <f t="shared" si="125"/>
        <v/>
      </c>
      <c r="AZ134" s="358" t="str">
        <f t="shared" si="126"/>
        <v/>
      </c>
      <c r="BA134" s="366" t="str">
        <f t="shared" si="127"/>
        <v/>
      </c>
      <c r="BB134" s="358" t="str">
        <f t="shared" si="128"/>
        <v/>
      </c>
      <c r="BC134" s="366" t="str">
        <f t="shared" si="129"/>
        <v/>
      </c>
      <c r="BD134" s="367" t="str">
        <f t="shared" si="130"/>
        <v/>
      </c>
      <c r="BE134" s="356"/>
      <c r="BF134" s="356"/>
      <c r="BG134" s="356"/>
      <c r="BH134" s="356"/>
    </row>
    <row r="135" spans="1:60" ht="21.75" thickBot="1" x14ac:dyDescent="0.4">
      <c r="A135" s="368" t="s">
        <v>291</v>
      </c>
      <c r="B135" s="369">
        <v>15</v>
      </c>
      <c r="C135" s="372"/>
      <c r="D135" s="814" t="s">
        <v>288</v>
      </c>
      <c r="E135" s="815"/>
      <c r="F135" s="373">
        <f>IF(B131&gt;0,B135/B127,"")</f>
        <v>7.5</v>
      </c>
      <c r="G135" s="368" t="s">
        <v>286</v>
      </c>
      <c r="H135" s="374"/>
      <c r="I135" s="375">
        <f>IF(B130&gt;0,(F135-F133)/F133,"")</f>
        <v>4.25</v>
      </c>
      <c r="J135" s="355"/>
      <c r="Q135" s="364" t="str">
        <f t="shared" si="111"/>
        <v/>
      </c>
      <c r="R135" s="388"/>
      <c r="S135" s="364" t="str">
        <f t="shared" si="112"/>
        <v/>
      </c>
      <c r="T135" s="445" t="str">
        <f t="shared" si="113"/>
        <v/>
      </c>
      <c r="U135" s="388"/>
      <c r="V135" s="445" t="str">
        <f t="shared" si="114"/>
        <v/>
      </c>
      <c r="W135" s="388"/>
      <c r="X135" s="445" t="str">
        <f t="shared" si="115"/>
        <v/>
      </c>
      <c r="Y135" s="364" t="str">
        <f t="shared" si="116"/>
        <v/>
      </c>
      <c r="Z135" s="388"/>
      <c r="AA135" s="364" t="str">
        <f t="shared" si="117"/>
        <v/>
      </c>
      <c r="AB135" s="445" t="str">
        <f t="shared" si="118"/>
        <v/>
      </c>
      <c r="AC135" s="388"/>
      <c r="AD135" s="445" t="str">
        <f t="shared" si="119"/>
        <v/>
      </c>
      <c r="AE135" s="364" t="str">
        <f t="shared" si="120"/>
        <v/>
      </c>
      <c r="AF135" s="388"/>
      <c r="AG135" s="364"/>
      <c r="AH135" s="445" t="str">
        <f t="shared" si="121"/>
        <v/>
      </c>
      <c r="AI135" s="388"/>
      <c r="AJ135" s="445" t="str">
        <f t="shared" si="122"/>
        <v/>
      </c>
      <c r="AK135" s="364">
        <f t="shared" si="123"/>
        <v>7.5</v>
      </c>
      <c r="AL135" s="388"/>
      <c r="AM135" s="364">
        <f t="shared" si="124"/>
        <v>4.25</v>
      </c>
      <c r="AN135" s="445" t="str">
        <f t="shared" si="131"/>
        <v/>
      </c>
      <c r="AO135" s="388"/>
      <c r="AP135" s="445" t="str">
        <f t="shared" si="132"/>
        <v/>
      </c>
      <c r="AQ135" s="434" t="str">
        <f t="shared" si="133"/>
        <v/>
      </c>
      <c r="AR135" s="451"/>
      <c r="AS135" s="434" t="str">
        <f t="shared" si="134"/>
        <v/>
      </c>
      <c r="AT135" s="389"/>
      <c r="AU135" s="435" t="str">
        <f t="shared" si="135"/>
        <v/>
      </c>
      <c r="AV135" s="364" t="str">
        <f t="shared" si="136"/>
        <v/>
      </c>
      <c r="AW135" s="389"/>
      <c r="AX135" s="365" t="str">
        <f t="shared" si="137"/>
        <v/>
      </c>
      <c r="AY135" s="366" t="str">
        <f t="shared" si="125"/>
        <v/>
      </c>
      <c r="AZ135" s="358" t="str">
        <f t="shared" si="126"/>
        <v/>
      </c>
      <c r="BA135" s="366" t="str">
        <f t="shared" si="127"/>
        <v/>
      </c>
      <c r="BB135" s="358" t="str">
        <f t="shared" si="128"/>
        <v/>
      </c>
      <c r="BC135" s="366" t="str">
        <f t="shared" si="129"/>
        <v/>
      </c>
      <c r="BD135" s="367" t="str">
        <f t="shared" si="130"/>
        <v/>
      </c>
      <c r="BE135" s="356"/>
      <c r="BF135" s="356"/>
      <c r="BG135" s="356"/>
      <c r="BH135" s="356"/>
    </row>
    <row r="136" spans="1:60" ht="21.75" thickBot="1" x14ac:dyDescent="0.4">
      <c r="A136" s="368" t="s">
        <v>292</v>
      </c>
      <c r="B136" s="381">
        <v>0.4</v>
      </c>
      <c r="C136" s="372"/>
      <c r="D136" s="368" t="s">
        <v>281</v>
      </c>
      <c r="E136" s="374"/>
      <c r="F136" s="375">
        <f>IF(B136&gt;0,(B136-B137)/B137,"")</f>
        <v>0</v>
      </c>
      <c r="G136" s="355"/>
      <c r="H136" s="355"/>
      <c r="I136" s="355"/>
      <c r="J136" s="355"/>
      <c r="Q136" s="364" t="str">
        <f t="shared" si="111"/>
        <v/>
      </c>
      <c r="R136" s="388"/>
      <c r="S136" s="364" t="str">
        <f t="shared" si="112"/>
        <v/>
      </c>
      <c r="T136" s="445" t="str">
        <f t="shared" si="113"/>
        <v/>
      </c>
      <c r="U136" s="388"/>
      <c r="V136" s="445" t="str">
        <f t="shared" si="114"/>
        <v/>
      </c>
      <c r="W136" s="388"/>
      <c r="X136" s="445" t="str">
        <f t="shared" si="115"/>
        <v/>
      </c>
      <c r="Y136" s="364" t="str">
        <f t="shared" si="116"/>
        <v/>
      </c>
      <c r="Z136" s="388"/>
      <c r="AA136" s="364" t="str">
        <f t="shared" si="117"/>
        <v/>
      </c>
      <c r="AB136" s="445" t="str">
        <f t="shared" si="118"/>
        <v/>
      </c>
      <c r="AC136" s="388"/>
      <c r="AD136" s="445" t="str">
        <f t="shared" si="119"/>
        <v/>
      </c>
      <c r="AE136" s="364" t="str">
        <f t="shared" si="120"/>
        <v/>
      </c>
      <c r="AF136" s="388"/>
      <c r="AG136" s="364"/>
      <c r="AH136" s="445" t="str">
        <f t="shared" si="121"/>
        <v/>
      </c>
      <c r="AI136" s="388"/>
      <c r="AJ136" s="445" t="str">
        <f t="shared" si="122"/>
        <v/>
      </c>
      <c r="AK136" s="364" t="str">
        <f t="shared" si="123"/>
        <v/>
      </c>
      <c r="AL136" s="388"/>
      <c r="AM136" s="364" t="str">
        <f t="shared" si="124"/>
        <v/>
      </c>
      <c r="AN136" s="445">
        <f t="shared" si="131"/>
        <v>0.4</v>
      </c>
      <c r="AO136" s="388"/>
      <c r="AP136" s="445">
        <f t="shared" si="132"/>
        <v>0</v>
      </c>
      <c r="AQ136" s="434" t="str">
        <f t="shared" si="133"/>
        <v/>
      </c>
      <c r="AR136" s="451"/>
      <c r="AS136" s="434" t="str">
        <f t="shared" si="134"/>
        <v/>
      </c>
      <c r="AT136" s="389"/>
      <c r="AU136" s="435" t="str">
        <f t="shared" si="135"/>
        <v/>
      </c>
      <c r="AV136" s="364" t="str">
        <f t="shared" si="136"/>
        <v/>
      </c>
      <c r="AW136" s="389"/>
      <c r="AX136" s="365" t="str">
        <f t="shared" si="137"/>
        <v/>
      </c>
      <c r="AY136" s="366" t="str">
        <f t="shared" si="125"/>
        <v/>
      </c>
      <c r="AZ136" s="358" t="str">
        <f t="shared" si="126"/>
        <v/>
      </c>
      <c r="BA136" s="366" t="str">
        <f t="shared" si="127"/>
        <v/>
      </c>
      <c r="BB136" s="358" t="str">
        <f t="shared" si="128"/>
        <v/>
      </c>
      <c r="BC136" s="366" t="str">
        <f t="shared" si="129"/>
        <v/>
      </c>
      <c r="BD136" s="367" t="str">
        <f t="shared" si="130"/>
        <v/>
      </c>
      <c r="BE136" s="356"/>
      <c r="BF136" s="356"/>
      <c r="BG136" s="356"/>
      <c r="BH136" s="356"/>
    </row>
    <row r="137" spans="1:60" ht="21.75" thickBot="1" x14ac:dyDescent="0.4">
      <c r="A137" s="368" t="s">
        <v>293</v>
      </c>
      <c r="B137" s="381">
        <v>0.4</v>
      </c>
      <c r="C137" s="372"/>
      <c r="D137" s="382"/>
      <c r="E137" s="372"/>
      <c r="F137" s="380"/>
      <c r="G137" s="355"/>
      <c r="H137" s="355"/>
      <c r="I137" s="355"/>
      <c r="J137" s="355"/>
      <c r="Q137" s="364" t="str">
        <f t="shared" si="111"/>
        <v/>
      </c>
      <c r="R137" s="388"/>
      <c r="S137" s="364" t="str">
        <f t="shared" si="112"/>
        <v/>
      </c>
      <c r="T137" s="445" t="str">
        <f t="shared" si="113"/>
        <v/>
      </c>
      <c r="U137" s="388"/>
      <c r="V137" s="445" t="str">
        <f t="shared" si="114"/>
        <v/>
      </c>
      <c r="W137" s="388"/>
      <c r="X137" s="445" t="str">
        <f t="shared" si="115"/>
        <v/>
      </c>
      <c r="Y137" s="364" t="str">
        <f t="shared" si="116"/>
        <v/>
      </c>
      <c r="Z137" s="388"/>
      <c r="AA137" s="364" t="str">
        <f t="shared" si="117"/>
        <v/>
      </c>
      <c r="AB137" s="445" t="str">
        <f t="shared" si="118"/>
        <v/>
      </c>
      <c r="AC137" s="388"/>
      <c r="AD137" s="445" t="str">
        <f t="shared" si="119"/>
        <v/>
      </c>
      <c r="AE137" s="364" t="str">
        <f t="shared" si="120"/>
        <v/>
      </c>
      <c r="AF137" s="388"/>
      <c r="AG137" s="364"/>
      <c r="AH137" s="445" t="str">
        <f t="shared" si="121"/>
        <v/>
      </c>
      <c r="AI137" s="388"/>
      <c r="AJ137" s="445" t="str">
        <f t="shared" si="122"/>
        <v/>
      </c>
      <c r="AK137" s="364" t="str">
        <f t="shared" si="123"/>
        <v/>
      </c>
      <c r="AL137" s="388"/>
      <c r="AM137" s="364" t="str">
        <f t="shared" si="124"/>
        <v/>
      </c>
      <c r="AN137" s="445" t="str">
        <f t="shared" si="131"/>
        <v/>
      </c>
      <c r="AO137" s="388"/>
      <c r="AP137" s="445" t="str">
        <f t="shared" si="132"/>
        <v/>
      </c>
      <c r="AQ137" s="434">
        <f t="shared" si="133"/>
        <v>0.4</v>
      </c>
      <c r="AR137" s="451"/>
      <c r="AS137" s="434" t="str">
        <f t="shared" si="134"/>
        <v/>
      </c>
      <c r="AT137" s="389"/>
      <c r="AU137" s="435" t="str">
        <f t="shared" si="135"/>
        <v/>
      </c>
      <c r="AV137" s="364" t="str">
        <f t="shared" si="136"/>
        <v/>
      </c>
      <c r="AW137" s="389"/>
      <c r="AX137" s="365" t="str">
        <f t="shared" si="137"/>
        <v/>
      </c>
      <c r="AY137" s="366" t="str">
        <f t="shared" si="125"/>
        <v/>
      </c>
      <c r="AZ137" s="358" t="str">
        <f t="shared" si="126"/>
        <v/>
      </c>
      <c r="BA137" s="366" t="str">
        <f t="shared" si="127"/>
        <v/>
      </c>
      <c r="BB137" s="358" t="str">
        <f t="shared" si="128"/>
        <v/>
      </c>
      <c r="BC137" s="366" t="str">
        <f t="shared" si="129"/>
        <v/>
      </c>
      <c r="BD137" s="367" t="str">
        <f t="shared" si="130"/>
        <v/>
      </c>
      <c r="BE137" s="356"/>
      <c r="BF137" s="356"/>
      <c r="BG137" s="356"/>
      <c r="BH137" s="356"/>
    </row>
    <row r="138" spans="1:60" ht="21.75" thickBot="1" x14ac:dyDescent="0.4">
      <c r="A138" s="368" t="s">
        <v>294</v>
      </c>
      <c r="B138" s="381">
        <v>0.4</v>
      </c>
      <c r="C138" s="372"/>
      <c r="D138" s="368" t="s">
        <v>284</v>
      </c>
      <c r="E138" s="374"/>
      <c r="F138" s="375">
        <f>IF(B138&gt;0,(B138-B137)/B137,"")</f>
        <v>0</v>
      </c>
      <c r="G138" s="355"/>
      <c r="H138" s="355"/>
      <c r="I138" s="355"/>
      <c r="J138" s="355"/>
      <c r="Q138" s="364" t="str">
        <f t="shared" si="111"/>
        <v/>
      </c>
      <c r="R138" s="388"/>
      <c r="S138" s="364" t="str">
        <f t="shared" si="112"/>
        <v/>
      </c>
      <c r="T138" s="445" t="str">
        <f t="shared" si="113"/>
        <v/>
      </c>
      <c r="U138" s="388"/>
      <c r="V138" s="445" t="str">
        <f t="shared" si="114"/>
        <v/>
      </c>
      <c r="W138" s="388"/>
      <c r="X138" s="445" t="str">
        <f t="shared" si="115"/>
        <v/>
      </c>
      <c r="Y138" s="364" t="str">
        <f t="shared" si="116"/>
        <v/>
      </c>
      <c r="Z138" s="388"/>
      <c r="AA138" s="364" t="str">
        <f t="shared" si="117"/>
        <v/>
      </c>
      <c r="AB138" s="445" t="str">
        <f t="shared" si="118"/>
        <v/>
      </c>
      <c r="AC138" s="388"/>
      <c r="AD138" s="445" t="str">
        <f t="shared" si="119"/>
        <v/>
      </c>
      <c r="AE138" s="364" t="str">
        <f t="shared" si="120"/>
        <v/>
      </c>
      <c r="AF138" s="388"/>
      <c r="AG138" s="364"/>
      <c r="AH138" s="445" t="str">
        <f t="shared" si="121"/>
        <v/>
      </c>
      <c r="AI138" s="388"/>
      <c r="AJ138" s="445" t="str">
        <f t="shared" si="122"/>
        <v/>
      </c>
      <c r="AK138" s="364" t="str">
        <f t="shared" si="123"/>
        <v/>
      </c>
      <c r="AL138" s="388"/>
      <c r="AM138" s="364" t="str">
        <f t="shared" si="124"/>
        <v/>
      </c>
      <c r="AN138" s="445" t="str">
        <f t="shared" si="131"/>
        <v/>
      </c>
      <c r="AO138" s="388"/>
      <c r="AP138" s="445" t="str">
        <f t="shared" si="132"/>
        <v/>
      </c>
      <c r="AQ138" s="434" t="str">
        <f t="shared" si="133"/>
        <v/>
      </c>
      <c r="AR138" s="451"/>
      <c r="AS138" s="434">
        <f t="shared" si="134"/>
        <v>0.4</v>
      </c>
      <c r="AT138" s="389"/>
      <c r="AU138" s="435">
        <f t="shared" si="135"/>
        <v>0</v>
      </c>
      <c r="AV138" s="364" t="str">
        <f t="shared" si="136"/>
        <v/>
      </c>
      <c r="AW138" s="389"/>
      <c r="AX138" s="365" t="str">
        <f t="shared" si="137"/>
        <v/>
      </c>
      <c r="AY138" s="366" t="str">
        <f t="shared" si="125"/>
        <v/>
      </c>
      <c r="AZ138" s="358" t="str">
        <f t="shared" si="126"/>
        <v/>
      </c>
      <c r="BA138" s="366" t="str">
        <f t="shared" si="127"/>
        <v/>
      </c>
      <c r="BB138" s="358" t="str">
        <f t="shared" si="128"/>
        <v/>
      </c>
      <c r="BC138" s="366" t="str">
        <f t="shared" si="129"/>
        <v/>
      </c>
      <c r="BD138" s="367" t="str">
        <f t="shared" si="130"/>
        <v/>
      </c>
      <c r="BE138" s="356"/>
      <c r="BF138" s="356"/>
      <c r="BG138" s="356"/>
      <c r="BH138" s="356"/>
    </row>
    <row r="139" spans="1:60" ht="21.75" thickBot="1" x14ac:dyDescent="0.4">
      <c r="A139" s="368" t="s">
        <v>295</v>
      </c>
      <c r="B139" s="381">
        <v>0.4</v>
      </c>
      <c r="C139" s="372"/>
      <c r="D139" s="368" t="s">
        <v>286</v>
      </c>
      <c r="E139" s="374"/>
      <c r="F139" s="375">
        <f>IF(B139&gt;0,(B139-B137)/B137,"")</f>
        <v>0</v>
      </c>
      <c r="G139" s="355"/>
      <c r="H139" s="355"/>
      <c r="I139" s="355"/>
      <c r="J139" s="355"/>
      <c r="Q139" s="364" t="str">
        <f t="shared" si="111"/>
        <v/>
      </c>
      <c r="R139" s="388"/>
      <c r="S139" s="364" t="str">
        <f t="shared" si="112"/>
        <v/>
      </c>
      <c r="T139" s="445" t="str">
        <f t="shared" si="113"/>
        <v/>
      </c>
      <c r="U139" s="388"/>
      <c r="V139" s="445" t="str">
        <f t="shared" si="114"/>
        <v/>
      </c>
      <c r="W139" s="388"/>
      <c r="X139" s="445" t="str">
        <f t="shared" si="115"/>
        <v/>
      </c>
      <c r="Y139" s="364" t="str">
        <f t="shared" si="116"/>
        <v/>
      </c>
      <c r="Z139" s="388"/>
      <c r="AA139" s="364" t="str">
        <f t="shared" si="117"/>
        <v/>
      </c>
      <c r="AB139" s="445" t="str">
        <f t="shared" si="118"/>
        <v/>
      </c>
      <c r="AC139" s="388"/>
      <c r="AD139" s="445" t="str">
        <f t="shared" si="119"/>
        <v/>
      </c>
      <c r="AE139" s="364" t="str">
        <f t="shared" si="120"/>
        <v/>
      </c>
      <c r="AF139" s="388"/>
      <c r="AG139" s="364"/>
      <c r="AH139" s="445" t="str">
        <f t="shared" si="121"/>
        <v/>
      </c>
      <c r="AI139" s="388"/>
      <c r="AJ139" s="445" t="str">
        <f t="shared" si="122"/>
        <v/>
      </c>
      <c r="AK139" s="364" t="str">
        <f t="shared" si="123"/>
        <v/>
      </c>
      <c r="AL139" s="388"/>
      <c r="AM139" s="364" t="str">
        <f t="shared" si="124"/>
        <v/>
      </c>
      <c r="AN139" s="445" t="str">
        <f t="shared" si="131"/>
        <v/>
      </c>
      <c r="AO139" s="388"/>
      <c r="AP139" s="445" t="str">
        <f t="shared" si="132"/>
        <v/>
      </c>
      <c r="AQ139" s="434" t="str">
        <f t="shared" si="133"/>
        <v/>
      </c>
      <c r="AR139" s="451"/>
      <c r="AS139" s="434" t="str">
        <f t="shared" si="134"/>
        <v/>
      </c>
      <c r="AT139" s="389"/>
      <c r="AU139" s="435" t="str">
        <f t="shared" si="135"/>
        <v/>
      </c>
      <c r="AV139" s="364">
        <f t="shared" si="136"/>
        <v>0.4</v>
      </c>
      <c r="AW139" s="389"/>
      <c r="AX139" s="365">
        <f>IF(A139="16) Qual porcentagem dos recursos financeiros de São Carlos será investida em abastecimento de água e estruturas de saneamento em 2050?   ",F139,"")</f>
        <v>0</v>
      </c>
      <c r="AY139" s="366" t="str">
        <f t="shared" si="125"/>
        <v/>
      </c>
      <c r="AZ139" s="358" t="str">
        <f t="shared" si="126"/>
        <v/>
      </c>
      <c r="BA139" s="366" t="str">
        <f t="shared" si="127"/>
        <v/>
      </c>
      <c r="BB139" s="358" t="str">
        <f t="shared" si="128"/>
        <v/>
      </c>
      <c r="BC139" s="366" t="str">
        <f t="shared" si="129"/>
        <v/>
      </c>
      <c r="BD139" s="367" t="str">
        <f t="shared" si="130"/>
        <v/>
      </c>
      <c r="BE139" s="356"/>
      <c r="BF139" s="356"/>
      <c r="BG139" s="356"/>
      <c r="BH139" s="356"/>
    </row>
    <row r="140" spans="1:60" ht="21.75" thickBot="1" x14ac:dyDescent="0.4">
      <c r="A140" s="355"/>
      <c r="B140" s="355"/>
      <c r="C140" s="355"/>
      <c r="D140" s="355"/>
      <c r="E140" s="355"/>
      <c r="F140" s="383"/>
      <c r="G140" s="355"/>
      <c r="H140" s="823" t="s">
        <v>296</v>
      </c>
      <c r="I140" s="823"/>
      <c r="J140" s="355"/>
      <c r="Q140" s="364" t="str">
        <f t="shared" si="111"/>
        <v/>
      </c>
      <c r="R140" s="388"/>
      <c r="S140" s="364" t="str">
        <f t="shared" si="112"/>
        <v/>
      </c>
      <c r="T140" s="445" t="str">
        <f t="shared" si="113"/>
        <v/>
      </c>
      <c r="U140" s="388"/>
      <c r="V140" s="445" t="str">
        <f t="shared" si="114"/>
        <v/>
      </c>
      <c r="W140" s="388"/>
      <c r="X140" s="445" t="str">
        <f t="shared" si="115"/>
        <v/>
      </c>
      <c r="Y140" s="364" t="str">
        <f t="shared" si="116"/>
        <v/>
      </c>
      <c r="Z140" s="388"/>
      <c r="AA140" s="364" t="str">
        <f t="shared" si="117"/>
        <v/>
      </c>
      <c r="AB140" s="445" t="str">
        <f t="shared" si="118"/>
        <v/>
      </c>
      <c r="AC140" s="388"/>
      <c r="AD140" s="445" t="str">
        <f t="shared" si="119"/>
        <v/>
      </c>
      <c r="AE140" s="364" t="str">
        <f t="shared" si="120"/>
        <v/>
      </c>
      <c r="AF140" s="388"/>
      <c r="AG140" s="364"/>
      <c r="AH140" s="445" t="str">
        <f t="shared" si="121"/>
        <v/>
      </c>
      <c r="AI140" s="388"/>
      <c r="AJ140" s="445" t="str">
        <f t="shared" si="122"/>
        <v/>
      </c>
      <c r="AK140" s="364" t="str">
        <f t="shared" si="123"/>
        <v/>
      </c>
      <c r="AL140" s="388"/>
      <c r="AM140" s="364" t="str">
        <f t="shared" si="124"/>
        <v/>
      </c>
      <c r="AN140" s="445" t="str">
        <f t="shared" si="131"/>
        <v/>
      </c>
      <c r="AO140" s="388"/>
      <c r="AP140" s="445" t="str">
        <f t="shared" si="132"/>
        <v/>
      </c>
      <c r="AQ140" s="434" t="str">
        <f t="shared" si="133"/>
        <v/>
      </c>
      <c r="AR140" s="451"/>
      <c r="AS140" s="434" t="str">
        <f t="shared" si="134"/>
        <v/>
      </c>
      <c r="AT140" s="389"/>
      <c r="AU140" s="435" t="str">
        <f t="shared" si="135"/>
        <v/>
      </c>
      <c r="AV140" s="364" t="str">
        <f t="shared" si="136"/>
        <v/>
      </c>
      <c r="AW140" s="389"/>
      <c r="AX140" s="365" t="str">
        <f t="shared" si="137"/>
        <v/>
      </c>
      <c r="AY140" s="366" t="str">
        <f t="shared" si="125"/>
        <v/>
      </c>
      <c r="AZ140" s="358" t="str">
        <f t="shared" si="126"/>
        <v/>
      </c>
      <c r="BA140" s="366" t="str">
        <f t="shared" si="127"/>
        <v/>
      </c>
      <c r="BB140" s="358" t="str">
        <f t="shared" si="128"/>
        <v/>
      </c>
      <c r="BC140" s="366" t="str">
        <f t="shared" si="129"/>
        <v/>
      </c>
      <c r="BD140" s="367" t="str">
        <f t="shared" si="130"/>
        <v/>
      </c>
      <c r="BE140" s="356"/>
      <c r="BF140" s="356"/>
      <c r="BG140" s="356"/>
      <c r="BH140" s="356"/>
    </row>
    <row r="141" spans="1:60" ht="21.75" thickBot="1" x14ac:dyDescent="0.4">
      <c r="A141" s="368" t="s">
        <v>297</v>
      </c>
      <c r="B141" s="820" t="s">
        <v>298</v>
      </c>
      <c r="C141" s="821"/>
      <c r="D141" s="821"/>
      <c r="E141" s="821"/>
      <c r="F141" s="821"/>
      <c r="G141" s="822"/>
      <c r="H141" s="819">
        <v>0</v>
      </c>
      <c r="I141" s="819"/>
      <c r="J141" s="355"/>
      <c r="Q141" s="364" t="str">
        <f t="shared" si="111"/>
        <v/>
      </c>
      <c r="R141" s="388"/>
      <c r="S141" s="364" t="str">
        <f t="shared" si="112"/>
        <v/>
      </c>
      <c r="T141" s="445" t="str">
        <f t="shared" si="113"/>
        <v/>
      </c>
      <c r="U141" s="388"/>
      <c r="V141" s="445" t="str">
        <f t="shared" si="114"/>
        <v/>
      </c>
      <c r="W141" s="388"/>
      <c r="X141" s="445" t="str">
        <f t="shared" si="115"/>
        <v/>
      </c>
      <c r="Y141" s="364" t="str">
        <f t="shared" si="116"/>
        <v/>
      </c>
      <c r="Z141" s="388"/>
      <c r="AA141" s="364" t="str">
        <f t="shared" si="117"/>
        <v/>
      </c>
      <c r="AB141" s="445" t="str">
        <f t="shared" si="118"/>
        <v/>
      </c>
      <c r="AC141" s="388"/>
      <c r="AD141" s="445" t="str">
        <f t="shared" si="119"/>
        <v/>
      </c>
      <c r="AE141" s="364" t="str">
        <f t="shared" si="120"/>
        <v/>
      </c>
      <c r="AF141" s="388"/>
      <c r="AG141" s="364"/>
      <c r="AH141" s="445" t="str">
        <f t="shared" si="121"/>
        <v/>
      </c>
      <c r="AI141" s="388"/>
      <c r="AJ141" s="445" t="str">
        <f t="shared" si="122"/>
        <v/>
      </c>
      <c r="AK141" s="364" t="str">
        <f t="shared" si="123"/>
        <v/>
      </c>
      <c r="AL141" s="388"/>
      <c r="AM141" s="364" t="str">
        <f t="shared" si="124"/>
        <v/>
      </c>
      <c r="AN141" s="445" t="str">
        <f t="shared" si="131"/>
        <v/>
      </c>
      <c r="AO141" s="388"/>
      <c r="AP141" s="445" t="str">
        <f t="shared" si="132"/>
        <v/>
      </c>
      <c r="AQ141" s="434" t="str">
        <f t="shared" si="133"/>
        <v/>
      </c>
      <c r="AR141" s="451"/>
      <c r="AS141" s="434" t="str">
        <f t="shared" si="134"/>
        <v/>
      </c>
      <c r="AT141" s="389"/>
      <c r="AU141" s="435" t="str">
        <f t="shared" si="135"/>
        <v/>
      </c>
      <c r="AV141" s="364" t="str">
        <f t="shared" si="136"/>
        <v/>
      </c>
      <c r="AW141" s="389"/>
      <c r="AX141" s="365" t="str">
        <f t="shared" si="137"/>
        <v/>
      </c>
      <c r="AY141" s="366">
        <f t="shared" si="125"/>
        <v>0</v>
      </c>
      <c r="AZ141" s="358" t="str">
        <f t="shared" si="126"/>
        <v/>
      </c>
      <c r="BA141" s="366" t="str">
        <f t="shared" si="127"/>
        <v/>
      </c>
      <c r="BB141" s="358" t="str">
        <f t="shared" si="128"/>
        <v/>
      </c>
      <c r="BC141" s="366" t="str">
        <f t="shared" si="129"/>
        <v/>
      </c>
      <c r="BD141" s="367" t="str">
        <f t="shared" si="130"/>
        <v/>
      </c>
      <c r="BE141" s="356"/>
      <c r="BF141" s="356"/>
      <c r="BG141" s="356"/>
      <c r="BH141" s="356"/>
    </row>
    <row r="142" spans="1:60" ht="21.75" thickBot="1" x14ac:dyDescent="0.4">
      <c r="A142" s="368" t="s">
        <v>299</v>
      </c>
      <c r="B142" s="820" t="s">
        <v>300</v>
      </c>
      <c r="C142" s="821"/>
      <c r="D142" s="821"/>
      <c r="E142" s="821"/>
      <c r="F142" s="821"/>
      <c r="G142" s="822"/>
      <c r="H142" s="819">
        <v>1</v>
      </c>
      <c r="I142" s="819"/>
      <c r="J142" s="355"/>
      <c r="Q142" s="364" t="str">
        <f t="shared" si="111"/>
        <v/>
      </c>
      <c r="R142" s="388"/>
      <c r="S142" s="364" t="str">
        <f t="shared" si="112"/>
        <v/>
      </c>
      <c r="T142" s="445" t="str">
        <f t="shared" si="113"/>
        <v/>
      </c>
      <c r="U142" s="388"/>
      <c r="V142" s="445" t="str">
        <f t="shared" si="114"/>
        <v/>
      </c>
      <c r="W142" s="388"/>
      <c r="X142" s="445" t="str">
        <f t="shared" si="115"/>
        <v/>
      </c>
      <c r="Y142" s="364" t="str">
        <f t="shared" si="116"/>
        <v/>
      </c>
      <c r="Z142" s="388"/>
      <c r="AA142" s="364" t="str">
        <f t="shared" si="117"/>
        <v/>
      </c>
      <c r="AB142" s="445" t="str">
        <f t="shared" si="118"/>
        <v/>
      </c>
      <c r="AC142" s="388"/>
      <c r="AD142" s="445" t="str">
        <f t="shared" si="119"/>
        <v/>
      </c>
      <c r="AE142" s="364" t="str">
        <f t="shared" si="120"/>
        <v/>
      </c>
      <c r="AF142" s="388"/>
      <c r="AG142" s="364"/>
      <c r="AH142" s="445" t="str">
        <f t="shared" si="121"/>
        <v/>
      </c>
      <c r="AI142" s="388"/>
      <c r="AJ142" s="445" t="str">
        <f t="shared" si="122"/>
        <v/>
      </c>
      <c r="AK142" s="364" t="str">
        <f t="shared" si="123"/>
        <v/>
      </c>
      <c r="AL142" s="388"/>
      <c r="AM142" s="364" t="str">
        <f t="shared" si="124"/>
        <v/>
      </c>
      <c r="AN142" s="445" t="str">
        <f t="shared" si="131"/>
        <v/>
      </c>
      <c r="AO142" s="388"/>
      <c r="AP142" s="445" t="str">
        <f t="shared" si="132"/>
        <v/>
      </c>
      <c r="AQ142" s="434" t="str">
        <f t="shared" si="133"/>
        <v/>
      </c>
      <c r="AR142" s="451"/>
      <c r="AS142" s="434" t="str">
        <f t="shared" si="134"/>
        <v/>
      </c>
      <c r="AT142" s="389"/>
      <c r="AU142" s="435" t="str">
        <f t="shared" si="135"/>
        <v/>
      </c>
      <c r="AV142" s="364" t="str">
        <f t="shared" si="136"/>
        <v/>
      </c>
      <c r="AW142" s="389"/>
      <c r="AX142" s="365" t="str">
        <f t="shared" si="137"/>
        <v/>
      </c>
      <c r="AY142" s="366" t="str">
        <f t="shared" si="125"/>
        <v/>
      </c>
      <c r="AZ142" s="358">
        <f t="shared" si="126"/>
        <v>1</v>
      </c>
      <c r="BA142" s="366" t="str">
        <f t="shared" si="127"/>
        <v/>
      </c>
      <c r="BB142" s="358" t="str">
        <f t="shared" si="128"/>
        <v/>
      </c>
      <c r="BC142" s="366" t="str">
        <f t="shared" si="129"/>
        <v/>
      </c>
      <c r="BD142" s="367" t="str">
        <f t="shared" si="130"/>
        <v/>
      </c>
      <c r="BE142" s="356"/>
      <c r="BF142" s="356"/>
      <c r="BG142" s="356"/>
      <c r="BH142" s="356"/>
    </row>
    <row r="143" spans="1:60" ht="21.75" thickBot="1" x14ac:dyDescent="0.4">
      <c r="A143" s="368" t="s">
        <v>301</v>
      </c>
      <c r="B143" s="820" t="s">
        <v>298</v>
      </c>
      <c r="C143" s="821"/>
      <c r="D143" s="821"/>
      <c r="E143" s="821"/>
      <c r="F143" s="821"/>
      <c r="G143" s="822"/>
      <c r="H143" s="819">
        <v>0</v>
      </c>
      <c r="I143" s="819"/>
      <c r="J143" s="355"/>
      <c r="Q143" s="364" t="str">
        <f t="shared" si="111"/>
        <v/>
      </c>
      <c r="R143" s="388"/>
      <c r="S143" s="364" t="str">
        <f t="shared" si="112"/>
        <v/>
      </c>
      <c r="T143" s="445" t="str">
        <f t="shared" si="113"/>
        <v/>
      </c>
      <c r="U143" s="388"/>
      <c r="V143" s="445" t="str">
        <f t="shared" si="114"/>
        <v/>
      </c>
      <c r="W143" s="388"/>
      <c r="X143" s="445" t="str">
        <f t="shared" si="115"/>
        <v/>
      </c>
      <c r="Y143" s="364" t="str">
        <f t="shared" si="116"/>
        <v/>
      </c>
      <c r="Z143" s="388"/>
      <c r="AA143" s="364" t="str">
        <f t="shared" si="117"/>
        <v/>
      </c>
      <c r="AB143" s="445" t="str">
        <f t="shared" si="118"/>
        <v/>
      </c>
      <c r="AC143" s="388"/>
      <c r="AD143" s="445" t="str">
        <f t="shared" si="119"/>
        <v/>
      </c>
      <c r="AE143" s="364" t="str">
        <f t="shared" si="120"/>
        <v/>
      </c>
      <c r="AF143" s="388"/>
      <c r="AG143" s="364"/>
      <c r="AH143" s="445" t="str">
        <f t="shared" si="121"/>
        <v/>
      </c>
      <c r="AI143" s="388"/>
      <c r="AJ143" s="445" t="str">
        <f t="shared" si="122"/>
        <v/>
      </c>
      <c r="AK143" s="364" t="str">
        <f t="shared" si="123"/>
        <v/>
      </c>
      <c r="AL143" s="388"/>
      <c r="AM143" s="364" t="str">
        <f t="shared" si="124"/>
        <v/>
      </c>
      <c r="AN143" s="445" t="str">
        <f t="shared" si="131"/>
        <v/>
      </c>
      <c r="AO143" s="388"/>
      <c r="AP143" s="445" t="str">
        <f t="shared" si="132"/>
        <v/>
      </c>
      <c r="AQ143" s="434" t="str">
        <f t="shared" si="133"/>
        <v/>
      </c>
      <c r="AR143" s="451"/>
      <c r="AS143" s="434" t="str">
        <f t="shared" si="134"/>
        <v/>
      </c>
      <c r="AT143" s="389"/>
      <c r="AU143" s="435" t="str">
        <f t="shared" si="135"/>
        <v/>
      </c>
      <c r="AV143" s="364" t="str">
        <f t="shared" si="136"/>
        <v/>
      </c>
      <c r="AW143" s="389"/>
      <c r="AX143" s="365" t="str">
        <f t="shared" si="137"/>
        <v/>
      </c>
      <c r="AY143" s="366" t="str">
        <f t="shared" si="125"/>
        <v/>
      </c>
      <c r="AZ143" s="358" t="str">
        <f t="shared" si="126"/>
        <v/>
      </c>
      <c r="BA143" s="366">
        <f t="shared" si="127"/>
        <v>0</v>
      </c>
      <c r="BB143" s="358" t="str">
        <f t="shared" si="128"/>
        <v/>
      </c>
      <c r="BC143" s="366" t="str">
        <f t="shared" si="129"/>
        <v/>
      </c>
      <c r="BD143" s="367" t="str">
        <f t="shared" si="130"/>
        <v/>
      </c>
      <c r="BE143" s="356"/>
      <c r="BF143" s="356"/>
      <c r="BG143" s="356"/>
      <c r="BH143" s="356"/>
    </row>
    <row r="144" spans="1:60" ht="21.75" thickBot="1" x14ac:dyDescent="0.4">
      <c r="A144" s="368" t="s">
        <v>302</v>
      </c>
      <c r="B144" s="820" t="s">
        <v>315</v>
      </c>
      <c r="C144" s="821"/>
      <c r="D144" s="821"/>
      <c r="E144" s="821"/>
      <c r="F144" s="821"/>
      <c r="G144" s="822"/>
      <c r="H144" s="819">
        <v>0</v>
      </c>
      <c r="I144" s="819"/>
      <c r="J144" s="355"/>
      <c r="Q144" s="364" t="str">
        <f t="shared" si="111"/>
        <v/>
      </c>
      <c r="R144" s="388"/>
      <c r="S144" s="364" t="str">
        <f t="shared" si="112"/>
        <v/>
      </c>
      <c r="T144" s="445" t="str">
        <f t="shared" si="113"/>
        <v/>
      </c>
      <c r="U144" s="388"/>
      <c r="V144" s="445" t="str">
        <f t="shared" si="114"/>
        <v/>
      </c>
      <c r="W144" s="388"/>
      <c r="X144" s="445" t="str">
        <f t="shared" si="115"/>
        <v/>
      </c>
      <c r="Y144" s="364" t="str">
        <f t="shared" si="116"/>
        <v/>
      </c>
      <c r="Z144" s="388"/>
      <c r="AA144" s="364" t="str">
        <f t="shared" si="117"/>
        <v/>
      </c>
      <c r="AB144" s="445" t="str">
        <f t="shared" si="118"/>
        <v/>
      </c>
      <c r="AC144" s="388"/>
      <c r="AD144" s="445" t="str">
        <f t="shared" si="119"/>
        <v/>
      </c>
      <c r="AE144" s="364" t="str">
        <f t="shared" si="120"/>
        <v/>
      </c>
      <c r="AF144" s="388"/>
      <c r="AG144" s="364"/>
      <c r="AH144" s="445" t="str">
        <f t="shared" si="121"/>
        <v/>
      </c>
      <c r="AI144" s="388"/>
      <c r="AJ144" s="445" t="str">
        <f t="shared" si="122"/>
        <v/>
      </c>
      <c r="AK144" s="364" t="str">
        <f t="shared" si="123"/>
        <v/>
      </c>
      <c r="AL144" s="388"/>
      <c r="AM144" s="364" t="str">
        <f t="shared" si="124"/>
        <v/>
      </c>
      <c r="AN144" s="445" t="str">
        <f t="shared" si="131"/>
        <v/>
      </c>
      <c r="AO144" s="388"/>
      <c r="AP144" s="445" t="str">
        <f t="shared" si="132"/>
        <v/>
      </c>
      <c r="AQ144" s="434" t="str">
        <f t="shared" si="133"/>
        <v/>
      </c>
      <c r="AR144" s="451"/>
      <c r="AS144" s="434" t="str">
        <f t="shared" si="134"/>
        <v/>
      </c>
      <c r="AT144" s="389"/>
      <c r="AU144" s="435" t="str">
        <f t="shared" si="135"/>
        <v/>
      </c>
      <c r="AV144" s="364" t="str">
        <f t="shared" si="136"/>
        <v/>
      </c>
      <c r="AW144" s="389"/>
      <c r="AX144" s="365" t="str">
        <f t="shared" si="137"/>
        <v/>
      </c>
      <c r="AY144" s="366" t="str">
        <f t="shared" si="125"/>
        <v/>
      </c>
      <c r="AZ144" s="358" t="str">
        <f t="shared" si="126"/>
        <v/>
      </c>
      <c r="BA144" s="366" t="str">
        <f t="shared" si="127"/>
        <v/>
      </c>
      <c r="BB144" s="358">
        <f t="shared" si="128"/>
        <v>0</v>
      </c>
      <c r="BC144" s="366" t="str">
        <f t="shared" si="129"/>
        <v/>
      </c>
      <c r="BD144" s="367" t="str">
        <f t="shared" si="130"/>
        <v/>
      </c>
      <c r="BE144" s="356"/>
      <c r="BF144" s="356"/>
      <c r="BG144" s="356"/>
      <c r="BH144" s="356"/>
    </row>
    <row r="145" spans="1:83" ht="21.75" thickBot="1" x14ac:dyDescent="0.4">
      <c r="A145" s="368" t="s">
        <v>303</v>
      </c>
      <c r="B145" s="820" t="s">
        <v>304</v>
      </c>
      <c r="C145" s="821"/>
      <c r="D145" s="821"/>
      <c r="E145" s="821"/>
      <c r="F145" s="821"/>
      <c r="G145" s="822"/>
      <c r="H145" s="819">
        <v>1</v>
      </c>
      <c r="I145" s="819"/>
      <c r="J145" s="355"/>
      <c r="Q145" s="364" t="str">
        <f t="shared" si="111"/>
        <v/>
      </c>
      <c r="R145" s="388"/>
      <c r="S145" s="364" t="str">
        <f t="shared" si="112"/>
        <v/>
      </c>
      <c r="T145" s="445" t="str">
        <f t="shared" si="113"/>
        <v/>
      </c>
      <c r="U145" s="388"/>
      <c r="V145" s="445" t="str">
        <f t="shared" si="114"/>
        <v/>
      </c>
      <c r="W145" s="388"/>
      <c r="X145" s="445" t="str">
        <f t="shared" si="115"/>
        <v/>
      </c>
      <c r="Y145" s="364" t="str">
        <f t="shared" si="116"/>
        <v/>
      </c>
      <c r="Z145" s="388"/>
      <c r="AA145" s="364" t="str">
        <f t="shared" si="117"/>
        <v/>
      </c>
      <c r="AB145" s="445" t="str">
        <f t="shared" si="118"/>
        <v/>
      </c>
      <c r="AC145" s="388"/>
      <c r="AD145" s="445" t="str">
        <f t="shared" si="119"/>
        <v/>
      </c>
      <c r="AE145" s="364" t="str">
        <f t="shared" si="120"/>
        <v/>
      </c>
      <c r="AF145" s="388"/>
      <c r="AG145" s="364"/>
      <c r="AH145" s="445" t="str">
        <f t="shared" si="121"/>
        <v/>
      </c>
      <c r="AI145" s="388"/>
      <c r="AJ145" s="445" t="str">
        <f t="shared" si="122"/>
        <v/>
      </c>
      <c r="AK145" s="364" t="str">
        <f t="shared" si="123"/>
        <v/>
      </c>
      <c r="AL145" s="388"/>
      <c r="AM145" s="364" t="str">
        <f t="shared" si="124"/>
        <v/>
      </c>
      <c r="AN145" s="445" t="str">
        <f t="shared" si="131"/>
        <v/>
      </c>
      <c r="AO145" s="388"/>
      <c r="AP145" s="445" t="str">
        <f t="shared" si="132"/>
        <v/>
      </c>
      <c r="AQ145" s="434" t="str">
        <f t="shared" si="133"/>
        <v/>
      </c>
      <c r="AR145" s="451"/>
      <c r="AS145" s="434" t="str">
        <f t="shared" si="134"/>
        <v/>
      </c>
      <c r="AT145" s="389"/>
      <c r="AU145" s="435" t="str">
        <f t="shared" si="135"/>
        <v/>
      </c>
      <c r="AV145" s="364" t="str">
        <f t="shared" si="136"/>
        <v/>
      </c>
      <c r="AW145" s="389"/>
      <c r="AX145" s="365" t="str">
        <f t="shared" si="137"/>
        <v/>
      </c>
      <c r="AY145" s="366" t="str">
        <f t="shared" si="125"/>
        <v/>
      </c>
      <c r="AZ145" s="358" t="str">
        <f t="shared" si="126"/>
        <v/>
      </c>
      <c r="BA145" s="366" t="str">
        <f t="shared" si="127"/>
        <v/>
      </c>
      <c r="BB145" s="358" t="str">
        <f t="shared" si="128"/>
        <v/>
      </c>
      <c r="BC145" s="366">
        <f t="shared" si="129"/>
        <v>1</v>
      </c>
      <c r="BD145" s="367" t="str">
        <f t="shared" si="130"/>
        <v/>
      </c>
      <c r="BE145" s="356"/>
      <c r="BF145" s="356"/>
      <c r="BG145" s="356"/>
      <c r="BH145" s="356"/>
    </row>
    <row r="146" spans="1:83" ht="21.75" thickBot="1" x14ac:dyDescent="0.4">
      <c r="A146" s="368" t="s">
        <v>305</v>
      </c>
      <c r="B146" s="820"/>
      <c r="C146" s="821"/>
      <c r="D146" s="821"/>
      <c r="E146" s="821"/>
      <c r="F146" s="821"/>
      <c r="G146" s="822"/>
      <c r="H146" s="819"/>
      <c r="I146" s="819"/>
      <c r="J146" s="355"/>
      <c r="Q146" s="364" t="str">
        <f t="shared" si="111"/>
        <v/>
      </c>
      <c r="R146" s="388"/>
      <c r="S146" s="364" t="str">
        <f t="shared" si="112"/>
        <v/>
      </c>
      <c r="T146" s="445" t="str">
        <f t="shared" si="113"/>
        <v/>
      </c>
      <c r="U146" s="388"/>
      <c r="V146" s="445" t="str">
        <f t="shared" si="114"/>
        <v/>
      </c>
      <c r="W146" s="388"/>
      <c r="X146" s="445" t="str">
        <f t="shared" si="115"/>
        <v/>
      </c>
      <c r="Y146" s="364" t="str">
        <f t="shared" si="116"/>
        <v/>
      </c>
      <c r="Z146" s="388"/>
      <c r="AA146" s="364" t="str">
        <f t="shared" si="117"/>
        <v/>
      </c>
      <c r="AB146" s="445" t="str">
        <f t="shared" si="118"/>
        <v/>
      </c>
      <c r="AC146" s="388"/>
      <c r="AD146" s="445" t="str">
        <f t="shared" si="119"/>
        <v/>
      </c>
      <c r="AE146" s="364" t="str">
        <f t="shared" si="120"/>
        <v/>
      </c>
      <c r="AF146" s="388"/>
      <c r="AG146" s="364"/>
      <c r="AH146" s="445" t="str">
        <f t="shared" si="121"/>
        <v/>
      </c>
      <c r="AI146" s="388"/>
      <c r="AJ146" s="445" t="str">
        <f t="shared" si="122"/>
        <v/>
      </c>
      <c r="AK146" s="364" t="str">
        <f t="shared" si="123"/>
        <v/>
      </c>
      <c r="AL146" s="388"/>
      <c r="AM146" s="364" t="str">
        <f t="shared" si="124"/>
        <v/>
      </c>
      <c r="AN146" s="445" t="str">
        <f t="shared" si="131"/>
        <v/>
      </c>
      <c r="AO146" s="388"/>
      <c r="AP146" s="445" t="str">
        <f t="shared" si="132"/>
        <v/>
      </c>
      <c r="AQ146" s="434" t="str">
        <f t="shared" si="133"/>
        <v/>
      </c>
      <c r="AR146" s="451"/>
      <c r="AS146" s="434" t="str">
        <f t="shared" si="134"/>
        <v/>
      </c>
      <c r="AT146" s="389"/>
      <c r="AU146" s="435" t="str">
        <f t="shared" si="135"/>
        <v/>
      </c>
      <c r="AV146" s="364" t="str">
        <f t="shared" si="136"/>
        <v/>
      </c>
      <c r="AW146" s="389"/>
      <c r="AX146" s="365" t="str">
        <f t="shared" si="137"/>
        <v/>
      </c>
      <c r="AY146" s="366" t="str">
        <f t="shared" si="125"/>
        <v/>
      </c>
      <c r="AZ146" s="358" t="str">
        <f t="shared" si="126"/>
        <v/>
      </c>
      <c r="BA146" s="366" t="str">
        <f t="shared" si="127"/>
        <v/>
      </c>
      <c r="BB146" s="358" t="str">
        <f t="shared" si="128"/>
        <v/>
      </c>
      <c r="BC146" s="366" t="str">
        <f t="shared" si="129"/>
        <v/>
      </c>
      <c r="BD146" s="367">
        <f t="shared" si="130"/>
        <v>0</v>
      </c>
      <c r="BE146" s="356"/>
      <c r="BF146" s="356"/>
      <c r="BG146" s="356"/>
      <c r="BH146" s="356"/>
      <c r="BJ146" s="360" t="str">
        <f>IF(B121&lt;20,SUM(AY120:BC146),"")</f>
        <v/>
      </c>
      <c r="BK146" s="360" t="str">
        <f>IF(AND(B121&gt;19,B121&lt;31),SUM(AY120:BC146),"")</f>
        <v/>
      </c>
      <c r="BL146" s="360">
        <f>IF(B121&gt;30,SUM(AY120:BC146),"")</f>
        <v>2</v>
      </c>
      <c r="BM146" s="356"/>
      <c r="BN146" s="360" t="str">
        <f>IF(AND(B121&lt;20,BJ146=0),1,"")</f>
        <v/>
      </c>
      <c r="BO146" s="360" t="str">
        <f>IF(AND(B121&lt;20,BJ146=1),1,"")</f>
        <v/>
      </c>
      <c r="BP146" s="360" t="str">
        <f>IF(AND(B121&lt;20,BJ146=2),1,"")</f>
        <v/>
      </c>
      <c r="BQ146" s="360" t="str">
        <f>IF(AND(B121&lt;20,BJ146=3),1,"")</f>
        <v/>
      </c>
      <c r="BR146" s="360" t="str">
        <f>IF(AND(B121&lt;20,BJ146=4),1,"")</f>
        <v/>
      </c>
      <c r="BS146" s="360" t="str">
        <f>IF(AND(B121&lt;20,BJ146=5),1,"")</f>
        <v/>
      </c>
      <c r="BT146" s="360" t="str">
        <f>IF(AND(AND(B121&gt;19,B121&lt;31),BK146=0),1,"")</f>
        <v/>
      </c>
      <c r="BU146" s="360" t="str">
        <f>IF(AND(AND(B121&gt;19,B121&lt;31),BK146=1),1,"")</f>
        <v/>
      </c>
      <c r="BV146" s="360" t="str">
        <f>IF(AND(AND(B121&gt;19,B121&lt;31),BK146=2),1,"")</f>
        <v/>
      </c>
      <c r="BW146" s="360" t="str">
        <f>IF(AND(AND(B121&gt;19,B121&lt;31),BK146=3),1,"")</f>
        <v/>
      </c>
      <c r="BX146" s="360" t="str">
        <f>IF(AND(AND(B121&gt;19,B121&lt;31),BK146=4),1,"")</f>
        <v/>
      </c>
      <c r="BY146" s="360" t="str">
        <f>IF(AND(AND(B121&gt;19,B121&lt;31),BK146=5),1,"")</f>
        <v/>
      </c>
      <c r="BZ146" s="360" t="str">
        <f>IF(AND(B121&gt;30,BL146=0),1,"")</f>
        <v/>
      </c>
      <c r="CA146" s="360" t="str">
        <f>IF(AND(B121&gt;30,BL146=1),1,"")</f>
        <v/>
      </c>
      <c r="CB146" s="360">
        <f>IF(AND(B121&gt;30,BL146=2),1,"")</f>
        <v>1</v>
      </c>
      <c r="CC146" s="360" t="str">
        <f>IF(AND(B121&gt;30,BL146=3),1,"")</f>
        <v/>
      </c>
      <c r="CD146" s="360" t="str">
        <f>IF(AND(B121&gt;30,BL146=4),1,"")</f>
        <v/>
      </c>
      <c r="CE146" s="360" t="str">
        <f>IF(AND(B121&gt;30,BL146=5),1,"")</f>
        <v/>
      </c>
    </row>
    <row r="147" spans="1:83" ht="36" x14ac:dyDescent="0.35">
      <c r="A147" s="818" t="str">
        <f>CONCATENATE("Voluntário",J147)</f>
        <v>Voluntário6</v>
      </c>
      <c r="B147" s="818"/>
      <c r="C147" s="818"/>
      <c r="D147" s="818"/>
      <c r="E147" s="818"/>
      <c r="F147" s="818"/>
      <c r="G147" s="818"/>
      <c r="H147" s="818"/>
      <c r="I147" s="818"/>
      <c r="J147" s="355">
        <f>J118+1</f>
        <v>6</v>
      </c>
      <c r="Q147" s="396"/>
      <c r="S147" s="396"/>
      <c r="T147" s="396"/>
      <c r="V147" s="396"/>
      <c r="X147" s="396"/>
      <c r="Y147" s="396"/>
      <c r="AA147" s="396"/>
      <c r="AB147" s="396"/>
      <c r="AD147" s="396"/>
      <c r="AE147" s="396"/>
      <c r="AG147" s="396"/>
      <c r="AH147" s="396"/>
      <c r="AJ147" s="396"/>
      <c r="AK147" s="396"/>
      <c r="AM147" s="396"/>
      <c r="AN147" s="396"/>
      <c r="AP147" s="396"/>
      <c r="AV147" s="396"/>
      <c r="AX147" s="397"/>
      <c r="AY147" s="398"/>
      <c r="AZ147" s="399"/>
      <c r="BA147" s="398"/>
      <c r="BB147" s="399"/>
      <c r="BC147" s="398"/>
      <c r="BD147" s="398"/>
      <c r="BE147" s="356"/>
      <c r="BF147" s="356"/>
      <c r="BG147" s="356"/>
      <c r="BH147" s="356"/>
    </row>
    <row r="148" spans="1:83" ht="21" x14ac:dyDescent="0.35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Q148" s="396"/>
      <c r="S148" s="396"/>
      <c r="T148" s="396"/>
      <c r="V148" s="396"/>
      <c r="X148" s="396"/>
      <c r="Y148" s="396"/>
      <c r="AA148" s="396"/>
      <c r="AB148" s="396"/>
      <c r="AD148" s="396"/>
      <c r="AE148" s="396"/>
      <c r="AG148" s="396"/>
      <c r="AH148" s="396"/>
      <c r="AJ148" s="396"/>
      <c r="AK148" s="396"/>
      <c r="AM148" s="396"/>
      <c r="AN148" s="396"/>
      <c r="AP148" s="396"/>
      <c r="AV148" s="396"/>
      <c r="AX148" s="397"/>
      <c r="AY148" s="398"/>
      <c r="AZ148" s="399"/>
      <c r="BA148" s="398"/>
      <c r="BB148" s="399"/>
      <c r="BC148" s="398"/>
      <c r="BD148" s="398"/>
      <c r="BE148" s="356"/>
      <c r="BF148" s="356"/>
      <c r="BG148" s="356"/>
      <c r="BH148" s="356"/>
    </row>
    <row r="149" spans="1:83" ht="21" x14ac:dyDescent="0.35">
      <c r="A149" s="356" t="s">
        <v>271</v>
      </c>
      <c r="B149" s="824" t="s">
        <v>316</v>
      </c>
      <c r="C149" s="819"/>
      <c r="D149" s="819"/>
      <c r="E149" s="819"/>
      <c r="F149" s="819"/>
      <c r="G149" s="819"/>
      <c r="H149" s="819"/>
      <c r="I149" s="819"/>
      <c r="J149" s="355"/>
      <c r="Q149" s="396"/>
      <c r="S149" s="396"/>
      <c r="T149" s="396"/>
      <c r="V149" s="396"/>
      <c r="X149" s="396"/>
      <c r="Y149" s="396"/>
      <c r="AA149" s="396"/>
      <c r="AB149" s="396"/>
      <c r="AD149" s="396"/>
      <c r="AE149" s="396"/>
      <c r="AG149" s="396"/>
      <c r="AH149" s="396"/>
      <c r="AJ149" s="396"/>
      <c r="AK149" s="396"/>
      <c r="AM149" s="396"/>
      <c r="AN149" s="396"/>
      <c r="AP149" s="396"/>
      <c r="AV149" s="396"/>
      <c r="AX149" s="397"/>
      <c r="AY149" s="398"/>
      <c r="AZ149" s="399"/>
      <c r="BA149" s="398"/>
      <c r="BB149" s="399"/>
      <c r="BC149" s="398"/>
      <c r="BD149" s="398"/>
      <c r="BE149" s="356"/>
      <c r="BF149" s="356"/>
      <c r="BG149" s="356"/>
      <c r="BH149" s="356"/>
    </row>
    <row r="150" spans="1:83" ht="21" x14ac:dyDescent="0.35">
      <c r="A150" s="356" t="s">
        <v>272</v>
      </c>
      <c r="B150" s="819">
        <v>36</v>
      </c>
      <c r="C150" s="819"/>
      <c r="D150" s="819"/>
      <c r="E150" s="819"/>
      <c r="F150" s="819"/>
      <c r="G150" s="819"/>
      <c r="H150" s="819"/>
      <c r="I150" s="819"/>
      <c r="J150" s="355"/>
      <c r="Q150" s="396"/>
      <c r="S150" s="396"/>
      <c r="T150" s="396"/>
      <c r="V150" s="396"/>
      <c r="X150" s="396"/>
      <c r="Y150" s="396"/>
      <c r="AA150" s="396"/>
      <c r="AB150" s="396"/>
      <c r="AD150" s="396"/>
      <c r="AE150" s="396"/>
      <c r="AG150" s="396"/>
      <c r="AH150" s="396"/>
      <c r="AJ150" s="396"/>
      <c r="AK150" s="396"/>
      <c r="AM150" s="396"/>
      <c r="AN150" s="396"/>
      <c r="AP150" s="396"/>
      <c r="AV150" s="396"/>
      <c r="AX150" s="397"/>
      <c r="AY150" s="398"/>
      <c r="AZ150" s="399"/>
      <c r="BA150" s="398"/>
      <c r="BB150" s="399"/>
      <c r="BC150" s="398"/>
      <c r="BD150" s="398"/>
      <c r="BE150" s="356"/>
      <c r="BF150" s="360" t="str">
        <f>IF(B150&lt;20,1,"")</f>
        <v/>
      </c>
      <c r="BG150" s="360" t="str">
        <f>IF(AND(B150&gt;19,B150&lt;31),1,"")</f>
        <v/>
      </c>
      <c r="BH150" s="360">
        <f>IF(B150&gt;30,1,"")</f>
        <v>1</v>
      </c>
    </row>
    <row r="151" spans="1:83" ht="21" x14ac:dyDescent="0.35">
      <c r="A151" s="356" t="s">
        <v>273</v>
      </c>
      <c r="B151" s="819" t="s">
        <v>317</v>
      </c>
      <c r="C151" s="819"/>
      <c r="D151" s="819"/>
      <c r="E151" s="819"/>
      <c r="F151" s="819"/>
      <c r="G151" s="819"/>
      <c r="H151" s="819"/>
      <c r="I151" s="819"/>
      <c r="J151" s="355"/>
      <c r="Q151" s="396"/>
      <c r="S151" s="396"/>
      <c r="T151" s="396"/>
      <c r="V151" s="396"/>
      <c r="X151" s="396"/>
      <c r="Y151" s="396"/>
      <c r="AA151" s="396"/>
      <c r="AB151" s="396"/>
      <c r="AD151" s="396"/>
      <c r="AE151" s="396"/>
      <c r="AG151" s="396"/>
      <c r="AH151" s="396"/>
      <c r="AJ151" s="396"/>
      <c r="AK151" s="396"/>
      <c r="AM151" s="396"/>
      <c r="AN151" s="396"/>
      <c r="AP151" s="396"/>
      <c r="AV151" s="396"/>
      <c r="AX151" s="397"/>
      <c r="AY151" s="398"/>
      <c r="AZ151" s="399"/>
      <c r="BA151" s="398"/>
      <c r="BB151" s="399"/>
      <c r="BC151" s="398"/>
      <c r="BD151" s="398"/>
      <c r="BE151" s="356"/>
      <c r="BF151" s="356"/>
      <c r="BG151" s="356"/>
      <c r="BH151" s="356"/>
    </row>
    <row r="152" spans="1:83" ht="21.75" thickBot="1" x14ac:dyDescent="0.4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Q152" s="396"/>
      <c r="S152" s="396"/>
      <c r="T152" s="396"/>
      <c r="V152" s="396"/>
      <c r="X152" s="396"/>
      <c r="Y152" s="396"/>
      <c r="AA152" s="396"/>
      <c r="AB152" s="396"/>
      <c r="AD152" s="396"/>
      <c r="AE152" s="396"/>
      <c r="AG152" s="396"/>
      <c r="AH152" s="396"/>
      <c r="AJ152" s="396"/>
      <c r="AK152" s="396"/>
      <c r="AM152" s="396"/>
      <c r="AN152" s="396"/>
      <c r="AP152" s="396"/>
      <c r="AV152" s="396"/>
      <c r="AX152" s="397"/>
      <c r="AY152" s="398"/>
      <c r="AZ152" s="399"/>
      <c r="BA152" s="398"/>
      <c r="BB152" s="399"/>
      <c r="BC152" s="398"/>
      <c r="BD152" s="398"/>
      <c r="BE152" s="356"/>
      <c r="BF152" s="356"/>
      <c r="BG152" s="356"/>
      <c r="BH152" s="356"/>
    </row>
    <row r="153" spans="1:83" ht="21.75" thickBot="1" x14ac:dyDescent="0.4">
      <c r="A153" s="368" t="s">
        <v>275</v>
      </c>
      <c r="B153" s="369">
        <v>4</v>
      </c>
      <c r="C153" s="370"/>
      <c r="D153" s="355"/>
      <c r="E153" s="355"/>
      <c r="F153" s="355"/>
      <c r="G153" s="355"/>
      <c r="H153" s="355"/>
      <c r="I153" s="355"/>
      <c r="J153" s="355"/>
      <c r="Q153" s="364" t="str">
        <f t="shared" ref="Q153:Q175" si="138">IF(A153="5) Quanto a sua casa pagava de conta de água mensalmente há 10 anos atrás (aproximadamente)?",F153,"")</f>
        <v/>
      </c>
      <c r="R153" s="388"/>
      <c r="S153" s="364" t="str">
        <f t="shared" ref="S153:S175" si="139">IF(A153="5) Quanto a sua casa pagava de conta de água mensalmente há 10 anos atrás (aproximadamente)?",I153,"")</f>
        <v/>
      </c>
      <c r="T153" s="445" t="str">
        <f t="shared" ref="T153:T175" si="140">IF(A153="6) Quanto a sua casa paga de conta de água hoje?  ",F153,"")</f>
        <v/>
      </c>
      <c r="U153" s="388"/>
      <c r="V153" s="445" t="str">
        <f t="shared" ref="V153:V175" si="141">IF(A153="7) Quanto você acha que sua casa pagará de conta de água em 2030?",F153,"")</f>
        <v/>
      </c>
      <c r="W153" s="388"/>
      <c r="X153" s="445" t="str">
        <f t="shared" ref="X153:X175" si="142">IF(A153="7) Quanto você acha que sua casa pagará de conta de água em 2030?",I153,"")</f>
        <v/>
      </c>
      <c r="Y153" s="364" t="str">
        <f t="shared" ref="Y153:Y175" si="143">IF(A153="8) Quanto você acha que sua casa pagará de conta de água em 2050?  ",F153,"")</f>
        <v/>
      </c>
      <c r="Z153" s="388"/>
      <c r="AA153" s="364" t="str">
        <f t="shared" ref="AA153:AA175" si="144">IF(A153="8) Quanto você acha que sua casa pagará de conta de água em 2050?  ",I153,"")</f>
        <v/>
      </c>
      <c r="AB153" s="445" t="str">
        <f t="shared" ref="AB153:AB175" si="145">IF(A153="9) Há dez anos atrás, sua casa produzia quantas sacolinhas de lixo por semana (aproximadamente)?",F153,"")</f>
        <v/>
      </c>
      <c r="AC153" s="388"/>
      <c r="AD153" s="445" t="str">
        <f t="shared" ref="AD153:AD175" si="146">IF(A153="9) Há dez anos atrás, sua casa produzia quantas sacolinhas de lixo por semana (aproximadamente)?",I153,"")</f>
        <v/>
      </c>
      <c r="AE153" s="364" t="str">
        <f t="shared" ref="AE153:AE175" si="147">IF(A153="10) Sua casa produz quantas sacolinhas de lixo por semana hoje em dia?   ",F153,"")</f>
        <v/>
      </c>
      <c r="AF153" s="388"/>
      <c r="AG153" s="364"/>
      <c r="AH153" s="445" t="str">
        <f t="shared" ref="AH153:AH175" si="148">IF(A153="11) Quantas sacolinhas de lixo você acha que sua casa produzirá por semana em 2030?  ",F153,"")</f>
        <v/>
      </c>
      <c r="AI153" s="388"/>
      <c r="AJ153" s="445" t="str">
        <f t="shared" ref="AJ153:AJ175" si="149">IF(A153="11) Quantas sacolinhas de lixo você acha que sua casa produzirá por semana em 2030?  ",I153,"")</f>
        <v/>
      </c>
      <c r="AK153" s="364" t="str">
        <f t="shared" ref="AK153:AK175" si="150">IF(A153="12) Quantas sacolinhas de lixo você acha que sua casa produzirá por semana em 2050?  ",F153,"")</f>
        <v/>
      </c>
      <c r="AL153" s="388"/>
      <c r="AM153" s="364" t="str">
        <f t="shared" ref="AM153:AM175" si="151">IF(A153="12) Quantas sacolinhas de lixo você acha que sua casa produzirá por semana em 2050?  ",I153,"")</f>
        <v/>
      </c>
      <c r="AN153" s="445" t="str">
        <f>IF(A153="13) Qual porcentagem dos recursos financeiros de São Carlos era investida em abastecimento de água e estruturas de saneamento dez anos atrás? ",B153,"")</f>
        <v/>
      </c>
      <c r="AO153" s="388"/>
      <c r="AP153" s="445" t="str">
        <f>IF(A153="13) Qual porcentagem dos recursos financeiros de São Carlos era investida em abastecimento de água e estruturas de saneamento dez anos atrás? ",F153,"")</f>
        <v/>
      </c>
      <c r="AQ153" s="434" t="str">
        <f>IF(A153="14) Qual porcentagem dos recursos financeiros de São Carlos é investida em abastecimento de água e estruturas de saneamento hoje? ",B153,"")</f>
        <v/>
      </c>
      <c r="AR153" s="451"/>
      <c r="AS153" s="434" t="str">
        <f>IF(A153="15) Qual porcentagem dos recursos financeiros de São Carlos será investida em abastecimento de água e estruturas de saneamento em 2030? ",B153,"")</f>
        <v/>
      </c>
      <c r="AT153" s="389"/>
      <c r="AU153" s="435" t="str">
        <f>IF(A153="15) Qual porcentagem dos recursos financeiros de São Carlos será investida em abastecimento de água e estruturas de saneamento em 2030? ",F153,"")</f>
        <v/>
      </c>
      <c r="AV153" s="364" t="str">
        <f>IF(A153="16) Qual porcentagem dos recursos financeiros de São Carlos será investida em abastecimento de água e estruturas de saneamento em 2050?   ",B153,"")</f>
        <v/>
      </c>
      <c r="AW153" s="389"/>
      <c r="AX153" s="365" t="str">
        <f>IF(A153="16) Qual porcentagem dos recursos financeiros de São Carlos será investida em abastecimento de água e estruturas de saneamento em 2050?   ",B153,"")</f>
        <v/>
      </c>
      <c r="AY153" s="366" t="str">
        <f t="shared" ref="AY153:AY175" si="152">IF(A153="17) De onde vem a água que você bebe?  ",H153,"")</f>
        <v/>
      </c>
      <c r="AZ153" s="358" t="str">
        <f t="shared" ref="AZ153:AZ175" si="153">IF(A153="18) Quem é responsável por trazer água para sua casa?  ",H153,"")</f>
        <v/>
      </c>
      <c r="BA153" s="366" t="str">
        <f t="shared" ref="BA153:BA175" si="154">IF(A153="19) O que acontece com o esgoto que sai da sua casa?  ",H153,"")</f>
        <v/>
      </c>
      <c r="BB153" s="358" t="str">
        <f t="shared" ref="BB153:BB175" si="155">IF(A153="20) Quem consome mais água em sua cidade: a população, as indústrias ou as fazendas? ",H153,"")</f>
        <v/>
      </c>
      <c r="BC153" s="366" t="str">
        <f t="shared" ref="BC153:BC175" si="156">IF(A153="21) Você se preocupa se a cidade em que você mora terá água para beber em 2100?  ",H153,"")</f>
        <v/>
      </c>
      <c r="BD153" s="367" t="str">
        <f t="shared" ref="BD153:BD175" si="157">IF(A153="22) Você acredita que pode ajudar no processo de decisão sobre gerenciamento dos recursos hídricos?  Se sim, como? ",H153,"")</f>
        <v/>
      </c>
      <c r="BE153" s="356"/>
      <c r="BF153" s="356"/>
      <c r="BG153" s="356"/>
      <c r="BH153" s="356"/>
    </row>
    <row r="154" spans="1:83" ht="21.75" thickBot="1" x14ac:dyDescent="0.4">
      <c r="A154" s="368" t="s">
        <v>276</v>
      </c>
      <c r="B154" s="369">
        <v>2</v>
      </c>
      <c r="C154" s="370"/>
      <c r="D154" s="355"/>
      <c r="E154" s="355"/>
      <c r="F154" s="355"/>
      <c r="G154" s="355"/>
      <c r="H154" s="355"/>
      <c r="I154" s="355"/>
      <c r="J154" s="355"/>
      <c r="Q154" s="364" t="str">
        <f t="shared" si="138"/>
        <v/>
      </c>
      <c r="R154" s="388"/>
      <c r="S154" s="364" t="str">
        <f t="shared" si="139"/>
        <v/>
      </c>
      <c r="T154" s="445" t="str">
        <f t="shared" si="140"/>
        <v/>
      </c>
      <c r="U154" s="388"/>
      <c r="V154" s="445" t="str">
        <f t="shared" si="141"/>
        <v/>
      </c>
      <c r="W154" s="388"/>
      <c r="X154" s="445" t="str">
        <f t="shared" si="142"/>
        <v/>
      </c>
      <c r="Y154" s="364" t="str">
        <f t="shared" si="143"/>
        <v/>
      </c>
      <c r="Z154" s="388"/>
      <c r="AA154" s="364" t="str">
        <f t="shared" si="144"/>
        <v/>
      </c>
      <c r="AB154" s="445" t="str">
        <f t="shared" si="145"/>
        <v/>
      </c>
      <c r="AC154" s="388"/>
      <c r="AD154" s="445" t="str">
        <f t="shared" si="146"/>
        <v/>
      </c>
      <c r="AE154" s="364" t="str">
        <f t="shared" si="147"/>
        <v/>
      </c>
      <c r="AF154" s="388"/>
      <c r="AG154" s="364"/>
      <c r="AH154" s="445" t="str">
        <f t="shared" si="148"/>
        <v/>
      </c>
      <c r="AI154" s="388"/>
      <c r="AJ154" s="445" t="str">
        <f t="shared" si="149"/>
        <v/>
      </c>
      <c r="AK154" s="364" t="str">
        <f t="shared" si="150"/>
        <v/>
      </c>
      <c r="AL154" s="388"/>
      <c r="AM154" s="364" t="str">
        <f t="shared" si="151"/>
        <v/>
      </c>
      <c r="AN154" s="445" t="str">
        <f t="shared" ref="AN154:AN175" si="158">IF(A154="13) Qual porcentagem dos recursos financeiros de São Carlos era investida em abastecimento de água e estruturas de saneamento dez anos atrás? ",B154,"")</f>
        <v/>
      </c>
      <c r="AO154" s="388"/>
      <c r="AP154" s="445" t="str">
        <f t="shared" ref="AP154:AP175" si="159">IF(A154="13) Qual porcentagem dos recursos financeiros de São Carlos era investida em abastecimento de água e estruturas de saneamento dez anos atrás? ",F154,"")</f>
        <v/>
      </c>
      <c r="AQ154" s="434" t="str">
        <f t="shared" ref="AQ154:AQ175" si="160">IF(A154="14) Qual porcentagem dos recursos financeiros de São Carlos é investida em abastecimento de água e estruturas de saneamento hoje? ",B154,"")</f>
        <v/>
      </c>
      <c r="AR154" s="451"/>
      <c r="AS154" s="434" t="str">
        <f t="shared" ref="AS154:AS175" si="161">IF(A154="15) Qual porcentagem dos recursos financeiros de São Carlos será investida em abastecimento de água e estruturas de saneamento em 2030? ",B154,"")</f>
        <v/>
      </c>
      <c r="AT154" s="389"/>
      <c r="AU154" s="435" t="str">
        <f t="shared" ref="AU154:AU175" si="162">IF(A154="15) Qual porcentagem dos recursos financeiros de São Carlos será investida em abastecimento de água e estruturas de saneamento em 2030? ",F154,"")</f>
        <v/>
      </c>
      <c r="AV154" s="364" t="str">
        <f t="shared" ref="AV154:AV175" si="163">IF(A154="16) Qual porcentagem dos recursos financeiros de São Carlos será investida em abastecimento de água e estruturas de saneamento em 2050?   ",B154,"")</f>
        <v/>
      </c>
      <c r="AW154" s="389"/>
      <c r="AX154" s="365" t="str">
        <f t="shared" ref="AX154:AX175" si="164">IF(A154="16) Qual porcentagem dos recursos financeiros de São Carlos será investida em abastecimento de água e estruturas de saneamento em 2050?   ",B154,"")</f>
        <v/>
      </c>
      <c r="AY154" s="366" t="str">
        <f t="shared" si="152"/>
        <v/>
      </c>
      <c r="AZ154" s="358" t="str">
        <f t="shared" si="153"/>
        <v/>
      </c>
      <c r="BA154" s="366" t="str">
        <f t="shared" si="154"/>
        <v/>
      </c>
      <c r="BB154" s="358" t="str">
        <f t="shared" si="155"/>
        <v/>
      </c>
      <c r="BC154" s="366" t="str">
        <f t="shared" si="156"/>
        <v/>
      </c>
      <c r="BD154" s="367" t="str">
        <f t="shared" si="157"/>
        <v/>
      </c>
      <c r="BE154" s="356"/>
      <c r="BF154" s="356"/>
      <c r="BG154" s="356"/>
      <c r="BH154" s="356"/>
    </row>
    <row r="155" spans="1:83" ht="21.75" thickBot="1" x14ac:dyDescent="0.4">
      <c r="A155" s="368" t="s">
        <v>277</v>
      </c>
      <c r="B155" s="369">
        <v>2</v>
      </c>
      <c r="C155" s="371"/>
      <c r="D155" s="355"/>
      <c r="E155" s="355"/>
      <c r="F155" s="355"/>
      <c r="G155" s="355"/>
      <c r="H155" s="355"/>
      <c r="I155" s="355"/>
      <c r="J155" s="355"/>
      <c r="Q155" s="364" t="str">
        <f t="shared" si="138"/>
        <v/>
      </c>
      <c r="R155" s="388"/>
      <c r="S155" s="364" t="str">
        <f t="shared" si="139"/>
        <v/>
      </c>
      <c r="T155" s="445" t="str">
        <f t="shared" si="140"/>
        <v/>
      </c>
      <c r="U155" s="388"/>
      <c r="V155" s="445" t="str">
        <f t="shared" si="141"/>
        <v/>
      </c>
      <c r="W155" s="388"/>
      <c r="X155" s="445" t="str">
        <f t="shared" si="142"/>
        <v/>
      </c>
      <c r="Y155" s="364" t="str">
        <f t="shared" si="143"/>
        <v/>
      </c>
      <c r="Z155" s="388"/>
      <c r="AA155" s="364" t="str">
        <f t="shared" si="144"/>
        <v/>
      </c>
      <c r="AB155" s="445" t="str">
        <f t="shared" si="145"/>
        <v/>
      </c>
      <c r="AC155" s="388"/>
      <c r="AD155" s="445" t="str">
        <f t="shared" si="146"/>
        <v/>
      </c>
      <c r="AE155" s="364" t="str">
        <f t="shared" si="147"/>
        <v/>
      </c>
      <c r="AF155" s="388"/>
      <c r="AG155" s="364"/>
      <c r="AH155" s="445" t="str">
        <f t="shared" si="148"/>
        <v/>
      </c>
      <c r="AI155" s="388"/>
      <c r="AJ155" s="445" t="str">
        <f t="shared" si="149"/>
        <v/>
      </c>
      <c r="AK155" s="364" t="str">
        <f t="shared" si="150"/>
        <v/>
      </c>
      <c r="AL155" s="388"/>
      <c r="AM155" s="364" t="str">
        <f t="shared" si="151"/>
        <v/>
      </c>
      <c r="AN155" s="445" t="str">
        <f t="shared" si="158"/>
        <v/>
      </c>
      <c r="AO155" s="388"/>
      <c r="AP155" s="445" t="str">
        <f t="shared" si="159"/>
        <v/>
      </c>
      <c r="AQ155" s="434" t="str">
        <f t="shared" si="160"/>
        <v/>
      </c>
      <c r="AR155" s="451"/>
      <c r="AS155" s="434" t="str">
        <f t="shared" si="161"/>
        <v/>
      </c>
      <c r="AT155" s="389"/>
      <c r="AU155" s="435" t="str">
        <f t="shared" si="162"/>
        <v/>
      </c>
      <c r="AV155" s="364" t="str">
        <f t="shared" si="163"/>
        <v/>
      </c>
      <c r="AW155" s="389"/>
      <c r="AX155" s="365" t="str">
        <f t="shared" si="164"/>
        <v/>
      </c>
      <c r="AY155" s="366" t="str">
        <f t="shared" si="152"/>
        <v/>
      </c>
      <c r="AZ155" s="358" t="str">
        <f t="shared" si="153"/>
        <v/>
      </c>
      <c r="BA155" s="366" t="str">
        <f t="shared" si="154"/>
        <v/>
      </c>
      <c r="BB155" s="358" t="str">
        <f t="shared" si="155"/>
        <v/>
      </c>
      <c r="BC155" s="366" t="str">
        <f t="shared" si="156"/>
        <v/>
      </c>
      <c r="BD155" s="367" t="str">
        <f t="shared" si="157"/>
        <v/>
      </c>
      <c r="BE155" s="356"/>
      <c r="BF155" s="356"/>
      <c r="BG155" s="356"/>
      <c r="BH155" s="356"/>
    </row>
    <row r="156" spans="1:83" ht="21.75" thickBot="1" x14ac:dyDescent="0.4">
      <c r="A156" s="368" t="s">
        <v>278</v>
      </c>
      <c r="B156" s="369">
        <v>3</v>
      </c>
      <c r="C156" s="370"/>
      <c r="D156" s="355"/>
      <c r="E156" s="355"/>
      <c r="F156" s="355"/>
      <c r="G156" s="355"/>
      <c r="H156" s="355"/>
      <c r="I156" s="355"/>
      <c r="J156" s="355"/>
      <c r="Q156" s="364" t="str">
        <f t="shared" si="138"/>
        <v/>
      </c>
      <c r="R156" s="388"/>
      <c r="S156" s="364" t="str">
        <f t="shared" si="139"/>
        <v/>
      </c>
      <c r="T156" s="445" t="str">
        <f t="shared" si="140"/>
        <v/>
      </c>
      <c r="U156" s="388"/>
      <c r="V156" s="445" t="str">
        <f t="shared" si="141"/>
        <v/>
      </c>
      <c r="W156" s="388"/>
      <c r="X156" s="445" t="str">
        <f t="shared" si="142"/>
        <v/>
      </c>
      <c r="Y156" s="364" t="str">
        <f t="shared" si="143"/>
        <v/>
      </c>
      <c r="Z156" s="388"/>
      <c r="AA156" s="364" t="str">
        <f t="shared" si="144"/>
        <v/>
      </c>
      <c r="AB156" s="445" t="str">
        <f t="shared" si="145"/>
        <v/>
      </c>
      <c r="AC156" s="388"/>
      <c r="AD156" s="445" t="str">
        <f t="shared" si="146"/>
        <v/>
      </c>
      <c r="AE156" s="364" t="str">
        <f t="shared" si="147"/>
        <v/>
      </c>
      <c r="AF156" s="388"/>
      <c r="AG156" s="364"/>
      <c r="AH156" s="445" t="str">
        <f t="shared" si="148"/>
        <v/>
      </c>
      <c r="AI156" s="388"/>
      <c r="AJ156" s="445" t="str">
        <f t="shared" si="149"/>
        <v/>
      </c>
      <c r="AK156" s="364" t="str">
        <f t="shared" si="150"/>
        <v/>
      </c>
      <c r="AL156" s="388"/>
      <c r="AM156" s="364" t="str">
        <f t="shared" si="151"/>
        <v/>
      </c>
      <c r="AN156" s="445" t="str">
        <f t="shared" si="158"/>
        <v/>
      </c>
      <c r="AO156" s="388"/>
      <c r="AP156" s="445" t="str">
        <f t="shared" si="159"/>
        <v/>
      </c>
      <c r="AQ156" s="434" t="str">
        <f t="shared" si="160"/>
        <v/>
      </c>
      <c r="AR156" s="451"/>
      <c r="AS156" s="434" t="str">
        <f t="shared" si="161"/>
        <v/>
      </c>
      <c r="AT156" s="389"/>
      <c r="AU156" s="435" t="str">
        <f t="shared" si="162"/>
        <v/>
      </c>
      <c r="AV156" s="364" t="str">
        <f t="shared" si="163"/>
        <v/>
      </c>
      <c r="AW156" s="389"/>
      <c r="AX156" s="365" t="str">
        <f t="shared" si="164"/>
        <v/>
      </c>
      <c r="AY156" s="366" t="str">
        <f t="shared" si="152"/>
        <v/>
      </c>
      <c r="AZ156" s="358" t="str">
        <f t="shared" si="153"/>
        <v/>
      </c>
      <c r="BA156" s="366" t="str">
        <f t="shared" si="154"/>
        <v/>
      </c>
      <c r="BB156" s="358" t="str">
        <f t="shared" si="155"/>
        <v/>
      </c>
      <c r="BC156" s="366" t="str">
        <f t="shared" si="156"/>
        <v/>
      </c>
      <c r="BD156" s="367" t="str">
        <f t="shared" si="157"/>
        <v/>
      </c>
      <c r="BE156" s="356"/>
      <c r="BF156" s="356"/>
      <c r="BG156" s="356"/>
      <c r="BH156" s="356"/>
    </row>
    <row r="157" spans="1:83" ht="21.75" thickBot="1" x14ac:dyDescent="0.4">
      <c r="A157" s="368" t="s">
        <v>279</v>
      </c>
      <c r="B157" s="369">
        <v>6</v>
      </c>
      <c r="C157" s="372"/>
      <c r="D157" s="814" t="s">
        <v>280</v>
      </c>
      <c r="E157" s="815"/>
      <c r="F157" s="373">
        <f>IF(B153&gt;0,B157/B153,"")</f>
        <v>1.5</v>
      </c>
      <c r="G157" s="368" t="s">
        <v>281</v>
      </c>
      <c r="H157" s="374"/>
      <c r="I157" s="375">
        <f>IF(B153&gt;0,(F157-F158)/F158,"")</f>
        <v>-0.83333333333333337</v>
      </c>
      <c r="J157" s="355"/>
      <c r="Q157" s="364">
        <f t="shared" si="138"/>
        <v>1.5</v>
      </c>
      <c r="R157" s="388"/>
      <c r="S157" s="364">
        <f t="shared" si="139"/>
        <v>-0.83333333333333337</v>
      </c>
      <c r="T157" s="445" t="str">
        <f t="shared" si="140"/>
        <v/>
      </c>
      <c r="U157" s="388"/>
      <c r="V157" s="445" t="str">
        <f t="shared" si="141"/>
        <v/>
      </c>
      <c r="W157" s="388"/>
      <c r="X157" s="445" t="str">
        <f t="shared" si="142"/>
        <v/>
      </c>
      <c r="Y157" s="364" t="str">
        <f t="shared" si="143"/>
        <v/>
      </c>
      <c r="Z157" s="388"/>
      <c r="AA157" s="364" t="str">
        <f t="shared" si="144"/>
        <v/>
      </c>
      <c r="AB157" s="445" t="str">
        <f t="shared" si="145"/>
        <v/>
      </c>
      <c r="AC157" s="388"/>
      <c r="AD157" s="445" t="str">
        <f t="shared" si="146"/>
        <v/>
      </c>
      <c r="AE157" s="364" t="str">
        <f t="shared" si="147"/>
        <v/>
      </c>
      <c r="AF157" s="388"/>
      <c r="AG157" s="364"/>
      <c r="AH157" s="445" t="str">
        <f t="shared" si="148"/>
        <v/>
      </c>
      <c r="AI157" s="388"/>
      <c r="AJ157" s="445" t="str">
        <f t="shared" si="149"/>
        <v/>
      </c>
      <c r="AK157" s="364" t="str">
        <f t="shared" si="150"/>
        <v/>
      </c>
      <c r="AL157" s="388"/>
      <c r="AM157" s="364" t="str">
        <f t="shared" si="151"/>
        <v/>
      </c>
      <c r="AN157" s="445" t="str">
        <f t="shared" si="158"/>
        <v/>
      </c>
      <c r="AO157" s="388"/>
      <c r="AP157" s="445" t="str">
        <f t="shared" si="159"/>
        <v/>
      </c>
      <c r="AQ157" s="434" t="str">
        <f t="shared" si="160"/>
        <v/>
      </c>
      <c r="AR157" s="451"/>
      <c r="AS157" s="434" t="str">
        <f t="shared" si="161"/>
        <v/>
      </c>
      <c r="AT157" s="389"/>
      <c r="AU157" s="435" t="str">
        <f t="shared" si="162"/>
        <v/>
      </c>
      <c r="AV157" s="364" t="str">
        <f t="shared" si="163"/>
        <v/>
      </c>
      <c r="AW157" s="389"/>
      <c r="AX157" s="365" t="str">
        <f t="shared" si="164"/>
        <v/>
      </c>
      <c r="AY157" s="366" t="str">
        <f t="shared" si="152"/>
        <v/>
      </c>
      <c r="AZ157" s="358" t="str">
        <f t="shared" si="153"/>
        <v/>
      </c>
      <c r="BA157" s="366" t="str">
        <f t="shared" si="154"/>
        <v/>
      </c>
      <c r="BB157" s="358" t="str">
        <f t="shared" si="155"/>
        <v/>
      </c>
      <c r="BC157" s="366" t="str">
        <f t="shared" si="156"/>
        <v/>
      </c>
      <c r="BD157" s="367" t="str">
        <f t="shared" si="157"/>
        <v/>
      </c>
      <c r="BE157" s="356"/>
      <c r="BF157" s="356"/>
      <c r="BG157" s="356"/>
      <c r="BH157" s="356"/>
    </row>
    <row r="158" spans="1:83" ht="21.75" thickBot="1" x14ac:dyDescent="0.4">
      <c r="A158" s="368" t="s">
        <v>282</v>
      </c>
      <c r="B158" s="369">
        <v>18</v>
      </c>
      <c r="C158" s="372"/>
      <c r="D158" s="814" t="s">
        <v>280</v>
      </c>
      <c r="E158" s="815"/>
      <c r="F158" s="373">
        <f>IF(B154&gt;0,B158/B154,"")</f>
        <v>9</v>
      </c>
      <c r="G158" s="376"/>
      <c r="H158" s="377"/>
      <c r="I158" s="378"/>
      <c r="J158" s="355"/>
      <c r="Q158" s="364" t="str">
        <f t="shared" si="138"/>
        <v/>
      </c>
      <c r="R158" s="388"/>
      <c r="S158" s="364" t="str">
        <f t="shared" si="139"/>
        <v/>
      </c>
      <c r="T158" s="445">
        <f t="shared" si="140"/>
        <v>9</v>
      </c>
      <c r="U158" s="388"/>
      <c r="V158" s="445" t="str">
        <f t="shared" si="141"/>
        <v/>
      </c>
      <c r="W158" s="388"/>
      <c r="X158" s="445" t="str">
        <f t="shared" si="142"/>
        <v/>
      </c>
      <c r="Y158" s="364" t="str">
        <f t="shared" si="143"/>
        <v/>
      </c>
      <c r="Z158" s="388"/>
      <c r="AA158" s="364" t="str">
        <f t="shared" si="144"/>
        <v/>
      </c>
      <c r="AB158" s="445" t="str">
        <f t="shared" si="145"/>
        <v/>
      </c>
      <c r="AC158" s="388"/>
      <c r="AD158" s="445" t="str">
        <f t="shared" si="146"/>
        <v/>
      </c>
      <c r="AE158" s="364" t="str">
        <f t="shared" si="147"/>
        <v/>
      </c>
      <c r="AF158" s="388"/>
      <c r="AG158" s="364"/>
      <c r="AH158" s="445" t="str">
        <f t="shared" si="148"/>
        <v/>
      </c>
      <c r="AI158" s="388"/>
      <c r="AJ158" s="445" t="str">
        <f t="shared" si="149"/>
        <v/>
      </c>
      <c r="AK158" s="364" t="str">
        <f t="shared" si="150"/>
        <v/>
      </c>
      <c r="AL158" s="388"/>
      <c r="AM158" s="364" t="str">
        <f t="shared" si="151"/>
        <v/>
      </c>
      <c r="AN158" s="445" t="str">
        <f t="shared" si="158"/>
        <v/>
      </c>
      <c r="AO158" s="388"/>
      <c r="AP158" s="445" t="str">
        <f t="shared" si="159"/>
        <v/>
      </c>
      <c r="AQ158" s="434" t="str">
        <f t="shared" si="160"/>
        <v/>
      </c>
      <c r="AR158" s="451"/>
      <c r="AS158" s="434" t="str">
        <f t="shared" si="161"/>
        <v/>
      </c>
      <c r="AT158" s="389"/>
      <c r="AU158" s="435" t="str">
        <f t="shared" si="162"/>
        <v/>
      </c>
      <c r="AV158" s="364" t="str">
        <f t="shared" si="163"/>
        <v/>
      </c>
      <c r="AW158" s="389"/>
      <c r="AX158" s="365" t="str">
        <f t="shared" si="164"/>
        <v/>
      </c>
      <c r="AY158" s="366" t="str">
        <f t="shared" si="152"/>
        <v/>
      </c>
      <c r="AZ158" s="358" t="str">
        <f t="shared" si="153"/>
        <v/>
      </c>
      <c r="BA158" s="366" t="str">
        <f t="shared" si="154"/>
        <v/>
      </c>
      <c r="BB158" s="358" t="str">
        <f t="shared" si="155"/>
        <v/>
      </c>
      <c r="BC158" s="366" t="str">
        <f t="shared" si="156"/>
        <v/>
      </c>
      <c r="BD158" s="367" t="str">
        <f t="shared" si="157"/>
        <v/>
      </c>
      <c r="BE158" s="356"/>
      <c r="BF158" s="356"/>
      <c r="BG158" s="356"/>
      <c r="BH158" s="356"/>
    </row>
    <row r="159" spans="1:83" ht="21.75" thickBot="1" x14ac:dyDescent="0.4">
      <c r="A159" s="368" t="s">
        <v>283</v>
      </c>
      <c r="B159" s="369">
        <v>45</v>
      </c>
      <c r="C159" s="372"/>
      <c r="D159" s="814" t="s">
        <v>280</v>
      </c>
      <c r="E159" s="815"/>
      <c r="F159" s="373">
        <f>IF(B155&gt;0,B159/B155,"")</f>
        <v>22.5</v>
      </c>
      <c r="G159" s="368" t="s">
        <v>284</v>
      </c>
      <c r="H159" s="374"/>
      <c r="I159" s="375">
        <f>IF(B154&gt;0,(F159-F158)/F158,"")</f>
        <v>1.5</v>
      </c>
      <c r="J159" s="355"/>
      <c r="Q159" s="364" t="str">
        <f t="shared" si="138"/>
        <v/>
      </c>
      <c r="R159" s="388"/>
      <c r="S159" s="364" t="str">
        <f t="shared" si="139"/>
        <v/>
      </c>
      <c r="T159" s="445" t="str">
        <f t="shared" si="140"/>
        <v/>
      </c>
      <c r="U159" s="388"/>
      <c r="V159" s="445">
        <f t="shared" si="141"/>
        <v>22.5</v>
      </c>
      <c r="W159" s="388"/>
      <c r="X159" s="445">
        <f t="shared" si="142"/>
        <v>1.5</v>
      </c>
      <c r="Y159" s="364" t="str">
        <f t="shared" si="143"/>
        <v/>
      </c>
      <c r="Z159" s="388"/>
      <c r="AA159" s="364" t="str">
        <f t="shared" si="144"/>
        <v/>
      </c>
      <c r="AB159" s="445" t="str">
        <f t="shared" si="145"/>
        <v/>
      </c>
      <c r="AC159" s="388"/>
      <c r="AD159" s="445" t="str">
        <f t="shared" si="146"/>
        <v/>
      </c>
      <c r="AE159" s="364" t="str">
        <f t="shared" si="147"/>
        <v/>
      </c>
      <c r="AF159" s="388"/>
      <c r="AG159" s="364"/>
      <c r="AH159" s="445" t="str">
        <f t="shared" si="148"/>
        <v/>
      </c>
      <c r="AI159" s="388"/>
      <c r="AJ159" s="445" t="str">
        <f t="shared" si="149"/>
        <v/>
      </c>
      <c r="AK159" s="364" t="str">
        <f t="shared" si="150"/>
        <v/>
      </c>
      <c r="AL159" s="388"/>
      <c r="AM159" s="364" t="str">
        <f t="shared" si="151"/>
        <v/>
      </c>
      <c r="AN159" s="445" t="str">
        <f t="shared" si="158"/>
        <v/>
      </c>
      <c r="AO159" s="388"/>
      <c r="AP159" s="445" t="str">
        <f t="shared" si="159"/>
        <v/>
      </c>
      <c r="AQ159" s="434" t="str">
        <f t="shared" si="160"/>
        <v/>
      </c>
      <c r="AR159" s="451"/>
      <c r="AS159" s="434" t="str">
        <f t="shared" si="161"/>
        <v/>
      </c>
      <c r="AT159" s="389"/>
      <c r="AU159" s="435" t="str">
        <f t="shared" si="162"/>
        <v/>
      </c>
      <c r="AV159" s="364" t="str">
        <f t="shared" si="163"/>
        <v/>
      </c>
      <c r="AW159" s="389"/>
      <c r="AX159" s="365" t="str">
        <f t="shared" si="164"/>
        <v/>
      </c>
      <c r="AY159" s="366" t="str">
        <f t="shared" si="152"/>
        <v/>
      </c>
      <c r="AZ159" s="358" t="str">
        <f t="shared" si="153"/>
        <v/>
      </c>
      <c r="BA159" s="366" t="str">
        <f t="shared" si="154"/>
        <v/>
      </c>
      <c r="BB159" s="358" t="str">
        <f t="shared" si="155"/>
        <v/>
      </c>
      <c r="BC159" s="366" t="str">
        <f t="shared" si="156"/>
        <v/>
      </c>
      <c r="BD159" s="367" t="str">
        <f t="shared" si="157"/>
        <v/>
      </c>
      <c r="BE159" s="356"/>
      <c r="BF159" s="356"/>
      <c r="BG159" s="356"/>
      <c r="BH159" s="356"/>
    </row>
    <row r="160" spans="1:83" ht="21.75" thickBot="1" x14ac:dyDescent="0.4">
      <c r="A160" s="368" t="s">
        <v>285</v>
      </c>
      <c r="B160" s="369">
        <v>100</v>
      </c>
      <c r="C160" s="372"/>
      <c r="D160" s="814" t="s">
        <v>280</v>
      </c>
      <c r="E160" s="815"/>
      <c r="F160" s="373">
        <f>IF(B156&gt;0,B160/B156,"")</f>
        <v>33.333333333333336</v>
      </c>
      <c r="G160" s="368" t="s">
        <v>286</v>
      </c>
      <c r="H160" s="374"/>
      <c r="I160" s="375">
        <f>IF(B155&gt;0,(F160-F158)/F158,"")</f>
        <v>2.7037037037037042</v>
      </c>
      <c r="J160" s="355"/>
      <c r="Q160" s="364" t="str">
        <f t="shared" si="138"/>
        <v/>
      </c>
      <c r="R160" s="388"/>
      <c r="S160" s="364" t="str">
        <f t="shared" si="139"/>
        <v/>
      </c>
      <c r="T160" s="445" t="str">
        <f t="shared" si="140"/>
        <v/>
      </c>
      <c r="U160" s="388"/>
      <c r="V160" s="445" t="str">
        <f t="shared" si="141"/>
        <v/>
      </c>
      <c r="W160" s="388"/>
      <c r="X160" s="445" t="str">
        <f t="shared" si="142"/>
        <v/>
      </c>
      <c r="Y160" s="364">
        <f t="shared" si="143"/>
        <v>33.333333333333336</v>
      </c>
      <c r="Z160" s="388"/>
      <c r="AA160" s="364">
        <f t="shared" si="144"/>
        <v>2.7037037037037042</v>
      </c>
      <c r="AB160" s="445" t="str">
        <f t="shared" si="145"/>
        <v/>
      </c>
      <c r="AC160" s="388"/>
      <c r="AD160" s="445" t="str">
        <f t="shared" si="146"/>
        <v/>
      </c>
      <c r="AE160" s="364" t="str">
        <f t="shared" si="147"/>
        <v/>
      </c>
      <c r="AF160" s="388"/>
      <c r="AG160" s="364"/>
      <c r="AH160" s="445" t="str">
        <f t="shared" si="148"/>
        <v/>
      </c>
      <c r="AI160" s="388"/>
      <c r="AJ160" s="445" t="str">
        <f t="shared" si="149"/>
        <v/>
      </c>
      <c r="AK160" s="364" t="str">
        <f t="shared" si="150"/>
        <v/>
      </c>
      <c r="AL160" s="388"/>
      <c r="AM160" s="364" t="str">
        <f t="shared" si="151"/>
        <v/>
      </c>
      <c r="AN160" s="445" t="str">
        <f t="shared" si="158"/>
        <v/>
      </c>
      <c r="AO160" s="388"/>
      <c r="AP160" s="445" t="str">
        <f t="shared" si="159"/>
        <v/>
      </c>
      <c r="AQ160" s="434" t="str">
        <f t="shared" si="160"/>
        <v/>
      </c>
      <c r="AR160" s="451"/>
      <c r="AS160" s="434" t="str">
        <f t="shared" si="161"/>
        <v/>
      </c>
      <c r="AT160" s="389"/>
      <c r="AU160" s="435" t="str">
        <f t="shared" si="162"/>
        <v/>
      </c>
      <c r="AV160" s="364" t="str">
        <f t="shared" si="163"/>
        <v/>
      </c>
      <c r="AW160" s="389"/>
      <c r="AX160" s="365" t="str">
        <f t="shared" si="164"/>
        <v/>
      </c>
      <c r="AY160" s="366" t="str">
        <f t="shared" si="152"/>
        <v/>
      </c>
      <c r="AZ160" s="358" t="str">
        <f t="shared" si="153"/>
        <v/>
      </c>
      <c r="BA160" s="366" t="str">
        <f t="shared" si="154"/>
        <v/>
      </c>
      <c r="BB160" s="358" t="str">
        <f t="shared" si="155"/>
        <v/>
      </c>
      <c r="BC160" s="366" t="str">
        <f t="shared" si="156"/>
        <v/>
      </c>
      <c r="BD160" s="367" t="str">
        <f t="shared" si="157"/>
        <v/>
      </c>
      <c r="BE160" s="356"/>
      <c r="BF160" s="356"/>
      <c r="BG160" s="356"/>
      <c r="BH160" s="356"/>
    </row>
    <row r="161" spans="1:83" ht="21.75" thickBot="1" x14ac:dyDescent="0.4">
      <c r="A161" s="368" t="s">
        <v>287</v>
      </c>
      <c r="B161" s="369">
        <v>6</v>
      </c>
      <c r="C161" s="372"/>
      <c r="D161" s="814" t="s">
        <v>288</v>
      </c>
      <c r="E161" s="815"/>
      <c r="F161" s="373">
        <f>IF(B157&gt;0,B161/B153,"")</f>
        <v>1.5</v>
      </c>
      <c r="G161" s="368" t="s">
        <v>281</v>
      </c>
      <c r="H161" s="374"/>
      <c r="I161" s="375">
        <f>IF(B157&gt;0,(F161-F162)/F162,"")</f>
        <v>-0.4</v>
      </c>
      <c r="J161" s="355"/>
      <c r="Q161" s="364" t="str">
        <f t="shared" si="138"/>
        <v/>
      </c>
      <c r="R161" s="388"/>
      <c r="S161" s="364" t="str">
        <f t="shared" si="139"/>
        <v/>
      </c>
      <c r="T161" s="445" t="str">
        <f t="shared" si="140"/>
        <v/>
      </c>
      <c r="U161" s="388"/>
      <c r="V161" s="445" t="str">
        <f t="shared" si="141"/>
        <v/>
      </c>
      <c r="W161" s="388"/>
      <c r="X161" s="445" t="str">
        <f t="shared" si="142"/>
        <v/>
      </c>
      <c r="Y161" s="364" t="str">
        <f t="shared" si="143"/>
        <v/>
      </c>
      <c r="Z161" s="388"/>
      <c r="AA161" s="364" t="str">
        <f t="shared" si="144"/>
        <v/>
      </c>
      <c r="AB161" s="445">
        <f t="shared" si="145"/>
        <v>1.5</v>
      </c>
      <c r="AC161" s="388"/>
      <c r="AD161" s="445">
        <f t="shared" si="146"/>
        <v>-0.4</v>
      </c>
      <c r="AE161" s="364" t="str">
        <f t="shared" si="147"/>
        <v/>
      </c>
      <c r="AF161" s="388"/>
      <c r="AG161" s="364"/>
      <c r="AH161" s="445" t="str">
        <f t="shared" si="148"/>
        <v/>
      </c>
      <c r="AI161" s="388"/>
      <c r="AJ161" s="445" t="str">
        <f t="shared" si="149"/>
        <v/>
      </c>
      <c r="AK161" s="364" t="str">
        <f t="shared" si="150"/>
        <v/>
      </c>
      <c r="AL161" s="388"/>
      <c r="AM161" s="364" t="str">
        <f t="shared" si="151"/>
        <v/>
      </c>
      <c r="AN161" s="445" t="str">
        <f t="shared" si="158"/>
        <v/>
      </c>
      <c r="AO161" s="388"/>
      <c r="AP161" s="445" t="str">
        <f t="shared" si="159"/>
        <v/>
      </c>
      <c r="AQ161" s="434" t="str">
        <f t="shared" si="160"/>
        <v/>
      </c>
      <c r="AR161" s="451"/>
      <c r="AS161" s="434" t="str">
        <f t="shared" si="161"/>
        <v/>
      </c>
      <c r="AT161" s="389"/>
      <c r="AU161" s="435" t="str">
        <f t="shared" si="162"/>
        <v/>
      </c>
      <c r="AV161" s="364" t="str">
        <f t="shared" si="163"/>
        <v/>
      </c>
      <c r="AW161" s="389"/>
      <c r="AX161" s="365" t="str">
        <f t="shared" si="164"/>
        <v/>
      </c>
      <c r="AY161" s="366" t="str">
        <f t="shared" si="152"/>
        <v/>
      </c>
      <c r="AZ161" s="358" t="str">
        <f t="shared" si="153"/>
        <v/>
      </c>
      <c r="BA161" s="366" t="str">
        <f t="shared" si="154"/>
        <v/>
      </c>
      <c r="BB161" s="358" t="str">
        <f t="shared" si="155"/>
        <v/>
      </c>
      <c r="BC161" s="366" t="str">
        <f t="shared" si="156"/>
        <v/>
      </c>
      <c r="BD161" s="367" t="str">
        <f t="shared" si="157"/>
        <v/>
      </c>
      <c r="BE161" s="356"/>
      <c r="BF161" s="356"/>
      <c r="BG161" s="356"/>
      <c r="BH161" s="356"/>
    </row>
    <row r="162" spans="1:83" ht="21.75" thickBot="1" x14ac:dyDescent="0.4">
      <c r="A162" s="368" t="s">
        <v>289</v>
      </c>
      <c r="B162" s="369">
        <v>5</v>
      </c>
      <c r="C162" s="372"/>
      <c r="D162" s="816" t="s">
        <v>288</v>
      </c>
      <c r="E162" s="817"/>
      <c r="F162" s="373">
        <f>IF(B158&gt;0,B162/B154,"")</f>
        <v>2.5</v>
      </c>
      <c r="G162" s="379"/>
      <c r="H162" s="372"/>
      <c r="I162" s="380"/>
      <c r="J162" s="355"/>
      <c r="Q162" s="364" t="str">
        <f t="shared" si="138"/>
        <v/>
      </c>
      <c r="R162" s="388"/>
      <c r="S162" s="364" t="str">
        <f t="shared" si="139"/>
        <v/>
      </c>
      <c r="T162" s="445" t="str">
        <f t="shared" si="140"/>
        <v/>
      </c>
      <c r="U162" s="388"/>
      <c r="V162" s="445" t="str">
        <f t="shared" si="141"/>
        <v/>
      </c>
      <c r="W162" s="388"/>
      <c r="X162" s="445" t="str">
        <f t="shared" si="142"/>
        <v/>
      </c>
      <c r="Y162" s="364" t="str">
        <f t="shared" si="143"/>
        <v/>
      </c>
      <c r="Z162" s="388"/>
      <c r="AA162" s="364" t="str">
        <f t="shared" si="144"/>
        <v/>
      </c>
      <c r="AB162" s="445" t="str">
        <f t="shared" si="145"/>
        <v/>
      </c>
      <c r="AC162" s="388"/>
      <c r="AD162" s="445" t="str">
        <f t="shared" si="146"/>
        <v/>
      </c>
      <c r="AE162" s="364">
        <f t="shared" si="147"/>
        <v>2.5</v>
      </c>
      <c r="AF162" s="388"/>
      <c r="AG162" s="364"/>
      <c r="AH162" s="445" t="str">
        <f t="shared" si="148"/>
        <v/>
      </c>
      <c r="AI162" s="388"/>
      <c r="AJ162" s="445" t="str">
        <f t="shared" si="149"/>
        <v/>
      </c>
      <c r="AK162" s="364" t="str">
        <f t="shared" si="150"/>
        <v/>
      </c>
      <c r="AL162" s="388"/>
      <c r="AM162" s="364" t="str">
        <f t="shared" si="151"/>
        <v/>
      </c>
      <c r="AN162" s="445" t="str">
        <f t="shared" si="158"/>
        <v/>
      </c>
      <c r="AO162" s="388"/>
      <c r="AP162" s="445" t="str">
        <f t="shared" si="159"/>
        <v/>
      </c>
      <c r="AQ162" s="434" t="str">
        <f t="shared" si="160"/>
        <v/>
      </c>
      <c r="AR162" s="451"/>
      <c r="AS162" s="434" t="str">
        <f t="shared" si="161"/>
        <v/>
      </c>
      <c r="AT162" s="389"/>
      <c r="AU162" s="435" t="str">
        <f t="shared" si="162"/>
        <v/>
      </c>
      <c r="AV162" s="364" t="str">
        <f t="shared" si="163"/>
        <v/>
      </c>
      <c r="AW162" s="389"/>
      <c r="AX162" s="365" t="str">
        <f t="shared" si="164"/>
        <v/>
      </c>
      <c r="AY162" s="366" t="str">
        <f t="shared" si="152"/>
        <v/>
      </c>
      <c r="AZ162" s="358" t="str">
        <f t="shared" si="153"/>
        <v/>
      </c>
      <c r="BA162" s="366" t="str">
        <f t="shared" si="154"/>
        <v/>
      </c>
      <c r="BB162" s="358" t="str">
        <f t="shared" si="155"/>
        <v/>
      </c>
      <c r="BC162" s="366" t="str">
        <f t="shared" si="156"/>
        <v/>
      </c>
      <c r="BD162" s="367" t="str">
        <f t="shared" si="157"/>
        <v/>
      </c>
      <c r="BE162" s="356"/>
      <c r="BF162" s="356"/>
      <c r="BG162" s="356"/>
      <c r="BH162" s="356"/>
    </row>
    <row r="163" spans="1:83" ht="21.75" thickBot="1" x14ac:dyDescent="0.4">
      <c r="A163" s="368" t="s">
        <v>290</v>
      </c>
      <c r="B163" s="369">
        <v>7</v>
      </c>
      <c r="C163" s="372"/>
      <c r="D163" s="814" t="s">
        <v>288</v>
      </c>
      <c r="E163" s="815"/>
      <c r="F163" s="373">
        <f>IF(B159&gt;0,B163/B155,"")</f>
        <v>3.5</v>
      </c>
      <c r="G163" s="368" t="s">
        <v>284</v>
      </c>
      <c r="H163" s="374"/>
      <c r="I163" s="375">
        <f>IF(B158&gt;0,(F163-F162)/F162,"")</f>
        <v>0.4</v>
      </c>
      <c r="J163" s="355"/>
      <c r="Q163" s="364" t="str">
        <f t="shared" si="138"/>
        <v/>
      </c>
      <c r="R163" s="388"/>
      <c r="S163" s="364" t="str">
        <f t="shared" si="139"/>
        <v/>
      </c>
      <c r="T163" s="445" t="str">
        <f t="shared" si="140"/>
        <v/>
      </c>
      <c r="U163" s="388"/>
      <c r="V163" s="445" t="str">
        <f t="shared" si="141"/>
        <v/>
      </c>
      <c r="W163" s="388"/>
      <c r="X163" s="445" t="str">
        <f t="shared" si="142"/>
        <v/>
      </c>
      <c r="Y163" s="364" t="str">
        <f t="shared" si="143"/>
        <v/>
      </c>
      <c r="Z163" s="388"/>
      <c r="AA163" s="364" t="str">
        <f t="shared" si="144"/>
        <v/>
      </c>
      <c r="AB163" s="445" t="str">
        <f t="shared" si="145"/>
        <v/>
      </c>
      <c r="AC163" s="388"/>
      <c r="AD163" s="445" t="str">
        <f t="shared" si="146"/>
        <v/>
      </c>
      <c r="AE163" s="364" t="str">
        <f t="shared" si="147"/>
        <v/>
      </c>
      <c r="AF163" s="388"/>
      <c r="AG163" s="364"/>
      <c r="AH163" s="445">
        <f t="shared" si="148"/>
        <v>3.5</v>
      </c>
      <c r="AI163" s="388"/>
      <c r="AJ163" s="445">
        <f t="shared" si="149"/>
        <v>0.4</v>
      </c>
      <c r="AK163" s="364" t="str">
        <f t="shared" si="150"/>
        <v/>
      </c>
      <c r="AL163" s="388"/>
      <c r="AM163" s="364" t="str">
        <f t="shared" si="151"/>
        <v/>
      </c>
      <c r="AN163" s="445" t="str">
        <f t="shared" si="158"/>
        <v/>
      </c>
      <c r="AO163" s="388"/>
      <c r="AP163" s="445" t="str">
        <f t="shared" si="159"/>
        <v/>
      </c>
      <c r="AQ163" s="434" t="str">
        <f t="shared" si="160"/>
        <v/>
      </c>
      <c r="AR163" s="451"/>
      <c r="AS163" s="434" t="str">
        <f t="shared" si="161"/>
        <v/>
      </c>
      <c r="AT163" s="389"/>
      <c r="AU163" s="435" t="str">
        <f t="shared" si="162"/>
        <v/>
      </c>
      <c r="AV163" s="364" t="str">
        <f t="shared" si="163"/>
        <v/>
      </c>
      <c r="AW163" s="389"/>
      <c r="AX163" s="365" t="str">
        <f t="shared" si="164"/>
        <v/>
      </c>
      <c r="AY163" s="366" t="str">
        <f t="shared" si="152"/>
        <v/>
      </c>
      <c r="AZ163" s="358" t="str">
        <f t="shared" si="153"/>
        <v/>
      </c>
      <c r="BA163" s="366" t="str">
        <f t="shared" si="154"/>
        <v/>
      </c>
      <c r="BB163" s="358" t="str">
        <f t="shared" si="155"/>
        <v/>
      </c>
      <c r="BC163" s="366" t="str">
        <f t="shared" si="156"/>
        <v/>
      </c>
      <c r="BD163" s="367" t="str">
        <f t="shared" si="157"/>
        <v/>
      </c>
      <c r="BE163" s="356"/>
      <c r="BF163" s="356"/>
      <c r="BG163" s="356"/>
      <c r="BH163" s="356"/>
    </row>
    <row r="164" spans="1:83" ht="21.75" thickBot="1" x14ac:dyDescent="0.4">
      <c r="A164" s="368" t="s">
        <v>291</v>
      </c>
      <c r="B164" s="369">
        <v>10</v>
      </c>
      <c r="C164" s="372"/>
      <c r="D164" s="814" t="s">
        <v>288</v>
      </c>
      <c r="E164" s="815"/>
      <c r="F164" s="373">
        <f>IF(B160&gt;0,B164/B156,"")</f>
        <v>3.3333333333333335</v>
      </c>
      <c r="G164" s="368" t="s">
        <v>286</v>
      </c>
      <c r="H164" s="374"/>
      <c r="I164" s="375">
        <f>IF(B159&gt;0,(F164-F162)/F162,"")</f>
        <v>0.33333333333333337</v>
      </c>
      <c r="J164" s="355"/>
      <c r="Q164" s="364" t="str">
        <f t="shared" si="138"/>
        <v/>
      </c>
      <c r="R164" s="388"/>
      <c r="S164" s="364" t="str">
        <f t="shared" si="139"/>
        <v/>
      </c>
      <c r="T164" s="445" t="str">
        <f t="shared" si="140"/>
        <v/>
      </c>
      <c r="U164" s="388"/>
      <c r="V164" s="445" t="str">
        <f t="shared" si="141"/>
        <v/>
      </c>
      <c r="W164" s="388"/>
      <c r="X164" s="445" t="str">
        <f t="shared" si="142"/>
        <v/>
      </c>
      <c r="Y164" s="364" t="str">
        <f t="shared" si="143"/>
        <v/>
      </c>
      <c r="Z164" s="388"/>
      <c r="AA164" s="364" t="str">
        <f t="shared" si="144"/>
        <v/>
      </c>
      <c r="AB164" s="445" t="str">
        <f t="shared" si="145"/>
        <v/>
      </c>
      <c r="AC164" s="388"/>
      <c r="AD164" s="445" t="str">
        <f t="shared" si="146"/>
        <v/>
      </c>
      <c r="AE164" s="364" t="str">
        <f t="shared" si="147"/>
        <v/>
      </c>
      <c r="AF164" s="388"/>
      <c r="AG164" s="364"/>
      <c r="AH164" s="445" t="str">
        <f t="shared" si="148"/>
        <v/>
      </c>
      <c r="AI164" s="388"/>
      <c r="AJ164" s="445" t="str">
        <f t="shared" si="149"/>
        <v/>
      </c>
      <c r="AK164" s="364">
        <f t="shared" si="150"/>
        <v>3.3333333333333335</v>
      </c>
      <c r="AL164" s="388"/>
      <c r="AM164" s="364">
        <f t="shared" si="151"/>
        <v>0.33333333333333337</v>
      </c>
      <c r="AN164" s="445" t="str">
        <f t="shared" si="158"/>
        <v/>
      </c>
      <c r="AO164" s="388"/>
      <c r="AP164" s="445" t="str">
        <f t="shared" si="159"/>
        <v/>
      </c>
      <c r="AQ164" s="434" t="str">
        <f t="shared" si="160"/>
        <v/>
      </c>
      <c r="AR164" s="451"/>
      <c r="AS164" s="434" t="str">
        <f t="shared" si="161"/>
        <v/>
      </c>
      <c r="AT164" s="389"/>
      <c r="AU164" s="435" t="str">
        <f t="shared" si="162"/>
        <v/>
      </c>
      <c r="AV164" s="364" t="str">
        <f t="shared" si="163"/>
        <v/>
      </c>
      <c r="AW164" s="389"/>
      <c r="AX164" s="365" t="str">
        <f t="shared" si="164"/>
        <v/>
      </c>
      <c r="AY164" s="366" t="str">
        <f t="shared" si="152"/>
        <v/>
      </c>
      <c r="AZ164" s="358" t="str">
        <f t="shared" si="153"/>
        <v/>
      </c>
      <c r="BA164" s="366" t="str">
        <f t="shared" si="154"/>
        <v/>
      </c>
      <c r="BB164" s="358" t="str">
        <f t="shared" si="155"/>
        <v/>
      </c>
      <c r="BC164" s="366" t="str">
        <f t="shared" si="156"/>
        <v/>
      </c>
      <c r="BD164" s="367" t="str">
        <f t="shared" si="157"/>
        <v/>
      </c>
      <c r="BE164" s="356"/>
      <c r="BF164" s="356"/>
      <c r="BG164" s="356"/>
      <c r="BH164" s="356"/>
    </row>
    <row r="165" spans="1:83" ht="21.75" thickBot="1" x14ac:dyDescent="0.4">
      <c r="A165" s="368" t="s">
        <v>292</v>
      </c>
      <c r="B165" s="381">
        <v>0.1</v>
      </c>
      <c r="C165" s="372"/>
      <c r="D165" s="368" t="s">
        <v>281</v>
      </c>
      <c r="E165" s="374"/>
      <c r="F165" s="375">
        <f>(B165-B166)/B166</f>
        <v>0</v>
      </c>
      <c r="G165" s="355"/>
      <c r="H165" s="355"/>
      <c r="I165" s="355"/>
      <c r="J165" s="355"/>
      <c r="Q165" s="364" t="str">
        <f t="shared" si="138"/>
        <v/>
      </c>
      <c r="R165" s="388"/>
      <c r="S165" s="364" t="str">
        <f t="shared" si="139"/>
        <v/>
      </c>
      <c r="T165" s="445" t="str">
        <f t="shared" si="140"/>
        <v/>
      </c>
      <c r="U165" s="388"/>
      <c r="V165" s="445" t="str">
        <f t="shared" si="141"/>
        <v/>
      </c>
      <c r="W165" s="388"/>
      <c r="X165" s="445" t="str">
        <f t="shared" si="142"/>
        <v/>
      </c>
      <c r="Y165" s="364" t="str">
        <f t="shared" si="143"/>
        <v/>
      </c>
      <c r="Z165" s="388"/>
      <c r="AA165" s="364" t="str">
        <f t="shared" si="144"/>
        <v/>
      </c>
      <c r="AB165" s="445" t="str">
        <f t="shared" si="145"/>
        <v/>
      </c>
      <c r="AC165" s="388"/>
      <c r="AD165" s="445" t="str">
        <f t="shared" si="146"/>
        <v/>
      </c>
      <c r="AE165" s="364" t="str">
        <f t="shared" si="147"/>
        <v/>
      </c>
      <c r="AF165" s="388"/>
      <c r="AG165" s="364"/>
      <c r="AH165" s="445" t="str">
        <f t="shared" si="148"/>
        <v/>
      </c>
      <c r="AI165" s="388"/>
      <c r="AJ165" s="445" t="str">
        <f t="shared" si="149"/>
        <v/>
      </c>
      <c r="AK165" s="364" t="str">
        <f t="shared" si="150"/>
        <v/>
      </c>
      <c r="AL165" s="388"/>
      <c r="AM165" s="364" t="str">
        <f t="shared" si="151"/>
        <v/>
      </c>
      <c r="AN165" s="445">
        <f t="shared" si="158"/>
        <v>0.1</v>
      </c>
      <c r="AO165" s="388"/>
      <c r="AP165" s="445">
        <f t="shared" si="159"/>
        <v>0</v>
      </c>
      <c r="AQ165" s="434" t="str">
        <f t="shared" si="160"/>
        <v/>
      </c>
      <c r="AR165" s="451"/>
      <c r="AS165" s="434" t="str">
        <f t="shared" si="161"/>
        <v/>
      </c>
      <c r="AT165" s="389"/>
      <c r="AU165" s="435" t="str">
        <f t="shared" si="162"/>
        <v/>
      </c>
      <c r="AV165" s="364" t="str">
        <f t="shared" si="163"/>
        <v/>
      </c>
      <c r="AW165" s="389"/>
      <c r="AX165" s="365" t="str">
        <f t="shared" si="164"/>
        <v/>
      </c>
      <c r="AY165" s="366" t="str">
        <f t="shared" si="152"/>
        <v/>
      </c>
      <c r="AZ165" s="358" t="str">
        <f t="shared" si="153"/>
        <v/>
      </c>
      <c r="BA165" s="366" t="str">
        <f t="shared" si="154"/>
        <v/>
      </c>
      <c r="BB165" s="358" t="str">
        <f t="shared" si="155"/>
        <v/>
      </c>
      <c r="BC165" s="366" t="str">
        <f t="shared" si="156"/>
        <v/>
      </c>
      <c r="BD165" s="367" t="str">
        <f t="shared" si="157"/>
        <v/>
      </c>
      <c r="BE165" s="356"/>
      <c r="BF165" s="356"/>
      <c r="BG165" s="356"/>
      <c r="BH165" s="356"/>
    </row>
    <row r="166" spans="1:83" ht="21.75" thickBot="1" x14ac:dyDescent="0.4">
      <c r="A166" s="368" t="s">
        <v>293</v>
      </c>
      <c r="B166" s="381">
        <v>0.1</v>
      </c>
      <c r="C166" s="372"/>
      <c r="D166" s="382"/>
      <c r="E166" s="372"/>
      <c r="F166" s="380"/>
      <c r="G166" s="355"/>
      <c r="H166" s="355"/>
      <c r="I166" s="355"/>
      <c r="J166" s="355"/>
      <c r="Q166" s="364" t="str">
        <f t="shared" si="138"/>
        <v/>
      </c>
      <c r="R166" s="388"/>
      <c r="S166" s="364" t="str">
        <f t="shared" si="139"/>
        <v/>
      </c>
      <c r="T166" s="445" t="str">
        <f t="shared" si="140"/>
        <v/>
      </c>
      <c r="U166" s="388"/>
      <c r="V166" s="445" t="str">
        <f t="shared" si="141"/>
        <v/>
      </c>
      <c r="W166" s="388"/>
      <c r="X166" s="445" t="str">
        <f t="shared" si="142"/>
        <v/>
      </c>
      <c r="Y166" s="364" t="str">
        <f t="shared" si="143"/>
        <v/>
      </c>
      <c r="Z166" s="388"/>
      <c r="AA166" s="364" t="str">
        <f t="shared" si="144"/>
        <v/>
      </c>
      <c r="AB166" s="445" t="str">
        <f t="shared" si="145"/>
        <v/>
      </c>
      <c r="AC166" s="388"/>
      <c r="AD166" s="445" t="str">
        <f t="shared" si="146"/>
        <v/>
      </c>
      <c r="AE166" s="364" t="str">
        <f t="shared" si="147"/>
        <v/>
      </c>
      <c r="AF166" s="388"/>
      <c r="AG166" s="364"/>
      <c r="AH166" s="445" t="str">
        <f t="shared" si="148"/>
        <v/>
      </c>
      <c r="AI166" s="388"/>
      <c r="AJ166" s="445" t="str">
        <f t="shared" si="149"/>
        <v/>
      </c>
      <c r="AK166" s="364" t="str">
        <f t="shared" si="150"/>
        <v/>
      </c>
      <c r="AL166" s="388"/>
      <c r="AM166" s="364" t="str">
        <f t="shared" si="151"/>
        <v/>
      </c>
      <c r="AN166" s="445" t="str">
        <f t="shared" si="158"/>
        <v/>
      </c>
      <c r="AO166" s="388"/>
      <c r="AP166" s="445" t="str">
        <f t="shared" si="159"/>
        <v/>
      </c>
      <c r="AQ166" s="434">
        <f t="shared" si="160"/>
        <v>0.1</v>
      </c>
      <c r="AR166" s="451"/>
      <c r="AS166" s="434" t="str">
        <f t="shared" si="161"/>
        <v/>
      </c>
      <c r="AT166" s="389"/>
      <c r="AU166" s="435" t="str">
        <f t="shared" si="162"/>
        <v/>
      </c>
      <c r="AV166" s="364" t="str">
        <f t="shared" si="163"/>
        <v/>
      </c>
      <c r="AW166" s="389"/>
      <c r="AX166" s="365" t="str">
        <f t="shared" si="164"/>
        <v/>
      </c>
      <c r="AY166" s="366" t="str">
        <f t="shared" si="152"/>
        <v/>
      </c>
      <c r="AZ166" s="358" t="str">
        <f t="shared" si="153"/>
        <v/>
      </c>
      <c r="BA166" s="366" t="str">
        <f t="shared" si="154"/>
        <v/>
      </c>
      <c r="BB166" s="358" t="str">
        <f t="shared" si="155"/>
        <v/>
      </c>
      <c r="BC166" s="366" t="str">
        <f t="shared" si="156"/>
        <v/>
      </c>
      <c r="BD166" s="367" t="str">
        <f t="shared" si="157"/>
        <v/>
      </c>
      <c r="BE166" s="356"/>
      <c r="BF166" s="356"/>
      <c r="BG166" s="356"/>
      <c r="BH166" s="356"/>
    </row>
    <row r="167" spans="1:83" ht="21.75" thickBot="1" x14ac:dyDescent="0.4">
      <c r="A167" s="368" t="s">
        <v>294</v>
      </c>
      <c r="B167" s="381">
        <v>0.2</v>
      </c>
      <c r="C167" s="372"/>
      <c r="D167" s="368" t="s">
        <v>284</v>
      </c>
      <c r="E167" s="374"/>
      <c r="F167" s="375">
        <f>IF(B167&gt;0,(B167-B166)/B166,"")</f>
        <v>1</v>
      </c>
      <c r="G167" s="355"/>
      <c r="H167" s="355"/>
      <c r="I167" s="355"/>
      <c r="J167" s="355"/>
      <c r="Q167" s="364" t="str">
        <f t="shared" si="138"/>
        <v/>
      </c>
      <c r="R167" s="388"/>
      <c r="S167" s="364" t="str">
        <f t="shared" si="139"/>
        <v/>
      </c>
      <c r="T167" s="445" t="str">
        <f t="shared" si="140"/>
        <v/>
      </c>
      <c r="U167" s="388"/>
      <c r="V167" s="445" t="str">
        <f t="shared" si="141"/>
        <v/>
      </c>
      <c r="W167" s="388"/>
      <c r="X167" s="445" t="str">
        <f t="shared" si="142"/>
        <v/>
      </c>
      <c r="Y167" s="364" t="str">
        <f t="shared" si="143"/>
        <v/>
      </c>
      <c r="Z167" s="388"/>
      <c r="AA167" s="364" t="str">
        <f t="shared" si="144"/>
        <v/>
      </c>
      <c r="AB167" s="445" t="str">
        <f t="shared" si="145"/>
        <v/>
      </c>
      <c r="AC167" s="388"/>
      <c r="AD167" s="445" t="str">
        <f t="shared" si="146"/>
        <v/>
      </c>
      <c r="AE167" s="364" t="str">
        <f t="shared" si="147"/>
        <v/>
      </c>
      <c r="AF167" s="388"/>
      <c r="AG167" s="364"/>
      <c r="AH167" s="445" t="str">
        <f t="shared" si="148"/>
        <v/>
      </c>
      <c r="AI167" s="388"/>
      <c r="AJ167" s="445" t="str">
        <f t="shared" si="149"/>
        <v/>
      </c>
      <c r="AK167" s="364" t="str">
        <f t="shared" si="150"/>
        <v/>
      </c>
      <c r="AL167" s="388"/>
      <c r="AM167" s="364" t="str">
        <f t="shared" si="151"/>
        <v/>
      </c>
      <c r="AN167" s="445" t="str">
        <f t="shared" si="158"/>
        <v/>
      </c>
      <c r="AO167" s="388"/>
      <c r="AP167" s="445" t="str">
        <f t="shared" si="159"/>
        <v/>
      </c>
      <c r="AQ167" s="434" t="str">
        <f t="shared" si="160"/>
        <v/>
      </c>
      <c r="AR167" s="451"/>
      <c r="AS167" s="434">
        <f t="shared" si="161"/>
        <v>0.2</v>
      </c>
      <c r="AT167" s="389"/>
      <c r="AU167" s="435">
        <f t="shared" si="162"/>
        <v>1</v>
      </c>
      <c r="AV167" s="364" t="str">
        <f t="shared" si="163"/>
        <v/>
      </c>
      <c r="AW167" s="389"/>
      <c r="AX167" s="365" t="str">
        <f t="shared" si="164"/>
        <v/>
      </c>
      <c r="AY167" s="366" t="str">
        <f t="shared" si="152"/>
        <v/>
      </c>
      <c r="AZ167" s="358" t="str">
        <f t="shared" si="153"/>
        <v/>
      </c>
      <c r="BA167" s="366" t="str">
        <f t="shared" si="154"/>
        <v/>
      </c>
      <c r="BB167" s="358" t="str">
        <f t="shared" si="155"/>
        <v/>
      </c>
      <c r="BC167" s="366" t="str">
        <f t="shared" si="156"/>
        <v/>
      </c>
      <c r="BD167" s="367" t="str">
        <f t="shared" si="157"/>
        <v/>
      </c>
      <c r="BE167" s="356"/>
      <c r="BF167" s="356"/>
      <c r="BG167" s="356"/>
      <c r="BH167" s="356"/>
    </row>
    <row r="168" spans="1:83" ht="21.75" thickBot="1" x14ac:dyDescent="0.4">
      <c r="A168" s="368" t="s">
        <v>295</v>
      </c>
      <c r="B168" s="381">
        <v>0.2</v>
      </c>
      <c r="C168" s="372"/>
      <c r="D168" s="368" t="s">
        <v>286</v>
      </c>
      <c r="E168" s="374"/>
      <c r="F168" s="375">
        <f>IF(B168&gt;0,(B168-B166)/B166,"")</f>
        <v>1</v>
      </c>
      <c r="G168" s="355"/>
      <c r="H168" s="355"/>
      <c r="I168" s="355"/>
      <c r="J168" s="355"/>
      <c r="Q168" s="364" t="str">
        <f t="shared" si="138"/>
        <v/>
      </c>
      <c r="R168" s="388"/>
      <c r="S168" s="364" t="str">
        <f t="shared" si="139"/>
        <v/>
      </c>
      <c r="T168" s="445" t="str">
        <f t="shared" si="140"/>
        <v/>
      </c>
      <c r="U168" s="388"/>
      <c r="V168" s="445" t="str">
        <f t="shared" si="141"/>
        <v/>
      </c>
      <c r="W168" s="388"/>
      <c r="X168" s="445" t="str">
        <f t="shared" si="142"/>
        <v/>
      </c>
      <c r="Y168" s="364" t="str">
        <f t="shared" si="143"/>
        <v/>
      </c>
      <c r="Z168" s="388"/>
      <c r="AA168" s="364" t="str">
        <f t="shared" si="144"/>
        <v/>
      </c>
      <c r="AB168" s="445" t="str">
        <f t="shared" si="145"/>
        <v/>
      </c>
      <c r="AC168" s="388"/>
      <c r="AD168" s="445" t="str">
        <f t="shared" si="146"/>
        <v/>
      </c>
      <c r="AE168" s="364" t="str">
        <f t="shared" si="147"/>
        <v/>
      </c>
      <c r="AF168" s="388"/>
      <c r="AG168" s="364"/>
      <c r="AH168" s="445" t="str">
        <f t="shared" si="148"/>
        <v/>
      </c>
      <c r="AI168" s="388"/>
      <c r="AJ168" s="445" t="str">
        <f t="shared" si="149"/>
        <v/>
      </c>
      <c r="AK168" s="364" t="str">
        <f t="shared" si="150"/>
        <v/>
      </c>
      <c r="AL168" s="388"/>
      <c r="AM168" s="364" t="str">
        <f t="shared" si="151"/>
        <v/>
      </c>
      <c r="AN168" s="445" t="str">
        <f t="shared" si="158"/>
        <v/>
      </c>
      <c r="AO168" s="388"/>
      <c r="AP168" s="445" t="str">
        <f t="shared" si="159"/>
        <v/>
      </c>
      <c r="AQ168" s="434" t="str">
        <f t="shared" si="160"/>
        <v/>
      </c>
      <c r="AR168" s="451"/>
      <c r="AS168" s="434" t="str">
        <f t="shared" si="161"/>
        <v/>
      </c>
      <c r="AT168" s="389"/>
      <c r="AU168" s="435" t="str">
        <f t="shared" si="162"/>
        <v/>
      </c>
      <c r="AV168" s="364">
        <f t="shared" si="163"/>
        <v>0.2</v>
      </c>
      <c r="AW168" s="389"/>
      <c r="AX168" s="365">
        <f>IF(A168="16) Qual porcentagem dos recursos financeiros de São Carlos será investida em abastecimento de água e estruturas de saneamento em 2050?   ",F168,"")</f>
        <v>1</v>
      </c>
      <c r="AY168" s="366" t="str">
        <f t="shared" si="152"/>
        <v/>
      </c>
      <c r="AZ168" s="358" t="str">
        <f t="shared" si="153"/>
        <v/>
      </c>
      <c r="BA168" s="366" t="str">
        <f t="shared" si="154"/>
        <v/>
      </c>
      <c r="BB168" s="358" t="str">
        <f t="shared" si="155"/>
        <v/>
      </c>
      <c r="BC168" s="366" t="str">
        <f t="shared" si="156"/>
        <v/>
      </c>
      <c r="BD168" s="367" t="str">
        <f t="shared" si="157"/>
        <v/>
      </c>
      <c r="BE168" s="356"/>
      <c r="BF168" s="356"/>
      <c r="BG168" s="356"/>
      <c r="BH168" s="356"/>
    </row>
    <row r="169" spans="1:83" ht="21.75" thickBot="1" x14ac:dyDescent="0.4">
      <c r="A169" s="355"/>
      <c r="B169" s="355"/>
      <c r="C169" s="355"/>
      <c r="D169" s="355"/>
      <c r="E169" s="355"/>
      <c r="F169" s="383"/>
      <c r="G169" s="355"/>
      <c r="H169" s="823" t="s">
        <v>296</v>
      </c>
      <c r="I169" s="823"/>
      <c r="J169" s="355"/>
      <c r="Q169" s="364" t="str">
        <f t="shared" si="138"/>
        <v/>
      </c>
      <c r="R169" s="388"/>
      <c r="S169" s="364" t="str">
        <f t="shared" si="139"/>
        <v/>
      </c>
      <c r="T169" s="445" t="str">
        <f t="shared" si="140"/>
        <v/>
      </c>
      <c r="U169" s="388"/>
      <c r="V169" s="445" t="str">
        <f t="shared" si="141"/>
        <v/>
      </c>
      <c r="W169" s="388"/>
      <c r="X169" s="445" t="str">
        <f t="shared" si="142"/>
        <v/>
      </c>
      <c r="Y169" s="364" t="str">
        <f t="shared" si="143"/>
        <v/>
      </c>
      <c r="Z169" s="388"/>
      <c r="AA169" s="364" t="str">
        <f t="shared" si="144"/>
        <v/>
      </c>
      <c r="AB169" s="445" t="str">
        <f t="shared" si="145"/>
        <v/>
      </c>
      <c r="AC169" s="388"/>
      <c r="AD169" s="445" t="str">
        <f t="shared" si="146"/>
        <v/>
      </c>
      <c r="AE169" s="364" t="str">
        <f t="shared" si="147"/>
        <v/>
      </c>
      <c r="AF169" s="388"/>
      <c r="AG169" s="364"/>
      <c r="AH169" s="445" t="str">
        <f t="shared" si="148"/>
        <v/>
      </c>
      <c r="AI169" s="388"/>
      <c r="AJ169" s="445" t="str">
        <f t="shared" si="149"/>
        <v/>
      </c>
      <c r="AK169" s="364" t="str">
        <f t="shared" si="150"/>
        <v/>
      </c>
      <c r="AL169" s="388"/>
      <c r="AM169" s="364" t="str">
        <f t="shared" si="151"/>
        <v/>
      </c>
      <c r="AN169" s="445" t="str">
        <f t="shared" si="158"/>
        <v/>
      </c>
      <c r="AO169" s="388"/>
      <c r="AP169" s="445" t="str">
        <f t="shared" si="159"/>
        <v/>
      </c>
      <c r="AQ169" s="434" t="str">
        <f t="shared" si="160"/>
        <v/>
      </c>
      <c r="AR169" s="451"/>
      <c r="AS169" s="434" t="str">
        <f t="shared" si="161"/>
        <v/>
      </c>
      <c r="AT169" s="389"/>
      <c r="AU169" s="435" t="str">
        <f t="shared" si="162"/>
        <v/>
      </c>
      <c r="AV169" s="364" t="str">
        <f t="shared" si="163"/>
        <v/>
      </c>
      <c r="AW169" s="389"/>
      <c r="AX169" s="365" t="str">
        <f t="shared" si="164"/>
        <v/>
      </c>
      <c r="AY169" s="366" t="str">
        <f t="shared" si="152"/>
        <v/>
      </c>
      <c r="AZ169" s="358" t="str">
        <f t="shared" si="153"/>
        <v/>
      </c>
      <c r="BA169" s="366" t="str">
        <f t="shared" si="154"/>
        <v/>
      </c>
      <c r="BB169" s="358" t="str">
        <f t="shared" si="155"/>
        <v/>
      </c>
      <c r="BC169" s="366" t="str">
        <f t="shared" si="156"/>
        <v/>
      </c>
      <c r="BD169" s="367" t="str">
        <f t="shared" si="157"/>
        <v/>
      </c>
      <c r="BE169" s="356"/>
      <c r="BF169" s="356"/>
      <c r="BG169" s="356"/>
      <c r="BH169" s="356"/>
    </row>
    <row r="170" spans="1:83" ht="21.75" thickBot="1" x14ac:dyDescent="0.4">
      <c r="A170" s="368" t="s">
        <v>297</v>
      </c>
      <c r="B170" s="820" t="s">
        <v>307</v>
      </c>
      <c r="C170" s="821"/>
      <c r="D170" s="821"/>
      <c r="E170" s="821"/>
      <c r="F170" s="821"/>
      <c r="G170" s="822"/>
      <c r="H170" s="819">
        <v>1</v>
      </c>
      <c r="I170" s="819"/>
      <c r="J170" s="355"/>
      <c r="Q170" s="364" t="str">
        <f t="shared" si="138"/>
        <v/>
      </c>
      <c r="R170" s="388"/>
      <c r="S170" s="364" t="str">
        <f t="shared" si="139"/>
        <v/>
      </c>
      <c r="T170" s="445" t="str">
        <f t="shared" si="140"/>
        <v/>
      </c>
      <c r="U170" s="388"/>
      <c r="V170" s="445" t="str">
        <f t="shared" si="141"/>
        <v/>
      </c>
      <c r="W170" s="388"/>
      <c r="X170" s="445" t="str">
        <f t="shared" si="142"/>
        <v/>
      </c>
      <c r="Y170" s="364" t="str">
        <f t="shared" si="143"/>
        <v/>
      </c>
      <c r="Z170" s="388"/>
      <c r="AA170" s="364" t="str">
        <f t="shared" si="144"/>
        <v/>
      </c>
      <c r="AB170" s="445" t="str">
        <f t="shared" si="145"/>
        <v/>
      </c>
      <c r="AC170" s="388"/>
      <c r="AD170" s="445" t="str">
        <f t="shared" si="146"/>
        <v/>
      </c>
      <c r="AE170" s="364" t="str">
        <f t="shared" si="147"/>
        <v/>
      </c>
      <c r="AF170" s="388"/>
      <c r="AG170" s="364"/>
      <c r="AH170" s="445" t="str">
        <f t="shared" si="148"/>
        <v/>
      </c>
      <c r="AI170" s="388"/>
      <c r="AJ170" s="445" t="str">
        <f t="shared" si="149"/>
        <v/>
      </c>
      <c r="AK170" s="364" t="str">
        <f t="shared" si="150"/>
        <v/>
      </c>
      <c r="AL170" s="388"/>
      <c r="AM170" s="364" t="str">
        <f t="shared" si="151"/>
        <v/>
      </c>
      <c r="AN170" s="445" t="str">
        <f t="shared" si="158"/>
        <v/>
      </c>
      <c r="AO170" s="388"/>
      <c r="AP170" s="445" t="str">
        <f t="shared" si="159"/>
        <v/>
      </c>
      <c r="AQ170" s="434" t="str">
        <f t="shared" si="160"/>
        <v/>
      </c>
      <c r="AR170" s="451"/>
      <c r="AS170" s="434" t="str">
        <f t="shared" si="161"/>
        <v/>
      </c>
      <c r="AT170" s="389"/>
      <c r="AU170" s="435" t="str">
        <f t="shared" si="162"/>
        <v/>
      </c>
      <c r="AV170" s="364" t="str">
        <f t="shared" si="163"/>
        <v/>
      </c>
      <c r="AW170" s="389"/>
      <c r="AX170" s="365" t="str">
        <f t="shared" si="164"/>
        <v/>
      </c>
      <c r="AY170" s="366">
        <f t="shared" si="152"/>
        <v>1</v>
      </c>
      <c r="AZ170" s="358" t="str">
        <f t="shared" si="153"/>
        <v/>
      </c>
      <c r="BA170" s="366" t="str">
        <f t="shared" si="154"/>
        <v/>
      </c>
      <c r="BB170" s="358" t="str">
        <f t="shared" si="155"/>
        <v/>
      </c>
      <c r="BC170" s="366" t="str">
        <f t="shared" si="156"/>
        <v/>
      </c>
      <c r="BD170" s="367" t="str">
        <f t="shared" si="157"/>
        <v/>
      </c>
      <c r="BE170" s="356"/>
      <c r="BF170" s="356"/>
      <c r="BG170" s="356"/>
      <c r="BH170" s="356"/>
    </row>
    <row r="171" spans="1:83" ht="21.75" thickBot="1" x14ac:dyDescent="0.4">
      <c r="A171" s="368" t="s">
        <v>299</v>
      </c>
      <c r="B171" s="820" t="s">
        <v>300</v>
      </c>
      <c r="C171" s="821"/>
      <c r="D171" s="821"/>
      <c r="E171" s="821"/>
      <c r="F171" s="821"/>
      <c r="G171" s="822"/>
      <c r="H171" s="819">
        <v>1</v>
      </c>
      <c r="I171" s="819"/>
      <c r="J171" s="355"/>
      <c r="Q171" s="364" t="str">
        <f t="shared" si="138"/>
        <v/>
      </c>
      <c r="R171" s="388"/>
      <c r="S171" s="364" t="str">
        <f t="shared" si="139"/>
        <v/>
      </c>
      <c r="T171" s="445" t="str">
        <f t="shared" si="140"/>
        <v/>
      </c>
      <c r="U171" s="388"/>
      <c r="V171" s="445" t="str">
        <f t="shared" si="141"/>
        <v/>
      </c>
      <c r="W171" s="388"/>
      <c r="X171" s="445" t="str">
        <f t="shared" si="142"/>
        <v/>
      </c>
      <c r="Y171" s="364" t="str">
        <f t="shared" si="143"/>
        <v/>
      </c>
      <c r="Z171" s="388"/>
      <c r="AA171" s="364" t="str">
        <f t="shared" si="144"/>
        <v/>
      </c>
      <c r="AB171" s="445" t="str">
        <f t="shared" si="145"/>
        <v/>
      </c>
      <c r="AC171" s="388"/>
      <c r="AD171" s="445" t="str">
        <f t="shared" si="146"/>
        <v/>
      </c>
      <c r="AE171" s="364" t="str">
        <f t="shared" si="147"/>
        <v/>
      </c>
      <c r="AF171" s="388"/>
      <c r="AG171" s="364"/>
      <c r="AH171" s="445" t="str">
        <f t="shared" si="148"/>
        <v/>
      </c>
      <c r="AI171" s="388"/>
      <c r="AJ171" s="445" t="str">
        <f t="shared" si="149"/>
        <v/>
      </c>
      <c r="AK171" s="364" t="str">
        <f t="shared" si="150"/>
        <v/>
      </c>
      <c r="AL171" s="388"/>
      <c r="AM171" s="364" t="str">
        <f t="shared" si="151"/>
        <v/>
      </c>
      <c r="AN171" s="445" t="str">
        <f t="shared" si="158"/>
        <v/>
      </c>
      <c r="AO171" s="388"/>
      <c r="AP171" s="445" t="str">
        <f t="shared" si="159"/>
        <v/>
      </c>
      <c r="AQ171" s="434" t="str">
        <f t="shared" si="160"/>
        <v/>
      </c>
      <c r="AR171" s="451"/>
      <c r="AS171" s="434" t="str">
        <f t="shared" si="161"/>
        <v/>
      </c>
      <c r="AT171" s="389"/>
      <c r="AU171" s="435" t="str">
        <f t="shared" si="162"/>
        <v/>
      </c>
      <c r="AV171" s="364" t="str">
        <f t="shared" si="163"/>
        <v/>
      </c>
      <c r="AW171" s="389"/>
      <c r="AX171" s="365" t="str">
        <f t="shared" si="164"/>
        <v/>
      </c>
      <c r="AY171" s="366" t="str">
        <f t="shared" si="152"/>
        <v/>
      </c>
      <c r="AZ171" s="358">
        <f t="shared" si="153"/>
        <v>1</v>
      </c>
      <c r="BA171" s="366" t="str">
        <f t="shared" si="154"/>
        <v/>
      </c>
      <c r="BB171" s="358" t="str">
        <f t="shared" si="155"/>
        <v/>
      </c>
      <c r="BC171" s="366" t="str">
        <f t="shared" si="156"/>
        <v/>
      </c>
      <c r="BD171" s="367" t="str">
        <f t="shared" si="157"/>
        <v/>
      </c>
      <c r="BE171" s="356"/>
      <c r="BF171" s="356"/>
      <c r="BG171" s="356"/>
      <c r="BH171" s="356"/>
    </row>
    <row r="172" spans="1:83" ht="21.75" thickBot="1" x14ac:dyDescent="0.4">
      <c r="A172" s="368" t="s">
        <v>301</v>
      </c>
      <c r="B172" s="820" t="s">
        <v>318</v>
      </c>
      <c r="C172" s="821"/>
      <c r="D172" s="821"/>
      <c r="E172" s="821"/>
      <c r="F172" s="821"/>
      <c r="G172" s="822"/>
      <c r="H172" s="819">
        <v>1</v>
      </c>
      <c r="I172" s="819"/>
      <c r="J172" s="355"/>
      <c r="Q172" s="364" t="str">
        <f t="shared" si="138"/>
        <v/>
      </c>
      <c r="R172" s="388"/>
      <c r="S172" s="364" t="str">
        <f t="shared" si="139"/>
        <v/>
      </c>
      <c r="T172" s="445" t="str">
        <f t="shared" si="140"/>
        <v/>
      </c>
      <c r="U172" s="388"/>
      <c r="V172" s="445" t="str">
        <f t="shared" si="141"/>
        <v/>
      </c>
      <c r="W172" s="388"/>
      <c r="X172" s="445" t="str">
        <f t="shared" si="142"/>
        <v/>
      </c>
      <c r="Y172" s="364" t="str">
        <f t="shared" si="143"/>
        <v/>
      </c>
      <c r="Z172" s="388"/>
      <c r="AA172" s="364" t="str">
        <f t="shared" si="144"/>
        <v/>
      </c>
      <c r="AB172" s="445" t="str">
        <f t="shared" si="145"/>
        <v/>
      </c>
      <c r="AC172" s="388"/>
      <c r="AD172" s="445" t="str">
        <f t="shared" si="146"/>
        <v/>
      </c>
      <c r="AE172" s="364" t="str">
        <f t="shared" si="147"/>
        <v/>
      </c>
      <c r="AF172" s="388"/>
      <c r="AG172" s="364"/>
      <c r="AH172" s="445" t="str">
        <f t="shared" si="148"/>
        <v/>
      </c>
      <c r="AI172" s="388"/>
      <c r="AJ172" s="445" t="str">
        <f t="shared" si="149"/>
        <v/>
      </c>
      <c r="AK172" s="364" t="str">
        <f t="shared" si="150"/>
        <v/>
      </c>
      <c r="AL172" s="388"/>
      <c r="AM172" s="364" t="str">
        <f t="shared" si="151"/>
        <v/>
      </c>
      <c r="AN172" s="445" t="str">
        <f t="shared" si="158"/>
        <v/>
      </c>
      <c r="AO172" s="388"/>
      <c r="AP172" s="445" t="str">
        <f t="shared" si="159"/>
        <v/>
      </c>
      <c r="AQ172" s="434" t="str">
        <f t="shared" si="160"/>
        <v/>
      </c>
      <c r="AR172" s="451"/>
      <c r="AS172" s="434" t="str">
        <f t="shared" si="161"/>
        <v/>
      </c>
      <c r="AT172" s="389"/>
      <c r="AU172" s="435" t="str">
        <f t="shared" si="162"/>
        <v/>
      </c>
      <c r="AV172" s="364" t="str">
        <f t="shared" si="163"/>
        <v/>
      </c>
      <c r="AW172" s="389"/>
      <c r="AX172" s="365" t="str">
        <f t="shared" si="164"/>
        <v/>
      </c>
      <c r="AY172" s="366" t="str">
        <f t="shared" si="152"/>
        <v/>
      </c>
      <c r="AZ172" s="358" t="str">
        <f t="shared" si="153"/>
        <v/>
      </c>
      <c r="BA172" s="366">
        <f t="shared" si="154"/>
        <v>1</v>
      </c>
      <c r="BB172" s="358" t="str">
        <f t="shared" si="155"/>
        <v/>
      </c>
      <c r="BC172" s="366" t="str">
        <f t="shared" si="156"/>
        <v/>
      </c>
      <c r="BD172" s="367" t="str">
        <f t="shared" si="157"/>
        <v/>
      </c>
      <c r="BE172" s="356"/>
      <c r="BF172" s="356"/>
      <c r="BG172" s="356"/>
      <c r="BH172" s="356"/>
    </row>
    <row r="173" spans="1:83" ht="21.75" thickBot="1" x14ac:dyDescent="0.4">
      <c r="A173" s="368" t="s">
        <v>302</v>
      </c>
      <c r="B173" s="820" t="s">
        <v>319</v>
      </c>
      <c r="C173" s="821"/>
      <c r="D173" s="821"/>
      <c r="E173" s="821"/>
      <c r="F173" s="821"/>
      <c r="G173" s="822"/>
      <c r="H173" s="819">
        <v>0</v>
      </c>
      <c r="I173" s="819"/>
      <c r="J173" s="355"/>
      <c r="Q173" s="364" t="str">
        <f t="shared" si="138"/>
        <v/>
      </c>
      <c r="R173" s="388"/>
      <c r="S173" s="364" t="str">
        <f t="shared" si="139"/>
        <v/>
      </c>
      <c r="T173" s="445" t="str">
        <f t="shared" si="140"/>
        <v/>
      </c>
      <c r="U173" s="388"/>
      <c r="V173" s="445" t="str">
        <f t="shared" si="141"/>
        <v/>
      </c>
      <c r="W173" s="388"/>
      <c r="X173" s="445" t="str">
        <f t="shared" si="142"/>
        <v/>
      </c>
      <c r="Y173" s="364" t="str">
        <f t="shared" si="143"/>
        <v/>
      </c>
      <c r="Z173" s="388"/>
      <c r="AA173" s="364" t="str">
        <f t="shared" si="144"/>
        <v/>
      </c>
      <c r="AB173" s="445" t="str">
        <f t="shared" si="145"/>
        <v/>
      </c>
      <c r="AC173" s="388"/>
      <c r="AD173" s="445" t="str">
        <f t="shared" si="146"/>
        <v/>
      </c>
      <c r="AE173" s="364" t="str">
        <f t="shared" si="147"/>
        <v/>
      </c>
      <c r="AF173" s="388"/>
      <c r="AG173" s="364"/>
      <c r="AH173" s="445" t="str">
        <f t="shared" si="148"/>
        <v/>
      </c>
      <c r="AI173" s="388"/>
      <c r="AJ173" s="445" t="str">
        <f t="shared" si="149"/>
        <v/>
      </c>
      <c r="AK173" s="364" t="str">
        <f t="shared" si="150"/>
        <v/>
      </c>
      <c r="AL173" s="388"/>
      <c r="AM173" s="364" t="str">
        <f t="shared" si="151"/>
        <v/>
      </c>
      <c r="AN173" s="445" t="str">
        <f t="shared" si="158"/>
        <v/>
      </c>
      <c r="AO173" s="388"/>
      <c r="AP173" s="445" t="str">
        <f t="shared" si="159"/>
        <v/>
      </c>
      <c r="AQ173" s="434" t="str">
        <f t="shared" si="160"/>
        <v/>
      </c>
      <c r="AR173" s="451"/>
      <c r="AS173" s="434" t="str">
        <f t="shared" si="161"/>
        <v/>
      </c>
      <c r="AT173" s="389"/>
      <c r="AU173" s="435" t="str">
        <f t="shared" si="162"/>
        <v/>
      </c>
      <c r="AV173" s="364" t="str">
        <f t="shared" si="163"/>
        <v/>
      </c>
      <c r="AW173" s="389"/>
      <c r="AX173" s="365" t="str">
        <f t="shared" si="164"/>
        <v/>
      </c>
      <c r="AY173" s="366" t="str">
        <f t="shared" si="152"/>
        <v/>
      </c>
      <c r="AZ173" s="358" t="str">
        <f t="shared" si="153"/>
        <v/>
      </c>
      <c r="BA173" s="366" t="str">
        <f t="shared" si="154"/>
        <v/>
      </c>
      <c r="BB173" s="358">
        <f t="shared" si="155"/>
        <v>0</v>
      </c>
      <c r="BC173" s="366" t="str">
        <f t="shared" si="156"/>
        <v/>
      </c>
      <c r="BD173" s="367" t="str">
        <f t="shared" si="157"/>
        <v/>
      </c>
      <c r="BE173" s="356"/>
      <c r="BF173" s="356"/>
      <c r="BG173" s="356"/>
      <c r="BH173" s="356"/>
    </row>
    <row r="174" spans="1:83" ht="21.75" thickBot="1" x14ac:dyDescent="0.4">
      <c r="A174" s="368" t="s">
        <v>303</v>
      </c>
      <c r="B174" s="820" t="s">
        <v>304</v>
      </c>
      <c r="C174" s="821"/>
      <c r="D174" s="821"/>
      <c r="E174" s="821"/>
      <c r="F174" s="821"/>
      <c r="G174" s="822"/>
      <c r="H174" s="819">
        <v>1</v>
      </c>
      <c r="I174" s="819"/>
      <c r="J174" s="355"/>
      <c r="Q174" s="364" t="str">
        <f t="shared" si="138"/>
        <v/>
      </c>
      <c r="R174" s="388"/>
      <c r="S174" s="364" t="str">
        <f t="shared" si="139"/>
        <v/>
      </c>
      <c r="T174" s="445" t="str">
        <f t="shared" si="140"/>
        <v/>
      </c>
      <c r="U174" s="388"/>
      <c r="V174" s="445" t="str">
        <f t="shared" si="141"/>
        <v/>
      </c>
      <c r="W174" s="388"/>
      <c r="X174" s="445" t="str">
        <f t="shared" si="142"/>
        <v/>
      </c>
      <c r="Y174" s="364" t="str">
        <f t="shared" si="143"/>
        <v/>
      </c>
      <c r="Z174" s="388"/>
      <c r="AA174" s="364" t="str">
        <f t="shared" si="144"/>
        <v/>
      </c>
      <c r="AB174" s="445" t="str">
        <f t="shared" si="145"/>
        <v/>
      </c>
      <c r="AC174" s="388"/>
      <c r="AD174" s="445" t="str">
        <f t="shared" si="146"/>
        <v/>
      </c>
      <c r="AE174" s="364" t="str">
        <f t="shared" si="147"/>
        <v/>
      </c>
      <c r="AF174" s="388"/>
      <c r="AG174" s="364"/>
      <c r="AH174" s="445" t="str">
        <f t="shared" si="148"/>
        <v/>
      </c>
      <c r="AI174" s="388"/>
      <c r="AJ174" s="445" t="str">
        <f t="shared" si="149"/>
        <v/>
      </c>
      <c r="AK174" s="364" t="str">
        <f t="shared" si="150"/>
        <v/>
      </c>
      <c r="AL174" s="388"/>
      <c r="AM174" s="364" t="str">
        <f t="shared" si="151"/>
        <v/>
      </c>
      <c r="AN174" s="445" t="str">
        <f t="shared" si="158"/>
        <v/>
      </c>
      <c r="AO174" s="388"/>
      <c r="AP174" s="445" t="str">
        <f t="shared" si="159"/>
        <v/>
      </c>
      <c r="AQ174" s="434" t="str">
        <f t="shared" si="160"/>
        <v/>
      </c>
      <c r="AR174" s="451"/>
      <c r="AS174" s="434" t="str">
        <f t="shared" si="161"/>
        <v/>
      </c>
      <c r="AT174" s="389"/>
      <c r="AU174" s="435" t="str">
        <f t="shared" si="162"/>
        <v/>
      </c>
      <c r="AV174" s="364" t="str">
        <f t="shared" si="163"/>
        <v/>
      </c>
      <c r="AW174" s="389"/>
      <c r="AX174" s="365" t="str">
        <f t="shared" si="164"/>
        <v/>
      </c>
      <c r="AY174" s="366" t="str">
        <f t="shared" si="152"/>
        <v/>
      </c>
      <c r="AZ174" s="358" t="str">
        <f t="shared" si="153"/>
        <v/>
      </c>
      <c r="BA174" s="366" t="str">
        <f t="shared" si="154"/>
        <v/>
      </c>
      <c r="BB174" s="358" t="str">
        <f t="shared" si="155"/>
        <v/>
      </c>
      <c r="BC174" s="366">
        <f t="shared" si="156"/>
        <v>1</v>
      </c>
      <c r="BD174" s="367" t="str">
        <f t="shared" si="157"/>
        <v/>
      </c>
      <c r="BE174" s="356"/>
      <c r="BF174" s="356"/>
      <c r="BG174" s="356"/>
      <c r="BH174" s="356"/>
    </row>
    <row r="175" spans="1:83" ht="21.75" thickBot="1" x14ac:dyDescent="0.4">
      <c r="A175" s="368" t="s">
        <v>305</v>
      </c>
      <c r="B175" s="820"/>
      <c r="C175" s="821"/>
      <c r="D175" s="821"/>
      <c r="E175" s="821"/>
      <c r="F175" s="821"/>
      <c r="G175" s="822"/>
      <c r="H175" s="819"/>
      <c r="I175" s="819"/>
      <c r="J175" s="355"/>
      <c r="Q175" s="364" t="str">
        <f t="shared" si="138"/>
        <v/>
      </c>
      <c r="R175" s="388"/>
      <c r="S175" s="364" t="str">
        <f t="shared" si="139"/>
        <v/>
      </c>
      <c r="T175" s="445" t="str">
        <f t="shared" si="140"/>
        <v/>
      </c>
      <c r="U175" s="388"/>
      <c r="V175" s="445" t="str">
        <f t="shared" si="141"/>
        <v/>
      </c>
      <c r="W175" s="388"/>
      <c r="X175" s="445" t="str">
        <f t="shared" si="142"/>
        <v/>
      </c>
      <c r="Y175" s="364" t="str">
        <f t="shared" si="143"/>
        <v/>
      </c>
      <c r="Z175" s="388"/>
      <c r="AA175" s="364" t="str">
        <f t="shared" si="144"/>
        <v/>
      </c>
      <c r="AB175" s="445" t="str">
        <f t="shared" si="145"/>
        <v/>
      </c>
      <c r="AC175" s="388"/>
      <c r="AD175" s="445" t="str">
        <f t="shared" si="146"/>
        <v/>
      </c>
      <c r="AE175" s="364" t="str">
        <f t="shared" si="147"/>
        <v/>
      </c>
      <c r="AF175" s="388"/>
      <c r="AG175" s="364"/>
      <c r="AH175" s="445" t="str">
        <f t="shared" si="148"/>
        <v/>
      </c>
      <c r="AI175" s="388"/>
      <c r="AJ175" s="445" t="str">
        <f t="shared" si="149"/>
        <v/>
      </c>
      <c r="AK175" s="364" t="str">
        <f t="shared" si="150"/>
        <v/>
      </c>
      <c r="AL175" s="388"/>
      <c r="AM175" s="364" t="str">
        <f t="shared" si="151"/>
        <v/>
      </c>
      <c r="AN175" s="445" t="str">
        <f t="shared" si="158"/>
        <v/>
      </c>
      <c r="AO175" s="388"/>
      <c r="AP175" s="445" t="str">
        <f t="shared" si="159"/>
        <v/>
      </c>
      <c r="AQ175" s="434" t="str">
        <f t="shared" si="160"/>
        <v/>
      </c>
      <c r="AR175" s="451"/>
      <c r="AS175" s="434" t="str">
        <f t="shared" si="161"/>
        <v/>
      </c>
      <c r="AT175" s="389"/>
      <c r="AU175" s="435" t="str">
        <f t="shared" si="162"/>
        <v/>
      </c>
      <c r="AV175" s="364" t="str">
        <f t="shared" si="163"/>
        <v/>
      </c>
      <c r="AW175" s="389"/>
      <c r="AX175" s="365" t="str">
        <f t="shared" si="164"/>
        <v/>
      </c>
      <c r="AY175" s="366" t="str">
        <f t="shared" si="152"/>
        <v/>
      </c>
      <c r="AZ175" s="358" t="str">
        <f t="shared" si="153"/>
        <v/>
      </c>
      <c r="BA175" s="366" t="str">
        <f t="shared" si="154"/>
        <v/>
      </c>
      <c r="BB175" s="358" t="str">
        <f t="shared" si="155"/>
        <v/>
      </c>
      <c r="BC175" s="366" t="str">
        <f t="shared" si="156"/>
        <v/>
      </c>
      <c r="BD175" s="367">
        <f t="shared" si="157"/>
        <v>0</v>
      </c>
      <c r="BE175" s="356"/>
      <c r="BF175" s="356"/>
      <c r="BG175" s="356"/>
      <c r="BH175" s="356"/>
      <c r="BJ175" s="360" t="str">
        <f>IF(B150&lt;20,SUM(AY149:BC175),"")</f>
        <v/>
      </c>
      <c r="BK175" s="360" t="str">
        <f>IF(AND(B150&gt;19,B150&lt;31),SUM(AY149:BC175),"")</f>
        <v/>
      </c>
      <c r="BL175" s="360">
        <f>IF(B150&gt;30,SUM(AY149:BC175),"")</f>
        <v>4</v>
      </c>
      <c r="BM175" s="356"/>
      <c r="BN175" s="360" t="str">
        <f>IF(AND(B150&lt;20,BJ175=0),1,"")</f>
        <v/>
      </c>
      <c r="BO175" s="360" t="str">
        <f>IF(AND(B150&lt;20,BJ175=1),1,"")</f>
        <v/>
      </c>
      <c r="BP175" s="360" t="str">
        <f>IF(AND(B150&lt;20,BJ175=2),1,"")</f>
        <v/>
      </c>
      <c r="BQ175" s="360" t="str">
        <f>IF(AND(B150&lt;20,BJ175=3),1,"")</f>
        <v/>
      </c>
      <c r="BR175" s="360" t="str">
        <f>IF(AND(B150&lt;20,BJ175=4),1,"")</f>
        <v/>
      </c>
      <c r="BS175" s="360" t="str">
        <f>IF(AND(B150&lt;20,BJ175=5),1,"")</f>
        <v/>
      </c>
      <c r="BT175" s="360" t="str">
        <f>IF(AND(AND(B150&gt;19,B150&lt;31),BK175=0),1,"")</f>
        <v/>
      </c>
      <c r="BU175" s="360" t="str">
        <f>IF(AND(AND(B150&gt;19,B150&lt;31),BK175=1),1,"")</f>
        <v/>
      </c>
      <c r="BV175" s="360" t="str">
        <f>IF(AND(AND(B150&gt;19,B150&lt;31),BK175=2),1,"")</f>
        <v/>
      </c>
      <c r="BW175" s="360" t="str">
        <f>IF(AND(AND(B150&gt;19,B150&lt;31),BK175=3),1,"")</f>
        <v/>
      </c>
      <c r="BX175" s="360" t="str">
        <f>IF(AND(AND(B150&gt;19,B150&lt;31),BK175=4),1,"")</f>
        <v/>
      </c>
      <c r="BY175" s="360" t="str">
        <f>IF(AND(AND(B150&gt;19,B150&lt;31),BK175=5),1,"")</f>
        <v/>
      </c>
      <c r="BZ175" s="360" t="str">
        <f>IF(AND(B150&gt;30,BL175=0),1,"")</f>
        <v/>
      </c>
      <c r="CA175" s="360" t="str">
        <f>IF(AND(B150&gt;30,BL175=1),1,"")</f>
        <v/>
      </c>
      <c r="CB175" s="360" t="str">
        <f>IF(AND(B150&gt;30,BL175=2),1,"")</f>
        <v/>
      </c>
      <c r="CC175" s="360" t="str">
        <f>IF(AND(B150&gt;30,BL175=3),1,"")</f>
        <v/>
      </c>
      <c r="CD175" s="360">
        <f>IF(AND(B150&gt;30,BL175=4),1,"")</f>
        <v>1</v>
      </c>
      <c r="CE175" s="360" t="str">
        <f>IF(AND(B150&gt;30,BL175=5),1,"")</f>
        <v/>
      </c>
    </row>
    <row r="176" spans="1:83" ht="36" x14ac:dyDescent="0.35">
      <c r="A176" s="818" t="str">
        <f>CONCATENATE("Voluntário",J176)</f>
        <v>Voluntário7</v>
      </c>
      <c r="B176" s="818"/>
      <c r="C176" s="818"/>
      <c r="D176" s="818"/>
      <c r="E176" s="818"/>
      <c r="F176" s="818"/>
      <c r="G176" s="818"/>
      <c r="H176" s="818"/>
      <c r="I176" s="818"/>
      <c r="J176" s="355">
        <f>J147+1</f>
        <v>7</v>
      </c>
      <c r="Q176" s="396"/>
      <c r="S176" s="396"/>
      <c r="T176" s="396"/>
      <c r="V176" s="396"/>
      <c r="X176" s="396"/>
      <c r="Y176" s="396"/>
      <c r="AA176" s="396"/>
      <c r="AB176" s="396"/>
      <c r="AD176" s="396"/>
      <c r="AE176" s="396"/>
      <c r="AG176" s="396"/>
      <c r="AH176" s="396"/>
      <c r="AJ176" s="396"/>
      <c r="AK176" s="396"/>
      <c r="AM176" s="396"/>
      <c r="AN176" s="396"/>
      <c r="AP176" s="396"/>
      <c r="AV176" s="396"/>
      <c r="AX176" s="397"/>
      <c r="AY176" s="398"/>
      <c r="AZ176" s="399"/>
      <c r="BA176" s="398"/>
      <c r="BB176" s="399"/>
      <c r="BC176" s="398"/>
      <c r="BD176" s="398"/>
      <c r="BE176" s="356"/>
      <c r="BF176" s="356"/>
      <c r="BG176" s="356"/>
      <c r="BH176" s="356"/>
    </row>
    <row r="177" spans="1:60" ht="21" x14ac:dyDescent="0.35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Q177" s="396"/>
      <c r="S177" s="396"/>
      <c r="T177" s="396"/>
      <c r="V177" s="396"/>
      <c r="X177" s="396"/>
      <c r="Y177" s="396"/>
      <c r="AA177" s="396"/>
      <c r="AB177" s="396"/>
      <c r="AD177" s="396"/>
      <c r="AE177" s="396"/>
      <c r="AG177" s="396"/>
      <c r="AH177" s="396"/>
      <c r="AJ177" s="396"/>
      <c r="AK177" s="396"/>
      <c r="AM177" s="396"/>
      <c r="AN177" s="396"/>
      <c r="AP177" s="396"/>
      <c r="AV177" s="396"/>
      <c r="AX177" s="397"/>
      <c r="AY177" s="398"/>
      <c r="AZ177" s="399"/>
      <c r="BA177" s="398"/>
      <c r="BB177" s="399"/>
      <c r="BC177" s="398"/>
      <c r="BD177" s="398"/>
      <c r="BE177" s="356"/>
      <c r="BF177" s="356"/>
      <c r="BG177" s="356"/>
      <c r="BH177" s="356"/>
    </row>
    <row r="178" spans="1:60" ht="21" x14ac:dyDescent="0.35">
      <c r="A178" s="356" t="s">
        <v>271</v>
      </c>
      <c r="B178" s="824"/>
      <c r="C178" s="819"/>
      <c r="D178" s="819"/>
      <c r="E178" s="819"/>
      <c r="F178" s="819"/>
      <c r="G178" s="819"/>
      <c r="H178" s="819"/>
      <c r="I178" s="819"/>
      <c r="J178" s="355"/>
      <c r="Q178" s="396"/>
      <c r="S178" s="396"/>
      <c r="T178" s="396"/>
      <c r="V178" s="396"/>
      <c r="X178" s="396"/>
      <c r="Y178" s="396"/>
      <c r="AA178" s="396"/>
      <c r="AB178" s="396"/>
      <c r="AD178" s="396"/>
      <c r="AE178" s="396"/>
      <c r="AG178" s="396"/>
      <c r="AH178" s="396"/>
      <c r="AJ178" s="396"/>
      <c r="AK178" s="396"/>
      <c r="AM178" s="396"/>
      <c r="AN178" s="396"/>
      <c r="AP178" s="396"/>
      <c r="AV178" s="396"/>
      <c r="AX178" s="397"/>
      <c r="AY178" s="398"/>
      <c r="AZ178" s="399"/>
      <c r="BA178" s="398"/>
      <c r="BB178" s="399"/>
      <c r="BC178" s="398"/>
      <c r="BD178" s="398"/>
      <c r="BE178" s="356"/>
      <c r="BF178" s="356"/>
      <c r="BG178" s="356"/>
      <c r="BH178" s="356"/>
    </row>
    <row r="179" spans="1:60" ht="21" x14ac:dyDescent="0.35">
      <c r="A179" s="356" t="s">
        <v>272</v>
      </c>
      <c r="B179" s="819">
        <v>11</v>
      </c>
      <c r="C179" s="819"/>
      <c r="D179" s="819"/>
      <c r="E179" s="819"/>
      <c r="F179" s="819"/>
      <c r="G179" s="819"/>
      <c r="H179" s="819"/>
      <c r="I179" s="819"/>
      <c r="J179" s="355"/>
      <c r="Q179" s="396"/>
      <c r="S179" s="396"/>
      <c r="T179" s="396"/>
      <c r="V179" s="396"/>
      <c r="X179" s="396"/>
      <c r="Y179" s="396"/>
      <c r="AA179" s="396"/>
      <c r="AB179" s="396"/>
      <c r="AD179" s="396"/>
      <c r="AE179" s="396"/>
      <c r="AG179" s="396"/>
      <c r="AH179" s="396"/>
      <c r="AJ179" s="396"/>
      <c r="AK179" s="396"/>
      <c r="AM179" s="396"/>
      <c r="AN179" s="396"/>
      <c r="AP179" s="396"/>
      <c r="AV179" s="396"/>
      <c r="AX179" s="397"/>
      <c r="AY179" s="398"/>
      <c r="AZ179" s="399"/>
      <c r="BA179" s="398"/>
      <c r="BB179" s="399"/>
      <c r="BC179" s="398"/>
      <c r="BD179" s="398"/>
      <c r="BE179" s="356"/>
      <c r="BF179" s="360">
        <f>IF(B179&lt;20,1,"")</f>
        <v>1</v>
      </c>
      <c r="BG179" s="360" t="str">
        <f>IF(AND(B179&gt;19,B179&lt;31),1,"")</f>
        <v/>
      </c>
      <c r="BH179" s="360" t="str">
        <f>IF(B179&gt;30,1,"")</f>
        <v/>
      </c>
    </row>
    <row r="180" spans="1:60" ht="21" x14ac:dyDescent="0.35">
      <c r="A180" s="356" t="s">
        <v>273</v>
      </c>
      <c r="B180" s="819" t="s">
        <v>320</v>
      </c>
      <c r="C180" s="819"/>
      <c r="D180" s="819"/>
      <c r="E180" s="819"/>
      <c r="F180" s="819"/>
      <c r="G180" s="819"/>
      <c r="H180" s="819"/>
      <c r="I180" s="819"/>
      <c r="J180" s="355"/>
      <c r="Q180" s="396"/>
      <c r="S180" s="396"/>
      <c r="T180" s="396"/>
      <c r="V180" s="396"/>
      <c r="X180" s="396"/>
      <c r="Y180" s="396"/>
      <c r="AA180" s="396"/>
      <c r="AB180" s="396"/>
      <c r="AD180" s="396"/>
      <c r="AE180" s="396"/>
      <c r="AG180" s="396"/>
      <c r="AH180" s="396"/>
      <c r="AJ180" s="396"/>
      <c r="AK180" s="396"/>
      <c r="AM180" s="396"/>
      <c r="AN180" s="396"/>
      <c r="AP180" s="396"/>
      <c r="AV180" s="396"/>
      <c r="AX180" s="397"/>
      <c r="AY180" s="398"/>
      <c r="AZ180" s="399"/>
      <c r="BA180" s="398"/>
      <c r="BB180" s="399"/>
      <c r="BC180" s="398"/>
      <c r="BD180" s="398"/>
      <c r="BE180" s="356"/>
      <c r="BF180" s="356"/>
      <c r="BG180" s="356"/>
      <c r="BH180" s="356"/>
    </row>
    <row r="181" spans="1:60" ht="21.75" thickBot="1" x14ac:dyDescent="0.4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Q181" s="396"/>
      <c r="S181" s="396"/>
      <c r="T181" s="396"/>
      <c r="V181" s="396"/>
      <c r="X181" s="396"/>
      <c r="Y181" s="396"/>
      <c r="AA181" s="396"/>
      <c r="AB181" s="396"/>
      <c r="AD181" s="396"/>
      <c r="AE181" s="396"/>
      <c r="AG181" s="396"/>
      <c r="AH181" s="396"/>
      <c r="AJ181" s="396"/>
      <c r="AK181" s="396"/>
      <c r="AM181" s="396"/>
      <c r="AN181" s="396"/>
      <c r="AP181" s="396"/>
      <c r="AV181" s="396"/>
      <c r="AX181" s="397"/>
      <c r="AY181" s="398"/>
      <c r="AZ181" s="399"/>
      <c r="BA181" s="398"/>
      <c r="BB181" s="399"/>
      <c r="BC181" s="398"/>
      <c r="BD181" s="398"/>
      <c r="BE181" s="356"/>
      <c r="BF181" s="356"/>
      <c r="BG181" s="356"/>
      <c r="BH181" s="356"/>
    </row>
    <row r="182" spans="1:60" ht="21.75" thickBot="1" x14ac:dyDescent="0.4">
      <c r="A182" s="368" t="s">
        <v>275</v>
      </c>
      <c r="B182" s="369">
        <v>4</v>
      </c>
      <c r="C182" s="370"/>
      <c r="D182" s="355"/>
      <c r="E182" s="355"/>
      <c r="F182" s="355"/>
      <c r="G182" s="355"/>
      <c r="H182" s="355"/>
      <c r="I182" s="355"/>
      <c r="J182" s="355"/>
      <c r="Q182" s="364" t="str">
        <f t="shared" ref="Q182:Q204" si="165">IF(A182="5) Quanto a sua casa pagava de conta de água mensalmente há 10 anos atrás (aproximadamente)?",F182,"")</f>
        <v/>
      </c>
      <c r="R182" s="388"/>
      <c r="S182" s="364" t="str">
        <f t="shared" ref="S182:S204" si="166">IF(A182="5) Quanto a sua casa pagava de conta de água mensalmente há 10 anos atrás (aproximadamente)?",I182,"")</f>
        <v/>
      </c>
      <c r="T182" s="445" t="str">
        <f t="shared" ref="T182:T204" si="167">IF(A182="6) Quanto a sua casa paga de conta de água hoje?  ",F182,"")</f>
        <v/>
      </c>
      <c r="U182" s="388"/>
      <c r="V182" s="445" t="str">
        <f t="shared" ref="V182:V204" si="168">IF(A182="7) Quanto você acha que sua casa pagará de conta de água em 2030?",F182,"")</f>
        <v/>
      </c>
      <c r="W182" s="388"/>
      <c r="X182" s="445" t="str">
        <f t="shared" ref="X182:X204" si="169">IF(A182="7) Quanto você acha que sua casa pagará de conta de água em 2030?",I182,"")</f>
        <v/>
      </c>
      <c r="Y182" s="364" t="str">
        <f t="shared" ref="Y182:Y204" si="170">IF(A182="8) Quanto você acha que sua casa pagará de conta de água em 2050?  ",F182,"")</f>
        <v/>
      </c>
      <c r="Z182" s="388"/>
      <c r="AA182" s="364" t="str">
        <f t="shared" ref="AA182:AA204" si="171">IF(A182="8) Quanto você acha que sua casa pagará de conta de água em 2050?  ",I182,"")</f>
        <v/>
      </c>
      <c r="AB182" s="445" t="str">
        <f t="shared" ref="AB182:AB204" si="172">IF(A182="9) Há dez anos atrás, sua casa produzia quantas sacolinhas de lixo por semana (aproximadamente)?",F182,"")</f>
        <v/>
      </c>
      <c r="AC182" s="388"/>
      <c r="AD182" s="445" t="str">
        <f t="shared" ref="AD182:AD204" si="173">IF(A182="9) Há dez anos atrás, sua casa produzia quantas sacolinhas de lixo por semana (aproximadamente)?",I182,"")</f>
        <v/>
      </c>
      <c r="AE182" s="364" t="str">
        <f t="shared" ref="AE182:AE204" si="174">IF(A182="10) Sua casa produz quantas sacolinhas de lixo por semana hoje em dia?   ",F182,"")</f>
        <v/>
      </c>
      <c r="AF182" s="388"/>
      <c r="AG182" s="364"/>
      <c r="AH182" s="445" t="str">
        <f t="shared" ref="AH182:AH204" si="175">IF(A182="11) Quantas sacolinhas de lixo você acha que sua casa produzirá por semana em 2030?  ",F182,"")</f>
        <v/>
      </c>
      <c r="AI182" s="388"/>
      <c r="AJ182" s="445" t="str">
        <f t="shared" ref="AJ182:AJ204" si="176">IF(A182="11) Quantas sacolinhas de lixo você acha que sua casa produzirá por semana em 2030?  ",I182,"")</f>
        <v/>
      </c>
      <c r="AK182" s="364" t="str">
        <f t="shared" ref="AK182:AK204" si="177">IF(A182="12) Quantas sacolinhas de lixo você acha que sua casa produzirá por semana em 2050?  ",F182,"")</f>
        <v/>
      </c>
      <c r="AL182" s="388"/>
      <c r="AM182" s="364" t="str">
        <f t="shared" ref="AM182:AM204" si="178">IF(A182="12) Quantas sacolinhas de lixo você acha que sua casa produzirá por semana em 2050?  ",I182,"")</f>
        <v/>
      </c>
      <c r="AN182" s="445" t="str">
        <f>IF(A182="13) Qual porcentagem dos recursos financeiros de São Carlos era investida em abastecimento de água e estruturas de saneamento dez anos atrás? ",B182,"")</f>
        <v/>
      </c>
      <c r="AO182" s="388"/>
      <c r="AP182" s="445" t="str">
        <f>IF(A182="13) Qual porcentagem dos recursos financeiros de São Carlos era investida em abastecimento de água e estruturas de saneamento dez anos atrás? ",F182,"")</f>
        <v/>
      </c>
      <c r="AQ182" s="434" t="str">
        <f>IF(A182="14) Qual porcentagem dos recursos financeiros de São Carlos é investida em abastecimento de água e estruturas de saneamento hoje? ",B182,"")</f>
        <v/>
      </c>
      <c r="AR182" s="451"/>
      <c r="AS182" s="434" t="str">
        <f>IF(A182="15) Qual porcentagem dos recursos financeiros de São Carlos será investida em abastecimento de água e estruturas de saneamento em 2030? ",B182,"")</f>
        <v/>
      </c>
      <c r="AT182" s="389"/>
      <c r="AU182" s="435" t="str">
        <f>IF(A182="15) Qual porcentagem dos recursos financeiros de São Carlos será investida em abastecimento de água e estruturas de saneamento em 2030? ",F182,"")</f>
        <v/>
      </c>
      <c r="AV182" s="364" t="str">
        <f>IF(A182="16) Qual porcentagem dos recursos financeiros de São Carlos será investida em abastecimento de água e estruturas de saneamento em 2050?   ",B182,"")</f>
        <v/>
      </c>
      <c r="AW182" s="389"/>
      <c r="AX182" s="365" t="str">
        <f>IF(A182="16) Qual porcentagem dos recursos financeiros de São Carlos será investida em abastecimento de água e estruturas de saneamento em 2050?   ",B182,"")</f>
        <v/>
      </c>
      <c r="AY182" s="366" t="str">
        <f t="shared" ref="AY182:AY204" si="179">IF(A182="17) De onde vem a água que você bebe?  ",H182,"")</f>
        <v/>
      </c>
      <c r="AZ182" s="358" t="str">
        <f t="shared" ref="AZ182:AZ204" si="180">IF(A182="18) Quem é responsável por trazer água para sua casa?  ",H182,"")</f>
        <v/>
      </c>
      <c r="BA182" s="366" t="str">
        <f t="shared" ref="BA182:BA204" si="181">IF(A182="19) O que acontece com o esgoto que sai da sua casa?  ",H182,"")</f>
        <v/>
      </c>
      <c r="BB182" s="358" t="str">
        <f t="shared" ref="BB182:BB204" si="182">IF(A182="20) Quem consome mais água em sua cidade: a população, as indústrias ou as fazendas? ",H182,"")</f>
        <v/>
      </c>
      <c r="BC182" s="366" t="str">
        <f t="shared" ref="BC182:BC204" si="183">IF(A182="21) Você se preocupa se a cidade em que você mora terá água para beber em 2100?  ",H182,"")</f>
        <v/>
      </c>
      <c r="BD182" s="367" t="str">
        <f t="shared" ref="BD182:BD204" si="184">IF(A182="22) Você acredita que pode ajudar no processo de decisão sobre gerenciamento dos recursos hídricos?  Se sim, como? ",H182,"")</f>
        <v/>
      </c>
      <c r="BE182" s="356"/>
      <c r="BF182" s="356"/>
      <c r="BG182" s="356"/>
      <c r="BH182" s="356"/>
    </row>
    <row r="183" spans="1:60" ht="21.75" thickBot="1" x14ac:dyDescent="0.4">
      <c r="A183" s="368" t="s">
        <v>276</v>
      </c>
      <c r="B183" s="369">
        <v>3</v>
      </c>
      <c r="C183" s="370"/>
      <c r="D183" s="355"/>
      <c r="E183" s="355"/>
      <c r="F183" s="355"/>
      <c r="G183" s="355"/>
      <c r="H183" s="355"/>
      <c r="I183" s="355"/>
      <c r="J183" s="355"/>
      <c r="Q183" s="364" t="str">
        <f t="shared" si="165"/>
        <v/>
      </c>
      <c r="R183" s="388"/>
      <c r="S183" s="364" t="str">
        <f t="shared" si="166"/>
        <v/>
      </c>
      <c r="T183" s="445" t="str">
        <f t="shared" si="167"/>
        <v/>
      </c>
      <c r="U183" s="388"/>
      <c r="V183" s="445" t="str">
        <f t="shared" si="168"/>
        <v/>
      </c>
      <c r="W183" s="388"/>
      <c r="X183" s="445" t="str">
        <f t="shared" si="169"/>
        <v/>
      </c>
      <c r="Y183" s="364" t="str">
        <f t="shared" si="170"/>
        <v/>
      </c>
      <c r="Z183" s="388"/>
      <c r="AA183" s="364" t="str">
        <f t="shared" si="171"/>
        <v/>
      </c>
      <c r="AB183" s="445" t="str">
        <f t="shared" si="172"/>
        <v/>
      </c>
      <c r="AC183" s="388"/>
      <c r="AD183" s="445" t="str">
        <f t="shared" si="173"/>
        <v/>
      </c>
      <c r="AE183" s="364" t="str">
        <f t="shared" si="174"/>
        <v/>
      </c>
      <c r="AF183" s="388"/>
      <c r="AG183" s="364"/>
      <c r="AH183" s="445" t="str">
        <f t="shared" si="175"/>
        <v/>
      </c>
      <c r="AI183" s="388"/>
      <c r="AJ183" s="445" t="str">
        <f t="shared" si="176"/>
        <v/>
      </c>
      <c r="AK183" s="364" t="str">
        <f t="shared" si="177"/>
        <v/>
      </c>
      <c r="AL183" s="388"/>
      <c r="AM183" s="364" t="str">
        <f t="shared" si="178"/>
        <v/>
      </c>
      <c r="AN183" s="445" t="str">
        <f t="shared" ref="AN183:AN204" si="185">IF(A183="13) Qual porcentagem dos recursos financeiros de São Carlos era investida em abastecimento de água e estruturas de saneamento dez anos atrás? ",B183,"")</f>
        <v/>
      </c>
      <c r="AO183" s="388"/>
      <c r="AP183" s="445" t="str">
        <f t="shared" ref="AP183:AP204" si="186">IF(A183="13) Qual porcentagem dos recursos financeiros de São Carlos era investida em abastecimento de água e estruturas de saneamento dez anos atrás? ",F183,"")</f>
        <v/>
      </c>
      <c r="AQ183" s="434" t="str">
        <f t="shared" ref="AQ183:AQ204" si="187">IF(A183="14) Qual porcentagem dos recursos financeiros de São Carlos é investida em abastecimento de água e estruturas de saneamento hoje? ",B183,"")</f>
        <v/>
      </c>
      <c r="AR183" s="451"/>
      <c r="AS183" s="434" t="str">
        <f t="shared" ref="AS183:AS204" si="188">IF(A183="15) Qual porcentagem dos recursos financeiros de São Carlos será investida em abastecimento de água e estruturas de saneamento em 2030? ",B183,"")</f>
        <v/>
      </c>
      <c r="AT183" s="389"/>
      <c r="AU183" s="435" t="str">
        <f t="shared" ref="AU183:AU204" si="189">IF(A183="15) Qual porcentagem dos recursos financeiros de São Carlos será investida em abastecimento de água e estruturas de saneamento em 2030? ",F183,"")</f>
        <v/>
      </c>
      <c r="AV183" s="364" t="str">
        <f t="shared" ref="AV183:AV204" si="190">IF(A183="16) Qual porcentagem dos recursos financeiros de São Carlos será investida em abastecimento de água e estruturas de saneamento em 2050?   ",B183,"")</f>
        <v/>
      </c>
      <c r="AW183" s="389"/>
      <c r="AX183" s="365" t="str">
        <f t="shared" ref="AX183:AX204" si="191">IF(A183="16) Qual porcentagem dos recursos financeiros de São Carlos será investida em abastecimento de água e estruturas de saneamento em 2050?   ",B183,"")</f>
        <v/>
      </c>
      <c r="AY183" s="366" t="str">
        <f t="shared" si="179"/>
        <v/>
      </c>
      <c r="AZ183" s="358" t="str">
        <f t="shared" si="180"/>
        <v/>
      </c>
      <c r="BA183" s="366" t="str">
        <f t="shared" si="181"/>
        <v/>
      </c>
      <c r="BB183" s="358" t="str">
        <f t="shared" si="182"/>
        <v/>
      </c>
      <c r="BC183" s="366" t="str">
        <f t="shared" si="183"/>
        <v/>
      </c>
      <c r="BD183" s="367" t="str">
        <f t="shared" si="184"/>
        <v/>
      </c>
      <c r="BE183" s="356"/>
      <c r="BF183" s="356"/>
      <c r="BG183" s="356"/>
      <c r="BH183" s="356"/>
    </row>
    <row r="184" spans="1:60" ht="21.75" thickBot="1" x14ac:dyDescent="0.4">
      <c r="A184" s="368" t="s">
        <v>277</v>
      </c>
      <c r="B184" s="369">
        <v>2</v>
      </c>
      <c r="C184" s="371"/>
      <c r="D184" s="355"/>
      <c r="E184" s="355"/>
      <c r="F184" s="355"/>
      <c r="G184" s="355"/>
      <c r="H184" s="355"/>
      <c r="I184" s="355"/>
      <c r="J184" s="355"/>
      <c r="Q184" s="364" t="str">
        <f t="shared" si="165"/>
        <v/>
      </c>
      <c r="R184" s="388"/>
      <c r="S184" s="364" t="str">
        <f t="shared" si="166"/>
        <v/>
      </c>
      <c r="T184" s="445" t="str">
        <f t="shared" si="167"/>
        <v/>
      </c>
      <c r="U184" s="388"/>
      <c r="V184" s="445" t="str">
        <f t="shared" si="168"/>
        <v/>
      </c>
      <c r="W184" s="388"/>
      <c r="X184" s="445" t="str">
        <f t="shared" si="169"/>
        <v/>
      </c>
      <c r="Y184" s="364" t="str">
        <f t="shared" si="170"/>
        <v/>
      </c>
      <c r="Z184" s="388"/>
      <c r="AA184" s="364" t="str">
        <f t="shared" si="171"/>
        <v/>
      </c>
      <c r="AB184" s="445" t="str">
        <f t="shared" si="172"/>
        <v/>
      </c>
      <c r="AC184" s="388"/>
      <c r="AD184" s="445" t="str">
        <f t="shared" si="173"/>
        <v/>
      </c>
      <c r="AE184" s="364" t="str">
        <f t="shared" si="174"/>
        <v/>
      </c>
      <c r="AF184" s="388"/>
      <c r="AG184" s="364"/>
      <c r="AH184" s="445" t="str">
        <f t="shared" si="175"/>
        <v/>
      </c>
      <c r="AI184" s="388"/>
      <c r="AJ184" s="445" t="str">
        <f t="shared" si="176"/>
        <v/>
      </c>
      <c r="AK184" s="364" t="str">
        <f t="shared" si="177"/>
        <v/>
      </c>
      <c r="AL184" s="388"/>
      <c r="AM184" s="364" t="str">
        <f t="shared" si="178"/>
        <v/>
      </c>
      <c r="AN184" s="445" t="str">
        <f t="shared" si="185"/>
        <v/>
      </c>
      <c r="AO184" s="388"/>
      <c r="AP184" s="445" t="str">
        <f t="shared" si="186"/>
        <v/>
      </c>
      <c r="AQ184" s="434" t="str">
        <f t="shared" si="187"/>
        <v/>
      </c>
      <c r="AR184" s="451"/>
      <c r="AS184" s="434" t="str">
        <f t="shared" si="188"/>
        <v/>
      </c>
      <c r="AT184" s="389"/>
      <c r="AU184" s="435" t="str">
        <f t="shared" si="189"/>
        <v/>
      </c>
      <c r="AV184" s="364" t="str">
        <f t="shared" si="190"/>
        <v/>
      </c>
      <c r="AW184" s="389"/>
      <c r="AX184" s="365" t="str">
        <f t="shared" si="191"/>
        <v/>
      </c>
      <c r="AY184" s="366" t="str">
        <f t="shared" si="179"/>
        <v/>
      </c>
      <c r="AZ184" s="358" t="str">
        <f t="shared" si="180"/>
        <v/>
      </c>
      <c r="BA184" s="366" t="str">
        <f t="shared" si="181"/>
        <v/>
      </c>
      <c r="BB184" s="358" t="str">
        <f t="shared" si="182"/>
        <v/>
      </c>
      <c r="BC184" s="366" t="str">
        <f t="shared" si="183"/>
        <v/>
      </c>
      <c r="BD184" s="367" t="str">
        <f t="shared" si="184"/>
        <v/>
      </c>
      <c r="BE184" s="356"/>
      <c r="BF184" s="356"/>
      <c r="BG184" s="356"/>
      <c r="BH184" s="356"/>
    </row>
    <row r="185" spans="1:60" ht="21.75" thickBot="1" x14ac:dyDescent="0.4">
      <c r="A185" s="368" t="s">
        <v>278</v>
      </c>
      <c r="B185" s="369">
        <v>1</v>
      </c>
      <c r="C185" s="370"/>
      <c r="D185" s="355"/>
      <c r="E185" s="355"/>
      <c r="F185" s="355"/>
      <c r="G185" s="355"/>
      <c r="H185" s="355"/>
      <c r="I185" s="355"/>
      <c r="J185" s="355"/>
      <c r="Q185" s="364" t="str">
        <f t="shared" si="165"/>
        <v/>
      </c>
      <c r="R185" s="388"/>
      <c r="S185" s="364" t="str">
        <f t="shared" si="166"/>
        <v/>
      </c>
      <c r="T185" s="445" t="str">
        <f t="shared" si="167"/>
        <v/>
      </c>
      <c r="U185" s="388"/>
      <c r="V185" s="445" t="str">
        <f t="shared" si="168"/>
        <v/>
      </c>
      <c r="W185" s="388"/>
      <c r="X185" s="445" t="str">
        <f t="shared" si="169"/>
        <v/>
      </c>
      <c r="Y185" s="364" t="str">
        <f t="shared" si="170"/>
        <v/>
      </c>
      <c r="Z185" s="388"/>
      <c r="AA185" s="364" t="str">
        <f t="shared" si="171"/>
        <v/>
      </c>
      <c r="AB185" s="445" t="str">
        <f t="shared" si="172"/>
        <v/>
      </c>
      <c r="AC185" s="388"/>
      <c r="AD185" s="445" t="str">
        <f t="shared" si="173"/>
        <v/>
      </c>
      <c r="AE185" s="364" t="str">
        <f t="shared" si="174"/>
        <v/>
      </c>
      <c r="AF185" s="388"/>
      <c r="AG185" s="364"/>
      <c r="AH185" s="445" t="str">
        <f t="shared" si="175"/>
        <v/>
      </c>
      <c r="AI185" s="388"/>
      <c r="AJ185" s="445" t="str">
        <f t="shared" si="176"/>
        <v/>
      </c>
      <c r="AK185" s="364" t="str">
        <f t="shared" si="177"/>
        <v/>
      </c>
      <c r="AL185" s="388"/>
      <c r="AM185" s="364" t="str">
        <f t="shared" si="178"/>
        <v/>
      </c>
      <c r="AN185" s="445" t="str">
        <f t="shared" si="185"/>
        <v/>
      </c>
      <c r="AO185" s="388"/>
      <c r="AP185" s="445" t="str">
        <f t="shared" si="186"/>
        <v/>
      </c>
      <c r="AQ185" s="434" t="str">
        <f t="shared" si="187"/>
        <v/>
      </c>
      <c r="AR185" s="451"/>
      <c r="AS185" s="434" t="str">
        <f t="shared" si="188"/>
        <v/>
      </c>
      <c r="AT185" s="389"/>
      <c r="AU185" s="435" t="str">
        <f t="shared" si="189"/>
        <v/>
      </c>
      <c r="AV185" s="364" t="str">
        <f t="shared" si="190"/>
        <v/>
      </c>
      <c r="AW185" s="389"/>
      <c r="AX185" s="365" t="str">
        <f t="shared" si="191"/>
        <v/>
      </c>
      <c r="AY185" s="366" t="str">
        <f t="shared" si="179"/>
        <v/>
      </c>
      <c r="AZ185" s="358" t="str">
        <f t="shared" si="180"/>
        <v/>
      </c>
      <c r="BA185" s="366" t="str">
        <f t="shared" si="181"/>
        <v/>
      </c>
      <c r="BB185" s="358" t="str">
        <f t="shared" si="182"/>
        <v/>
      </c>
      <c r="BC185" s="366" t="str">
        <f t="shared" si="183"/>
        <v/>
      </c>
      <c r="BD185" s="367" t="str">
        <f t="shared" si="184"/>
        <v/>
      </c>
      <c r="BE185" s="356"/>
      <c r="BF185" s="356"/>
      <c r="BG185" s="356"/>
      <c r="BH185" s="356"/>
    </row>
    <row r="186" spans="1:60" ht="21.75" thickBot="1" x14ac:dyDescent="0.4">
      <c r="A186" s="368" t="s">
        <v>279</v>
      </c>
      <c r="B186" s="369"/>
      <c r="C186" s="372"/>
      <c r="D186" s="814" t="s">
        <v>280</v>
      </c>
      <c r="E186" s="815"/>
      <c r="F186" s="373">
        <f>IF(B182&gt;0,B186/B182,"")</f>
        <v>0</v>
      </c>
      <c r="G186" s="368" t="s">
        <v>281</v>
      </c>
      <c r="H186" s="374"/>
      <c r="I186" s="375" t="e">
        <f>IF(B182&gt;0,(F186-F187)/F187,"")</f>
        <v>#DIV/0!</v>
      </c>
      <c r="J186" s="355"/>
      <c r="Q186" s="364"/>
      <c r="R186" s="388"/>
      <c r="S186" s="364"/>
      <c r="T186" s="445" t="str">
        <f t="shared" si="167"/>
        <v/>
      </c>
      <c r="U186" s="388"/>
      <c r="V186" s="445" t="str">
        <f t="shared" si="168"/>
        <v/>
      </c>
      <c r="W186" s="388"/>
      <c r="X186" s="445" t="str">
        <f t="shared" si="169"/>
        <v/>
      </c>
      <c r="Y186" s="364" t="str">
        <f t="shared" si="170"/>
        <v/>
      </c>
      <c r="Z186" s="388"/>
      <c r="AA186" s="364" t="str">
        <f t="shared" si="171"/>
        <v/>
      </c>
      <c r="AB186" s="445" t="str">
        <f t="shared" si="172"/>
        <v/>
      </c>
      <c r="AC186" s="388"/>
      <c r="AD186" s="445" t="str">
        <f t="shared" si="173"/>
        <v/>
      </c>
      <c r="AE186" s="364" t="str">
        <f t="shared" si="174"/>
        <v/>
      </c>
      <c r="AF186" s="388"/>
      <c r="AG186" s="364"/>
      <c r="AH186" s="445" t="str">
        <f t="shared" si="175"/>
        <v/>
      </c>
      <c r="AI186" s="388"/>
      <c r="AJ186" s="445" t="str">
        <f t="shared" si="176"/>
        <v/>
      </c>
      <c r="AK186" s="364" t="str">
        <f t="shared" si="177"/>
        <v/>
      </c>
      <c r="AL186" s="388"/>
      <c r="AM186" s="364" t="str">
        <f t="shared" si="178"/>
        <v/>
      </c>
      <c r="AN186" s="445" t="str">
        <f t="shared" si="185"/>
        <v/>
      </c>
      <c r="AO186" s="388"/>
      <c r="AP186" s="445" t="str">
        <f t="shared" si="186"/>
        <v/>
      </c>
      <c r="AQ186" s="434" t="str">
        <f t="shared" si="187"/>
        <v/>
      </c>
      <c r="AR186" s="451"/>
      <c r="AS186" s="434" t="str">
        <f t="shared" si="188"/>
        <v/>
      </c>
      <c r="AT186" s="389"/>
      <c r="AU186" s="435" t="str">
        <f t="shared" si="189"/>
        <v/>
      </c>
      <c r="AV186" s="364" t="str">
        <f t="shared" si="190"/>
        <v/>
      </c>
      <c r="AW186" s="389"/>
      <c r="AX186" s="365" t="str">
        <f t="shared" si="191"/>
        <v/>
      </c>
      <c r="AY186" s="366" t="str">
        <f t="shared" si="179"/>
        <v/>
      </c>
      <c r="AZ186" s="358" t="str">
        <f t="shared" si="180"/>
        <v/>
      </c>
      <c r="BA186" s="366" t="str">
        <f t="shared" si="181"/>
        <v/>
      </c>
      <c r="BB186" s="358" t="str">
        <f t="shared" si="182"/>
        <v/>
      </c>
      <c r="BC186" s="366" t="str">
        <f t="shared" si="183"/>
        <v/>
      </c>
      <c r="BD186" s="367" t="str">
        <f t="shared" si="184"/>
        <v/>
      </c>
      <c r="BE186" s="356"/>
      <c r="BF186" s="356"/>
      <c r="BG186" s="356"/>
      <c r="BH186" s="356"/>
    </row>
    <row r="187" spans="1:60" ht="21.75" thickBot="1" x14ac:dyDescent="0.4">
      <c r="A187" s="368" t="s">
        <v>282</v>
      </c>
      <c r="B187" s="369"/>
      <c r="C187" s="372"/>
      <c r="D187" s="814" t="s">
        <v>280</v>
      </c>
      <c r="E187" s="815"/>
      <c r="F187" s="373">
        <f>IF(B183&gt;0,B187/B183,"")</f>
        <v>0</v>
      </c>
      <c r="G187" s="376"/>
      <c r="H187" s="377"/>
      <c r="I187" s="378"/>
      <c r="J187" s="355"/>
      <c r="Q187" s="364" t="str">
        <f t="shared" si="165"/>
        <v/>
      </c>
      <c r="R187" s="388"/>
      <c r="S187" s="364" t="str">
        <f t="shared" si="166"/>
        <v/>
      </c>
      <c r="T187" s="445"/>
      <c r="U187" s="388"/>
      <c r="V187" s="445" t="str">
        <f t="shared" si="168"/>
        <v/>
      </c>
      <c r="W187" s="388"/>
      <c r="X187" s="445" t="str">
        <f t="shared" si="169"/>
        <v/>
      </c>
      <c r="Y187" s="364" t="str">
        <f t="shared" si="170"/>
        <v/>
      </c>
      <c r="Z187" s="388"/>
      <c r="AA187" s="364" t="str">
        <f t="shared" si="171"/>
        <v/>
      </c>
      <c r="AB187" s="445" t="str">
        <f t="shared" si="172"/>
        <v/>
      </c>
      <c r="AC187" s="388"/>
      <c r="AD187" s="445" t="str">
        <f t="shared" si="173"/>
        <v/>
      </c>
      <c r="AE187" s="364" t="str">
        <f t="shared" si="174"/>
        <v/>
      </c>
      <c r="AF187" s="388"/>
      <c r="AG187" s="364"/>
      <c r="AH187" s="445" t="str">
        <f t="shared" si="175"/>
        <v/>
      </c>
      <c r="AI187" s="388"/>
      <c r="AJ187" s="445" t="str">
        <f t="shared" si="176"/>
        <v/>
      </c>
      <c r="AK187" s="364" t="str">
        <f t="shared" si="177"/>
        <v/>
      </c>
      <c r="AL187" s="388"/>
      <c r="AM187" s="364" t="str">
        <f t="shared" si="178"/>
        <v/>
      </c>
      <c r="AN187" s="445" t="str">
        <f t="shared" si="185"/>
        <v/>
      </c>
      <c r="AO187" s="388"/>
      <c r="AP187" s="445" t="str">
        <f t="shared" si="186"/>
        <v/>
      </c>
      <c r="AQ187" s="434" t="str">
        <f t="shared" si="187"/>
        <v/>
      </c>
      <c r="AR187" s="451"/>
      <c r="AS187" s="434" t="str">
        <f t="shared" si="188"/>
        <v/>
      </c>
      <c r="AT187" s="389"/>
      <c r="AU187" s="435" t="str">
        <f t="shared" si="189"/>
        <v/>
      </c>
      <c r="AV187" s="364" t="str">
        <f t="shared" si="190"/>
        <v/>
      </c>
      <c r="AW187" s="389"/>
      <c r="AX187" s="365" t="str">
        <f t="shared" si="191"/>
        <v/>
      </c>
      <c r="AY187" s="366" t="str">
        <f t="shared" si="179"/>
        <v/>
      </c>
      <c r="AZ187" s="358" t="str">
        <f t="shared" si="180"/>
        <v/>
      </c>
      <c r="BA187" s="366" t="str">
        <f t="shared" si="181"/>
        <v/>
      </c>
      <c r="BB187" s="358" t="str">
        <f t="shared" si="182"/>
        <v/>
      </c>
      <c r="BC187" s="366" t="str">
        <f t="shared" si="183"/>
        <v/>
      </c>
      <c r="BD187" s="367" t="str">
        <f t="shared" si="184"/>
        <v/>
      </c>
      <c r="BE187" s="356"/>
      <c r="BF187" s="356"/>
      <c r="BG187" s="356"/>
      <c r="BH187" s="356"/>
    </row>
    <row r="188" spans="1:60" ht="21.75" thickBot="1" x14ac:dyDescent="0.4">
      <c r="A188" s="368" t="s">
        <v>283</v>
      </c>
      <c r="B188" s="369"/>
      <c r="C188" s="372"/>
      <c r="D188" s="814" t="s">
        <v>280</v>
      </c>
      <c r="E188" s="815"/>
      <c r="F188" s="373">
        <f>IF(B184&gt;0,B188/B184,"")</f>
        <v>0</v>
      </c>
      <c r="G188" s="368" t="s">
        <v>284</v>
      </c>
      <c r="H188" s="374"/>
      <c r="I188" s="375" t="e">
        <f>IF(B183&gt;0,(F188-F187)/F187,"")</f>
        <v>#DIV/0!</v>
      </c>
      <c r="J188" s="355"/>
      <c r="Q188" s="364" t="str">
        <f t="shared" si="165"/>
        <v/>
      </c>
      <c r="R188" s="388"/>
      <c r="S188" s="364" t="str">
        <f t="shared" si="166"/>
        <v/>
      </c>
      <c r="T188" s="445" t="str">
        <f t="shared" si="167"/>
        <v/>
      </c>
      <c r="U188" s="388"/>
      <c r="V188" s="445"/>
      <c r="W188" s="388"/>
      <c r="X188" s="445"/>
      <c r="Y188" s="364" t="str">
        <f t="shared" si="170"/>
        <v/>
      </c>
      <c r="Z188" s="388"/>
      <c r="AA188" s="364" t="str">
        <f t="shared" si="171"/>
        <v/>
      </c>
      <c r="AB188" s="445" t="str">
        <f t="shared" si="172"/>
        <v/>
      </c>
      <c r="AC188" s="388"/>
      <c r="AD188" s="445" t="str">
        <f t="shared" si="173"/>
        <v/>
      </c>
      <c r="AE188" s="364" t="str">
        <f t="shared" si="174"/>
        <v/>
      </c>
      <c r="AF188" s="388"/>
      <c r="AG188" s="364"/>
      <c r="AH188" s="445" t="str">
        <f t="shared" si="175"/>
        <v/>
      </c>
      <c r="AI188" s="388"/>
      <c r="AJ188" s="445" t="str">
        <f t="shared" si="176"/>
        <v/>
      </c>
      <c r="AK188" s="364" t="str">
        <f t="shared" si="177"/>
        <v/>
      </c>
      <c r="AL188" s="388"/>
      <c r="AM188" s="364" t="str">
        <f t="shared" si="178"/>
        <v/>
      </c>
      <c r="AN188" s="445" t="str">
        <f t="shared" si="185"/>
        <v/>
      </c>
      <c r="AO188" s="388"/>
      <c r="AP188" s="445" t="str">
        <f t="shared" si="186"/>
        <v/>
      </c>
      <c r="AQ188" s="434" t="str">
        <f t="shared" si="187"/>
        <v/>
      </c>
      <c r="AR188" s="451"/>
      <c r="AS188" s="434" t="str">
        <f t="shared" si="188"/>
        <v/>
      </c>
      <c r="AT188" s="389"/>
      <c r="AU188" s="435" t="str">
        <f t="shared" si="189"/>
        <v/>
      </c>
      <c r="AV188" s="364" t="str">
        <f t="shared" si="190"/>
        <v/>
      </c>
      <c r="AW188" s="389"/>
      <c r="AX188" s="365" t="str">
        <f t="shared" si="191"/>
        <v/>
      </c>
      <c r="AY188" s="366" t="str">
        <f t="shared" si="179"/>
        <v/>
      </c>
      <c r="AZ188" s="358" t="str">
        <f t="shared" si="180"/>
        <v/>
      </c>
      <c r="BA188" s="366" t="str">
        <f t="shared" si="181"/>
        <v/>
      </c>
      <c r="BB188" s="358" t="str">
        <f t="shared" si="182"/>
        <v/>
      </c>
      <c r="BC188" s="366" t="str">
        <f t="shared" si="183"/>
        <v/>
      </c>
      <c r="BD188" s="367" t="str">
        <f t="shared" si="184"/>
        <v/>
      </c>
      <c r="BE188" s="356"/>
      <c r="BF188" s="356"/>
      <c r="BG188" s="356"/>
      <c r="BH188" s="356"/>
    </row>
    <row r="189" spans="1:60" ht="21.75" thickBot="1" x14ac:dyDescent="0.4">
      <c r="A189" s="368" t="s">
        <v>285</v>
      </c>
      <c r="B189" s="369"/>
      <c r="C189" s="372"/>
      <c r="D189" s="814" t="s">
        <v>280</v>
      </c>
      <c r="E189" s="815"/>
      <c r="F189" s="373">
        <f>IF(B185&gt;0,B189/B185,"")</f>
        <v>0</v>
      </c>
      <c r="G189" s="368" t="s">
        <v>286</v>
      </c>
      <c r="H189" s="374"/>
      <c r="I189" s="375" t="e">
        <f>IF(B184&gt;0,(F189-F187)/F187,"")</f>
        <v>#DIV/0!</v>
      </c>
      <c r="J189" s="355"/>
      <c r="Q189" s="364" t="str">
        <f t="shared" si="165"/>
        <v/>
      </c>
      <c r="R189" s="388"/>
      <c r="S189" s="364" t="str">
        <f t="shared" si="166"/>
        <v/>
      </c>
      <c r="T189" s="445" t="str">
        <f t="shared" si="167"/>
        <v/>
      </c>
      <c r="U189" s="388"/>
      <c r="V189" s="445" t="str">
        <f t="shared" si="168"/>
        <v/>
      </c>
      <c r="W189" s="388"/>
      <c r="X189" s="445" t="str">
        <f t="shared" si="169"/>
        <v/>
      </c>
      <c r="Y189" s="364"/>
      <c r="Z189" s="388"/>
      <c r="AA189" s="364"/>
      <c r="AB189" s="445" t="str">
        <f t="shared" si="172"/>
        <v/>
      </c>
      <c r="AC189" s="388"/>
      <c r="AD189" s="445" t="str">
        <f t="shared" si="173"/>
        <v/>
      </c>
      <c r="AE189" s="364" t="str">
        <f t="shared" si="174"/>
        <v/>
      </c>
      <c r="AF189" s="388"/>
      <c r="AG189" s="364"/>
      <c r="AH189" s="445" t="str">
        <f t="shared" si="175"/>
        <v/>
      </c>
      <c r="AI189" s="388"/>
      <c r="AJ189" s="445" t="str">
        <f t="shared" si="176"/>
        <v/>
      </c>
      <c r="AK189" s="364" t="str">
        <f t="shared" si="177"/>
        <v/>
      </c>
      <c r="AL189" s="388"/>
      <c r="AM189" s="364" t="str">
        <f t="shared" si="178"/>
        <v/>
      </c>
      <c r="AN189" s="445" t="str">
        <f t="shared" si="185"/>
        <v/>
      </c>
      <c r="AO189" s="388"/>
      <c r="AP189" s="445" t="str">
        <f t="shared" si="186"/>
        <v/>
      </c>
      <c r="AQ189" s="434" t="str">
        <f t="shared" si="187"/>
        <v/>
      </c>
      <c r="AR189" s="451"/>
      <c r="AS189" s="434" t="str">
        <f t="shared" si="188"/>
        <v/>
      </c>
      <c r="AT189" s="389"/>
      <c r="AU189" s="435" t="str">
        <f t="shared" si="189"/>
        <v/>
      </c>
      <c r="AV189" s="364" t="str">
        <f t="shared" si="190"/>
        <v/>
      </c>
      <c r="AW189" s="389"/>
      <c r="AX189" s="365" t="str">
        <f t="shared" si="191"/>
        <v/>
      </c>
      <c r="AY189" s="366" t="str">
        <f t="shared" si="179"/>
        <v/>
      </c>
      <c r="AZ189" s="358" t="str">
        <f t="shared" si="180"/>
        <v/>
      </c>
      <c r="BA189" s="366" t="str">
        <f t="shared" si="181"/>
        <v/>
      </c>
      <c r="BB189" s="358" t="str">
        <f t="shared" si="182"/>
        <v/>
      </c>
      <c r="BC189" s="366" t="str">
        <f t="shared" si="183"/>
        <v/>
      </c>
      <c r="BD189" s="367" t="str">
        <f t="shared" si="184"/>
        <v/>
      </c>
      <c r="BE189" s="356"/>
      <c r="BF189" s="356"/>
      <c r="BG189" s="356"/>
      <c r="BH189" s="356"/>
    </row>
    <row r="190" spans="1:60" ht="21.75" thickBot="1" x14ac:dyDescent="0.4">
      <c r="A190" s="368" t="s">
        <v>287</v>
      </c>
      <c r="B190" s="369">
        <v>8</v>
      </c>
      <c r="C190" s="372"/>
      <c r="D190" s="814" t="s">
        <v>288</v>
      </c>
      <c r="E190" s="815"/>
      <c r="F190" s="373">
        <f>IF(B182&gt;0,B190/B182,"")</f>
        <v>2</v>
      </c>
      <c r="G190" s="368" t="s">
        <v>281</v>
      </c>
      <c r="H190" s="374"/>
      <c r="I190" s="375" t="str">
        <f>IF(B186&gt;0,(F190-F191)/F191,"")</f>
        <v/>
      </c>
      <c r="J190" s="355"/>
      <c r="Q190" s="364" t="str">
        <f t="shared" si="165"/>
        <v/>
      </c>
      <c r="R190" s="388"/>
      <c r="S190" s="364" t="str">
        <f t="shared" si="166"/>
        <v/>
      </c>
      <c r="T190" s="445" t="str">
        <f t="shared" si="167"/>
        <v/>
      </c>
      <c r="U190" s="388"/>
      <c r="V190" s="445" t="str">
        <f t="shared" si="168"/>
        <v/>
      </c>
      <c r="W190" s="388"/>
      <c r="X190" s="445" t="str">
        <f t="shared" si="169"/>
        <v/>
      </c>
      <c r="Y190" s="364" t="str">
        <f t="shared" si="170"/>
        <v/>
      </c>
      <c r="Z190" s="388"/>
      <c r="AA190" s="364" t="str">
        <f t="shared" si="171"/>
        <v/>
      </c>
      <c r="AB190" s="445">
        <f t="shared" si="172"/>
        <v>2</v>
      </c>
      <c r="AC190" s="388"/>
      <c r="AD190" s="445" t="str">
        <f t="shared" si="173"/>
        <v/>
      </c>
      <c r="AE190" s="364" t="str">
        <f t="shared" si="174"/>
        <v/>
      </c>
      <c r="AF190" s="388"/>
      <c r="AG190" s="364"/>
      <c r="AH190" s="445" t="str">
        <f t="shared" si="175"/>
        <v/>
      </c>
      <c r="AI190" s="388"/>
      <c r="AJ190" s="445" t="str">
        <f t="shared" si="176"/>
        <v/>
      </c>
      <c r="AK190" s="364" t="str">
        <f t="shared" si="177"/>
        <v/>
      </c>
      <c r="AL190" s="388"/>
      <c r="AM190" s="364" t="str">
        <f t="shared" si="178"/>
        <v/>
      </c>
      <c r="AN190" s="445" t="str">
        <f t="shared" si="185"/>
        <v/>
      </c>
      <c r="AO190" s="388"/>
      <c r="AP190" s="445" t="str">
        <f t="shared" si="186"/>
        <v/>
      </c>
      <c r="AQ190" s="434" t="str">
        <f t="shared" si="187"/>
        <v/>
      </c>
      <c r="AR190" s="451"/>
      <c r="AS190" s="434" t="str">
        <f t="shared" si="188"/>
        <v/>
      </c>
      <c r="AT190" s="389"/>
      <c r="AU190" s="435" t="str">
        <f t="shared" si="189"/>
        <v/>
      </c>
      <c r="AV190" s="364" t="str">
        <f t="shared" si="190"/>
        <v/>
      </c>
      <c r="AW190" s="389"/>
      <c r="AX190" s="365" t="str">
        <f t="shared" si="191"/>
        <v/>
      </c>
      <c r="AY190" s="366" t="str">
        <f t="shared" si="179"/>
        <v/>
      </c>
      <c r="AZ190" s="358" t="str">
        <f t="shared" si="180"/>
        <v/>
      </c>
      <c r="BA190" s="366" t="str">
        <f t="shared" si="181"/>
        <v/>
      </c>
      <c r="BB190" s="358" t="str">
        <f t="shared" si="182"/>
        <v/>
      </c>
      <c r="BC190" s="366" t="str">
        <f t="shared" si="183"/>
        <v/>
      </c>
      <c r="BD190" s="367" t="str">
        <f t="shared" si="184"/>
        <v/>
      </c>
      <c r="BE190" s="356"/>
      <c r="BF190" s="356"/>
      <c r="BG190" s="356"/>
      <c r="BH190" s="356"/>
    </row>
    <row r="191" spans="1:60" ht="21.75" thickBot="1" x14ac:dyDescent="0.4">
      <c r="A191" s="368" t="s">
        <v>289</v>
      </c>
      <c r="B191" s="369">
        <v>6</v>
      </c>
      <c r="C191" s="372"/>
      <c r="D191" s="816" t="s">
        <v>288</v>
      </c>
      <c r="E191" s="817"/>
      <c r="F191" s="373">
        <f>IF(B183&gt;0,B191/B183,"")</f>
        <v>2</v>
      </c>
      <c r="G191" s="379"/>
      <c r="H191" s="372"/>
      <c r="I191" s="380"/>
      <c r="J191" s="355"/>
      <c r="Q191" s="364" t="str">
        <f t="shared" si="165"/>
        <v/>
      </c>
      <c r="R191" s="388"/>
      <c r="S191" s="364" t="str">
        <f t="shared" si="166"/>
        <v/>
      </c>
      <c r="T191" s="445" t="str">
        <f t="shared" si="167"/>
        <v/>
      </c>
      <c r="U191" s="388"/>
      <c r="V191" s="445" t="str">
        <f t="shared" si="168"/>
        <v/>
      </c>
      <c r="W191" s="388"/>
      <c r="X191" s="445" t="str">
        <f t="shared" si="169"/>
        <v/>
      </c>
      <c r="Y191" s="364" t="str">
        <f t="shared" si="170"/>
        <v/>
      </c>
      <c r="Z191" s="388"/>
      <c r="AA191" s="364" t="str">
        <f t="shared" si="171"/>
        <v/>
      </c>
      <c r="AB191" s="445" t="str">
        <f t="shared" si="172"/>
        <v/>
      </c>
      <c r="AC191" s="388"/>
      <c r="AD191" s="445" t="str">
        <f t="shared" si="173"/>
        <v/>
      </c>
      <c r="AE191" s="364">
        <f t="shared" si="174"/>
        <v>2</v>
      </c>
      <c r="AF191" s="388"/>
      <c r="AG191" s="364"/>
      <c r="AH191" s="445" t="str">
        <f t="shared" si="175"/>
        <v/>
      </c>
      <c r="AI191" s="388"/>
      <c r="AJ191" s="445" t="str">
        <f t="shared" si="176"/>
        <v/>
      </c>
      <c r="AK191" s="364" t="str">
        <f t="shared" si="177"/>
        <v/>
      </c>
      <c r="AL191" s="388"/>
      <c r="AM191" s="364" t="str">
        <f t="shared" si="178"/>
        <v/>
      </c>
      <c r="AN191" s="445" t="str">
        <f t="shared" si="185"/>
        <v/>
      </c>
      <c r="AO191" s="388"/>
      <c r="AP191" s="445" t="str">
        <f t="shared" si="186"/>
        <v/>
      </c>
      <c r="AQ191" s="434" t="str">
        <f t="shared" si="187"/>
        <v/>
      </c>
      <c r="AR191" s="451"/>
      <c r="AS191" s="434" t="str">
        <f t="shared" si="188"/>
        <v/>
      </c>
      <c r="AT191" s="389"/>
      <c r="AU191" s="435" t="str">
        <f t="shared" si="189"/>
        <v/>
      </c>
      <c r="AV191" s="364" t="str">
        <f t="shared" si="190"/>
        <v/>
      </c>
      <c r="AW191" s="389"/>
      <c r="AX191" s="365" t="str">
        <f t="shared" si="191"/>
        <v/>
      </c>
      <c r="AY191" s="366" t="str">
        <f t="shared" si="179"/>
        <v/>
      </c>
      <c r="AZ191" s="358" t="str">
        <f t="shared" si="180"/>
        <v/>
      </c>
      <c r="BA191" s="366" t="str">
        <f t="shared" si="181"/>
        <v/>
      </c>
      <c r="BB191" s="358" t="str">
        <f t="shared" si="182"/>
        <v/>
      </c>
      <c r="BC191" s="366" t="str">
        <f t="shared" si="183"/>
        <v/>
      </c>
      <c r="BD191" s="367" t="str">
        <f t="shared" si="184"/>
        <v/>
      </c>
      <c r="BE191" s="356"/>
      <c r="BF191" s="356"/>
      <c r="BG191" s="356"/>
      <c r="BH191" s="356"/>
    </row>
    <row r="192" spans="1:60" ht="21.75" thickBot="1" x14ac:dyDescent="0.4">
      <c r="A192" s="368" t="s">
        <v>290</v>
      </c>
      <c r="B192" s="369">
        <v>4</v>
      </c>
      <c r="C192" s="372"/>
      <c r="D192" s="814" t="s">
        <v>288</v>
      </c>
      <c r="E192" s="815"/>
      <c r="F192" s="373">
        <f>IF(B184&gt;0,B192/B184,"")</f>
        <v>2</v>
      </c>
      <c r="G192" s="368" t="s">
        <v>284</v>
      </c>
      <c r="H192" s="374"/>
      <c r="I192" s="375" t="str">
        <f>IF(B187&gt;0,(F192-F191)/F191,"")</f>
        <v/>
      </c>
      <c r="J192" s="355"/>
      <c r="Q192" s="364" t="str">
        <f t="shared" si="165"/>
        <v/>
      </c>
      <c r="R192" s="388"/>
      <c r="S192" s="364" t="str">
        <f t="shared" si="166"/>
        <v/>
      </c>
      <c r="T192" s="445" t="str">
        <f t="shared" si="167"/>
        <v/>
      </c>
      <c r="U192" s="388"/>
      <c r="V192" s="445" t="str">
        <f t="shared" si="168"/>
        <v/>
      </c>
      <c r="W192" s="388"/>
      <c r="X192" s="445" t="str">
        <f t="shared" si="169"/>
        <v/>
      </c>
      <c r="Y192" s="364" t="str">
        <f t="shared" si="170"/>
        <v/>
      </c>
      <c r="Z192" s="388"/>
      <c r="AA192" s="364" t="str">
        <f t="shared" si="171"/>
        <v/>
      </c>
      <c r="AB192" s="445" t="str">
        <f t="shared" si="172"/>
        <v/>
      </c>
      <c r="AC192" s="388"/>
      <c r="AD192" s="445" t="str">
        <f t="shared" si="173"/>
        <v/>
      </c>
      <c r="AE192" s="364" t="str">
        <f t="shared" si="174"/>
        <v/>
      </c>
      <c r="AF192" s="388"/>
      <c r="AG192" s="364"/>
      <c r="AH192" s="445">
        <f t="shared" si="175"/>
        <v>2</v>
      </c>
      <c r="AI192" s="388"/>
      <c r="AJ192" s="445" t="str">
        <f t="shared" si="176"/>
        <v/>
      </c>
      <c r="AK192" s="364" t="str">
        <f t="shared" si="177"/>
        <v/>
      </c>
      <c r="AL192" s="388"/>
      <c r="AM192" s="364" t="str">
        <f t="shared" si="178"/>
        <v/>
      </c>
      <c r="AN192" s="445" t="str">
        <f t="shared" si="185"/>
        <v/>
      </c>
      <c r="AO192" s="388"/>
      <c r="AP192" s="445" t="str">
        <f t="shared" si="186"/>
        <v/>
      </c>
      <c r="AQ192" s="434" t="str">
        <f t="shared" si="187"/>
        <v/>
      </c>
      <c r="AR192" s="451"/>
      <c r="AS192" s="434" t="str">
        <f t="shared" si="188"/>
        <v/>
      </c>
      <c r="AT192" s="389"/>
      <c r="AU192" s="435" t="str">
        <f t="shared" si="189"/>
        <v/>
      </c>
      <c r="AV192" s="364" t="str">
        <f t="shared" si="190"/>
        <v/>
      </c>
      <c r="AW192" s="389"/>
      <c r="AX192" s="365" t="str">
        <f t="shared" si="191"/>
        <v/>
      </c>
      <c r="AY192" s="366" t="str">
        <f t="shared" si="179"/>
        <v/>
      </c>
      <c r="AZ192" s="358" t="str">
        <f t="shared" si="180"/>
        <v/>
      </c>
      <c r="BA192" s="366" t="str">
        <f t="shared" si="181"/>
        <v/>
      </c>
      <c r="BB192" s="358" t="str">
        <f t="shared" si="182"/>
        <v/>
      </c>
      <c r="BC192" s="366" t="str">
        <f t="shared" si="183"/>
        <v/>
      </c>
      <c r="BD192" s="367" t="str">
        <f t="shared" si="184"/>
        <v/>
      </c>
      <c r="BE192" s="356"/>
      <c r="BF192" s="356"/>
      <c r="BG192" s="356"/>
      <c r="BH192" s="356"/>
    </row>
    <row r="193" spans="1:83" ht="21.75" thickBot="1" x14ac:dyDescent="0.4">
      <c r="A193" s="368" t="s">
        <v>291</v>
      </c>
      <c r="B193" s="369">
        <v>2</v>
      </c>
      <c r="C193" s="372"/>
      <c r="D193" s="814" t="s">
        <v>288</v>
      </c>
      <c r="E193" s="815"/>
      <c r="F193" s="373">
        <f>IF(B185&gt;0,B193/B185,"")</f>
        <v>2</v>
      </c>
      <c r="G193" s="368" t="s">
        <v>286</v>
      </c>
      <c r="H193" s="374"/>
      <c r="I193" s="375" t="str">
        <f>IF(B188&gt;0,(F193-F191)/F191,"")</f>
        <v/>
      </c>
      <c r="J193" s="355"/>
      <c r="Q193" s="364" t="str">
        <f t="shared" si="165"/>
        <v/>
      </c>
      <c r="R193" s="388"/>
      <c r="S193" s="364" t="str">
        <f t="shared" si="166"/>
        <v/>
      </c>
      <c r="T193" s="445" t="str">
        <f t="shared" si="167"/>
        <v/>
      </c>
      <c r="U193" s="388"/>
      <c r="V193" s="445" t="str">
        <f t="shared" si="168"/>
        <v/>
      </c>
      <c r="W193" s="388"/>
      <c r="X193" s="445" t="str">
        <f t="shared" si="169"/>
        <v/>
      </c>
      <c r="Y193" s="364" t="str">
        <f t="shared" si="170"/>
        <v/>
      </c>
      <c r="Z193" s="388"/>
      <c r="AA193" s="364" t="str">
        <f t="shared" si="171"/>
        <v/>
      </c>
      <c r="AB193" s="445" t="str">
        <f t="shared" si="172"/>
        <v/>
      </c>
      <c r="AC193" s="388"/>
      <c r="AD193" s="445" t="str">
        <f t="shared" si="173"/>
        <v/>
      </c>
      <c r="AE193" s="364" t="str">
        <f t="shared" si="174"/>
        <v/>
      </c>
      <c r="AF193" s="388"/>
      <c r="AG193" s="364"/>
      <c r="AH193" s="445" t="str">
        <f t="shared" si="175"/>
        <v/>
      </c>
      <c r="AI193" s="388"/>
      <c r="AJ193" s="445" t="str">
        <f t="shared" si="176"/>
        <v/>
      </c>
      <c r="AK193" s="364">
        <f t="shared" si="177"/>
        <v>2</v>
      </c>
      <c r="AL193" s="388"/>
      <c r="AM193" s="364" t="str">
        <f t="shared" si="178"/>
        <v/>
      </c>
      <c r="AN193" s="445" t="str">
        <f t="shared" si="185"/>
        <v/>
      </c>
      <c r="AO193" s="388"/>
      <c r="AP193" s="445" t="str">
        <f t="shared" si="186"/>
        <v/>
      </c>
      <c r="AQ193" s="434" t="str">
        <f t="shared" si="187"/>
        <v/>
      </c>
      <c r="AR193" s="451"/>
      <c r="AS193" s="434" t="str">
        <f t="shared" si="188"/>
        <v/>
      </c>
      <c r="AT193" s="389"/>
      <c r="AU193" s="435" t="str">
        <f t="shared" si="189"/>
        <v/>
      </c>
      <c r="AV193" s="364" t="str">
        <f t="shared" si="190"/>
        <v/>
      </c>
      <c r="AW193" s="389"/>
      <c r="AX193" s="365" t="str">
        <f t="shared" si="191"/>
        <v/>
      </c>
      <c r="AY193" s="366" t="str">
        <f t="shared" si="179"/>
        <v/>
      </c>
      <c r="AZ193" s="358" t="str">
        <f t="shared" si="180"/>
        <v/>
      </c>
      <c r="BA193" s="366" t="str">
        <f t="shared" si="181"/>
        <v/>
      </c>
      <c r="BB193" s="358" t="str">
        <f t="shared" si="182"/>
        <v/>
      </c>
      <c r="BC193" s="366" t="str">
        <f t="shared" si="183"/>
        <v/>
      </c>
      <c r="BD193" s="367" t="str">
        <f t="shared" si="184"/>
        <v/>
      </c>
      <c r="BE193" s="356"/>
      <c r="BF193" s="356"/>
      <c r="BG193" s="356"/>
      <c r="BH193" s="356"/>
    </row>
    <row r="194" spans="1:83" ht="21.75" thickBot="1" x14ac:dyDescent="0.4">
      <c r="A194" s="368" t="s">
        <v>292</v>
      </c>
      <c r="B194" s="381">
        <v>0.1</v>
      </c>
      <c r="C194" s="372"/>
      <c r="D194" s="368" t="s">
        <v>281</v>
      </c>
      <c r="E194" s="374"/>
      <c r="F194" s="375">
        <f>IF(B194&gt;0,(B194-B195)/B195,"")</f>
        <v>0</v>
      </c>
      <c r="G194" s="355"/>
      <c r="H194" s="355"/>
      <c r="I194" s="355"/>
      <c r="J194" s="355"/>
      <c r="Q194" s="364" t="str">
        <f t="shared" si="165"/>
        <v/>
      </c>
      <c r="R194" s="388"/>
      <c r="S194" s="364" t="str">
        <f t="shared" si="166"/>
        <v/>
      </c>
      <c r="T194" s="445" t="str">
        <f t="shared" si="167"/>
        <v/>
      </c>
      <c r="U194" s="388"/>
      <c r="V194" s="445" t="str">
        <f t="shared" si="168"/>
        <v/>
      </c>
      <c r="W194" s="388"/>
      <c r="X194" s="445" t="str">
        <f t="shared" si="169"/>
        <v/>
      </c>
      <c r="Y194" s="364" t="str">
        <f t="shared" si="170"/>
        <v/>
      </c>
      <c r="Z194" s="388"/>
      <c r="AA194" s="364" t="str">
        <f t="shared" si="171"/>
        <v/>
      </c>
      <c r="AB194" s="445" t="str">
        <f t="shared" si="172"/>
        <v/>
      </c>
      <c r="AC194" s="388"/>
      <c r="AD194" s="445" t="str">
        <f t="shared" si="173"/>
        <v/>
      </c>
      <c r="AE194" s="364" t="str">
        <f t="shared" si="174"/>
        <v/>
      </c>
      <c r="AF194" s="388"/>
      <c r="AG194" s="364"/>
      <c r="AH194" s="445" t="str">
        <f t="shared" si="175"/>
        <v/>
      </c>
      <c r="AI194" s="388"/>
      <c r="AJ194" s="445" t="str">
        <f t="shared" si="176"/>
        <v/>
      </c>
      <c r="AK194" s="364" t="str">
        <f t="shared" si="177"/>
        <v/>
      </c>
      <c r="AL194" s="388"/>
      <c r="AM194" s="364" t="str">
        <f t="shared" si="178"/>
        <v/>
      </c>
      <c r="AN194" s="445">
        <f t="shared" si="185"/>
        <v>0.1</v>
      </c>
      <c r="AO194" s="388"/>
      <c r="AP194" s="445">
        <f t="shared" si="186"/>
        <v>0</v>
      </c>
      <c r="AQ194" s="434" t="str">
        <f t="shared" si="187"/>
        <v/>
      </c>
      <c r="AR194" s="451"/>
      <c r="AS194" s="434" t="str">
        <f t="shared" si="188"/>
        <v/>
      </c>
      <c r="AT194" s="389"/>
      <c r="AU194" s="435" t="str">
        <f t="shared" si="189"/>
        <v/>
      </c>
      <c r="AV194" s="364" t="str">
        <f t="shared" si="190"/>
        <v/>
      </c>
      <c r="AW194" s="389"/>
      <c r="AX194" s="365" t="str">
        <f t="shared" si="191"/>
        <v/>
      </c>
      <c r="AY194" s="366" t="str">
        <f t="shared" si="179"/>
        <v/>
      </c>
      <c r="AZ194" s="358" t="str">
        <f t="shared" si="180"/>
        <v/>
      </c>
      <c r="BA194" s="366" t="str">
        <f t="shared" si="181"/>
        <v/>
      </c>
      <c r="BB194" s="358" t="str">
        <f t="shared" si="182"/>
        <v/>
      </c>
      <c r="BC194" s="366" t="str">
        <f t="shared" si="183"/>
        <v/>
      </c>
      <c r="BD194" s="367" t="str">
        <f t="shared" si="184"/>
        <v/>
      </c>
      <c r="BE194" s="356"/>
      <c r="BF194" s="356"/>
      <c r="BG194" s="356"/>
      <c r="BH194" s="356"/>
    </row>
    <row r="195" spans="1:83" ht="21.75" thickBot="1" x14ac:dyDescent="0.4">
      <c r="A195" s="368" t="s">
        <v>293</v>
      </c>
      <c r="B195" s="381">
        <v>0.1</v>
      </c>
      <c r="C195" s="372"/>
      <c r="D195" s="382"/>
      <c r="E195" s="372"/>
      <c r="F195" s="380"/>
      <c r="G195" s="355"/>
      <c r="H195" s="355"/>
      <c r="I195" s="355"/>
      <c r="J195" s="355"/>
      <c r="Q195" s="364" t="str">
        <f t="shared" si="165"/>
        <v/>
      </c>
      <c r="R195" s="388"/>
      <c r="S195" s="364" t="str">
        <f t="shared" si="166"/>
        <v/>
      </c>
      <c r="T195" s="445" t="str">
        <f t="shared" si="167"/>
        <v/>
      </c>
      <c r="U195" s="388"/>
      <c r="V195" s="445" t="str">
        <f t="shared" si="168"/>
        <v/>
      </c>
      <c r="W195" s="388"/>
      <c r="X195" s="445" t="str">
        <f t="shared" si="169"/>
        <v/>
      </c>
      <c r="Y195" s="364" t="str">
        <f t="shared" si="170"/>
        <v/>
      </c>
      <c r="Z195" s="388"/>
      <c r="AA195" s="364" t="str">
        <f t="shared" si="171"/>
        <v/>
      </c>
      <c r="AB195" s="445" t="str">
        <f t="shared" si="172"/>
        <v/>
      </c>
      <c r="AC195" s="388"/>
      <c r="AD195" s="445" t="str">
        <f t="shared" si="173"/>
        <v/>
      </c>
      <c r="AE195" s="364" t="str">
        <f t="shared" si="174"/>
        <v/>
      </c>
      <c r="AF195" s="388"/>
      <c r="AG195" s="364"/>
      <c r="AH195" s="445" t="str">
        <f t="shared" si="175"/>
        <v/>
      </c>
      <c r="AI195" s="388"/>
      <c r="AJ195" s="445" t="str">
        <f t="shared" si="176"/>
        <v/>
      </c>
      <c r="AK195" s="364" t="str">
        <f t="shared" si="177"/>
        <v/>
      </c>
      <c r="AL195" s="388"/>
      <c r="AM195" s="364" t="str">
        <f t="shared" si="178"/>
        <v/>
      </c>
      <c r="AN195" s="445" t="str">
        <f t="shared" si="185"/>
        <v/>
      </c>
      <c r="AO195" s="388"/>
      <c r="AP195" s="445" t="str">
        <f t="shared" si="186"/>
        <v/>
      </c>
      <c r="AQ195" s="434">
        <f t="shared" si="187"/>
        <v>0.1</v>
      </c>
      <c r="AR195" s="451"/>
      <c r="AS195" s="434" t="str">
        <f t="shared" si="188"/>
        <v/>
      </c>
      <c r="AT195" s="389"/>
      <c r="AU195" s="435" t="str">
        <f t="shared" si="189"/>
        <v/>
      </c>
      <c r="AV195" s="364" t="str">
        <f t="shared" si="190"/>
        <v/>
      </c>
      <c r="AW195" s="389"/>
      <c r="AX195" s="365" t="str">
        <f t="shared" si="191"/>
        <v/>
      </c>
      <c r="AY195" s="366" t="str">
        <f t="shared" si="179"/>
        <v/>
      </c>
      <c r="AZ195" s="358" t="str">
        <f t="shared" si="180"/>
        <v/>
      </c>
      <c r="BA195" s="366" t="str">
        <f t="shared" si="181"/>
        <v/>
      </c>
      <c r="BB195" s="358" t="str">
        <f t="shared" si="182"/>
        <v/>
      </c>
      <c r="BC195" s="366" t="str">
        <f t="shared" si="183"/>
        <v/>
      </c>
      <c r="BD195" s="367" t="str">
        <f t="shared" si="184"/>
        <v/>
      </c>
      <c r="BE195" s="356"/>
      <c r="BF195" s="356"/>
      <c r="BG195" s="356"/>
      <c r="BH195" s="356"/>
    </row>
    <row r="196" spans="1:83" ht="21.75" thickBot="1" x14ac:dyDescent="0.4">
      <c r="A196" s="368" t="s">
        <v>294</v>
      </c>
      <c r="B196" s="381">
        <v>0.1</v>
      </c>
      <c r="C196" s="372"/>
      <c r="D196" s="368" t="s">
        <v>284</v>
      </c>
      <c r="E196" s="374"/>
      <c r="F196" s="375">
        <f>IF(B196&gt;0,(B196-B195)/B195,"")</f>
        <v>0</v>
      </c>
      <c r="G196" s="355"/>
      <c r="H196" s="355"/>
      <c r="I196" s="355"/>
      <c r="J196" s="355"/>
      <c r="Q196" s="364" t="str">
        <f t="shared" si="165"/>
        <v/>
      </c>
      <c r="R196" s="388"/>
      <c r="S196" s="364" t="str">
        <f t="shared" si="166"/>
        <v/>
      </c>
      <c r="T196" s="445" t="str">
        <f t="shared" si="167"/>
        <v/>
      </c>
      <c r="U196" s="388"/>
      <c r="V196" s="445" t="str">
        <f t="shared" si="168"/>
        <v/>
      </c>
      <c r="W196" s="388"/>
      <c r="X196" s="445" t="str">
        <f t="shared" si="169"/>
        <v/>
      </c>
      <c r="Y196" s="364" t="str">
        <f t="shared" si="170"/>
        <v/>
      </c>
      <c r="Z196" s="388"/>
      <c r="AA196" s="364" t="str">
        <f t="shared" si="171"/>
        <v/>
      </c>
      <c r="AB196" s="445" t="str">
        <f t="shared" si="172"/>
        <v/>
      </c>
      <c r="AC196" s="388"/>
      <c r="AD196" s="445" t="str">
        <f t="shared" si="173"/>
        <v/>
      </c>
      <c r="AE196" s="364" t="str">
        <f t="shared" si="174"/>
        <v/>
      </c>
      <c r="AF196" s="388"/>
      <c r="AG196" s="364"/>
      <c r="AH196" s="445" t="str">
        <f t="shared" si="175"/>
        <v/>
      </c>
      <c r="AI196" s="388"/>
      <c r="AJ196" s="445" t="str">
        <f t="shared" si="176"/>
        <v/>
      </c>
      <c r="AK196" s="364" t="str">
        <f t="shared" si="177"/>
        <v/>
      </c>
      <c r="AL196" s="388"/>
      <c r="AM196" s="364" t="str">
        <f t="shared" si="178"/>
        <v/>
      </c>
      <c r="AN196" s="445" t="str">
        <f t="shared" si="185"/>
        <v/>
      </c>
      <c r="AO196" s="388"/>
      <c r="AP196" s="445" t="str">
        <f t="shared" si="186"/>
        <v/>
      </c>
      <c r="AQ196" s="434" t="str">
        <f t="shared" si="187"/>
        <v/>
      </c>
      <c r="AR196" s="451"/>
      <c r="AS196" s="434">
        <f t="shared" si="188"/>
        <v>0.1</v>
      </c>
      <c r="AT196" s="389"/>
      <c r="AU196" s="435">
        <f>IF(A196="15) Qual porcentagem dos recursos financeiros de São Carlos será investida em abastecimento de água e estruturas de saneamento em 2030? ",F196,"")</f>
        <v>0</v>
      </c>
      <c r="AV196" s="364" t="str">
        <f t="shared" si="190"/>
        <v/>
      </c>
      <c r="AW196" s="389"/>
      <c r="AX196" s="365" t="str">
        <f t="shared" si="191"/>
        <v/>
      </c>
      <c r="AY196" s="366" t="str">
        <f t="shared" si="179"/>
        <v/>
      </c>
      <c r="AZ196" s="358" t="str">
        <f t="shared" si="180"/>
        <v/>
      </c>
      <c r="BA196" s="366" t="str">
        <f t="shared" si="181"/>
        <v/>
      </c>
      <c r="BB196" s="358" t="str">
        <f t="shared" si="182"/>
        <v/>
      </c>
      <c r="BC196" s="366" t="str">
        <f t="shared" si="183"/>
        <v/>
      </c>
      <c r="BD196" s="367" t="str">
        <f t="shared" si="184"/>
        <v/>
      </c>
      <c r="BE196" s="356"/>
      <c r="BF196" s="356"/>
      <c r="BG196" s="356"/>
      <c r="BH196" s="356"/>
    </row>
    <row r="197" spans="1:83" ht="21.75" thickBot="1" x14ac:dyDescent="0.4">
      <c r="A197" s="368" t="s">
        <v>295</v>
      </c>
      <c r="B197" s="381">
        <v>0.1</v>
      </c>
      <c r="C197" s="372"/>
      <c r="D197" s="368" t="s">
        <v>286</v>
      </c>
      <c r="E197" s="374"/>
      <c r="F197" s="375">
        <f>IF(B197&gt;0,(B197-B195)/B195,"")</f>
        <v>0</v>
      </c>
      <c r="G197" s="355"/>
      <c r="H197" s="355"/>
      <c r="I197" s="355"/>
      <c r="J197" s="355"/>
      <c r="Q197" s="364" t="str">
        <f t="shared" si="165"/>
        <v/>
      </c>
      <c r="R197" s="388"/>
      <c r="S197" s="364" t="str">
        <f t="shared" si="166"/>
        <v/>
      </c>
      <c r="T197" s="445" t="str">
        <f t="shared" si="167"/>
        <v/>
      </c>
      <c r="U197" s="388"/>
      <c r="V197" s="445" t="str">
        <f t="shared" si="168"/>
        <v/>
      </c>
      <c r="W197" s="388"/>
      <c r="X197" s="445" t="str">
        <f t="shared" si="169"/>
        <v/>
      </c>
      <c r="Y197" s="364" t="str">
        <f t="shared" si="170"/>
        <v/>
      </c>
      <c r="Z197" s="388"/>
      <c r="AA197" s="364" t="str">
        <f t="shared" si="171"/>
        <v/>
      </c>
      <c r="AB197" s="445" t="str">
        <f t="shared" si="172"/>
        <v/>
      </c>
      <c r="AC197" s="388"/>
      <c r="AD197" s="445" t="str">
        <f t="shared" si="173"/>
        <v/>
      </c>
      <c r="AE197" s="364" t="str">
        <f t="shared" si="174"/>
        <v/>
      </c>
      <c r="AF197" s="388"/>
      <c r="AG197" s="364"/>
      <c r="AH197" s="445" t="str">
        <f t="shared" si="175"/>
        <v/>
      </c>
      <c r="AI197" s="388"/>
      <c r="AJ197" s="445" t="str">
        <f t="shared" si="176"/>
        <v/>
      </c>
      <c r="AK197" s="364" t="str">
        <f t="shared" si="177"/>
        <v/>
      </c>
      <c r="AL197" s="388"/>
      <c r="AM197" s="364" t="str">
        <f t="shared" si="178"/>
        <v/>
      </c>
      <c r="AN197" s="445" t="str">
        <f t="shared" si="185"/>
        <v/>
      </c>
      <c r="AO197" s="388"/>
      <c r="AP197" s="445" t="str">
        <f t="shared" si="186"/>
        <v/>
      </c>
      <c r="AQ197" s="434" t="str">
        <f t="shared" si="187"/>
        <v/>
      </c>
      <c r="AR197" s="451"/>
      <c r="AS197" s="434" t="str">
        <f t="shared" si="188"/>
        <v/>
      </c>
      <c r="AT197" s="389"/>
      <c r="AU197" s="435" t="str">
        <f t="shared" si="189"/>
        <v/>
      </c>
      <c r="AV197" s="364">
        <f t="shared" si="190"/>
        <v>0.1</v>
      </c>
      <c r="AW197" s="389"/>
      <c r="AX197" s="365">
        <f>IF(A197="16) Qual porcentagem dos recursos financeiros de São Carlos será investida em abastecimento de água e estruturas de saneamento em 2050?   ",F197,"")</f>
        <v>0</v>
      </c>
      <c r="AY197" s="366" t="str">
        <f t="shared" si="179"/>
        <v/>
      </c>
      <c r="AZ197" s="358" t="str">
        <f t="shared" si="180"/>
        <v/>
      </c>
      <c r="BA197" s="366" t="str">
        <f t="shared" si="181"/>
        <v/>
      </c>
      <c r="BB197" s="358" t="str">
        <f t="shared" si="182"/>
        <v/>
      </c>
      <c r="BC197" s="366" t="str">
        <f t="shared" si="183"/>
        <v/>
      </c>
      <c r="BD197" s="367" t="str">
        <f t="shared" si="184"/>
        <v/>
      </c>
      <c r="BE197" s="356"/>
      <c r="BF197" s="356"/>
      <c r="BG197" s="356"/>
      <c r="BH197" s="356"/>
    </row>
    <row r="198" spans="1:83" ht="21.75" thickBot="1" x14ac:dyDescent="0.4">
      <c r="A198" s="355"/>
      <c r="B198" s="355"/>
      <c r="C198" s="355"/>
      <c r="D198" s="355"/>
      <c r="E198" s="355"/>
      <c r="F198" s="383"/>
      <c r="G198" s="355"/>
      <c r="H198" s="823" t="s">
        <v>296</v>
      </c>
      <c r="I198" s="823"/>
      <c r="J198" s="355"/>
      <c r="Q198" s="364" t="str">
        <f t="shared" si="165"/>
        <v/>
      </c>
      <c r="R198" s="388"/>
      <c r="S198" s="364" t="str">
        <f t="shared" si="166"/>
        <v/>
      </c>
      <c r="T198" s="445" t="str">
        <f t="shared" si="167"/>
        <v/>
      </c>
      <c r="U198" s="388"/>
      <c r="V198" s="445" t="str">
        <f t="shared" si="168"/>
        <v/>
      </c>
      <c r="W198" s="388"/>
      <c r="X198" s="445" t="str">
        <f t="shared" si="169"/>
        <v/>
      </c>
      <c r="Y198" s="364" t="str">
        <f t="shared" si="170"/>
        <v/>
      </c>
      <c r="Z198" s="388"/>
      <c r="AA198" s="364" t="str">
        <f t="shared" si="171"/>
        <v/>
      </c>
      <c r="AB198" s="445" t="str">
        <f t="shared" si="172"/>
        <v/>
      </c>
      <c r="AC198" s="388"/>
      <c r="AD198" s="445" t="str">
        <f t="shared" si="173"/>
        <v/>
      </c>
      <c r="AE198" s="364" t="str">
        <f t="shared" si="174"/>
        <v/>
      </c>
      <c r="AF198" s="388"/>
      <c r="AG198" s="364"/>
      <c r="AH198" s="445" t="str">
        <f t="shared" si="175"/>
        <v/>
      </c>
      <c r="AI198" s="388"/>
      <c r="AJ198" s="445" t="str">
        <f t="shared" si="176"/>
        <v/>
      </c>
      <c r="AK198" s="364" t="str">
        <f t="shared" si="177"/>
        <v/>
      </c>
      <c r="AL198" s="388"/>
      <c r="AM198" s="364" t="str">
        <f t="shared" si="178"/>
        <v/>
      </c>
      <c r="AN198" s="445" t="str">
        <f t="shared" si="185"/>
        <v/>
      </c>
      <c r="AO198" s="388"/>
      <c r="AP198" s="445" t="str">
        <f t="shared" si="186"/>
        <v/>
      </c>
      <c r="AQ198" s="434" t="str">
        <f t="shared" si="187"/>
        <v/>
      </c>
      <c r="AR198" s="451"/>
      <c r="AS198" s="434" t="str">
        <f t="shared" si="188"/>
        <v/>
      </c>
      <c r="AT198" s="389"/>
      <c r="AU198" s="435" t="str">
        <f t="shared" si="189"/>
        <v/>
      </c>
      <c r="AV198" s="364" t="str">
        <f t="shared" si="190"/>
        <v/>
      </c>
      <c r="AW198" s="389"/>
      <c r="AX198" s="365" t="str">
        <f t="shared" si="191"/>
        <v/>
      </c>
      <c r="AY198" s="366" t="str">
        <f t="shared" si="179"/>
        <v/>
      </c>
      <c r="AZ198" s="358" t="str">
        <f t="shared" si="180"/>
        <v/>
      </c>
      <c r="BA198" s="366" t="str">
        <f t="shared" si="181"/>
        <v/>
      </c>
      <c r="BB198" s="358" t="str">
        <f t="shared" si="182"/>
        <v/>
      </c>
      <c r="BC198" s="366" t="str">
        <f t="shared" si="183"/>
        <v/>
      </c>
      <c r="BD198" s="367" t="str">
        <f t="shared" si="184"/>
        <v/>
      </c>
      <c r="BE198" s="356"/>
      <c r="BF198" s="356"/>
      <c r="BG198" s="356"/>
      <c r="BH198" s="356"/>
    </row>
    <row r="199" spans="1:83" ht="21.75" thickBot="1" x14ac:dyDescent="0.4">
      <c r="A199" s="368" t="s">
        <v>297</v>
      </c>
      <c r="B199" s="820" t="s">
        <v>298</v>
      </c>
      <c r="C199" s="821"/>
      <c r="D199" s="821"/>
      <c r="E199" s="821"/>
      <c r="F199" s="821"/>
      <c r="G199" s="822"/>
      <c r="H199" s="819">
        <v>0</v>
      </c>
      <c r="I199" s="819"/>
      <c r="J199" s="355"/>
      <c r="Q199" s="364" t="str">
        <f t="shared" si="165"/>
        <v/>
      </c>
      <c r="R199" s="388"/>
      <c r="S199" s="364" t="str">
        <f t="shared" si="166"/>
        <v/>
      </c>
      <c r="T199" s="445" t="str">
        <f t="shared" si="167"/>
        <v/>
      </c>
      <c r="U199" s="388"/>
      <c r="V199" s="445" t="str">
        <f t="shared" si="168"/>
        <v/>
      </c>
      <c r="W199" s="388"/>
      <c r="X199" s="445" t="str">
        <f t="shared" si="169"/>
        <v/>
      </c>
      <c r="Y199" s="364" t="str">
        <f t="shared" si="170"/>
        <v/>
      </c>
      <c r="Z199" s="388"/>
      <c r="AA199" s="364" t="str">
        <f t="shared" si="171"/>
        <v/>
      </c>
      <c r="AB199" s="445" t="str">
        <f t="shared" si="172"/>
        <v/>
      </c>
      <c r="AC199" s="388"/>
      <c r="AD199" s="445" t="str">
        <f t="shared" si="173"/>
        <v/>
      </c>
      <c r="AE199" s="364" t="str">
        <f t="shared" si="174"/>
        <v/>
      </c>
      <c r="AF199" s="388"/>
      <c r="AG199" s="364"/>
      <c r="AH199" s="445" t="str">
        <f t="shared" si="175"/>
        <v/>
      </c>
      <c r="AI199" s="388"/>
      <c r="AJ199" s="445" t="str">
        <f t="shared" si="176"/>
        <v/>
      </c>
      <c r="AK199" s="364" t="str">
        <f t="shared" si="177"/>
        <v/>
      </c>
      <c r="AL199" s="388"/>
      <c r="AM199" s="364" t="str">
        <f t="shared" si="178"/>
        <v/>
      </c>
      <c r="AN199" s="445" t="str">
        <f t="shared" si="185"/>
        <v/>
      </c>
      <c r="AO199" s="388"/>
      <c r="AP199" s="445" t="str">
        <f t="shared" si="186"/>
        <v/>
      </c>
      <c r="AQ199" s="434" t="str">
        <f t="shared" si="187"/>
        <v/>
      </c>
      <c r="AR199" s="451"/>
      <c r="AS199" s="434" t="str">
        <f t="shared" si="188"/>
        <v/>
      </c>
      <c r="AT199" s="389"/>
      <c r="AU199" s="435" t="str">
        <f t="shared" si="189"/>
        <v/>
      </c>
      <c r="AV199" s="364" t="str">
        <f t="shared" si="190"/>
        <v/>
      </c>
      <c r="AW199" s="389"/>
      <c r="AX199" s="365" t="str">
        <f t="shared" si="191"/>
        <v/>
      </c>
      <c r="AY199" s="366">
        <f t="shared" si="179"/>
        <v>0</v>
      </c>
      <c r="AZ199" s="358" t="str">
        <f t="shared" si="180"/>
        <v/>
      </c>
      <c r="BA199" s="366" t="str">
        <f t="shared" si="181"/>
        <v/>
      </c>
      <c r="BB199" s="358" t="str">
        <f t="shared" si="182"/>
        <v/>
      </c>
      <c r="BC199" s="366" t="str">
        <f t="shared" si="183"/>
        <v/>
      </c>
      <c r="BD199" s="367" t="str">
        <f t="shared" si="184"/>
        <v/>
      </c>
      <c r="BE199" s="356"/>
      <c r="BF199" s="356"/>
      <c r="BG199" s="356"/>
      <c r="BH199" s="356"/>
    </row>
    <row r="200" spans="1:83" ht="21.75" thickBot="1" x14ac:dyDescent="0.4">
      <c r="A200" s="368" t="s">
        <v>299</v>
      </c>
      <c r="B200" s="820" t="s">
        <v>300</v>
      </c>
      <c r="C200" s="821"/>
      <c r="D200" s="821"/>
      <c r="E200" s="821"/>
      <c r="F200" s="821"/>
      <c r="G200" s="822"/>
      <c r="H200" s="819">
        <v>1</v>
      </c>
      <c r="I200" s="819"/>
      <c r="J200" s="355"/>
      <c r="Q200" s="364" t="str">
        <f t="shared" si="165"/>
        <v/>
      </c>
      <c r="R200" s="388"/>
      <c r="S200" s="364" t="str">
        <f t="shared" si="166"/>
        <v/>
      </c>
      <c r="T200" s="445" t="str">
        <f t="shared" si="167"/>
        <v/>
      </c>
      <c r="U200" s="388"/>
      <c r="V200" s="445" t="str">
        <f t="shared" si="168"/>
        <v/>
      </c>
      <c r="W200" s="388"/>
      <c r="X200" s="445" t="str">
        <f t="shared" si="169"/>
        <v/>
      </c>
      <c r="Y200" s="364" t="str">
        <f t="shared" si="170"/>
        <v/>
      </c>
      <c r="Z200" s="388"/>
      <c r="AA200" s="364" t="str">
        <f t="shared" si="171"/>
        <v/>
      </c>
      <c r="AB200" s="445" t="str">
        <f t="shared" si="172"/>
        <v/>
      </c>
      <c r="AC200" s="388"/>
      <c r="AD200" s="445" t="str">
        <f t="shared" si="173"/>
        <v/>
      </c>
      <c r="AE200" s="364" t="str">
        <f t="shared" si="174"/>
        <v/>
      </c>
      <c r="AF200" s="388"/>
      <c r="AG200" s="364"/>
      <c r="AH200" s="445" t="str">
        <f t="shared" si="175"/>
        <v/>
      </c>
      <c r="AI200" s="388"/>
      <c r="AJ200" s="445" t="str">
        <f t="shared" si="176"/>
        <v/>
      </c>
      <c r="AK200" s="364" t="str">
        <f t="shared" si="177"/>
        <v/>
      </c>
      <c r="AL200" s="388"/>
      <c r="AM200" s="364" t="str">
        <f t="shared" si="178"/>
        <v/>
      </c>
      <c r="AN200" s="445" t="str">
        <f t="shared" si="185"/>
        <v/>
      </c>
      <c r="AO200" s="388"/>
      <c r="AP200" s="445" t="str">
        <f t="shared" si="186"/>
        <v/>
      </c>
      <c r="AQ200" s="434" t="str">
        <f t="shared" si="187"/>
        <v/>
      </c>
      <c r="AR200" s="451"/>
      <c r="AS200" s="434" t="str">
        <f t="shared" si="188"/>
        <v/>
      </c>
      <c r="AT200" s="389"/>
      <c r="AU200" s="435" t="str">
        <f t="shared" si="189"/>
        <v/>
      </c>
      <c r="AV200" s="364" t="str">
        <f t="shared" si="190"/>
        <v/>
      </c>
      <c r="AW200" s="389"/>
      <c r="AX200" s="365" t="str">
        <f t="shared" si="191"/>
        <v/>
      </c>
      <c r="AY200" s="366" t="str">
        <f t="shared" si="179"/>
        <v/>
      </c>
      <c r="AZ200" s="358">
        <f t="shared" si="180"/>
        <v>1</v>
      </c>
      <c r="BA200" s="366" t="str">
        <f t="shared" si="181"/>
        <v/>
      </c>
      <c r="BB200" s="358" t="str">
        <f t="shared" si="182"/>
        <v/>
      </c>
      <c r="BC200" s="366" t="str">
        <f t="shared" si="183"/>
        <v/>
      </c>
      <c r="BD200" s="367" t="str">
        <f t="shared" si="184"/>
        <v/>
      </c>
      <c r="BE200" s="356"/>
      <c r="BF200" s="356"/>
      <c r="BG200" s="356"/>
      <c r="BH200" s="356"/>
    </row>
    <row r="201" spans="1:83" ht="21.75" thickBot="1" x14ac:dyDescent="0.4">
      <c r="A201" s="368" t="s">
        <v>301</v>
      </c>
      <c r="B201" s="820" t="s">
        <v>321</v>
      </c>
      <c r="C201" s="821"/>
      <c r="D201" s="821"/>
      <c r="E201" s="821"/>
      <c r="F201" s="821"/>
      <c r="G201" s="822"/>
      <c r="H201" s="819">
        <v>1</v>
      </c>
      <c r="I201" s="819"/>
      <c r="J201" s="355"/>
      <c r="Q201" s="364" t="str">
        <f t="shared" si="165"/>
        <v/>
      </c>
      <c r="R201" s="388"/>
      <c r="S201" s="364" t="str">
        <f t="shared" si="166"/>
        <v/>
      </c>
      <c r="T201" s="445" t="str">
        <f t="shared" si="167"/>
        <v/>
      </c>
      <c r="U201" s="388"/>
      <c r="V201" s="445" t="str">
        <f t="shared" si="168"/>
        <v/>
      </c>
      <c r="W201" s="388"/>
      <c r="X201" s="445" t="str">
        <f t="shared" si="169"/>
        <v/>
      </c>
      <c r="Y201" s="364" t="str">
        <f t="shared" si="170"/>
        <v/>
      </c>
      <c r="Z201" s="388"/>
      <c r="AA201" s="364" t="str">
        <f t="shared" si="171"/>
        <v/>
      </c>
      <c r="AB201" s="445" t="str">
        <f t="shared" si="172"/>
        <v/>
      </c>
      <c r="AC201" s="388"/>
      <c r="AD201" s="445" t="str">
        <f t="shared" si="173"/>
        <v/>
      </c>
      <c r="AE201" s="364" t="str">
        <f t="shared" si="174"/>
        <v/>
      </c>
      <c r="AF201" s="388"/>
      <c r="AG201" s="364"/>
      <c r="AH201" s="445" t="str">
        <f t="shared" si="175"/>
        <v/>
      </c>
      <c r="AI201" s="388"/>
      <c r="AJ201" s="445" t="str">
        <f t="shared" si="176"/>
        <v/>
      </c>
      <c r="AK201" s="364" t="str">
        <f t="shared" si="177"/>
        <v/>
      </c>
      <c r="AL201" s="388"/>
      <c r="AM201" s="364" t="str">
        <f t="shared" si="178"/>
        <v/>
      </c>
      <c r="AN201" s="445" t="str">
        <f t="shared" si="185"/>
        <v/>
      </c>
      <c r="AO201" s="388"/>
      <c r="AP201" s="445" t="str">
        <f t="shared" si="186"/>
        <v/>
      </c>
      <c r="AQ201" s="434" t="str">
        <f t="shared" si="187"/>
        <v/>
      </c>
      <c r="AR201" s="451"/>
      <c r="AS201" s="434" t="str">
        <f t="shared" si="188"/>
        <v/>
      </c>
      <c r="AT201" s="389"/>
      <c r="AU201" s="435" t="str">
        <f t="shared" si="189"/>
        <v/>
      </c>
      <c r="AV201" s="364" t="str">
        <f t="shared" si="190"/>
        <v/>
      </c>
      <c r="AW201" s="389"/>
      <c r="AX201" s="365" t="str">
        <f t="shared" si="191"/>
        <v/>
      </c>
      <c r="AY201" s="366" t="str">
        <f t="shared" si="179"/>
        <v/>
      </c>
      <c r="AZ201" s="358" t="str">
        <f t="shared" si="180"/>
        <v/>
      </c>
      <c r="BA201" s="366">
        <f t="shared" si="181"/>
        <v>1</v>
      </c>
      <c r="BB201" s="358" t="str">
        <f t="shared" si="182"/>
        <v/>
      </c>
      <c r="BC201" s="366" t="str">
        <f t="shared" si="183"/>
        <v/>
      </c>
      <c r="BD201" s="367" t="str">
        <f t="shared" si="184"/>
        <v/>
      </c>
      <c r="BE201" s="356"/>
      <c r="BF201" s="356"/>
      <c r="BG201" s="356"/>
      <c r="BH201" s="356"/>
    </row>
    <row r="202" spans="1:83" ht="21.75" thickBot="1" x14ac:dyDescent="0.4">
      <c r="A202" s="368" t="s">
        <v>302</v>
      </c>
      <c r="B202" s="820" t="s">
        <v>311</v>
      </c>
      <c r="C202" s="821"/>
      <c r="D202" s="821"/>
      <c r="E202" s="821"/>
      <c r="F202" s="821"/>
      <c r="G202" s="822"/>
      <c r="H202" s="819">
        <v>0</v>
      </c>
      <c r="I202" s="819"/>
      <c r="J202" s="355"/>
      <c r="Q202" s="364" t="str">
        <f t="shared" si="165"/>
        <v/>
      </c>
      <c r="R202" s="388"/>
      <c r="S202" s="364" t="str">
        <f t="shared" si="166"/>
        <v/>
      </c>
      <c r="T202" s="445" t="str">
        <f t="shared" si="167"/>
        <v/>
      </c>
      <c r="U202" s="388"/>
      <c r="V202" s="445" t="str">
        <f t="shared" si="168"/>
        <v/>
      </c>
      <c r="W202" s="388"/>
      <c r="X202" s="445" t="str">
        <f t="shared" si="169"/>
        <v/>
      </c>
      <c r="Y202" s="364" t="str">
        <f t="shared" si="170"/>
        <v/>
      </c>
      <c r="Z202" s="388"/>
      <c r="AA202" s="364" t="str">
        <f t="shared" si="171"/>
        <v/>
      </c>
      <c r="AB202" s="445" t="str">
        <f t="shared" si="172"/>
        <v/>
      </c>
      <c r="AC202" s="388"/>
      <c r="AD202" s="445" t="str">
        <f t="shared" si="173"/>
        <v/>
      </c>
      <c r="AE202" s="364" t="str">
        <f t="shared" si="174"/>
        <v/>
      </c>
      <c r="AF202" s="388"/>
      <c r="AG202" s="364"/>
      <c r="AH202" s="445" t="str">
        <f t="shared" si="175"/>
        <v/>
      </c>
      <c r="AI202" s="388"/>
      <c r="AJ202" s="445" t="str">
        <f t="shared" si="176"/>
        <v/>
      </c>
      <c r="AK202" s="364" t="str">
        <f t="shared" si="177"/>
        <v/>
      </c>
      <c r="AL202" s="388"/>
      <c r="AM202" s="364" t="str">
        <f t="shared" si="178"/>
        <v/>
      </c>
      <c r="AN202" s="445" t="str">
        <f t="shared" si="185"/>
        <v/>
      </c>
      <c r="AO202" s="388"/>
      <c r="AP202" s="445" t="str">
        <f t="shared" si="186"/>
        <v/>
      </c>
      <c r="AQ202" s="434" t="str">
        <f t="shared" si="187"/>
        <v/>
      </c>
      <c r="AR202" s="451"/>
      <c r="AS202" s="434" t="str">
        <f t="shared" si="188"/>
        <v/>
      </c>
      <c r="AT202" s="389"/>
      <c r="AU202" s="435" t="str">
        <f t="shared" si="189"/>
        <v/>
      </c>
      <c r="AV202" s="364" t="str">
        <f t="shared" si="190"/>
        <v/>
      </c>
      <c r="AW202" s="389"/>
      <c r="AX202" s="365" t="str">
        <f t="shared" si="191"/>
        <v/>
      </c>
      <c r="AY202" s="366" t="str">
        <f t="shared" si="179"/>
        <v/>
      </c>
      <c r="AZ202" s="358" t="str">
        <f t="shared" si="180"/>
        <v/>
      </c>
      <c r="BA202" s="366" t="str">
        <f t="shared" si="181"/>
        <v/>
      </c>
      <c r="BB202" s="358">
        <f t="shared" si="182"/>
        <v>0</v>
      </c>
      <c r="BC202" s="366" t="str">
        <f t="shared" si="183"/>
        <v/>
      </c>
      <c r="BD202" s="367" t="str">
        <f t="shared" si="184"/>
        <v/>
      </c>
      <c r="BE202" s="356"/>
      <c r="BF202" s="356"/>
      <c r="BG202" s="356"/>
      <c r="BH202" s="356"/>
    </row>
    <row r="203" spans="1:83" ht="21.75" thickBot="1" x14ac:dyDescent="0.4">
      <c r="A203" s="368" t="s">
        <v>303</v>
      </c>
      <c r="B203" s="820" t="s">
        <v>304</v>
      </c>
      <c r="C203" s="821"/>
      <c r="D203" s="821"/>
      <c r="E203" s="821"/>
      <c r="F203" s="821"/>
      <c r="G203" s="822"/>
      <c r="H203" s="819">
        <v>1</v>
      </c>
      <c r="I203" s="819"/>
      <c r="J203" s="355"/>
      <c r="Q203" s="364" t="str">
        <f t="shared" si="165"/>
        <v/>
      </c>
      <c r="R203" s="388"/>
      <c r="S203" s="364" t="str">
        <f t="shared" si="166"/>
        <v/>
      </c>
      <c r="T203" s="445" t="str">
        <f t="shared" si="167"/>
        <v/>
      </c>
      <c r="U203" s="388"/>
      <c r="V203" s="445" t="str">
        <f t="shared" si="168"/>
        <v/>
      </c>
      <c r="W203" s="388"/>
      <c r="X203" s="445" t="str">
        <f t="shared" si="169"/>
        <v/>
      </c>
      <c r="Y203" s="364" t="str">
        <f t="shared" si="170"/>
        <v/>
      </c>
      <c r="Z203" s="388"/>
      <c r="AA203" s="364" t="str">
        <f t="shared" si="171"/>
        <v/>
      </c>
      <c r="AB203" s="445" t="str">
        <f t="shared" si="172"/>
        <v/>
      </c>
      <c r="AC203" s="388"/>
      <c r="AD203" s="445" t="str">
        <f t="shared" si="173"/>
        <v/>
      </c>
      <c r="AE203" s="364" t="str">
        <f t="shared" si="174"/>
        <v/>
      </c>
      <c r="AF203" s="388"/>
      <c r="AG203" s="364"/>
      <c r="AH203" s="445" t="str">
        <f t="shared" si="175"/>
        <v/>
      </c>
      <c r="AI203" s="388"/>
      <c r="AJ203" s="445" t="str">
        <f t="shared" si="176"/>
        <v/>
      </c>
      <c r="AK203" s="364" t="str">
        <f t="shared" si="177"/>
        <v/>
      </c>
      <c r="AL203" s="388"/>
      <c r="AM203" s="364" t="str">
        <f t="shared" si="178"/>
        <v/>
      </c>
      <c r="AN203" s="445" t="str">
        <f t="shared" si="185"/>
        <v/>
      </c>
      <c r="AO203" s="388"/>
      <c r="AP203" s="445" t="str">
        <f t="shared" si="186"/>
        <v/>
      </c>
      <c r="AQ203" s="434" t="str">
        <f t="shared" si="187"/>
        <v/>
      </c>
      <c r="AR203" s="451"/>
      <c r="AS203" s="434" t="str">
        <f t="shared" si="188"/>
        <v/>
      </c>
      <c r="AT203" s="389"/>
      <c r="AU203" s="435" t="str">
        <f t="shared" si="189"/>
        <v/>
      </c>
      <c r="AV203" s="364" t="str">
        <f t="shared" si="190"/>
        <v/>
      </c>
      <c r="AW203" s="389"/>
      <c r="AX203" s="365" t="str">
        <f t="shared" si="191"/>
        <v/>
      </c>
      <c r="AY203" s="366" t="str">
        <f t="shared" si="179"/>
        <v/>
      </c>
      <c r="AZ203" s="358" t="str">
        <f t="shared" si="180"/>
        <v/>
      </c>
      <c r="BA203" s="366" t="str">
        <f t="shared" si="181"/>
        <v/>
      </c>
      <c r="BB203" s="358" t="str">
        <f t="shared" si="182"/>
        <v/>
      </c>
      <c r="BC203" s="366">
        <f t="shared" si="183"/>
        <v>1</v>
      </c>
      <c r="BD203" s="367" t="str">
        <f t="shared" si="184"/>
        <v/>
      </c>
      <c r="BE203" s="356"/>
      <c r="BF203" s="356"/>
      <c r="BG203" s="356"/>
      <c r="BH203" s="356"/>
    </row>
    <row r="204" spans="1:83" ht="21.75" thickBot="1" x14ac:dyDescent="0.4">
      <c r="A204" s="368" t="s">
        <v>305</v>
      </c>
      <c r="B204" s="820"/>
      <c r="C204" s="821"/>
      <c r="D204" s="821"/>
      <c r="E204" s="821"/>
      <c r="F204" s="821"/>
      <c r="G204" s="822"/>
      <c r="H204" s="819"/>
      <c r="I204" s="819"/>
      <c r="J204" s="355"/>
      <c r="Q204" s="364" t="str">
        <f t="shared" si="165"/>
        <v/>
      </c>
      <c r="R204" s="388"/>
      <c r="S204" s="364" t="str">
        <f t="shared" si="166"/>
        <v/>
      </c>
      <c r="T204" s="445" t="str">
        <f t="shared" si="167"/>
        <v/>
      </c>
      <c r="U204" s="388"/>
      <c r="V204" s="445" t="str">
        <f t="shared" si="168"/>
        <v/>
      </c>
      <c r="W204" s="388"/>
      <c r="X204" s="445" t="str">
        <f t="shared" si="169"/>
        <v/>
      </c>
      <c r="Y204" s="364" t="str">
        <f t="shared" si="170"/>
        <v/>
      </c>
      <c r="Z204" s="388"/>
      <c r="AA204" s="364" t="str">
        <f t="shared" si="171"/>
        <v/>
      </c>
      <c r="AB204" s="445" t="str">
        <f t="shared" si="172"/>
        <v/>
      </c>
      <c r="AC204" s="388"/>
      <c r="AD204" s="445" t="str">
        <f t="shared" si="173"/>
        <v/>
      </c>
      <c r="AE204" s="364" t="str">
        <f t="shared" si="174"/>
        <v/>
      </c>
      <c r="AF204" s="388"/>
      <c r="AG204" s="364"/>
      <c r="AH204" s="445" t="str">
        <f t="shared" si="175"/>
        <v/>
      </c>
      <c r="AI204" s="388"/>
      <c r="AJ204" s="445" t="str">
        <f t="shared" si="176"/>
        <v/>
      </c>
      <c r="AK204" s="364" t="str">
        <f t="shared" si="177"/>
        <v/>
      </c>
      <c r="AL204" s="388"/>
      <c r="AM204" s="364" t="str">
        <f t="shared" si="178"/>
        <v/>
      </c>
      <c r="AN204" s="445" t="str">
        <f t="shared" si="185"/>
        <v/>
      </c>
      <c r="AO204" s="388"/>
      <c r="AP204" s="445" t="str">
        <f t="shared" si="186"/>
        <v/>
      </c>
      <c r="AQ204" s="434" t="str">
        <f t="shared" si="187"/>
        <v/>
      </c>
      <c r="AR204" s="451"/>
      <c r="AS204" s="434" t="str">
        <f t="shared" si="188"/>
        <v/>
      </c>
      <c r="AT204" s="389"/>
      <c r="AU204" s="435" t="str">
        <f t="shared" si="189"/>
        <v/>
      </c>
      <c r="AV204" s="364" t="str">
        <f t="shared" si="190"/>
        <v/>
      </c>
      <c r="AW204" s="389"/>
      <c r="AX204" s="365" t="str">
        <f t="shared" si="191"/>
        <v/>
      </c>
      <c r="AY204" s="366" t="str">
        <f t="shared" si="179"/>
        <v/>
      </c>
      <c r="AZ204" s="358" t="str">
        <f t="shared" si="180"/>
        <v/>
      </c>
      <c r="BA204" s="366" t="str">
        <f t="shared" si="181"/>
        <v/>
      </c>
      <c r="BB204" s="358" t="str">
        <f t="shared" si="182"/>
        <v/>
      </c>
      <c r="BC204" s="366" t="str">
        <f t="shared" si="183"/>
        <v/>
      </c>
      <c r="BD204" s="367">
        <f t="shared" si="184"/>
        <v>0</v>
      </c>
      <c r="BE204" s="356"/>
      <c r="BF204" s="356"/>
      <c r="BG204" s="356"/>
      <c r="BH204" s="356"/>
      <c r="BJ204" s="360">
        <f>IF(B179&lt;20,SUM(AY178:BC204),"")</f>
        <v>3</v>
      </c>
      <c r="BK204" s="360" t="str">
        <f>IF(AND(B179&gt;19,B179&lt;31),SUM(AY178:BC204),"")</f>
        <v/>
      </c>
      <c r="BL204" s="360" t="str">
        <f>IF(B179&gt;30,SUM(AY178:BC204),"")</f>
        <v/>
      </c>
      <c r="BM204" s="356"/>
      <c r="BN204" s="360" t="str">
        <f>IF(AND(B179&lt;20,BJ204=0),1,"")</f>
        <v/>
      </c>
      <c r="BO204" s="360" t="str">
        <f>IF(AND(B179&lt;20,BJ204=1),1,"")</f>
        <v/>
      </c>
      <c r="BP204" s="360" t="str">
        <f>IF(AND(B179&lt;20,BJ204=2),1,"")</f>
        <v/>
      </c>
      <c r="BQ204" s="360">
        <f>IF(AND(B179&lt;20,BJ204=3),1,"")</f>
        <v>1</v>
      </c>
      <c r="BR204" s="360" t="str">
        <f>IF(AND(B179&lt;20,BJ204=4),1,"")</f>
        <v/>
      </c>
      <c r="BS204" s="360" t="str">
        <f>IF(AND(B179&lt;20,BJ204=5),1,"")</f>
        <v/>
      </c>
      <c r="BT204" s="360" t="str">
        <f>IF(AND(AND(B179&gt;19,B179&lt;31),BK204=0),1,"")</f>
        <v/>
      </c>
      <c r="BU204" s="360" t="str">
        <f>IF(AND(AND(B179&gt;19,B179&lt;31),BK204=1),1,"")</f>
        <v/>
      </c>
      <c r="BV204" s="360" t="str">
        <f>IF(AND(AND(B179&gt;19,B179&lt;31),BK204=2),1,"")</f>
        <v/>
      </c>
      <c r="BW204" s="360" t="str">
        <f>IF(AND(AND(B179&gt;19,B179&lt;31),BK204=3),1,"")</f>
        <v/>
      </c>
      <c r="BX204" s="360" t="str">
        <f>IF(AND(AND(B179&gt;19,B179&lt;31),BK204=4),1,"")</f>
        <v/>
      </c>
      <c r="BY204" s="360" t="str">
        <f>IF(AND(AND(B179&gt;19,B179&lt;31),BK204=5),1,"")</f>
        <v/>
      </c>
      <c r="BZ204" s="360" t="str">
        <f>IF(AND(B179&gt;30,BL204=0),1,"")</f>
        <v/>
      </c>
      <c r="CA204" s="360" t="str">
        <f>IF(AND(B179&gt;30,BL204=1),1,"")</f>
        <v/>
      </c>
      <c r="CB204" s="360" t="str">
        <f>IF(AND(B179&gt;30,BL204=2),1,"")</f>
        <v/>
      </c>
      <c r="CC204" s="360" t="str">
        <f>IF(AND(B179&gt;30,BL204=3),1,"")</f>
        <v/>
      </c>
      <c r="CD204" s="360" t="str">
        <f>IF(AND(B179&gt;30,BL204=4),1,"")</f>
        <v/>
      </c>
      <c r="CE204" s="360" t="str">
        <f>IF(AND(B179&gt;30,BL204=5),1,"")</f>
        <v/>
      </c>
    </row>
    <row r="205" spans="1:83" ht="36" x14ac:dyDescent="0.35">
      <c r="A205" s="818" t="str">
        <f>CONCATENATE("Voluntário",J205)</f>
        <v>Voluntário8</v>
      </c>
      <c r="B205" s="818"/>
      <c r="C205" s="818"/>
      <c r="D205" s="818"/>
      <c r="E205" s="818"/>
      <c r="F205" s="818"/>
      <c r="G205" s="818"/>
      <c r="H205" s="818"/>
      <c r="I205" s="818"/>
      <c r="J205" s="355">
        <f>J176+1</f>
        <v>8</v>
      </c>
      <c r="Q205" s="396"/>
      <c r="S205" s="396"/>
      <c r="T205" s="396"/>
      <c r="V205" s="396"/>
      <c r="X205" s="396"/>
      <c r="Y205" s="396"/>
      <c r="AA205" s="396"/>
      <c r="AB205" s="396"/>
      <c r="AD205" s="396"/>
      <c r="AE205" s="396"/>
      <c r="AG205" s="396"/>
      <c r="AH205" s="396"/>
      <c r="AJ205" s="396"/>
      <c r="AK205" s="396"/>
      <c r="AM205" s="396"/>
      <c r="AN205" s="396"/>
      <c r="AP205" s="396"/>
      <c r="AV205" s="396"/>
      <c r="AX205" s="397"/>
      <c r="AY205" s="398"/>
      <c r="AZ205" s="399"/>
      <c r="BA205" s="398"/>
      <c r="BB205" s="399"/>
      <c r="BC205" s="398"/>
      <c r="BD205" s="398"/>
      <c r="BE205" s="356"/>
      <c r="BF205" s="356"/>
      <c r="BG205" s="356"/>
      <c r="BH205" s="356"/>
    </row>
    <row r="206" spans="1:83" ht="21" x14ac:dyDescent="0.35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Q206" s="396"/>
      <c r="S206" s="396"/>
      <c r="T206" s="396"/>
      <c r="V206" s="396"/>
      <c r="X206" s="396"/>
      <c r="Y206" s="396"/>
      <c r="AA206" s="396"/>
      <c r="AB206" s="396"/>
      <c r="AD206" s="396"/>
      <c r="AE206" s="396"/>
      <c r="AG206" s="396"/>
      <c r="AH206" s="396"/>
      <c r="AJ206" s="396"/>
      <c r="AK206" s="396"/>
      <c r="AM206" s="396"/>
      <c r="AN206" s="396"/>
      <c r="AP206" s="396"/>
      <c r="AV206" s="396"/>
      <c r="AX206" s="397"/>
      <c r="AY206" s="398"/>
      <c r="AZ206" s="399"/>
      <c r="BA206" s="398"/>
      <c r="BB206" s="399"/>
      <c r="BC206" s="398"/>
      <c r="BD206" s="398"/>
      <c r="BE206" s="356"/>
      <c r="BF206" s="356"/>
      <c r="BG206" s="356"/>
      <c r="BH206" s="356"/>
    </row>
    <row r="207" spans="1:83" ht="21" x14ac:dyDescent="0.35">
      <c r="A207" s="356" t="s">
        <v>271</v>
      </c>
      <c r="B207" s="819"/>
      <c r="C207" s="819"/>
      <c r="D207" s="819"/>
      <c r="E207" s="819"/>
      <c r="F207" s="819"/>
      <c r="G207" s="819"/>
      <c r="H207" s="819"/>
      <c r="I207" s="819"/>
      <c r="J207" s="355"/>
      <c r="Q207" s="396"/>
      <c r="S207" s="396"/>
      <c r="T207" s="396"/>
      <c r="V207" s="396"/>
      <c r="X207" s="396"/>
      <c r="Y207" s="396"/>
      <c r="AA207" s="396"/>
      <c r="AB207" s="396"/>
      <c r="AD207" s="396"/>
      <c r="AE207" s="396"/>
      <c r="AG207" s="396"/>
      <c r="AH207" s="396"/>
      <c r="AJ207" s="396"/>
      <c r="AK207" s="396"/>
      <c r="AM207" s="396"/>
      <c r="AN207" s="396"/>
      <c r="AP207" s="396"/>
      <c r="AV207" s="396"/>
      <c r="AX207" s="397"/>
      <c r="AY207" s="398"/>
      <c r="AZ207" s="399"/>
      <c r="BA207" s="398"/>
      <c r="BB207" s="399"/>
      <c r="BC207" s="398"/>
      <c r="BD207" s="398"/>
      <c r="BE207" s="356"/>
      <c r="BF207" s="356"/>
      <c r="BG207" s="356"/>
      <c r="BH207" s="356"/>
    </row>
    <row r="208" spans="1:83" ht="21" x14ac:dyDescent="0.35">
      <c r="A208" s="356" t="s">
        <v>272</v>
      </c>
      <c r="B208" s="819">
        <v>42</v>
      </c>
      <c r="C208" s="819"/>
      <c r="D208" s="819"/>
      <c r="E208" s="819"/>
      <c r="F208" s="819"/>
      <c r="G208" s="819"/>
      <c r="H208" s="819"/>
      <c r="I208" s="819"/>
      <c r="J208" s="355"/>
      <c r="Q208" s="396"/>
      <c r="S208" s="396"/>
      <c r="T208" s="396"/>
      <c r="V208" s="396"/>
      <c r="X208" s="396"/>
      <c r="Y208" s="396"/>
      <c r="AA208" s="396"/>
      <c r="AB208" s="396"/>
      <c r="AD208" s="396"/>
      <c r="AE208" s="396"/>
      <c r="AG208" s="396"/>
      <c r="AH208" s="396"/>
      <c r="AJ208" s="396"/>
      <c r="AK208" s="396"/>
      <c r="AM208" s="396"/>
      <c r="AN208" s="396"/>
      <c r="AP208" s="396"/>
      <c r="AV208" s="396"/>
      <c r="AX208" s="397"/>
      <c r="AY208" s="398"/>
      <c r="AZ208" s="399"/>
      <c r="BA208" s="398"/>
      <c r="BB208" s="399"/>
      <c r="BC208" s="398"/>
      <c r="BD208" s="398"/>
      <c r="BE208" s="356"/>
      <c r="BF208" s="360" t="str">
        <f>IF(B208&lt;20,1,"")</f>
        <v/>
      </c>
      <c r="BG208" s="360" t="str">
        <f>IF(AND(B208&gt;19,B208&lt;31),1,"")</f>
        <v/>
      </c>
      <c r="BH208" s="360">
        <f>IF(B208&gt;30,1,"")</f>
        <v>1</v>
      </c>
    </row>
    <row r="209" spans="1:60" ht="21" x14ac:dyDescent="0.35">
      <c r="A209" s="356" t="s">
        <v>273</v>
      </c>
      <c r="B209" s="819" t="s">
        <v>322</v>
      </c>
      <c r="C209" s="819"/>
      <c r="D209" s="819"/>
      <c r="E209" s="819"/>
      <c r="F209" s="819"/>
      <c r="G209" s="819"/>
      <c r="H209" s="819"/>
      <c r="I209" s="819"/>
      <c r="J209" s="355"/>
      <c r="Q209" s="396"/>
      <c r="S209" s="396"/>
      <c r="T209" s="396"/>
      <c r="V209" s="396"/>
      <c r="X209" s="396"/>
      <c r="Y209" s="396"/>
      <c r="AA209" s="396"/>
      <c r="AB209" s="396"/>
      <c r="AD209" s="396"/>
      <c r="AE209" s="396"/>
      <c r="AG209" s="396"/>
      <c r="AH209" s="396"/>
      <c r="AJ209" s="396"/>
      <c r="AK209" s="396"/>
      <c r="AM209" s="396"/>
      <c r="AN209" s="396"/>
      <c r="AP209" s="396"/>
      <c r="AV209" s="396"/>
      <c r="AX209" s="397"/>
      <c r="AY209" s="398"/>
      <c r="AZ209" s="399"/>
      <c r="BA209" s="398"/>
      <c r="BB209" s="399"/>
      <c r="BC209" s="398"/>
      <c r="BD209" s="398"/>
      <c r="BE209" s="356"/>
      <c r="BF209" s="356"/>
      <c r="BG209" s="356"/>
      <c r="BH209" s="356"/>
    </row>
    <row r="210" spans="1:60" ht="21.75" thickBot="1" x14ac:dyDescent="0.4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Q210" s="396"/>
      <c r="S210" s="396"/>
      <c r="T210" s="396"/>
      <c r="V210" s="396"/>
      <c r="X210" s="396"/>
      <c r="Y210" s="396"/>
      <c r="AA210" s="396"/>
      <c r="AB210" s="396"/>
      <c r="AD210" s="396"/>
      <c r="AE210" s="396"/>
      <c r="AG210" s="396"/>
      <c r="AH210" s="396"/>
      <c r="AJ210" s="396"/>
      <c r="AK210" s="396"/>
      <c r="AM210" s="396"/>
      <c r="AN210" s="396"/>
      <c r="AP210" s="396"/>
      <c r="AV210" s="396"/>
      <c r="AX210" s="397"/>
      <c r="AY210" s="398"/>
      <c r="AZ210" s="399"/>
      <c r="BA210" s="398"/>
      <c r="BB210" s="399"/>
      <c r="BC210" s="398"/>
      <c r="BD210" s="398"/>
      <c r="BE210" s="356"/>
      <c r="BF210" s="356"/>
      <c r="BG210" s="356"/>
      <c r="BH210" s="356"/>
    </row>
    <row r="211" spans="1:60" ht="21.75" thickBot="1" x14ac:dyDescent="0.4">
      <c r="A211" s="368" t="s">
        <v>275</v>
      </c>
      <c r="B211" s="369">
        <v>5</v>
      </c>
      <c r="C211" s="370"/>
      <c r="D211" s="355"/>
      <c r="E211" s="355"/>
      <c r="F211" s="355"/>
      <c r="G211" s="355"/>
      <c r="H211" s="355"/>
      <c r="I211" s="355"/>
      <c r="J211" s="355"/>
      <c r="Q211" s="364" t="str">
        <f t="shared" ref="Q211:Q233" si="192">IF(A211="5) Quanto a sua casa pagava de conta de água mensalmente há 10 anos atrás (aproximadamente)?",F211,"")</f>
        <v/>
      </c>
      <c r="R211" s="388"/>
      <c r="S211" s="364" t="str">
        <f t="shared" ref="S211:S233" si="193">IF(A211="5) Quanto a sua casa pagava de conta de água mensalmente há 10 anos atrás (aproximadamente)?",I211,"")</f>
        <v/>
      </c>
      <c r="T211" s="445" t="str">
        <f t="shared" ref="T211:T233" si="194">IF(A211="6) Quanto a sua casa paga de conta de água hoje?  ",F211,"")</f>
        <v/>
      </c>
      <c r="U211" s="388"/>
      <c r="V211" s="445" t="str">
        <f t="shared" ref="V211:V233" si="195">IF(A211="7) Quanto você acha que sua casa pagará de conta de água em 2030?",F211,"")</f>
        <v/>
      </c>
      <c r="W211" s="388"/>
      <c r="X211" s="445" t="str">
        <f t="shared" ref="X211:X233" si="196">IF(A211="7) Quanto você acha que sua casa pagará de conta de água em 2030?",I211,"")</f>
        <v/>
      </c>
      <c r="Y211" s="364" t="str">
        <f t="shared" ref="Y211:Y233" si="197">IF(A211="8) Quanto você acha que sua casa pagará de conta de água em 2050?  ",F211,"")</f>
        <v/>
      </c>
      <c r="Z211" s="388"/>
      <c r="AA211" s="364" t="str">
        <f t="shared" ref="AA211:AA233" si="198">IF(A211="8) Quanto você acha que sua casa pagará de conta de água em 2050?  ",I211,"")</f>
        <v/>
      </c>
      <c r="AB211" s="445" t="str">
        <f t="shared" ref="AB211:AB233" si="199">IF(A211="9) Há dez anos atrás, sua casa produzia quantas sacolinhas de lixo por semana (aproximadamente)?",F211,"")</f>
        <v/>
      </c>
      <c r="AC211" s="388"/>
      <c r="AD211" s="445" t="str">
        <f t="shared" ref="AD211:AD233" si="200">IF(A211="9) Há dez anos atrás, sua casa produzia quantas sacolinhas de lixo por semana (aproximadamente)?",I211,"")</f>
        <v/>
      </c>
      <c r="AE211" s="364" t="str">
        <f t="shared" ref="AE211:AE233" si="201">IF(A211="10) Sua casa produz quantas sacolinhas de lixo por semana hoje em dia?   ",F211,"")</f>
        <v/>
      </c>
      <c r="AF211" s="388"/>
      <c r="AG211" s="364"/>
      <c r="AH211" s="445" t="str">
        <f t="shared" ref="AH211:AH233" si="202">IF(A211="11) Quantas sacolinhas de lixo você acha que sua casa produzirá por semana em 2030?  ",F211,"")</f>
        <v/>
      </c>
      <c r="AI211" s="388"/>
      <c r="AJ211" s="445" t="str">
        <f t="shared" ref="AJ211:AJ233" si="203">IF(A211="11) Quantas sacolinhas de lixo você acha que sua casa produzirá por semana em 2030?  ",I211,"")</f>
        <v/>
      </c>
      <c r="AK211" s="364" t="str">
        <f t="shared" ref="AK211:AK233" si="204">IF(A211="12) Quantas sacolinhas de lixo você acha que sua casa produzirá por semana em 2050?  ",F211,"")</f>
        <v/>
      </c>
      <c r="AL211" s="388"/>
      <c r="AM211" s="364" t="str">
        <f t="shared" ref="AM211:AM233" si="205">IF(A211="12) Quantas sacolinhas de lixo você acha que sua casa produzirá por semana em 2050?  ",I211,"")</f>
        <v/>
      </c>
      <c r="AN211" s="445" t="str">
        <f>IF(A211="13) Qual porcentagem dos recursos financeiros de São Carlos era investida em abastecimento de água e estruturas de saneamento dez anos atrás? ",B211,"")</f>
        <v/>
      </c>
      <c r="AO211" s="388"/>
      <c r="AP211" s="445" t="str">
        <f>IF(A211="13) Qual porcentagem dos recursos financeiros de São Carlos era investida em abastecimento de água e estruturas de saneamento dez anos atrás? ",F211,"")</f>
        <v/>
      </c>
      <c r="AQ211" s="434" t="str">
        <f>IF(A211="14) Qual porcentagem dos recursos financeiros de São Carlos é investida em abastecimento de água e estruturas de saneamento hoje? ",B211,"")</f>
        <v/>
      </c>
      <c r="AR211" s="451"/>
      <c r="AS211" s="434" t="str">
        <f>IF(A211="15) Qual porcentagem dos recursos financeiros de São Carlos será investida em abastecimento de água e estruturas de saneamento em 2030? ",B211,"")</f>
        <v/>
      </c>
      <c r="AT211" s="389"/>
      <c r="AU211" s="435" t="str">
        <f>IF(A211="15) Qual porcentagem dos recursos financeiros de São Carlos será investida em abastecimento de água e estruturas de saneamento em 2030? ",F211,"")</f>
        <v/>
      </c>
      <c r="AV211" s="364" t="str">
        <f>IF(A211="16) Qual porcentagem dos recursos financeiros de São Carlos será investida em abastecimento de água e estruturas de saneamento em 2050?   ",B211,"")</f>
        <v/>
      </c>
      <c r="AW211" s="389"/>
      <c r="AX211" s="365" t="str">
        <f>IF(A211="16) Qual porcentagem dos recursos financeiros de São Carlos será investida em abastecimento de água e estruturas de saneamento em 2050?   ",B211,"")</f>
        <v/>
      </c>
      <c r="AY211" s="366" t="str">
        <f t="shared" ref="AY211:AY233" si="206">IF(A211="17) De onde vem a água que você bebe?  ",H211,"")</f>
        <v/>
      </c>
      <c r="AZ211" s="358" t="str">
        <f t="shared" ref="AZ211:AZ233" si="207">IF(A211="18) Quem é responsável por trazer água para sua casa?  ",H211,"")</f>
        <v/>
      </c>
      <c r="BA211" s="366" t="str">
        <f t="shared" ref="BA211:BA233" si="208">IF(A211="19) O que acontece com o esgoto que sai da sua casa?  ",H211,"")</f>
        <v/>
      </c>
      <c r="BB211" s="358" t="str">
        <f t="shared" ref="BB211:BB233" si="209">IF(A211="20) Quem consome mais água em sua cidade: a população, as indústrias ou as fazendas? ",H211,"")</f>
        <v/>
      </c>
      <c r="BC211" s="366" t="str">
        <f t="shared" ref="BC211:BC233" si="210">IF(A211="21) Você se preocupa se a cidade em que você mora terá água para beber em 2100?  ",H211,"")</f>
        <v/>
      </c>
      <c r="BD211" s="367" t="str">
        <f t="shared" ref="BD211:BD233" si="211">IF(A211="22) Você acredita que pode ajudar no processo de decisão sobre gerenciamento dos recursos hídricos?  Se sim, como? ",H211,"")</f>
        <v/>
      </c>
      <c r="BE211" s="356"/>
      <c r="BF211" s="356"/>
      <c r="BG211" s="356"/>
      <c r="BH211" s="356"/>
    </row>
    <row r="212" spans="1:60" ht="21.75" thickBot="1" x14ac:dyDescent="0.4">
      <c r="A212" s="368" t="s">
        <v>276</v>
      </c>
      <c r="B212" s="369">
        <v>2</v>
      </c>
      <c r="C212" s="370"/>
      <c r="D212" s="355"/>
      <c r="E212" s="355"/>
      <c r="F212" s="355"/>
      <c r="G212" s="355"/>
      <c r="H212" s="355"/>
      <c r="I212" s="355"/>
      <c r="J212" s="355"/>
      <c r="Q212" s="364" t="str">
        <f t="shared" si="192"/>
        <v/>
      </c>
      <c r="R212" s="388"/>
      <c r="S212" s="364" t="str">
        <f t="shared" si="193"/>
        <v/>
      </c>
      <c r="T212" s="445" t="str">
        <f t="shared" si="194"/>
        <v/>
      </c>
      <c r="U212" s="388"/>
      <c r="V212" s="445" t="str">
        <f t="shared" si="195"/>
        <v/>
      </c>
      <c r="W212" s="388"/>
      <c r="X212" s="445" t="str">
        <f t="shared" si="196"/>
        <v/>
      </c>
      <c r="Y212" s="364" t="str">
        <f t="shared" si="197"/>
        <v/>
      </c>
      <c r="Z212" s="388"/>
      <c r="AA212" s="364" t="str">
        <f t="shared" si="198"/>
        <v/>
      </c>
      <c r="AB212" s="445" t="str">
        <f t="shared" si="199"/>
        <v/>
      </c>
      <c r="AC212" s="388"/>
      <c r="AD212" s="445" t="str">
        <f t="shared" si="200"/>
        <v/>
      </c>
      <c r="AE212" s="364" t="str">
        <f t="shared" si="201"/>
        <v/>
      </c>
      <c r="AF212" s="388"/>
      <c r="AG212" s="364"/>
      <c r="AH212" s="445" t="str">
        <f t="shared" si="202"/>
        <v/>
      </c>
      <c r="AI212" s="388"/>
      <c r="AJ212" s="445" t="str">
        <f t="shared" si="203"/>
        <v/>
      </c>
      <c r="AK212" s="364" t="str">
        <f t="shared" si="204"/>
        <v/>
      </c>
      <c r="AL212" s="388"/>
      <c r="AM212" s="364" t="str">
        <f t="shared" si="205"/>
        <v/>
      </c>
      <c r="AN212" s="445" t="str">
        <f t="shared" ref="AN212:AN233" si="212">IF(A212="13) Qual porcentagem dos recursos financeiros de São Carlos era investida em abastecimento de água e estruturas de saneamento dez anos atrás? ",B212,"")</f>
        <v/>
      </c>
      <c r="AO212" s="388"/>
      <c r="AP212" s="445" t="str">
        <f t="shared" ref="AP212:AP233" si="213">IF(A212="13) Qual porcentagem dos recursos financeiros de São Carlos era investida em abastecimento de água e estruturas de saneamento dez anos atrás? ",F212,"")</f>
        <v/>
      </c>
      <c r="AQ212" s="434" t="str">
        <f t="shared" ref="AQ212:AQ233" si="214">IF(A212="14) Qual porcentagem dos recursos financeiros de São Carlos é investida em abastecimento de água e estruturas de saneamento hoje? ",B212,"")</f>
        <v/>
      </c>
      <c r="AR212" s="451"/>
      <c r="AS212" s="434" t="str">
        <f t="shared" ref="AS212:AS233" si="215">IF(A212="15) Qual porcentagem dos recursos financeiros de São Carlos será investida em abastecimento de água e estruturas de saneamento em 2030? ",B212,"")</f>
        <v/>
      </c>
      <c r="AT212" s="389"/>
      <c r="AU212" s="435" t="str">
        <f t="shared" ref="AU212:AU233" si="216">IF(A212="15) Qual porcentagem dos recursos financeiros de São Carlos será investida em abastecimento de água e estruturas de saneamento em 2030? ",F212,"")</f>
        <v/>
      </c>
      <c r="AV212" s="364" t="str">
        <f t="shared" ref="AV212:AV233" si="217">IF(A212="16) Qual porcentagem dos recursos financeiros de São Carlos será investida em abastecimento de água e estruturas de saneamento em 2050?   ",B212,"")</f>
        <v/>
      </c>
      <c r="AW212" s="389"/>
      <c r="AX212" s="365" t="str">
        <f t="shared" ref="AX212:AX233" si="218">IF(A212="16) Qual porcentagem dos recursos financeiros de São Carlos será investida em abastecimento de água e estruturas de saneamento em 2050?   ",B212,"")</f>
        <v/>
      </c>
      <c r="AY212" s="366" t="str">
        <f t="shared" si="206"/>
        <v/>
      </c>
      <c r="AZ212" s="358" t="str">
        <f t="shared" si="207"/>
        <v/>
      </c>
      <c r="BA212" s="366" t="str">
        <f t="shared" si="208"/>
        <v/>
      </c>
      <c r="BB212" s="358" t="str">
        <f t="shared" si="209"/>
        <v/>
      </c>
      <c r="BC212" s="366" t="str">
        <f t="shared" si="210"/>
        <v/>
      </c>
      <c r="BD212" s="367" t="str">
        <f t="shared" si="211"/>
        <v/>
      </c>
      <c r="BE212" s="356"/>
      <c r="BF212" s="356"/>
      <c r="BG212" s="356"/>
      <c r="BH212" s="356"/>
    </row>
    <row r="213" spans="1:60" ht="21.75" thickBot="1" x14ac:dyDescent="0.4">
      <c r="A213" s="368" t="s">
        <v>277</v>
      </c>
      <c r="B213" s="369">
        <v>2</v>
      </c>
      <c r="C213" s="371"/>
      <c r="D213" s="355"/>
      <c r="E213" s="355"/>
      <c r="F213" s="355"/>
      <c r="G213" s="355"/>
      <c r="H213" s="355"/>
      <c r="I213" s="355"/>
      <c r="J213" s="355"/>
      <c r="Q213" s="364" t="str">
        <f t="shared" si="192"/>
        <v/>
      </c>
      <c r="R213" s="388"/>
      <c r="S213" s="364" t="str">
        <f t="shared" si="193"/>
        <v/>
      </c>
      <c r="T213" s="445" t="str">
        <f t="shared" si="194"/>
        <v/>
      </c>
      <c r="U213" s="388"/>
      <c r="V213" s="445" t="str">
        <f t="shared" si="195"/>
        <v/>
      </c>
      <c r="W213" s="388"/>
      <c r="X213" s="445" t="str">
        <f t="shared" si="196"/>
        <v/>
      </c>
      <c r="Y213" s="364" t="str">
        <f t="shared" si="197"/>
        <v/>
      </c>
      <c r="Z213" s="388"/>
      <c r="AA213" s="364" t="str">
        <f t="shared" si="198"/>
        <v/>
      </c>
      <c r="AB213" s="445" t="str">
        <f t="shared" si="199"/>
        <v/>
      </c>
      <c r="AC213" s="388"/>
      <c r="AD213" s="445" t="str">
        <f t="shared" si="200"/>
        <v/>
      </c>
      <c r="AE213" s="364" t="str">
        <f t="shared" si="201"/>
        <v/>
      </c>
      <c r="AF213" s="388"/>
      <c r="AG213" s="364"/>
      <c r="AH213" s="445" t="str">
        <f t="shared" si="202"/>
        <v/>
      </c>
      <c r="AI213" s="388"/>
      <c r="AJ213" s="445" t="str">
        <f t="shared" si="203"/>
        <v/>
      </c>
      <c r="AK213" s="364" t="str">
        <f t="shared" si="204"/>
        <v/>
      </c>
      <c r="AL213" s="388"/>
      <c r="AM213" s="364" t="str">
        <f t="shared" si="205"/>
        <v/>
      </c>
      <c r="AN213" s="445" t="str">
        <f t="shared" si="212"/>
        <v/>
      </c>
      <c r="AO213" s="388"/>
      <c r="AP213" s="445" t="str">
        <f t="shared" si="213"/>
        <v/>
      </c>
      <c r="AQ213" s="434" t="str">
        <f t="shared" si="214"/>
        <v/>
      </c>
      <c r="AR213" s="451"/>
      <c r="AS213" s="434" t="str">
        <f t="shared" si="215"/>
        <v/>
      </c>
      <c r="AT213" s="389"/>
      <c r="AU213" s="435" t="str">
        <f t="shared" si="216"/>
        <v/>
      </c>
      <c r="AV213" s="364" t="str">
        <f t="shared" si="217"/>
        <v/>
      </c>
      <c r="AW213" s="389"/>
      <c r="AX213" s="365" t="str">
        <f t="shared" si="218"/>
        <v/>
      </c>
      <c r="AY213" s="366" t="str">
        <f t="shared" si="206"/>
        <v/>
      </c>
      <c r="AZ213" s="358" t="str">
        <f t="shared" si="207"/>
        <v/>
      </c>
      <c r="BA213" s="366" t="str">
        <f t="shared" si="208"/>
        <v/>
      </c>
      <c r="BB213" s="358" t="str">
        <f t="shared" si="209"/>
        <v/>
      </c>
      <c r="BC213" s="366" t="str">
        <f t="shared" si="210"/>
        <v/>
      </c>
      <c r="BD213" s="367" t="str">
        <f t="shared" si="211"/>
        <v/>
      </c>
      <c r="BE213" s="356"/>
      <c r="BF213" s="356"/>
      <c r="BG213" s="356"/>
      <c r="BH213" s="356"/>
    </row>
    <row r="214" spans="1:60" ht="21.75" thickBot="1" x14ac:dyDescent="0.4">
      <c r="A214" s="368" t="s">
        <v>278</v>
      </c>
      <c r="B214" s="369">
        <v>4</v>
      </c>
      <c r="C214" s="370"/>
      <c r="D214" s="355"/>
      <c r="E214" s="355"/>
      <c r="F214" s="355"/>
      <c r="G214" s="355"/>
      <c r="H214" s="355"/>
      <c r="I214" s="355"/>
      <c r="J214" s="355"/>
      <c r="Q214" s="364" t="str">
        <f t="shared" si="192"/>
        <v/>
      </c>
      <c r="R214" s="388"/>
      <c r="S214" s="364" t="str">
        <f t="shared" si="193"/>
        <v/>
      </c>
      <c r="T214" s="445" t="str">
        <f t="shared" si="194"/>
        <v/>
      </c>
      <c r="U214" s="388"/>
      <c r="V214" s="445" t="str">
        <f t="shared" si="195"/>
        <v/>
      </c>
      <c r="W214" s="388"/>
      <c r="X214" s="445" t="str">
        <f t="shared" si="196"/>
        <v/>
      </c>
      <c r="Y214" s="364" t="str">
        <f t="shared" si="197"/>
        <v/>
      </c>
      <c r="Z214" s="388"/>
      <c r="AA214" s="364" t="str">
        <f t="shared" si="198"/>
        <v/>
      </c>
      <c r="AB214" s="445" t="str">
        <f t="shared" si="199"/>
        <v/>
      </c>
      <c r="AC214" s="388"/>
      <c r="AD214" s="445" t="str">
        <f t="shared" si="200"/>
        <v/>
      </c>
      <c r="AE214" s="364" t="str">
        <f t="shared" si="201"/>
        <v/>
      </c>
      <c r="AF214" s="388"/>
      <c r="AG214" s="364"/>
      <c r="AH214" s="445" t="str">
        <f t="shared" si="202"/>
        <v/>
      </c>
      <c r="AI214" s="388"/>
      <c r="AJ214" s="445" t="str">
        <f t="shared" si="203"/>
        <v/>
      </c>
      <c r="AK214" s="364" t="str">
        <f t="shared" si="204"/>
        <v/>
      </c>
      <c r="AL214" s="388"/>
      <c r="AM214" s="364" t="str">
        <f t="shared" si="205"/>
        <v/>
      </c>
      <c r="AN214" s="445" t="str">
        <f t="shared" si="212"/>
        <v/>
      </c>
      <c r="AO214" s="388"/>
      <c r="AP214" s="445" t="str">
        <f t="shared" si="213"/>
        <v/>
      </c>
      <c r="AQ214" s="434" t="str">
        <f t="shared" si="214"/>
        <v/>
      </c>
      <c r="AR214" s="451"/>
      <c r="AS214" s="434" t="str">
        <f t="shared" si="215"/>
        <v/>
      </c>
      <c r="AT214" s="389"/>
      <c r="AU214" s="435" t="str">
        <f t="shared" si="216"/>
        <v/>
      </c>
      <c r="AV214" s="364" t="str">
        <f t="shared" si="217"/>
        <v/>
      </c>
      <c r="AW214" s="389"/>
      <c r="AX214" s="365" t="str">
        <f t="shared" si="218"/>
        <v/>
      </c>
      <c r="AY214" s="366" t="str">
        <f t="shared" si="206"/>
        <v/>
      </c>
      <c r="AZ214" s="358" t="str">
        <f t="shared" si="207"/>
        <v/>
      </c>
      <c r="BA214" s="366" t="str">
        <f t="shared" si="208"/>
        <v/>
      </c>
      <c r="BB214" s="358" t="str">
        <f t="shared" si="209"/>
        <v/>
      </c>
      <c r="BC214" s="366" t="str">
        <f t="shared" si="210"/>
        <v/>
      </c>
      <c r="BD214" s="367" t="str">
        <f t="shared" si="211"/>
        <v/>
      </c>
      <c r="BE214" s="356"/>
      <c r="BF214" s="356"/>
      <c r="BG214" s="356"/>
      <c r="BH214" s="356"/>
    </row>
    <row r="215" spans="1:60" ht="21.75" thickBot="1" x14ac:dyDescent="0.4">
      <c r="A215" s="368" t="s">
        <v>279</v>
      </c>
      <c r="B215" s="369">
        <v>20</v>
      </c>
      <c r="C215" s="372"/>
      <c r="D215" s="814" t="s">
        <v>280</v>
      </c>
      <c r="E215" s="815"/>
      <c r="F215" s="373">
        <f>IF(B211&gt;0,B215/B211,"")</f>
        <v>4</v>
      </c>
      <c r="G215" s="368" t="s">
        <v>281</v>
      </c>
      <c r="H215" s="374"/>
      <c r="I215" s="375">
        <f>IF(B211&gt;0,(F215-F216)/F216,"")</f>
        <v>-0.88571428571428568</v>
      </c>
      <c r="J215" s="355"/>
      <c r="Q215" s="364">
        <f t="shared" si="192"/>
        <v>4</v>
      </c>
      <c r="R215" s="388"/>
      <c r="S215" s="364">
        <f t="shared" si="193"/>
        <v>-0.88571428571428568</v>
      </c>
      <c r="T215" s="445" t="str">
        <f t="shared" si="194"/>
        <v/>
      </c>
      <c r="U215" s="388"/>
      <c r="V215" s="445" t="str">
        <f t="shared" si="195"/>
        <v/>
      </c>
      <c r="W215" s="388"/>
      <c r="X215" s="445" t="str">
        <f t="shared" si="196"/>
        <v/>
      </c>
      <c r="Y215" s="364" t="str">
        <f t="shared" si="197"/>
        <v/>
      </c>
      <c r="Z215" s="388"/>
      <c r="AA215" s="364" t="str">
        <f t="shared" si="198"/>
        <v/>
      </c>
      <c r="AB215" s="445" t="str">
        <f t="shared" si="199"/>
        <v/>
      </c>
      <c r="AC215" s="388"/>
      <c r="AD215" s="445" t="str">
        <f t="shared" si="200"/>
        <v/>
      </c>
      <c r="AE215" s="364" t="str">
        <f t="shared" si="201"/>
        <v/>
      </c>
      <c r="AF215" s="388"/>
      <c r="AG215" s="364"/>
      <c r="AH215" s="445" t="str">
        <f t="shared" si="202"/>
        <v/>
      </c>
      <c r="AI215" s="388"/>
      <c r="AJ215" s="445" t="str">
        <f t="shared" si="203"/>
        <v/>
      </c>
      <c r="AK215" s="364" t="str">
        <f t="shared" si="204"/>
        <v/>
      </c>
      <c r="AL215" s="388"/>
      <c r="AM215" s="364" t="str">
        <f t="shared" si="205"/>
        <v/>
      </c>
      <c r="AN215" s="445" t="str">
        <f t="shared" si="212"/>
        <v/>
      </c>
      <c r="AO215" s="388"/>
      <c r="AP215" s="445" t="str">
        <f t="shared" si="213"/>
        <v/>
      </c>
      <c r="AQ215" s="434" t="str">
        <f t="shared" si="214"/>
        <v/>
      </c>
      <c r="AR215" s="451"/>
      <c r="AS215" s="434" t="str">
        <f t="shared" si="215"/>
        <v/>
      </c>
      <c r="AT215" s="389"/>
      <c r="AU215" s="435" t="str">
        <f t="shared" si="216"/>
        <v/>
      </c>
      <c r="AV215" s="364" t="str">
        <f t="shared" si="217"/>
        <v/>
      </c>
      <c r="AW215" s="389"/>
      <c r="AX215" s="365" t="str">
        <f t="shared" si="218"/>
        <v/>
      </c>
      <c r="AY215" s="366" t="str">
        <f t="shared" si="206"/>
        <v/>
      </c>
      <c r="AZ215" s="358" t="str">
        <f t="shared" si="207"/>
        <v/>
      </c>
      <c r="BA215" s="366" t="str">
        <f t="shared" si="208"/>
        <v/>
      </c>
      <c r="BB215" s="358" t="str">
        <f t="shared" si="209"/>
        <v/>
      </c>
      <c r="BC215" s="366" t="str">
        <f t="shared" si="210"/>
        <v/>
      </c>
      <c r="BD215" s="367" t="str">
        <f t="shared" si="211"/>
        <v/>
      </c>
      <c r="BE215" s="356"/>
      <c r="BF215" s="356"/>
      <c r="BG215" s="356"/>
      <c r="BH215" s="356"/>
    </row>
    <row r="216" spans="1:60" ht="21.75" thickBot="1" x14ac:dyDescent="0.4">
      <c r="A216" s="368" t="s">
        <v>282</v>
      </c>
      <c r="B216" s="369">
        <v>70</v>
      </c>
      <c r="C216" s="372"/>
      <c r="D216" s="814" t="s">
        <v>280</v>
      </c>
      <c r="E216" s="815"/>
      <c r="F216" s="373">
        <f>IF(B212&gt;0,B216/B212,"")</f>
        <v>35</v>
      </c>
      <c r="G216" s="376"/>
      <c r="H216" s="377"/>
      <c r="I216" s="378"/>
      <c r="J216" s="355"/>
      <c r="Q216" s="364" t="str">
        <f t="shared" si="192"/>
        <v/>
      </c>
      <c r="R216" s="388"/>
      <c r="S216" s="364" t="str">
        <f t="shared" si="193"/>
        <v/>
      </c>
      <c r="T216" s="445">
        <f t="shared" si="194"/>
        <v>35</v>
      </c>
      <c r="U216" s="388"/>
      <c r="V216" s="445" t="str">
        <f t="shared" si="195"/>
        <v/>
      </c>
      <c r="W216" s="388"/>
      <c r="X216" s="445" t="str">
        <f t="shared" si="196"/>
        <v/>
      </c>
      <c r="Y216" s="364" t="str">
        <f t="shared" si="197"/>
        <v/>
      </c>
      <c r="Z216" s="388"/>
      <c r="AA216" s="364" t="str">
        <f t="shared" si="198"/>
        <v/>
      </c>
      <c r="AB216" s="445" t="str">
        <f t="shared" si="199"/>
        <v/>
      </c>
      <c r="AC216" s="388"/>
      <c r="AD216" s="445" t="str">
        <f t="shared" si="200"/>
        <v/>
      </c>
      <c r="AE216" s="364" t="str">
        <f t="shared" si="201"/>
        <v/>
      </c>
      <c r="AF216" s="388"/>
      <c r="AG216" s="364"/>
      <c r="AH216" s="445" t="str">
        <f t="shared" si="202"/>
        <v/>
      </c>
      <c r="AI216" s="388"/>
      <c r="AJ216" s="445" t="str">
        <f t="shared" si="203"/>
        <v/>
      </c>
      <c r="AK216" s="364" t="str">
        <f t="shared" si="204"/>
        <v/>
      </c>
      <c r="AL216" s="388"/>
      <c r="AM216" s="364" t="str">
        <f t="shared" si="205"/>
        <v/>
      </c>
      <c r="AN216" s="445" t="str">
        <f t="shared" si="212"/>
        <v/>
      </c>
      <c r="AO216" s="388"/>
      <c r="AP216" s="445" t="str">
        <f t="shared" si="213"/>
        <v/>
      </c>
      <c r="AQ216" s="434" t="str">
        <f t="shared" si="214"/>
        <v/>
      </c>
      <c r="AR216" s="451"/>
      <c r="AS216" s="434" t="str">
        <f t="shared" si="215"/>
        <v/>
      </c>
      <c r="AT216" s="389"/>
      <c r="AU216" s="435" t="str">
        <f t="shared" si="216"/>
        <v/>
      </c>
      <c r="AV216" s="364" t="str">
        <f t="shared" si="217"/>
        <v/>
      </c>
      <c r="AW216" s="389"/>
      <c r="AX216" s="365" t="str">
        <f t="shared" si="218"/>
        <v/>
      </c>
      <c r="AY216" s="366" t="str">
        <f t="shared" si="206"/>
        <v/>
      </c>
      <c r="AZ216" s="358" t="str">
        <f t="shared" si="207"/>
        <v/>
      </c>
      <c r="BA216" s="366" t="str">
        <f t="shared" si="208"/>
        <v/>
      </c>
      <c r="BB216" s="358" t="str">
        <f t="shared" si="209"/>
        <v/>
      </c>
      <c r="BC216" s="366" t="str">
        <f t="shared" si="210"/>
        <v/>
      </c>
      <c r="BD216" s="367" t="str">
        <f t="shared" si="211"/>
        <v/>
      </c>
      <c r="BE216" s="356"/>
      <c r="BF216" s="356"/>
      <c r="BG216" s="356"/>
      <c r="BH216" s="356"/>
    </row>
    <row r="217" spans="1:60" ht="21.75" thickBot="1" x14ac:dyDescent="0.4">
      <c r="A217" s="368" t="s">
        <v>283</v>
      </c>
      <c r="B217" s="369">
        <v>200</v>
      </c>
      <c r="C217" s="372"/>
      <c r="D217" s="814" t="s">
        <v>280</v>
      </c>
      <c r="E217" s="815"/>
      <c r="F217" s="373">
        <f>IF(B213&gt;0,B217/B213,"")</f>
        <v>100</v>
      </c>
      <c r="G217" s="368" t="s">
        <v>284</v>
      </c>
      <c r="H217" s="374"/>
      <c r="I217" s="375">
        <f>IF(B212&gt;0,(F217-F216)/F216,"")</f>
        <v>1.8571428571428572</v>
      </c>
      <c r="J217" s="355"/>
      <c r="Q217" s="364" t="str">
        <f t="shared" si="192"/>
        <v/>
      </c>
      <c r="R217" s="388"/>
      <c r="S217" s="364" t="str">
        <f t="shared" si="193"/>
        <v/>
      </c>
      <c r="T217" s="445" t="str">
        <f t="shared" si="194"/>
        <v/>
      </c>
      <c r="U217" s="388"/>
      <c r="V217" s="445">
        <f t="shared" si="195"/>
        <v>100</v>
      </c>
      <c r="W217" s="388"/>
      <c r="X217" s="445">
        <f t="shared" si="196"/>
        <v>1.8571428571428572</v>
      </c>
      <c r="Y217" s="364" t="str">
        <f t="shared" si="197"/>
        <v/>
      </c>
      <c r="Z217" s="388"/>
      <c r="AA217" s="364" t="str">
        <f t="shared" si="198"/>
        <v/>
      </c>
      <c r="AB217" s="445" t="str">
        <f t="shared" si="199"/>
        <v/>
      </c>
      <c r="AC217" s="388"/>
      <c r="AD217" s="445" t="str">
        <f t="shared" si="200"/>
        <v/>
      </c>
      <c r="AE217" s="364" t="str">
        <f t="shared" si="201"/>
        <v/>
      </c>
      <c r="AF217" s="388"/>
      <c r="AG217" s="364"/>
      <c r="AH217" s="445" t="str">
        <f t="shared" si="202"/>
        <v/>
      </c>
      <c r="AI217" s="388"/>
      <c r="AJ217" s="445" t="str">
        <f t="shared" si="203"/>
        <v/>
      </c>
      <c r="AK217" s="364" t="str">
        <f t="shared" si="204"/>
        <v/>
      </c>
      <c r="AL217" s="388"/>
      <c r="AM217" s="364" t="str">
        <f t="shared" si="205"/>
        <v/>
      </c>
      <c r="AN217" s="445" t="str">
        <f t="shared" si="212"/>
        <v/>
      </c>
      <c r="AO217" s="388"/>
      <c r="AP217" s="445" t="str">
        <f t="shared" si="213"/>
        <v/>
      </c>
      <c r="AQ217" s="434" t="str">
        <f t="shared" si="214"/>
        <v/>
      </c>
      <c r="AR217" s="451"/>
      <c r="AS217" s="434" t="str">
        <f t="shared" si="215"/>
        <v/>
      </c>
      <c r="AT217" s="389"/>
      <c r="AU217" s="435" t="str">
        <f t="shared" si="216"/>
        <v/>
      </c>
      <c r="AV217" s="364" t="str">
        <f t="shared" si="217"/>
        <v/>
      </c>
      <c r="AW217" s="389"/>
      <c r="AX217" s="365" t="str">
        <f t="shared" si="218"/>
        <v/>
      </c>
      <c r="AY217" s="366" t="str">
        <f t="shared" si="206"/>
        <v/>
      </c>
      <c r="AZ217" s="358" t="str">
        <f t="shared" si="207"/>
        <v/>
      </c>
      <c r="BA217" s="366" t="str">
        <f t="shared" si="208"/>
        <v/>
      </c>
      <c r="BB217" s="358" t="str">
        <f t="shared" si="209"/>
        <v/>
      </c>
      <c r="BC217" s="366" t="str">
        <f t="shared" si="210"/>
        <v/>
      </c>
      <c r="BD217" s="367" t="str">
        <f t="shared" si="211"/>
        <v/>
      </c>
      <c r="BE217" s="356"/>
      <c r="BF217" s="356"/>
      <c r="BG217" s="356"/>
      <c r="BH217" s="356"/>
    </row>
    <row r="218" spans="1:60" ht="21.75" thickBot="1" x14ac:dyDescent="0.4">
      <c r="A218" s="368" t="s">
        <v>285</v>
      </c>
      <c r="B218" s="369">
        <v>300</v>
      </c>
      <c r="C218" s="372"/>
      <c r="D218" s="814" t="s">
        <v>280</v>
      </c>
      <c r="E218" s="815"/>
      <c r="F218" s="373">
        <f>IF(B214&gt;0,B218/B214,"")</f>
        <v>75</v>
      </c>
      <c r="G218" s="368" t="s">
        <v>286</v>
      </c>
      <c r="H218" s="374"/>
      <c r="I218" s="375">
        <f>IF(B213&gt;0,(F218-F216)/F216,"")</f>
        <v>1.1428571428571428</v>
      </c>
      <c r="J218" s="355"/>
      <c r="Q218" s="364" t="str">
        <f t="shared" si="192"/>
        <v/>
      </c>
      <c r="R218" s="388"/>
      <c r="S218" s="364" t="str">
        <f t="shared" si="193"/>
        <v/>
      </c>
      <c r="T218" s="445" t="str">
        <f t="shared" si="194"/>
        <v/>
      </c>
      <c r="U218" s="388"/>
      <c r="V218" s="445" t="str">
        <f t="shared" si="195"/>
        <v/>
      </c>
      <c r="W218" s="388"/>
      <c r="X218" s="445" t="str">
        <f t="shared" si="196"/>
        <v/>
      </c>
      <c r="Y218" s="364">
        <f t="shared" si="197"/>
        <v>75</v>
      </c>
      <c r="Z218" s="388"/>
      <c r="AA218" s="364">
        <f t="shared" si="198"/>
        <v>1.1428571428571428</v>
      </c>
      <c r="AB218" s="445" t="str">
        <f t="shared" si="199"/>
        <v/>
      </c>
      <c r="AC218" s="388"/>
      <c r="AD218" s="445" t="str">
        <f t="shared" si="200"/>
        <v/>
      </c>
      <c r="AE218" s="364" t="str">
        <f t="shared" si="201"/>
        <v/>
      </c>
      <c r="AF218" s="388"/>
      <c r="AG218" s="364"/>
      <c r="AH218" s="445" t="str">
        <f t="shared" si="202"/>
        <v/>
      </c>
      <c r="AI218" s="388"/>
      <c r="AJ218" s="445" t="str">
        <f t="shared" si="203"/>
        <v/>
      </c>
      <c r="AK218" s="364" t="str">
        <f t="shared" si="204"/>
        <v/>
      </c>
      <c r="AL218" s="388"/>
      <c r="AM218" s="364" t="str">
        <f t="shared" si="205"/>
        <v/>
      </c>
      <c r="AN218" s="445" t="str">
        <f t="shared" si="212"/>
        <v/>
      </c>
      <c r="AO218" s="388"/>
      <c r="AP218" s="445" t="str">
        <f t="shared" si="213"/>
        <v/>
      </c>
      <c r="AQ218" s="434" t="str">
        <f t="shared" si="214"/>
        <v/>
      </c>
      <c r="AR218" s="451"/>
      <c r="AS218" s="434" t="str">
        <f t="shared" si="215"/>
        <v/>
      </c>
      <c r="AT218" s="389"/>
      <c r="AU218" s="435" t="str">
        <f t="shared" si="216"/>
        <v/>
      </c>
      <c r="AV218" s="364" t="str">
        <f t="shared" si="217"/>
        <v/>
      </c>
      <c r="AW218" s="389"/>
      <c r="AX218" s="365" t="str">
        <f t="shared" si="218"/>
        <v/>
      </c>
      <c r="AY218" s="366" t="str">
        <f t="shared" si="206"/>
        <v/>
      </c>
      <c r="AZ218" s="358" t="str">
        <f t="shared" si="207"/>
        <v/>
      </c>
      <c r="BA218" s="366" t="str">
        <f t="shared" si="208"/>
        <v/>
      </c>
      <c r="BB218" s="358" t="str">
        <f t="shared" si="209"/>
        <v/>
      </c>
      <c r="BC218" s="366" t="str">
        <f t="shared" si="210"/>
        <v/>
      </c>
      <c r="BD218" s="367" t="str">
        <f t="shared" si="211"/>
        <v/>
      </c>
      <c r="BE218" s="356"/>
      <c r="BF218" s="356"/>
      <c r="BG218" s="356"/>
      <c r="BH218" s="356"/>
    </row>
    <row r="219" spans="1:60" ht="21.75" thickBot="1" x14ac:dyDescent="0.4">
      <c r="A219" s="368" t="s">
        <v>287</v>
      </c>
      <c r="B219" s="369">
        <v>5</v>
      </c>
      <c r="C219" s="372"/>
      <c r="D219" s="814" t="s">
        <v>288</v>
      </c>
      <c r="E219" s="815"/>
      <c r="F219" s="373">
        <f>IF(B215&gt;0,B219/B211,"")</f>
        <v>1</v>
      </c>
      <c r="G219" s="368" t="s">
        <v>281</v>
      </c>
      <c r="H219" s="374"/>
      <c r="I219" s="375">
        <f>IF(B215&gt;0,(F219-F220)/F220,"")</f>
        <v>-0.33333333333333331</v>
      </c>
      <c r="J219" s="355"/>
      <c r="Q219" s="364" t="str">
        <f t="shared" si="192"/>
        <v/>
      </c>
      <c r="R219" s="388"/>
      <c r="S219" s="364" t="str">
        <f t="shared" si="193"/>
        <v/>
      </c>
      <c r="T219" s="445" t="str">
        <f t="shared" si="194"/>
        <v/>
      </c>
      <c r="U219" s="388"/>
      <c r="V219" s="445" t="str">
        <f t="shared" si="195"/>
        <v/>
      </c>
      <c r="W219" s="388"/>
      <c r="X219" s="445" t="str">
        <f t="shared" si="196"/>
        <v/>
      </c>
      <c r="Y219" s="364" t="str">
        <f t="shared" si="197"/>
        <v/>
      </c>
      <c r="Z219" s="388"/>
      <c r="AA219" s="364" t="str">
        <f t="shared" si="198"/>
        <v/>
      </c>
      <c r="AB219" s="445">
        <f t="shared" si="199"/>
        <v>1</v>
      </c>
      <c r="AC219" s="388"/>
      <c r="AD219" s="445">
        <f t="shared" si="200"/>
        <v>-0.33333333333333331</v>
      </c>
      <c r="AE219" s="364" t="str">
        <f t="shared" si="201"/>
        <v/>
      </c>
      <c r="AF219" s="388"/>
      <c r="AG219" s="364"/>
      <c r="AH219" s="445" t="str">
        <f t="shared" si="202"/>
        <v/>
      </c>
      <c r="AI219" s="388"/>
      <c r="AJ219" s="445" t="str">
        <f t="shared" si="203"/>
        <v/>
      </c>
      <c r="AK219" s="364" t="str">
        <f t="shared" si="204"/>
        <v/>
      </c>
      <c r="AL219" s="388"/>
      <c r="AM219" s="364" t="str">
        <f t="shared" si="205"/>
        <v/>
      </c>
      <c r="AN219" s="445" t="str">
        <f t="shared" si="212"/>
        <v/>
      </c>
      <c r="AO219" s="388"/>
      <c r="AP219" s="445" t="str">
        <f t="shared" si="213"/>
        <v/>
      </c>
      <c r="AQ219" s="434" t="str">
        <f t="shared" si="214"/>
        <v/>
      </c>
      <c r="AR219" s="451"/>
      <c r="AS219" s="434" t="str">
        <f t="shared" si="215"/>
        <v/>
      </c>
      <c r="AT219" s="389"/>
      <c r="AU219" s="435" t="str">
        <f t="shared" si="216"/>
        <v/>
      </c>
      <c r="AV219" s="364" t="str">
        <f t="shared" si="217"/>
        <v/>
      </c>
      <c r="AW219" s="389"/>
      <c r="AX219" s="365" t="str">
        <f t="shared" si="218"/>
        <v/>
      </c>
      <c r="AY219" s="366" t="str">
        <f t="shared" si="206"/>
        <v/>
      </c>
      <c r="AZ219" s="358" t="str">
        <f t="shared" si="207"/>
        <v/>
      </c>
      <c r="BA219" s="366" t="str">
        <f t="shared" si="208"/>
        <v/>
      </c>
      <c r="BB219" s="358" t="str">
        <f t="shared" si="209"/>
        <v/>
      </c>
      <c r="BC219" s="366" t="str">
        <f t="shared" si="210"/>
        <v/>
      </c>
      <c r="BD219" s="367" t="str">
        <f t="shared" si="211"/>
        <v/>
      </c>
      <c r="BE219" s="356"/>
      <c r="BF219" s="356"/>
      <c r="BG219" s="356"/>
      <c r="BH219" s="356"/>
    </row>
    <row r="220" spans="1:60" ht="21.75" thickBot="1" x14ac:dyDescent="0.4">
      <c r="A220" s="368" t="s">
        <v>289</v>
      </c>
      <c r="B220" s="369">
        <v>3</v>
      </c>
      <c r="C220" s="372"/>
      <c r="D220" s="816" t="s">
        <v>288</v>
      </c>
      <c r="E220" s="817"/>
      <c r="F220" s="373">
        <f>IF(B216&gt;0,B220/B212,"")</f>
        <v>1.5</v>
      </c>
      <c r="G220" s="379"/>
      <c r="H220" s="372"/>
      <c r="I220" s="380"/>
      <c r="J220" s="355"/>
      <c r="Q220" s="364" t="str">
        <f t="shared" si="192"/>
        <v/>
      </c>
      <c r="R220" s="388"/>
      <c r="S220" s="364" t="str">
        <f t="shared" si="193"/>
        <v/>
      </c>
      <c r="T220" s="445" t="str">
        <f t="shared" si="194"/>
        <v/>
      </c>
      <c r="U220" s="388"/>
      <c r="V220" s="445" t="str">
        <f t="shared" si="195"/>
        <v/>
      </c>
      <c r="W220" s="388"/>
      <c r="X220" s="445" t="str">
        <f t="shared" si="196"/>
        <v/>
      </c>
      <c r="Y220" s="364" t="str">
        <f t="shared" si="197"/>
        <v/>
      </c>
      <c r="Z220" s="388"/>
      <c r="AA220" s="364" t="str">
        <f t="shared" si="198"/>
        <v/>
      </c>
      <c r="AB220" s="445" t="str">
        <f t="shared" si="199"/>
        <v/>
      </c>
      <c r="AC220" s="388"/>
      <c r="AD220" s="445" t="str">
        <f t="shared" si="200"/>
        <v/>
      </c>
      <c r="AE220" s="364">
        <f t="shared" si="201"/>
        <v>1.5</v>
      </c>
      <c r="AF220" s="388"/>
      <c r="AG220" s="364"/>
      <c r="AH220" s="445" t="str">
        <f t="shared" si="202"/>
        <v/>
      </c>
      <c r="AI220" s="388"/>
      <c r="AJ220" s="445" t="str">
        <f t="shared" si="203"/>
        <v/>
      </c>
      <c r="AK220" s="364" t="str">
        <f t="shared" si="204"/>
        <v/>
      </c>
      <c r="AL220" s="388"/>
      <c r="AM220" s="364" t="str">
        <f t="shared" si="205"/>
        <v/>
      </c>
      <c r="AN220" s="445" t="str">
        <f t="shared" si="212"/>
        <v/>
      </c>
      <c r="AO220" s="388"/>
      <c r="AP220" s="445" t="str">
        <f t="shared" si="213"/>
        <v/>
      </c>
      <c r="AQ220" s="434" t="str">
        <f t="shared" si="214"/>
        <v/>
      </c>
      <c r="AR220" s="451"/>
      <c r="AS220" s="434" t="str">
        <f t="shared" si="215"/>
        <v/>
      </c>
      <c r="AT220" s="389"/>
      <c r="AU220" s="435" t="str">
        <f t="shared" si="216"/>
        <v/>
      </c>
      <c r="AV220" s="364" t="str">
        <f t="shared" si="217"/>
        <v/>
      </c>
      <c r="AW220" s="389"/>
      <c r="AX220" s="365" t="str">
        <f t="shared" si="218"/>
        <v/>
      </c>
      <c r="AY220" s="366" t="str">
        <f t="shared" si="206"/>
        <v/>
      </c>
      <c r="AZ220" s="358" t="str">
        <f t="shared" si="207"/>
        <v/>
      </c>
      <c r="BA220" s="366" t="str">
        <f t="shared" si="208"/>
        <v/>
      </c>
      <c r="BB220" s="358" t="str">
        <f t="shared" si="209"/>
        <v/>
      </c>
      <c r="BC220" s="366" t="str">
        <f t="shared" si="210"/>
        <v/>
      </c>
      <c r="BD220" s="367" t="str">
        <f t="shared" si="211"/>
        <v/>
      </c>
      <c r="BE220" s="356"/>
      <c r="BF220" s="356"/>
      <c r="BG220" s="356"/>
      <c r="BH220" s="356"/>
    </row>
    <row r="221" spans="1:60" ht="21.75" thickBot="1" x14ac:dyDescent="0.4">
      <c r="A221" s="368" t="s">
        <v>290</v>
      </c>
      <c r="B221" s="369">
        <v>2</v>
      </c>
      <c r="C221" s="372"/>
      <c r="D221" s="814" t="s">
        <v>288</v>
      </c>
      <c r="E221" s="815"/>
      <c r="F221" s="373">
        <f>IF(B217&gt;0,B221/B213,"")</f>
        <v>1</v>
      </c>
      <c r="G221" s="368" t="s">
        <v>284</v>
      </c>
      <c r="H221" s="374"/>
      <c r="I221" s="375">
        <f>IF(B216&gt;0,(F221-F220)/F220,"")</f>
        <v>-0.33333333333333331</v>
      </c>
      <c r="J221" s="355"/>
      <c r="Q221" s="364" t="str">
        <f t="shared" si="192"/>
        <v/>
      </c>
      <c r="R221" s="388"/>
      <c r="S221" s="364" t="str">
        <f t="shared" si="193"/>
        <v/>
      </c>
      <c r="T221" s="445" t="str">
        <f t="shared" si="194"/>
        <v/>
      </c>
      <c r="U221" s="388"/>
      <c r="V221" s="445" t="str">
        <f t="shared" si="195"/>
        <v/>
      </c>
      <c r="W221" s="388"/>
      <c r="X221" s="445" t="str">
        <f t="shared" si="196"/>
        <v/>
      </c>
      <c r="Y221" s="364" t="str">
        <f t="shared" si="197"/>
        <v/>
      </c>
      <c r="Z221" s="388"/>
      <c r="AA221" s="364" t="str">
        <f t="shared" si="198"/>
        <v/>
      </c>
      <c r="AB221" s="445" t="str">
        <f t="shared" si="199"/>
        <v/>
      </c>
      <c r="AC221" s="388"/>
      <c r="AD221" s="445" t="str">
        <f t="shared" si="200"/>
        <v/>
      </c>
      <c r="AE221" s="364" t="str">
        <f t="shared" si="201"/>
        <v/>
      </c>
      <c r="AF221" s="388"/>
      <c r="AG221" s="364"/>
      <c r="AH221" s="445">
        <f t="shared" si="202"/>
        <v>1</v>
      </c>
      <c r="AI221" s="388"/>
      <c r="AJ221" s="445">
        <f t="shared" si="203"/>
        <v>-0.33333333333333331</v>
      </c>
      <c r="AK221" s="364" t="str">
        <f t="shared" si="204"/>
        <v/>
      </c>
      <c r="AL221" s="388"/>
      <c r="AM221" s="364" t="str">
        <f t="shared" si="205"/>
        <v/>
      </c>
      <c r="AN221" s="445" t="str">
        <f t="shared" si="212"/>
        <v/>
      </c>
      <c r="AO221" s="388"/>
      <c r="AP221" s="445" t="str">
        <f t="shared" si="213"/>
        <v/>
      </c>
      <c r="AQ221" s="434" t="str">
        <f t="shared" si="214"/>
        <v/>
      </c>
      <c r="AR221" s="451"/>
      <c r="AS221" s="434" t="str">
        <f t="shared" si="215"/>
        <v/>
      </c>
      <c r="AT221" s="389"/>
      <c r="AU221" s="435" t="str">
        <f t="shared" si="216"/>
        <v/>
      </c>
      <c r="AV221" s="364" t="str">
        <f t="shared" si="217"/>
        <v/>
      </c>
      <c r="AW221" s="389"/>
      <c r="AX221" s="365" t="str">
        <f t="shared" si="218"/>
        <v/>
      </c>
      <c r="AY221" s="366" t="str">
        <f t="shared" si="206"/>
        <v/>
      </c>
      <c r="AZ221" s="358" t="str">
        <f t="shared" si="207"/>
        <v/>
      </c>
      <c r="BA221" s="366" t="str">
        <f t="shared" si="208"/>
        <v/>
      </c>
      <c r="BB221" s="358" t="str">
        <f t="shared" si="209"/>
        <v/>
      </c>
      <c r="BC221" s="366" t="str">
        <f t="shared" si="210"/>
        <v/>
      </c>
      <c r="BD221" s="367" t="str">
        <f t="shared" si="211"/>
        <v/>
      </c>
      <c r="BE221" s="356"/>
      <c r="BF221" s="356"/>
      <c r="BG221" s="356"/>
      <c r="BH221" s="356"/>
    </row>
    <row r="222" spans="1:60" ht="21.75" thickBot="1" x14ac:dyDescent="0.4">
      <c r="A222" s="368" t="s">
        <v>291</v>
      </c>
      <c r="B222" s="369">
        <v>2</v>
      </c>
      <c r="C222" s="372"/>
      <c r="D222" s="814" t="s">
        <v>288</v>
      </c>
      <c r="E222" s="815"/>
      <c r="F222" s="373">
        <f>IF(B218&gt;0,B222/B214,"")</f>
        <v>0.5</v>
      </c>
      <c r="G222" s="368" t="s">
        <v>286</v>
      </c>
      <c r="H222" s="374"/>
      <c r="I222" s="375">
        <f>IF(B217&gt;0,(F222-F220)/F220,"")</f>
        <v>-0.66666666666666663</v>
      </c>
      <c r="J222" s="355"/>
      <c r="Q222" s="364" t="str">
        <f t="shared" si="192"/>
        <v/>
      </c>
      <c r="R222" s="388"/>
      <c r="S222" s="364" t="str">
        <f t="shared" si="193"/>
        <v/>
      </c>
      <c r="T222" s="445" t="str">
        <f t="shared" si="194"/>
        <v/>
      </c>
      <c r="U222" s="388"/>
      <c r="V222" s="445" t="str">
        <f t="shared" si="195"/>
        <v/>
      </c>
      <c r="W222" s="388"/>
      <c r="X222" s="445" t="str">
        <f t="shared" si="196"/>
        <v/>
      </c>
      <c r="Y222" s="364" t="str">
        <f t="shared" si="197"/>
        <v/>
      </c>
      <c r="Z222" s="388"/>
      <c r="AA222" s="364" t="str">
        <f t="shared" si="198"/>
        <v/>
      </c>
      <c r="AB222" s="445" t="str">
        <f t="shared" si="199"/>
        <v/>
      </c>
      <c r="AC222" s="388"/>
      <c r="AD222" s="445" t="str">
        <f t="shared" si="200"/>
        <v/>
      </c>
      <c r="AE222" s="364" t="str">
        <f t="shared" si="201"/>
        <v/>
      </c>
      <c r="AF222" s="388"/>
      <c r="AG222" s="364"/>
      <c r="AH222" s="445" t="str">
        <f t="shared" si="202"/>
        <v/>
      </c>
      <c r="AI222" s="388"/>
      <c r="AJ222" s="445" t="str">
        <f t="shared" si="203"/>
        <v/>
      </c>
      <c r="AK222" s="364">
        <f t="shared" si="204"/>
        <v>0.5</v>
      </c>
      <c r="AL222" s="388"/>
      <c r="AM222" s="364">
        <f t="shared" si="205"/>
        <v>-0.66666666666666663</v>
      </c>
      <c r="AN222" s="445" t="str">
        <f t="shared" si="212"/>
        <v/>
      </c>
      <c r="AO222" s="388"/>
      <c r="AP222" s="445" t="str">
        <f t="shared" si="213"/>
        <v/>
      </c>
      <c r="AQ222" s="434" t="str">
        <f t="shared" si="214"/>
        <v/>
      </c>
      <c r="AR222" s="451"/>
      <c r="AS222" s="434" t="str">
        <f t="shared" si="215"/>
        <v/>
      </c>
      <c r="AT222" s="389"/>
      <c r="AU222" s="435" t="str">
        <f t="shared" si="216"/>
        <v/>
      </c>
      <c r="AV222" s="364" t="str">
        <f t="shared" si="217"/>
        <v/>
      </c>
      <c r="AW222" s="389"/>
      <c r="AX222" s="365" t="str">
        <f t="shared" si="218"/>
        <v/>
      </c>
      <c r="AY222" s="366" t="str">
        <f t="shared" si="206"/>
        <v/>
      </c>
      <c r="AZ222" s="358" t="str">
        <f t="shared" si="207"/>
        <v/>
      </c>
      <c r="BA222" s="366" t="str">
        <f t="shared" si="208"/>
        <v/>
      </c>
      <c r="BB222" s="358" t="str">
        <f t="shared" si="209"/>
        <v/>
      </c>
      <c r="BC222" s="366" t="str">
        <f t="shared" si="210"/>
        <v/>
      </c>
      <c r="BD222" s="367" t="str">
        <f t="shared" si="211"/>
        <v/>
      </c>
      <c r="BE222" s="356"/>
      <c r="BF222" s="356"/>
      <c r="BG222" s="356"/>
      <c r="BH222" s="356"/>
    </row>
    <row r="223" spans="1:60" ht="21.75" thickBot="1" x14ac:dyDescent="0.4">
      <c r="A223" s="368" t="s">
        <v>292</v>
      </c>
      <c r="B223" s="381">
        <v>0.5</v>
      </c>
      <c r="C223" s="372"/>
      <c r="D223" s="368" t="s">
        <v>281</v>
      </c>
      <c r="E223" s="374"/>
      <c r="F223" s="375">
        <f>IF(B223&gt;0,(B223-B224)/B224,"")</f>
        <v>0</v>
      </c>
      <c r="G223" s="355"/>
      <c r="H223" s="355"/>
      <c r="I223" s="355"/>
      <c r="J223" s="355"/>
      <c r="Q223" s="364" t="str">
        <f t="shared" si="192"/>
        <v/>
      </c>
      <c r="R223" s="388"/>
      <c r="S223" s="364" t="str">
        <f t="shared" si="193"/>
        <v/>
      </c>
      <c r="T223" s="445" t="str">
        <f t="shared" si="194"/>
        <v/>
      </c>
      <c r="U223" s="388"/>
      <c r="V223" s="445" t="str">
        <f t="shared" si="195"/>
        <v/>
      </c>
      <c r="W223" s="388"/>
      <c r="X223" s="445" t="str">
        <f t="shared" si="196"/>
        <v/>
      </c>
      <c r="Y223" s="364" t="str">
        <f t="shared" si="197"/>
        <v/>
      </c>
      <c r="Z223" s="388"/>
      <c r="AA223" s="364" t="str">
        <f t="shared" si="198"/>
        <v/>
      </c>
      <c r="AB223" s="445" t="str">
        <f t="shared" si="199"/>
        <v/>
      </c>
      <c r="AC223" s="388"/>
      <c r="AD223" s="445" t="str">
        <f t="shared" si="200"/>
        <v/>
      </c>
      <c r="AE223" s="364" t="str">
        <f t="shared" si="201"/>
        <v/>
      </c>
      <c r="AF223" s="388"/>
      <c r="AG223" s="364"/>
      <c r="AH223" s="445" t="str">
        <f t="shared" si="202"/>
        <v/>
      </c>
      <c r="AI223" s="388"/>
      <c r="AJ223" s="445" t="str">
        <f t="shared" si="203"/>
        <v/>
      </c>
      <c r="AK223" s="364" t="str">
        <f t="shared" si="204"/>
        <v/>
      </c>
      <c r="AL223" s="388"/>
      <c r="AM223" s="364" t="str">
        <f t="shared" si="205"/>
        <v/>
      </c>
      <c r="AN223" s="445">
        <f t="shared" si="212"/>
        <v>0.5</v>
      </c>
      <c r="AO223" s="388"/>
      <c r="AP223" s="445">
        <f t="shared" si="213"/>
        <v>0</v>
      </c>
      <c r="AQ223" s="434" t="str">
        <f t="shared" si="214"/>
        <v/>
      </c>
      <c r="AR223" s="451"/>
      <c r="AS223" s="434" t="str">
        <f t="shared" si="215"/>
        <v/>
      </c>
      <c r="AT223" s="389"/>
      <c r="AU223" s="435" t="str">
        <f t="shared" si="216"/>
        <v/>
      </c>
      <c r="AV223" s="364" t="str">
        <f t="shared" si="217"/>
        <v/>
      </c>
      <c r="AW223" s="389"/>
      <c r="AX223" s="365" t="str">
        <f t="shared" si="218"/>
        <v/>
      </c>
      <c r="AY223" s="366" t="str">
        <f t="shared" si="206"/>
        <v/>
      </c>
      <c r="AZ223" s="358" t="str">
        <f t="shared" si="207"/>
        <v/>
      </c>
      <c r="BA223" s="366" t="str">
        <f t="shared" si="208"/>
        <v/>
      </c>
      <c r="BB223" s="358" t="str">
        <f t="shared" si="209"/>
        <v/>
      </c>
      <c r="BC223" s="366" t="str">
        <f t="shared" si="210"/>
        <v/>
      </c>
      <c r="BD223" s="367" t="str">
        <f t="shared" si="211"/>
        <v/>
      </c>
      <c r="BE223" s="356"/>
      <c r="BF223" s="356"/>
      <c r="BG223" s="356"/>
      <c r="BH223" s="356"/>
    </row>
    <row r="224" spans="1:60" ht="21.75" thickBot="1" x14ac:dyDescent="0.4">
      <c r="A224" s="368" t="s">
        <v>293</v>
      </c>
      <c r="B224" s="381">
        <v>0.5</v>
      </c>
      <c r="C224" s="372"/>
      <c r="D224" s="382"/>
      <c r="E224" s="372"/>
      <c r="F224" s="380"/>
      <c r="G224" s="355"/>
      <c r="H224" s="355"/>
      <c r="I224" s="355"/>
      <c r="J224" s="355"/>
      <c r="Q224" s="364" t="str">
        <f t="shared" si="192"/>
        <v/>
      </c>
      <c r="R224" s="388"/>
      <c r="S224" s="364" t="str">
        <f t="shared" si="193"/>
        <v/>
      </c>
      <c r="T224" s="445" t="str">
        <f t="shared" si="194"/>
        <v/>
      </c>
      <c r="U224" s="388"/>
      <c r="V224" s="445" t="str">
        <f t="shared" si="195"/>
        <v/>
      </c>
      <c r="W224" s="388"/>
      <c r="X224" s="445" t="str">
        <f t="shared" si="196"/>
        <v/>
      </c>
      <c r="Y224" s="364" t="str">
        <f t="shared" si="197"/>
        <v/>
      </c>
      <c r="Z224" s="388"/>
      <c r="AA224" s="364" t="str">
        <f t="shared" si="198"/>
        <v/>
      </c>
      <c r="AB224" s="445" t="str">
        <f t="shared" si="199"/>
        <v/>
      </c>
      <c r="AC224" s="388"/>
      <c r="AD224" s="445" t="str">
        <f t="shared" si="200"/>
        <v/>
      </c>
      <c r="AE224" s="364" t="str">
        <f t="shared" si="201"/>
        <v/>
      </c>
      <c r="AF224" s="388"/>
      <c r="AG224" s="364"/>
      <c r="AH224" s="445" t="str">
        <f t="shared" si="202"/>
        <v/>
      </c>
      <c r="AI224" s="388"/>
      <c r="AJ224" s="445" t="str">
        <f t="shared" si="203"/>
        <v/>
      </c>
      <c r="AK224" s="364" t="str">
        <f t="shared" si="204"/>
        <v/>
      </c>
      <c r="AL224" s="388"/>
      <c r="AM224" s="364" t="str">
        <f t="shared" si="205"/>
        <v/>
      </c>
      <c r="AN224" s="445" t="str">
        <f t="shared" si="212"/>
        <v/>
      </c>
      <c r="AO224" s="388"/>
      <c r="AP224" s="445" t="str">
        <f t="shared" si="213"/>
        <v/>
      </c>
      <c r="AQ224" s="434">
        <f t="shared" si="214"/>
        <v>0.5</v>
      </c>
      <c r="AR224" s="451"/>
      <c r="AS224" s="434" t="str">
        <f t="shared" si="215"/>
        <v/>
      </c>
      <c r="AT224" s="389"/>
      <c r="AU224" s="435" t="str">
        <f t="shared" si="216"/>
        <v/>
      </c>
      <c r="AV224" s="364" t="str">
        <f t="shared" si="217"/>
        <v/>
      </c>
      <c r="AW224" s="389"/>
      <c r="AX224" s="365" t="str">
        <f t="shared" si="218"/>
        <v/>
      </c>
      <c r="AY224" s="366" t="str">
        <f t="shared" si="206"/>
        <v/>
      </c>
      <c r="AZ224" s="358" t="str">
        <f t="shared" si="207"/>
        <v/>
      </c>
      <c r="BA224" s="366" t="str">
        <f t="shared" si="208"/>
        <v/>
      </c>
      <c r="BB224" s="358" t="str">
        <f t="shared" si="209"/>
        <v/>
      </c>
      <c r="BC224" s="366" t="str">
        <f t="shared" si="210"/>
        <v/>
      </c>
      <c r="BD224" s="367" t="str">
        <f t="shared" si="211"/>
        <v/>
      </c>
      <c r="BE224" s="356"/>
      <c r="BF224" s="356"/>
      <c r="BG224" s="356"/>
      <c r="BH224" s="356"/>
    </row>
    <row r="225" spans="1:83" ht="21.75" thickBot="1" x14ac:dyDescent="0.4">
      <c r="A225" s="368" t="s">
        <v>294</v>
      </c>
      <c r="B225" s="381">
        <v>0.8</v>
      </c>
      <c r="C225" s="372"/>
      <c r="D225" s="368" t="s">
        <v>284</v>
      </c>
      <c r="E225" s="374"/>
      <c r="F225" s="375">
        <f>IF(B225&gt;0,(B225-B224)/B224,"")</f>
        <v>0.60000000000000009</v>
      </c>
      <c r="G225" s="355"/>
      <c r="H225" s="355"/>
      <c r="I225" s="355"/>
      <c r="J225" s="355"/>
      <c r="Q225" s="364" t="str">
        <f t="shared" si="192"/>
        <v/>
      </c>
      <c r="R225" s="388"/>
      <c r="S225" s="364" t="str">
        <f t="shared" si="193"/>
        <v/>
      </c>
      <c r="T225" s="445" t="str">
        <f t="shared" si="194"/>
        <v/>
      </c>
      <c r="U225" s="388"/>
      <c r="V225" s="445" t="str">
        <f t="shared" si="195"/>
        <v/>
      </c>
      <c r="W225" s="388"/>
      <c r="X225" s="445" t="str">
        <f t="shared" si="196"/>
        <v/>
      </c>
      <c r="Y225" s="364" t="str">
        <f t="shared" si="197"/>
        <v/>
      </c>
      <c r="Z225" s="388"/>
      <c r="AA225" s="364" t="str">
        <f t="shared" si="198"/>
        <v/>
      </c>
      <c r="AB225" s="445" t="str">
        <f t="shared" si="199"/>
        <v/>
      </c>
      <c r="AC225" s="388"/>
      <c r="AD225" s="445" t="str">
        <f t="shared" si="200"/>
        <v/>
      </c>
      <c r="AE225" s="364" t="str">
        <f t="shared" si="201"/>
        <v/>
      </c>
      <c r="AF225" s="388"/>
      <c r="AG225" s="364"/>
      <c r="AH225" s="445" t="str">
        <f t="shared" si="202"/>
        <v/>
      </c>
      <c r="AI225" s="388"/>
      <c r="AJ225" s="445" t="str">
        <f t="shared" si="203"/>
        <v/>
      </c>
      <c r="AK225" s="364" t="str">
        <f t="shared" si="204"/>
        <v/>
      </c>
      <c r="AL225" s="388"/>
      <c r="AM225" s="364" t="str">
        <f t="shared" si="205"/>
        <v/>
      </c>
      <c r="AN225" s="445" t="str">
        <f t="shared" si="212"/>
        <v/>
      </c>
      <c r="AO225" s="388"/>
      <c r="AP225" s="445" t="str">
        <f t="shared" si="213"/>
        <v/>
      </c>
      <c r="AQ225" s="434" t="str">
        <f t="shared" si="214"/>
        <v/>
      </c>
      <c r="AR225" s="451"/>
      <c r="AS225" s="434">
        <f t="shared" si="215"/>
        <v>0.8</v>
      </c>
      <c r="AT225" s="389"/>
      <c r="AU225" s="435">
        <f t="shared" si="216"/>
        <v>0.60000000000000009</v>
      </c>
      <c r="AV225" s="364" t="str">
        <f t="shared" si="217"/>
        <v/>
      </c>
      <c r="AW225" s="389"/>
      <c r="AX225" s="365" t="str">
        <f t="shared" si="218"/>
        <v/>
      </c>
      <c r="AY225" s="366" t="str">
        <f t="shared" si="206"/>
        <v/>
      </c>
      <c r="AZ225" s="358" t="str">
        <f t="shared" si="207"/>
        <v/>
      </c>
      <c r="BA225" s="366" t="str">
        <f t="shared" si="208"/>
        <v/>
      </c>
      <c r="BB225" s="358" t="str">
        <f t="shared" si="209"/>
        <v/>
      </c>
      <c r="BC225" s="366" t="str">
        <f t="shared" si="210"/>
        <v/>
      </c>
      <c r="BD225" s="367" t="str">
        <f t="shared" si="211"/>
        <v/>
      </c>
      <c r="BE225" s="356"/>
      <c r="BF225" s="356"/>
      <c r="BG225" s="356"/>
      <c r="BH225" s="356"/>
    </row>
    <row r="226" spans="1:83" ht="21.75" thickBot="1" x14ac:dyDescent="0.4">
      <c r="A226" s="368" t="s">
        <v>295</v>
      </c>
      <c r="B226" s="381">
        <v>1</v>
      </c>
      <c r="C226" s="372"/>
      <c r="D226" s="368" t="s">
        <v>286</v>
      </c>
      <c r="E226" s="374"/>
      <c r="F226" s="375">
        <f>IF(B226&gt;0,(B226-B224)/B224,"")</f>
        <v>1</v>
      </c>
      <c r="G226" s="355"/>
      <c r="H226" s="355"/>
      <c r="I226" s="355"/>
      <c r="J226" s="355"/>
      <c r="Q226" s="364" t="str">
        <f t="shared" si="192"/>
        <v/>
      </c>
      <c r="R226" s="388"/>
      <c r="S226" s="364" t="str">
        <f t="shared" si="193"/>
        <v/>
      </c>
      <c r="T226" s="445" t="str">
        <f t="shared" si="194"/>
        <v/>
      </c>
      <c r="U226" s="388"/>
      <c r="V226" s="445" t="str">
        <f t="shared" si="195"/>
        <v/>
      </c>
      <c r="W226" s="388"/>
      <c r="X226" s="445" t="str">
        <f t="shared" si="196"/>
        <v/>
      </c>
      <c r="Y226" s="364" t="str">
        <f t="shared" si="197"/>
        <v/>
      </c>
      <c r="Z226" s="388"/>
      <c r="AA226" s="364" t="str">
        <f t="shared" si="198"/>
        <v/>
      </c>
      <c r="AB226" s="445" t="str">
        <f t="shared" si="199"/>
        <v/>
      </c>
      <c r="AC226" s="388"/>
      <c r="AD226" s="445" t="str">
        <f t="shared" si="200"/>
        <v/>
      </c>
      <c r="AE226" s="364" t="str">
        <f t="shared" si="201"/>
        <v/>
      </c>
      <c r="AF226" s="388"/>
      <c r="AG226" s="364"/>
      <c r="AH226" s="445" t="str">
        <f t="shared" si="202"/>
        <v/>
      </c>
      <c r="AI226" s="388"/>
      <c r="AJ226" s="445" t="str">
        <f t="shared" si="203"/>
        <v/>
      </c>
      <c r="AK226" s="364" t="str">
        <f t="shared" si="204"/>
        <v/>
      </c>
      <c r="AL226" s="388"/>
      <c r="AM226" s="364" t="str">
        <f t="shared" si="205"/>
        <v/>
      </c>
      <c r="AN226" s="445" t="str">
        <f t="shared" si="212"/>
        <v/>
      </c>
      <c r="AO226" s="388"/>
      <c r="AP226" s="445" t="str">
        <f t="shared" si="213"/>
        <v/>
      </c>
      <c r="AQ226" s="434" t="str">
        <f t="shared" si="214"/>
        <v/>
      </c>
      <c r="AR226" s="451"/>
      <c r="AS226" s="434" t="str">
        <f t="shared" si="215"/>
        <v/>
      </c>
      <c r="AT226" s="389"/>
      <c r="AU226" s="435" t="str">
        <f t="shared" si="216"/>
        <v/>
      </c>
      <c r="AV226" s="364">
        <f t="shared" si="217"/>
        <v>1</v>
      </c>
      <c r="AW226" s="389"/>
      <c r="AX226" s="365">
        <f>IF(A226="16) Qual porcentagem dos recursos financeiros de São Carlos será investida em abastecimento de água e estruturas de saneamento em 2050?   ",F226,"")</f>
        <v>1</v>
      </c>
      <c r="AY226" s="366" t="str">
        <f t="shared" si="206"/>
        <v/>
      </c>
      <c r="AZ226" s="358" t="str">
        <f t="shared" si="207"/>
        <v/>
      </c>
      <c r="BA226" s="366" t="str">
        <f t="shared" si="208"/>
        <v/>
      </c>
      <c r="BB226" s="358" t="str">
        <f t="shared" si="209"/>
        <v/>
      </c>
      <c r="BC226" s="366" t="str">
        <f t="shared" si="210"/>
        <v/>
      </c>
      <c r="BD226" s="367" t="str">
        <f t="shared" si="211"/>
        <v/>
      </c>
      <c r="BE226" s="356"/>
      <c r="BF226" s="356"/>
      <c r="BG226" s="356"/>
      <c r="BH226" s="356"/>
    </row>
    <row r="227" spans="1:83" ht="21.75" thickBot="1" x14ac:dyDescent="0.4">
      <c r="A227" s="355"/>
      <c r="B227" s="355"/>
      <c r="C227" s="355"/>
      <c r="D227" s="355"/>
      <c r="E227" s="355"/>
      <c r="F227" s="383"/>
      <c r="G227" s="355"/>
      <c r="H227" s="823" t="s">
        <v>296</v>
      </c>
      <c r="I227" s="823"/>
      <c r="J227" s="355"/>
      <c r="Q227" s="364" t="str">
        <f t="shared" si="192"/>
        <v/>
      </c>
      <c r="R227" s="388"/>
      <c r="S227" s="364" t="str">
        <f t="shared" si="193"/>
        <v/>
      </c>
      <c r="T227" s="445" t="str">
        <f t="shared" si="194"/>
        <v/>
      </c>
      <c r="U227" s="388"/>
      <c r="V227" s="445" t="str">
        <f t="shared" si="195"/>
        <v/>
      </c>
      <c r="W227" s="388"/>
      <c r="X227" s="445" t="str">
        <f t="shared" si="196"/>
        <v/>
      </c>
      <c r="Y227" s="364" t="str">
        <f t="shared" si="197"/>
        <v/>
      </c>
      <c r="Z227" s="388"/>
      <c r="AA227" s="364" t="str">
        <f t="shared" si="198"/>
        <v/>
      </c>
      <c r="AB227" s="445" t="str">
        <f t="shared" si="199"/>
        <v/>
      </c>
      <c r="AC227" s="388"/>
      <c r="AD227" s="445" t="str">
        <f t="shared" si="200"/>
        <v/>
      </c>
      <c r="AE227" s="364" t="str">
        <f t="shared" si="201"/>
        <v/>
      </c>
      <c r="AF227" s="388"/>
      <c r="AG227" s="364"/>
      <c r="AH227" s="445" t="str">
        <f t="shared" si="202"/>
        <v/>
      </c>
      <c r="AI227" s="388"/>
      <c r="AJ227" s="445" t="str">
        <f t="shared" si="203"/>
        <v/>
      </c>
      <c r="AK227" s="364" t="str">
        <f t="shared" si="204"/>
        <v/>
      </c>
      <c r="AL227" s="388"/>
      <c r="AM227" s="364" t="str">
        <f t="shared" si="205"/>
        <v/>
      </c>
      <c r="AN227" s="445" t="str">
        <f t="shared" si="212"/>
        <v/>
      </c>
      <c r="AO227" s="388"/>
      <c r="AP227" s="445" t="str">
        <f t="shared" si="213"/>
        <v/>
      </c>
      <c r="AQ227" s="434" t="str">
        <f t="shared" si="214"/>
        <v/>
      </c>
      <c r="AR227" s="451"/>
      <c r="AS227" s="434" t="str">
        <f t="shared" si="215"/>
        <v/>
      </c>
      <c r="AT227" s="389"/>
      <c r="AU227" s="435" t="str">
        <f t="shared" si="216"/>
        <v/>
      </c>
      <c r="AV227" s="364" t="str">
        <f t="shared" si="217"/>
        <v/>
      </c>
      <c r="AW227" s="389"/>
      <c r="AX227" s="365" t="str">
        <f t="shared" si="218"/>
        <v/>
      </c>
      <c r="AY227" s="366" t="str">
        <f t="shared" si="206"/>
        <v/>
      </c>
      <c r="AZ227" s="358" t="str">
        <f t="shared" si="207"/>
        <v/>
      </c>
      <c r="BA227" s="366" t="str">
        <f t="shared" si="208"/>
        <v/>
      </c>
      <c r="BB227" s="358" t="str">
        <f t="shared" si="209"/>
        <v/>
      </c>
      <c r="BC227" s="366" t="str">
        <f t="shared" si="210"/>
        <v/>
      </c>
      <c r="BD227" s="367" t="str">
        <f t="shared" si="211"/>
        <v/>
      </c>
      <c r="BE227" s="356"/>
      <c r="BF227" s="356"/>
      <c r="BG227" s="356"/>
      <c r="BH227" s="356"/>
    </row>
    <row r="228" spans="1:83" ht="21.75" thickBot="1" x14ac:dyDescent="0.4">
      <c r="A228" s="368" t="s">
        <v>297</v>
      </c>
      <c r="B228" s="820" t="s">
        <v>323</v>
      </c>
      <c r="C228" s="821"/>
      <c r="D228" s="821"/>
      <c r="E228" s="821"/>
      <c r="F228" s="821"/>
      <c r="G228" s="822"/>
      <c r="H228" s="819">
        <v>1</v>
      </c>
      <c r="I228" s="819"/>
      <c r="J228" s="355"/>
      <c r="Q228" s="364" t="str">
        <f t="shared" si="192"/>
        <v/>
      </c>
      <c r="R228" s="388"/>
      <c r="S228" s="364" t="str">
        <f t="shared" si="193"/>
        <v/>
      </c>
      <c r="T228" s="445" t="str">
        <f t="shared" si="194"/>
        <v/>
      </c>
      <c r="U228" s="388"/>
      <c r="V228" s="445" t="str">
        <f t="shared" si="195"/>
        <v/>
      </c>
      <c r="W228" s="388"/>
      <c r="X228" s="445" t="str">
        <f t="shared" si="196"/>
        <v/>
      </c>
      <c r="Y228" s="364" t="str">
        <f t="shared" si="197"/>
        <v/>
      </c>
      <c r="Z228" s="388"/>
      <c r="AA228" s="364" t="str">
        <f t="shared" si="198"/>
        <v/>
      </c>
      <c r="AB228" s="445" t="str">
        <f t="shared" si="199"/>
        <v/>
      </c>
      <c r="AC228" s="388"/>
      <c r="AD228" s="445" t="str">
        <f t="shared" si="200"/>
        <v/>
      </c>
      <c r="AE228" s="364" t="str">
        <f t="shared" si="201"/>
        <v/>
      </c>
      <c r="AF228" s="388"/>
      <c r="AG228" s="364"/>
      <c r="AH228" s="445" t="str">
        <f t="shared" si="202"/>
        <v/>
      </c>
      <c r="AI228" s="388"/>
      <c r="AJ228" s="445" t="str">
        <f t="shared" si="203"/>
        <v/>
      </c>
      <c r="AK228" s="364" t="str">
        <f t="shared" si="204"/>
        <v/>
      </c>
      <c r="AL228" s="388"/>
      <c r="AM228" s="364" t="str">
        <f t="shared" si="205"/>
        <v/>
      </c>
      <c r="AN228" s="445" t="str">
        <f t="shared" si="212"/>
        <v/>
      </c>
      <c r="AO228" s="388"/>
      <c r="AP228" s="445" t="str">
        <f t="shared" si="213"/>
        <v/>
      </c>
      <c r="AQ228" s="434" t="str">
        <f t="shared" si="214"/>
        <v/>
      </c>
      <c r="AR228" s="451"/>
      <c r="AS228" s="434" t="str">
        <f t="shared" si="215"/>
        <v/>
      </c>
      <c r="AT228" s="389"/>
      <c r="AU228" s="435" t="str">
        <f t="shared" si="216"/>
        <v/>
      </c>
      <c r="AV228" s="364" t="str">
        <f t="shared" si="217"/>
        <v/>
      </c>
      <c r="AW228" s="389"/>
      <c r="AX228" s="365" t="str">
        <f t="shared" si="218"/>
        <v/>
      </c>
      <c r="AY228" s="366">
        <f t="shared" si="206"/>
        <v>1</v>
      </c>
      <c r="AZ228" s="358" t="str">
        <f t="shared" si="207"/>
        <v/>
      </c>
      <c r="BA228" s="366" t="str">
        <f t="shared" si="208"/>
        <v/>
      </c>
      <c r="BB228" s="358" t="str">
        <f t="shared" si="209"/>
        <v/>
      </c>
      <c r="BC228" s="366" t="str">
        <f t="shared" si="210"/>
        <v/>
      </c>
      <c r="BD228" s="367" t="str">
        <f t="shared" si="211"/>
        <v/>
      </c>
      <c r="BE228" s="356"/>
      <c r="BF228" s="356"/>
      <c r="BG228" s="356"/>
      <c r="BH228" s="356"/>
    </row>
    <row r="229" spans="1:83" ht="21.75" thickBot="1" x14ac:dyDescent="0.4">
      <c r="A229" s="368" t="s">
        <v>299</v>
      </c>
      <c r="B229" s="820" t="s">
        <v>300</v>
      </c>
      <c r="C229" s="821"/>
      <c r="D229" s="821"/>
      <c r="E229" s="821"/>
      <c r="F229" s="821"/>
      <c r="G229" s="822"/>
      <c r="H229" s="819">
        <v>1</v>
      </c>
      <c r="I229" s="819"/>
      <c r="J229" s="355"/>
      <c r="Q229" s="364" t="str">
        <f t="shared" si="192"/>
        <v/>
      </c>
      <c r="R229" s="388"/>
      <c r="S229" s="364" t="str">
        <f t="shared" si="193"/>
        <v/>
      </c>
      <c r="T229" s="445" t="str">
        <f t="shared" si="194"/>
        <v/>
      </c>
      <c r="U229" s="388"/>
      <c r="V229" s="445" t="str">
        <f t="shared" si="195"/>
        <v/>
      </c>
      <c r="W229" s="388"/>
      <c r="X229" s="445" t="str">
        <f t="shared" si="196"/>
        <v/>
      </c>
      <c r="Y229" s="364" t="str">
        <f t="shared" si="197"/>
        <v/>
      </c>
      <c r="Z229" s="388"/>
      <c r="AA229" s="364" t="str">
        <f t="shared" si="198"/>
        <v/>
      </c>
      <c r="AB229" s="445" t="str">
        <f t="shared" si="199"/>
        <v/>
      </c>
      <c r="AC229" s="388"/>
      <c r="AD229" s="445" t="str">
        <f t="shared" si="200"/>
        <v/>
      </c>
      <c r="AE229" s="364" t="str">
        <f t="shared" si="201"/>
        <v/>
      </c>
      <c r="AF229" s="388"/>
      <c r="AG229" s="364"/>
      <c r="AH229" s="445" t="str">
        <f t="shared" si="202"/>
        <v/>
      </c>
      <c r="AI229" s="388"/>
      <c r="AJ229" s="445" t="str">
        <f t="shared" si="203"/>
        <v/>
      </c>
      <c r="AK229" s="364" t="str">
        <f t="shared" si="204"/>
        <v/>
      </c>
      <c r="AL229" s="388"/>
      <c r="AM229" s="364" t="str">
        <f t="shared" si="205"/>
        <v/>
      </c>
      <c r="AN229" s="445" t="str">
        <f t="shared" si="212"/>
        <v/>
      </c>
      <c r="AO229" s="388"/>
      <c r="AP229" s="445" t="str">
        <f t="shared" si="213"/>
        <v/>
      </c>
      <c r="AQ229" s="434" t="str">
        <f t="shared" si="214"/>
        <v/>
      </c>
      <c r="AR229" s="451"/>
      <c r="AS229" s="434" t="str">
        <f t="shared" si="215"/>
        <v/>
      </c>
      <c r="AT229" s="389"/>
      <c r="AU229" s="435" t="str">
        <f t="shared" si="216"/>
        <v/>
      </c>
      <c r="AV229" s="364" t="str">
        <f t="shared" si="217"/>
        <v/>
      </c>
      <c r="AW229" s="389"/>
      <c r="AX229" s="365" t="str">
        <f t="shared" si="218"/>
        <v/>
      </c>
      <c r="AY229" s="366" t="str">
        <f t="shared" si="206"/>
        <v/>
      </c>
      <c r="AZ229" s="358">
        <f t="shared" si="207"/>
        <v>1</v>
      </c>
      <c r="BA229" s="366" t="str">
        <f t="shared" si="208"/>
        <v/>
      </c>
      <c r="BB229" s="358" t="str">
        <f t="shared" si="209"/>
        <v/>
      </c>
      <c r="BC229" s="366" t="str">
        <f t="shared" si="210"/>
        <v/>
      </c>
      <c r="BD229" s="367" t="str">
        <f t="shared" si="211"/>
        <v/>
      </c>
      <c r="BE229" s="356"/>
      <c r="BF229" s="356"/>
      <c r="BG229" s="356"/>
      <c r="BH229" s="356"/>
    </row>
    <row r="230" spans="1:83" ht="21.75" thickBot="1" x14ac:dyDescent="0.4">
      <c r="A230" s="368" t="s">
        <v>301</v>
      </c>
      <c r="B230" s="820" t="s">
        <v>324</v>
      </c>
      <c r="C230" s="821"/>
      <c r="D230" s="821"/>
      <c r="E230" s="821"/>
      <c r="F230" s="821"/>
      <c r="G230" s="822"/>
      <c r="H230" s="819">
        <v>1</v>
      </c>
      <c r="I230" s="819"/>
      <c r="J230" s="355"/>
      <c r="Q230" s="364" t="str">
        <f t="shared" si="192"/>
        <v/>
      </c>
      <c r="R230" s="388"/>
      <c r="S230" s="364" t="str">
        <f t="shared" si="193"/>
        <v/>
      </c>
      <c r="T230" s="445" t="str">
        <f t="shared" si="194"/>
        <v/>
      </c>
      <c r="U230" s="388"/>
      <c r="V230" s="445" t="str">
        <f t="shared" si="195"/>
        <v/>
      </c>
      <c r="W230" s="388"/>
      <c r="X230" s="445" t="str">
        <f t="shared" si="196"/>
        <v/>
      </c>
      <c r="Y230" s="364" t="str">
        <f t="shared" si="197"/>
        <v/>
      </c>
      <c r="Z230" s="388"/>
      <c r="AA230" s="364" t="str">
        <f t="shared" si="198"/>
        <v/>
      </c>
      <c r="AB230" s="445" t="str">
        <f t="shared" si="199"/>
        <v/>
      </c>
      <c r="AC230" s="388"/>
      <c r="AD230" s="445" t="str">
        <f t="shared" si="200"/>
        <v/>
      </c>
      <c r="AE230" s="364" t="str">
        <f t="shared" si="201"/>
        <v/>
      </c>
      <c r="AF230" s="388"/>
      <c r="AG230" s="364"/>
      <c r="AH230" s="445" t="str">
        <f t="shared" si="202"/>
        <v/>
      </c>
      <c r="AI230" s="388"/>
      <c r="AJ230" s="445" t="str">
        <f t="shared" si="203"/>
        <v/>
      </c>
      <c r="AK230" s="364" t="str">
        <f t="shared" si="204"/>
        <v/>
      </c>
      <c r="AL230" s="388"/>
      <c r="AM230" s="364" t="str">
        <f t="shared" si="205"/>
        <v/>
      </c>
      <c r="AN230" s="445" t="str">
        <f t="shared" si="212"/>
        <v/>
      </c>
      <c r="AO230" s="388"/>
      <c r="AP230" s="445" t="str">
        <f t="shared" si="213"/>
        <v/>
      </c>
      <c r="AQ230" s="434" t="str">
        <f t="shared" si="214"/>
        <v/>
      </c>
      <c r="AR230" s="451"/>
      <c r="AS230" s="434" t="str">
        <f t="shared" si="215"/>
        <v/>
      </c>
      <c r="AT230" s="389"/>
      <c r="AU230" s="435" t="str">
        <f t="shared" si="216"/>
        <v/>
      </c>
      <c r="AV230" s="364" t="str">
        <f t="shared" si="217"/>
        <v/>
      </c>
      <c r="AW230" s="389"/>
      <c r="AX230" s="365" t="str">
        <f t="shared" si="218"/>
        <v/>
      </c>
      <c r="AY230" s="366" t="str">
        <f t="shared" si="206"/>
        <v/>
      </c>
      <c r="AZ230" s="358" t="str">
        <f t="shared" si="207"/>
        <v/>
      </c>
      <c r="BA230" s="366">
        <f t="shared" si="208"/>
        <v>1</v>
      </c>
      <c r="BB230" s="358" t="str">
        <f t="shared" si="209"/>
        <v/>
      </c>
      <c r="BC230" s="366" t="str">
        <f t="shared" si="210"/>
        <v/>
      </c>
      <c r="BD230" s="367" t="str">
        <f t="shared" si="211"/>
        <v/>
      </c>
      <c r="BE230" s="356"/>
      <c r="BF230" s="356"/>
      <c r="BG230" s="356"/>
      <c r="BH230" s="356"/>
    </row>
    <row r="231" spans="1:83" ht="21.75" thickBot="1" x14ac:dyDescent="0.4">
      <c r="A231" s="368" t="s">
        <v>302</v>
      </c>
      <c r="B231" s="820" t="s">
        <v>311</v>
      </c>
      <c r="C231" s="821"/>
      <c r="D231" s="821"/>
      <c r="E231" s="821"/>
      <c r="F231" s="821"/>
      <c r="G231" s="822"/>
      <c r="H231" s="819">
        <v>0</v>
      </c>
      <c r="I231" s="819"/>
      <c r="J231" s="355"/>
      <c r="Q231" s="364" t="str">
        <f t="shared" si="192"/>
        <v/>
      </c>
      <c r="R231" s="388"/>
      <c r="S231" s="364" t="str">
        <f t="shared" si="193"/>
        <v/>
      </c>
      <c r="T231" s="445" t="str">
        <f t="shared" si="194"/>
        <v/>
      </c>
      <c r="U231" s="388"/>
      <c r="V231" s="445" t="str">
        <f t="shared" si="195"/>
        <v/>
      </c>
      <c r="W231" s="388"/>
      <c r="X231" s="445" t="str">
        <f t="shared" si="196"/>
        <v/>
      </c>
      <c r="Y231" s="364" t="str">
        <f t="shared" si="197"/>
        <v/>
      </c>
      <c r="Z231" s="388"/>
      <c r="AA231" s="364" t="str">
        <f t="shared" si="198"/>
        <v/>
      </c>
      <c r="AB231" s="445" t="str">
        <f t="shared" si="199"/>
        <v/>
      </c>
      <c r="AC231" s="388"/>
      <c r="AD231" s="445" t="str">
        <f t="shared" si="200"/>
        <v/>
      </c>
      <c r="AE231" s="364" t="str">
        <f t="shared" si="201"/>
        <v/>
      </c>
      <c r="AF231" s="388"/>
      <c r="AG231" s="364"/>
      <c r="AH231" s="445" t="str">
        <f t="shared" si="202"/>
        <v/>
      </c>
      <c r="AI231" s="388"/>
      <c r="AJ231" s="445" t="str">
        <f t="shared" si="203"/>
        <v/>
      </c>
      <c r="AK231" s="364" t="str">
        <f t="shared" si="204"/>
        <v/>
      </c>
      <c r="AL231" s="388"/>
      <c r="AM231" s="364" t="str">
        <f t="shared" si="205"/>
        <v/>
      </c>
      <c r="AN231" s="445" t="str">
        <f t="shared" si="212"/>
        <v/>
      </c>
      <c r="AO231" s="388"/>
      <c r="AP231" s="445" t="str">
        <f t="shared" si="213"/>
        <v/>
      </c>
      <c r="AQ231" s="434" t="str">
        <f t="shared" si="214"/>
        <v/>
      </c>
      <c r="AR231" s="451"/>
      <c r="AS231" s="434" t="str">
        <f t="shared" si="215"/>
        <v/>
      </c>
      <c r="AT231" s="389"/>
      <c r="AU231" s="435" t="str">
        <f t="shared" si="216"/>
        <v/>
      </c>
      <c r="AV231" s="364" t="str">
        <f t="shared" si="217"/>
        <v/>
      </c>
      <c r="AW231" s="389"/>
      <c r="AX231" s="365" t="str">
        <f t="shared" si="218"/>
        <v/>
      </c>
      <c r="AY231" s="366" t="str">
        <f t="shared" si="206"/>
        <v/>
      </c>
      <c r="AZ231" s="358" t="str">
        <f t="shared" si="207"/>
        <v/>
      </c>
      <c r="BA231" s="366" t="str">
        <f t="shared" si="208"/>
        <v/>
      </c>
      <c r="BB231" s="358">
        <f t="shared" si="209"/>
        <v>0</v>
      </c>
      <c r="BC231" s="366" t="str">
        <f t="shared" si="210"/>
        <v/>
      </c>
      <c r="BD231" s="367" t="str">
        <f t="shared" si="211"/>
        <v/>
      </c>
      <c r="BE231" s="356"/>
      <c r="BF231" s="356"/>
      <c r="BG231" s="356"/>
      <c r="BH231" s="356"/>
    </row>
    <row r="232" spans="1:83" ht="21.75" thickBot="1" x14ac:dyDescent="0.4">
      <c r="A232" s="368" t="s">
        <v>303</v>
      </c>
      <c r="B232" s="820" t="s">
        <v>304</v>
      </c>
      <c r="C232" s="821"/>
      <c r="D232" s="821"/>
      <c r="E232" s="821"/>
      <c r="F232" s="821"/>
      <c r="G232" s="822"/>
      <c r="H232" s="819">
        <v>1</v>
      </c>
      <c r="I232" s="819"/>
      <c r="J232" s="355"/>
      <c r="Q232" s="364" t="str">
        <f t="shared" si="192"/>
        <v/>
      </c>
      <c r="R232" s="388"/>
      <c r="S232" s="364" t="str">
        <f t="shared" si="193"/>
        <v/>
      </c>
      <c r="T232" s="445" t="str">
        <f t="shared" si="194"/>
        <v/>
      </c>
      <c r="U232" s="388"/>
      <c r="V232" s="445" t="str">
        <f t="shared" si="195"/>
        <v/>
      </c>
      <c r="W232" s="388"/>
      <c r="X232" s="445" t="str">
        <f t="shared" si="196"/>
        <v/>
      </c>
      <c r="Y232" s="364" t="str">
        <f t="shared" si="197"/>
        <v/>
      </c>
      <c r="Z232" s="388"/>
      <c r="AA232" s="364" t="str">
        <f t="shared" si="198"/>
        <v/>
      </c>
      <c r="AB232" s="445" t="str">
        <f t="shared" si="199"/>
        <v/>
      </c>
      <c r="AC232" s="388"/>
      <c r="AD232" s="445" t="str">
        <f t="shared" si="200"/>
        <v/>
      </c>
      <c r="AE232" s="364" t="str">
        <f t="shared" si="201"/>
        <v/>
      </c>
      <c r="AF232" s="388"/>
      <c r="AG232" s="364"/>
      <c r="AH232" s="445" t="str">
        <f t="shared" si="202"/>
        <v/>
      </c>
      <c r="AI232" s="388"/>
      <c r="AJ232" s="445" t="str">
        <f t="shared" si="203"/>
        <v/>
      </c>
      <c r="AK232" s="364" t="str">
        <f t="shared" si="204"/>
        <v/>
      </c>
      <c r="AL232" s="388"/>
      <c r="AM232" s="364" t="str">
        <f t="shared" si="205"/>
        <v/>
      </c>
      <c r="AN232" s="445" t="str">
        <f t="shared" si="212"/>
        <v/>
      </c>
      <c r="AO232" s="388"/>
      <c r="AP232" s="445" t="str">
        <f t="shared" si="213"/>
        <v/>
      </c>
      <c r="AQ232" s="434" t="str">
        <f t="shared" si="214"/>
        <v/>
      </c>
      <c r="AR232" s="451"/>
      <c r="AS232" s="434" t="str">
        <f t="shared" si="215"/>
        <v/>
      </c>
      <c r="AT232" s="389"/>
      <c r="AU232" s="435" t="str">
        <f t="shared" si="216"/>
        <v/>
      </c>
      <c r="AV232" s="364" t="str">
        <f t="shared" si="217"/>
        <v/>
      </c>
      <c r="AW232" s="389"/>
      <c r="AX232" s="365" t="str">
        <f t="shared" si="218"/>
        <v/>
      </c>
      <c r="AY232" s="366" t="str">
        <f t="shared" si="206"/>
        <v/>
      </c>
      <c r="AZ232" s="358" t="str">
        <f t="shared" si="207"/>
        <v/>
      </c>
      <c r="BA232" s="366" t="str">
        <f t="shared" si="208"/>
        <v/>
      </c>
      <c r="BB232" s="358" t="str">
        <f t="shared" si="209"/>
        <v/>
      </c>
      <c r="BC232" s="366">
        <f t="shared" si="210"/>
        <v>1</v>
      </c>
      <c r="BD232" s="367" t="str">
        <f t="shared" si="211"/>
        <v/>
      </c>
      <c r="BE232" s="356"/>
      <c r="BF232" s="356"/>
      <c r="BG232" s="356"/>
      <c r="BH232" s="356"/>
    </row>
    <row r="233" spans="1:83" ht="21.75" thickBot="1" x14ac:dyDescent="0.4">
      <c r="A233" s="368" t="s">
        <v>305</v>
      </c>
      <c r="B233" s="820"/>
      <c r="C233" s="821"/>
      <c r="D233" s="821"/>
      <c r="E233" s="821"/>
      <c r="F233" s="821"/>
      <c r="G233" s="822"/>
      <c r="H233" s="819"/>
      <c r="I233" s="819"/>
      <c r="J233" s="355"/>
      <c r="Q233" s="364" t="str">
        <f t="shared" si="192"/>
        <v/>
      </c>
      <c r="R233" s="388"/>
      <c r="S233" s="364" t="str">
        <f t="shared" si="193"/>
        <v/>
      </c>
      <c r="T233" s="445" t="str">
        <f t="shared" si="194"/>
        <v/>
      </c>
      <c r="U233" s="388"/>
      <c r="V233" s="445" t="str">
        <f t="shared" si="195"/>
        <v/>
      </c>
      <c r="W233" s="388"/>
      <c r="X233" s="445" t="str">
        <f t="shared" si="196"/>
        <v/>
      </c>
      <c r="Y233" s="364" t="str">
        <f t="shared" si="197"/>
        <v/>
      </c>
      <c r="Z233" s="388"/>
      <c r="AA233" s="364" t="str">
        <f t="shared" si="198"/>
        <v/>
      </c>
      <c r="AB233" s="445" t="str">
        <f t="shared" si="199"/>
        <v/>
      </c>
      <c r="AC233" s="388"/>
      <c r="AD233" s="445" t="str">
        <f t="shared" si="200"/>
        <v/>
      </c>
      <c r="AE233" s="364" t="str">
        <f t="shared" si="201"/>
        <v/>
      </c>
      <c r="AF233" s="388"/>
      <c r="AG233" s="364"/>
      <c r="AH233" s="445" t="str">
        <f t="shared" si="202"/>
        <v/>
      </c>
      <c r="AI233" s="388"/>
      <c r="AJ233" s="445" t="str">
        <f t="shared" si="203"/>
        <v/>
      </c>
      <c r="AK233" s="364" t="str">
        <f t="shared" si="204"/>
        <v/>
      </c>
      <c r="AL233" s="388"/>
      <c r="AM233" s="364" t="str">
        <f t="shared" si="205"/>
        <v/>
      </c>
      <c r="AN233" s="445" t="str">
        <f t="shared" si="212"/>
        <v/>
      </c>
      <c r="AO233" s="388"/>
      <c r="AP233" s="445" t="str">
        <f t="shared" si="213"/>
        <v/>
      </c>
      <c r="AQ233" s="434" t="str">
        <f t="shared" si="214"/>
        <v/>
      </c>
      <c r="AR233" s="451"/>
      <c r="AS233" s="434" t="str">
        <f t="shared" si="215"/>
        <v/>
      </c>
      <c r="AT233" s="389"/>
      <c r="AU233" s="435" t="str">
        <f t="shared" si="216"/>
        <v/>
      </c>
      <c r="AV233" s="364" t="str">
        <f t="shared" si="217"/>
        <v/>
      </c>
      <c r="AW233" s="389"/>
      <c r="AX233" s="365" t="str">
        <f t="shared" si="218"/>
        <v/>
      </c>
      <c r="AY233" s="366" t="str">
        <f t="shared" si="206"/>
        <v/>
      </c>
      <c r="AZ233" s="358" t="str">
        <f t="shared" si="207"/>
        <v/>
      </c>
      <c r="BA233" s="366" t="str">
        <f t="shared" si="208"/>
        <v/>
      </c>
      <c r="BB233" s="358" t="str">
        <f t="shared" si="209"/>
        <v/>
      </c>
      <c r="BC233" s="366" t="str">
        <f t="shared" si="210"/>
        <v/>
      </c>
      <c r="BD233" s="367">
        <f t="shared" si="211"/>
        <v>0</v>
      </c>
      <c r="BE233" s="356"/>
      <c r="BF233" s="356"/>
      <c r="BG233" s="356"/>
      <c r="BH233" s="356"/>
      <c r="BJ233" s="360" t="str">
        <f>IF(B208&lt;20,SUM(AY207:BC233),"")</f>
        <v/>
      </c>
      <c r="BK233" s="360" t="str">
        <f>IF(AND(B208&gt;19,B208&lt;31),SUM(AY207:BC233),"")</f>
        <v/>
      </c>
      <c r="BL233" s="360">
        <f>IF(B208&gt;30,SUM(AY207:BC233),"")</f>
        <v>4</v>
      </c>
      <c r="BM233" s="356"/>
      <c r="BN233" s="360" t="str">
        <f>IF(AND(B208&lt;20,BJ233=0),1,"")</f>
        <v/>
      </c>
      <c r="BO233" s="360" t="str">
        <f>IF(AND(B208&lt;20,BJ233=1),1,"")</f>
        <v/>
      </c>
      <c r="BP233" s="360" t="str">
        <f>IF(AND(B208&lt;20,BJ233=2),1,"")</f>
        <v/>
      </c>
      <c r="BQ233" s="360" t="str">
        <f>IF(AND(B208&lt;20,BJ233=3),1,"")</f>
        <v/>
      </c>
      <c r="BR233" s="360" t="str">
        <f>IF(AND(B208&lt;20,BJ233=4),1,"")</f>
        <v/>
      </c>
      <c r="BS233" s="360" t="str">
        <f>IF(AND(B208&lt;20,BJ233=5),1,"")</f>
        <v/>
      </c>
      <c r="BT233" s="360" t="str">
        <f>IF(AND(AND(B208&gt;19,B208&lt;31),BK233=0),1,"")</f>
        <v/>
      </c>
      <c r="BU233" s="360" t="str">
        <f>IF(AND(AND(B208&gt;19,B208&lt;31),BK233=1),1,"")</f>
        <v/>
      </c>
      <c r="BV233" s="360" t="str">
        <f>IF(AND(AND(B208&gt;19,B208&lt;31),BK233=2),1,"")</f>
        <v/>
      </c>
      <c r="BW233" s="360" t="str">
        <f>IF(AND(AND(B208&gt;19,B208&lt;31),BK233=3),1,"")</f>
        <v/>
      </c>
      <c r="BX233" s="360" t="str">
        <f>IF(AND(AND(B208&gt;19,B208&lt;31),BK233=4),1,"")</f>
        <v/>
      </c>
      <c r="BY233" s="360" t="str">
        <f>IF(AND(AND(B208&gt;19,B208&lt;31),BK233=5),1,"")</f>
        <v/>
      </c>
      <c r="BZ233" s="360" t="str">
        <f>IF(AND(B208&gt;30,BL233=0),1,"")</f>
        <v/>
      </c>
      <c r="CA233" s="360" t="str">
        <f>IF(AND(B208&gt;30,BL233=1),1,"")</f>
        <v/>
      </c>
      <c r="CB233" s="360" t="str">
        <f>IF(AND(B208&gt;30,BL233=2),1,"")</f>
        <v/>
      </c>
      <c r="CC233" s="360" t="str">
        <f>IF(AND(B208&gt;30,BL233=3),1,"")</f>
        <v/>
      </c>
      <c r="CD233" s="360">
        <f>IF(AND(B208&gt;30,BL233=4),1,"")</f>
        <v>1</v>
      </c>
      <c r="CE233" s="360" t="str">
        <f>IF(AND(B208&gt;30,BL233=5),1,"")</f>
        <v/>
      </c>
    </row>
    <row r="234" spans="1:83" ht="36" x14ac:dyDescent="0.35">
      <c r="A234" s="818" t="str">
        <f>CONCATENATE("Voluntário",J234)</f>
        <v>Voluntário9</v>
      </c>
      <c r="B234" s="818"/>
      <c r="C234" s="818"/>
      <c r="D234" s="818"/>
      <c r="E234" s="818"/>
      <c r="F234" s="818"/>
      <c r="G234" s="818"/>
      <c r="H234" s="818"/>
      <c r="I234" s="818"/>
      <c r="J234" s="355">
        <f>J205+1</f>
        <v>9</v>
      </c>
      <c r="Q234" s="396"/>
      <c r="S234" s="396"/>
      <c r="T234" s="396"/>
      <c r="V234" s="396"/>
      <c r="X234" s="396"/>
      <c r="Y234" s="396"/>
      <c r="AA234" s="396"/>
      <c r="AB234" s="396"/>
      <c r="AD234" s="396"/>
      <c r="AE234" s="396"/>
      <c r="AG234" s="396"/>
      <c r="AH234" s="396"/>
      <c r="AJ234" s="396"/>
      <c r="AK234" s="396"/>
      <c r="AM234" s="396"/>
      <c r="AN234" s="396"/>
      <c r="AP234" s="396"/>
      <c r="AV234" s="396"/>
      <c r="AX234" s="397"/>
      <c r="AY234" s="398"/>
      <c r="AZ234" s="399"/>
      <c r="BA234" s="398"/>
      <c r="BB234" s="399"/>
      <c r="BC234" s="398"/>
      <c r="BD234" s="398"/>
      <c r="BE234" s="356"/>
      <c r="BF234" s="356"/>
      <c r="BG234" s="356"/>
      <c r="BH234" s="356"/>
    </row>
    <row r="235" spans="1:83" ht="21" x14ac:dyDescent="0.35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Q235" s="396"/>
      <c r="S235" s="396"/>
      <c r="T235" s="396"/>
      <c r="V235" s="396"/>
      <c r="X235" s="396"/>
      <c r="Y235" s="396"/>
      <c r="AA235" s="396"/>
      <c r="AB235" s="396"/>
      <c r="AD235" s="396"/>
      <c r="AE235" s="396"/>
      <c r="AG235" s="396"/>
      <c r="AH235" s="396"/>
      <c r="AJ235" s="396"/>
      <c r="AK235" s="396"/>
      <c r="AM235" s="396"/>
      <c r="AN235" s="396"/>
      <c r="AP235" s="396"/>
      <c r="AV235" s="396"/>
      <c r="AX235" s="397"/>
      <c r="AY235" s="398"/>
      <c r="AZ235" s="399"/>
      <c r="BA235" s="398"/>
      <c r="BB235" s="399"/>
      <c r="BC235" s="398"/>
      <c r="BD235" s="398"/>
      <c r="BE235" s="356"/>
      <c r="BF235" s="356"/>
      <c r="BG235" s="356"/>
      <c r="BH235" s="356"/>
    </row>
    <row r="236" spans="1:83" ht="21" x14ac:dyDescent="0.35">
      <c r="A236" s="356" t="s">
        <v>271</v>
      </c>
      <c r="B236" s="824"/>
      <c r="C236" s="819"/>
      <c r="D236" s="819"/>
      <c r="E236" s="819"/>
      <c r="F236" s="819"/>
      <c r="G236" s="819"/>
      <c r="H236" s="819"/>
      <c r="I236" s="819"/>
      <c r="J236" s="355"/>
      <c r="Q236" s="396"/>
      <c r="S236" s="396"/>
      <c r="T236" s="396"/>
      <c r="V236" s="396"/>
      <c r="X236" s="396"/>
      <c r="Y236" s="396"/>
      <c r="AA236" s="396"/>
      <c r="AB236" s="396"/>
      <c r="AD236" s="396"/>
      <c r="AE236" s="396"/>
      <c r="AG236" s="396"/>
      <c r="AH236" s="396"/>
      <c r="AJ236" s="396"/>
      <c r="AK236" s="396"/>
      <c r="AM236" s="396"/>
      <c r="AN236" s="396"/>
      <c r="AP236" s="396"/>
      <c r="AV236" s="396"/>
      <c r="AX236" s="397"/>
      <c r="AY236" s="398"/>
      <c r="AZ236" s="399"/>
      <c r="BA236" s="398"/>
      <c r="BB236" s="399"/>
      <c r="BC236" s="398"/>
      <c r="BD236" s="398"/>
      <c r="BE236" s="356"/>
      <c r="BF236" s="356"/>
      <c r="BG236" s="356"/>
      <c r="BH236" s="356"/>
    </row>
    <row r="237" spans="1:83" ht="21" x14ac:dyDescent="0.35">
      <c r="A237" s="356" t="s">
        <v>272</v>
      </c>
      <c r="B237" s="819">
        <v>28</v>
      </c>
      <c r="C237" s="819"/>
      <c r="D237" s="819"/>
      <c r="E237" s="819"/>
      <c r="F237" s="819"/>
      <c r="G237" s="819"/>
      <c r="H237" s="819"/>
      <c r="I237" s="819"/>
      <c r="J237" s="355"/>
      <c r="Q237" s="396"/>
      <c r="S237" s="396"/>
      <c r="T237" s="396"/>
      <c r="V237" s="396"/>
      <c r="X237" s="396"/>
      <c r="Y237" s="396"/>
      <c r="AA237" s="396"/>
      <c r="AB237" s="396"/>
      <c r="AD237" s="396"/>
      <c r="AE237" s="396"/>
      <c r="AG237" s="396"/>
      <c r="AH237" s="396"/>
      <c r="AJ237" s="396"/>
      <c r="AK237" s="396"/>
      <c r="AM237" s="396"/>
      <c r="AN237" s="396"/>
      <c r="AP237" s="396"/>
      <c r="AV237" s="396"/>
      <c r="AX237" s="397"/>
      <c r="AY237" s="398"/>
      <c r="AZ237" s="399"/>
      <c r="BA237" s="398"/>
      <c r="BB237" s="399"/>
      <c r="BC237" s="398"/>
      <c r="BD237" s="398"/>
      <c r="BE237" s="356"/>
      <c r="BF237" s="360" t="str">
        <f>IF(B237&lt;20,1,"")</f>
        <v/>
      </c>
      <c r="BG237" s="360">
        <f>IF(AND(B237&gt;19,B237&lt;31),1,"")</f>
        <v>1</v>
      </c>
      <c r="BH237" s="360" t="str">
        <f>IF(B237&gt;30,1,"")</f>
        <v/>
      </c>
    </row>
    <row r="238" spans="1:83" ht="21" x14ac:dyDescent="0.35">
      <c r="A238" s="356" t="s">
        <v>273</v>
      </c>
      <c r="B238" s="819" t="s">
        <v>325</v>
      </c>
      <c r="C238" s="819"/>
      <c r="D238" s="819"/>
      <c r="E238" s="819"/>
      <c r="F238" s="819"/>
      <c r="G238" s="819"/>
      <c r="H238" s="819"/>
      <c r="I238" s="819"/>
      <c r="J238" s="355"/>
      <c r="Q238" s="396"/>
      <c r="S238" s="396"/>
      <c r="T238" s="396"/>
      <c r="V238" s="396"/>
      <c r="X238" s="396"/>
      <c r="Y238" s="396"/>
      <c r="AA238" s="396"/>
      <c r="AB238" s="396"/>
      <c r="AD238" s="396"/>
      <c r="AE238" s="396"/>
      <c r="AG238" s="396"/>
      <c r="AH238" s="396"/>
      <c r="AJ238" s="396"/>
      <c r="AK238" s="396"/>
      <c r="AM238" s="396"/>
      <c r="AN238" s="396"/>
      <c r="AP238" s="396"/>
      <c r="AV238" s="396"/>
      <c r="AX238" s="397"/>
      <c r="AY238" s="398"/>
      <c r="AZ238" s="399"/>
      <c r="BA238" s="398"/>
      <c r="BB238" s="399"/>
      <c r="BC238" s="398"/>
      <c r="BD238" s="398"/>
      <c r="BE238" s="356"/>
      <c r="BF238" s="356"/>
      <c r="BG238" s="356"/>
      <c r="BH238" s="356"/>
    </row>
    <row r="239" spans="1:83" ht="21.75" thickBot="1" x14ac:dyDescent="0.4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Q239" s="396"/>
      <c r="S239" s="396"/>
      <c r="T239" s="396"/>
      <c r="V239" s="396"/>
      <c r="X239" s="396"/>
      <c r="Y239" s="396"/>
      <c r="AA239" s="396"/>
      <c r="AB239" s="396"/>
      <c r="AD239" s="396"/>
      <c r="AE239" s="396"/>
      <c r="AG239" s="396"/>
      <c r="AH239" s="396"/>
      <c r="AJ239" s="396"/>
      <c r="AK239" s="396"/>
      <c r="AM239" s="396"/>
      <c r="AN239" s="396"/>
      <c r="AP239" s="396"/>
      <c r="AV239" s="396"/>
      <c r="AX239" s="397"/>
      <c r="AY239" s="398"/>
      <c r="AZ239" s="399"/>
      <c r="BA239" s="398"/>
      <c r="BB239" s="399"/>
      <c r="BC239" s="398"/>
      <c r="BD239" s="398"/>
      <c r="BE239" s="356"/>
      <c r="BF239" s="356"/>
      <c r="BG239" s="356"/>
      <c r="BH239" s="356"/>
    </row>
    <row r="240" spans="1:83" ht="21.75" thickBot="1" x14ac:dyDescent="0.4">
      <c r="A240" s="368" t="s">
        <v>275</v>
      </c>
      <c r="B240" s="369">
        <v>3</v>
      </c>
      <c r="C240" s="370"/>
      <c r="D240" s="355"/>
      <c r="E240" s="355"/>
      <c r="F240" s="355"/>
      <c r="G240" s="355"/>
      <c r="H240" s="355"/>
      <c r="I240" s="355"/>
      <c r="J240" s="355"/>
      <c r="Q240" s="364" t="str">
        <f t="shared" ref="Q240:Q262" si="219">IF(A240="5) Quanto a sua casa pagava de conta de água mensalmente há 10 anos atrás (aproximadamente)?",F240,"")</f>
        <v/>
      </c>
      <c r="R240" s="388"/>
      <c r="S240" s="364" t="str">
        <f t="shared" ref="S240:S262" si="220">IF(A240="5) Quanto a sua casa pagava de conta de água mensalmente há 10 anos atrás (aproximadamente)?",I240,"")</f>
        <v/>
      </c>
      <c r="T240" s="445" t="str">
        <f t="shared" ref="T240:T262" si="221">IF(A240="6) Quanto a sua casa paga de conta de água hoje?  ",F240,"")</f>
        <v/>
      </c>
      <c r="U240" s="388"/>
      <c r="V240" s="445" t="str">
        <f t="shared" ref="V240:V262" si="222">IF(A240="7) Quanto você acha que sua casa pagará de conta de água em 2030?",F240,"")</f>
        <v/>
      </c>
      <c r="W240" s="388"/>
      <c r="X240" s="445" t="str">
        <f t="shared" ref="X240:X262" si="223">IF(A240="7) Quanto você acha que sua casa pagará de conta de água em 2030?",I240,"")</f>
        <v/>
      </c>
      <c r="Y240" s="364" t="str">
        <f t="shared" ref="Y240:Y262" si="224">IF(A240="8) Quanto você acha que sua casa pagará de conta de água em 2050?  ",F240,"")</f>
        <v/>
      </c>
      <c r="Z240" s="388"/>
      <c r="AA240" s="364" t="str">
        <f t="shared" ref="AA240:AA262" si="225">IF(A240="8) Quanto você acha que sua casa pagará de conta de água em 2050?  ",I240,"")</f>
        <v/>
      </c>
      <c r="AB240" s="445" t="str">
        <f t="shared" ref="AB240:AB262" si="226">IF(A240="9) Há dez anos atrás, sua casa produzia quantas sacolinhas de lixo por semana (aproximadamente)?",F240,"")</f>
        <v/>
      </c>
      <c r="AC240" s="388"/>
      <c r="AD240" s="445" t="str">
        <f t="shared" ref="AD240:AD262" si="227">IF(A240="9) Há dez anos atrás, sua casa produzia quantas sacolinhas de lixo por semana (aproximadamente)?",I240,"")</f>
        <v/>
      </c>
      <c r="AE240" s="364" t="str">
        <f t="shared" ref="AE240:AE262" si="228">IF(A240="10) Sua casa produz quantas sacolinhas de lixo por semana hoje em dia?   ",F240,"")</f>
        <v/>
      </c>
      <c r="AF240" s="388"/>
      <c r="AG240" s="364"/>
      <c r="AH240" s="445" t="str">
        <f t="shared" ref="AH240:AH262" si="229">IF(A240="11) Quantas sacolinhas de lixo você acha que sua casa produzirá por semana em 2030?  ",F240,"")</f>
        <v/>
      </c>
      <c r="AI240" s="388"/>
      <c r="AJ240" s="445" t="str">
        <f t="shared" ref="AJ240:AJ262" si="230">IF(A240="11) Quantas sacolinhas de lixo você acha que sua casa produzirá por semana em 2030?  ",I240,"")</f>
        <v/>
      </c>
      <c r="AK240" s="364" t="str">
        <f t="shared" ref="AK240:AK262" si="231">IF(A240="12) Quantas sacolinhas de lixo você acha que sua casa produzirá por semana em 2050?  ",F240,"")</f>
        <v/>
      </c>
      <c r="AL240" s="388"/>
      <c r="AM240" s="364" t="str">
        <f t="shared" ref="AM240:AM262" si="232">IF(A240="12) Quantas sacolinhas de lixo você acha que sua casa produzirá por semana em 2050?  ",I240,"")</f>
        <v/>
      </c>
      <c r="AN240" s="445" t="str">
        <f>IF(A240="13) Qual porcentagem dos recursos financeiros de São Carlos era investida em abastecimento de água e estruturas de saneamento dez anos atrás? ",B240,"")</f>
        <v/>
      </c>
      <c r="AO240" s="388"/>
      <c r="AP240" s="445" t="str">
        <f>IF(A240="13) Qual porcentagem dos recursos financeiros de São Carlos era investida em abastecimento de água e estruturas de saneamento dez anos atrás? ",F240,"")</f>
        <v/>
      </c>
      <c r="AQ240" s="434" t="str">
        <f>IF(A240="14) Qual porcentagem dos recursos financeiros de São Carlos é investida em abastecimento de água e estruturas de saneamento hoje? ",B240,"")</f>
        <v/>
      </c>
      <c r="AR240" s="451"/>
      <c r="AS240" s="434" t="str">
        <f>IF(A240="15) Qual porcentagem dos recursos financeiros de São Carlos será investida em abastecimento de água e estruturas de saneamento em 2030? ",B240,"")</f>
        <v/>
      </c>
      <c r="AT240" s="389"/>
      <c r="AU240" s="435" t="str">
        <f>IF(A240="15) Qual porcentagem dos recursos financeiros de São Carlos será investida em abastecimento de água e estruturas de saneamento em 2030? ",F240,"")</f>
        <v/>
      </c>
      <c r="AV240" s="364" t="str">
        <f>IF(A240="16) Qual porcentagem dos recursos financeiros de São Carlos será investida em abastecimento de água e estruturas de saneamento em 2050?   ",B240,"")</f>
        <v/>
      </c>
      <c r="AW240" s="389"/>
      <c r="AX240" s="365" t="str">
        <f>IF(A240="16) Qual porcentagem dos recursos financeiros de São Carlos será investida em abastecimento de água e estruturas de saneamento em 2050?   ",B240,"")</f>
        <v/>
      </c>
      <c r="AY240" s="366" t="str">
        <f t="shared" ref="AY240:AY262" si="233">IF(A240="17) De onde vem a água que você bebe?  ",H240,"")</f>
        <v/>
      </c>
      <c r="AZ240" s="358" t="str">
        <f t="shared" ref="AZ240:AZ262" si="234">IF(A240="18) Quem é responsável por trazer água para sua casa?  ",H240,"")</f>
        <v/>
      </c>
      <c r="BA240" s="366" t="str">
        <f t="shared" ref="BA240:BA262" si="235">IF(A240="19) O que acontece com o esgoto que sai da sua casa?  ",H240,"")</f>
        <v/>
      </c>
      <c r="BB240" s="358" t="str">
        <f t="shared" ref="BB240:BB262" si="236">IF(A240="20) Quem consome mais água em sua cidade: a população, as indústrias ou as fazendas? ",H240,"")</f>
        <v/>
      </c>
      <c r="BC240" s="366" t="str">
        <f t="shared" ref="BC240:BC262" si="237">IF(A240="21) Você se preocupa se a cidade em que você mora terá água para beber em 2100?  ",H240,"")</f>
        <v/>
      </c>
      <c r="BD240" s="367" t="str">
        <f t="shared" ref="BD240:BD262" si="238">IF(A240="22) Você acredita que pode ajudar no processo de decisão sobre gerenciamento dos recursos hídricos?  Se sim, como? ",H240,"")</f>
        <v/>
      </c>
      <c r="BE240" s="356"/>
      <c r="BF240" s="356"/>
      <c r="BG240" s="356"/>
      <c r="BH240" s="356"/>
    </row>
    <row r="241" spans="1:60" ht="21.75" thickBot="1" x14ac:dyDescent="0.4">
      <c r="A241" s="368" t="s">
        <v>276</v>
      </c>
      <c r="B241" s="369">
        <v>2</v>
      </c>
      <c r="C241" s="370"/>
      <c r="D241" s="355"/>
      <c r="E241" s="355"/>
      <c r="F241" s="355"/>
      <c r="G241" s="355"/>
      <c r="H241" s="355"/>
      <c r="I241" s="355"/>
      <c r="J241" s="355"/>
      <c r="Q241" s="364" t="str">
        <f t="shared" si="219"/>
        <v/>
      </c>
      <c r="R241" s="388"/>
      <c r="S241" s="364" t="str">
        <f t="shared" si="220"/>
        <v/>
      </c>
      <c r="T241" s="445" t="str">
        <f t="shared" si="221"/>
        <v/>
      </c>
      <c r="U241" s="388"/>
      <c r="V241" s="445" t="str">
        <f t="shared" si="222"/>
        <v/>
      </c>
      <c r="W241" s="388"/>
      <c r="X241" s="445" t="str">
        <f t="shared" si="223"/>
        <v/>
      </c>
      <c r="Y241" s="364" t="str">
        <f t="shared" si="224"/>
        <v/>
      </c>
      <c r="Z241" s="388"/>
      <c r="AA241" s="364" t="str">
        <f t="shared" si="225"/>
        <v/>
      </c>
      <c r="AB241" s="445" t="str">
        <f t="shared" si="226"/>
        <v/>
      </c>
      <c r="AC241" s="388"/>
      <c r="AD241" s="445" t="str">
        <f t="shared" si="227"/>
        <v/>
      </c>
      <c r="AE241" s="364" t="str">
        <f t="shared" si="228"/>
        <v/>
      </c>
      <c r="AF241" s="388"/>
      <c r="AG241" s="364"/>
      <c r="AH241" s="445" t="str">
        <f t="shared" si="229"/>
        <v/>
      </c>
      <c r="AI241" s="388"/>
      <c r="AJ241" s="445" t="str">
        <f t="shared" si="230"/>
        <v/>
      </c>
      <c r="AK241" s="364" t="str">
        <f t="shared" si="231"/>
        <v/>
      </c>
      <c r="AL241" s="388"/>
      <c r="AM241" s="364" t="str">
        <f t="shared" si="232"/>
        <v/>
      </c>
      <c r="AN241" s="445" t="str">
        <f t="shared" ref="AN241:AN262" si="239">IF(A241="13) Qual porcentagem dos recursos financeiros de São Carlos era investida em abastecimento de água e estruturas de saneamento dez anos atrás? ",B241,"")</f>
        <v/>
      </c>
      <c r="AO241" s="388"/>
      <c r="AP241" s="445" t="str">
        <f t="shared" ref="AP241:AP262" si="240">IF(A241="13) Qual porcentagem dos recursos financeiros de São Carlos era investida em abastecimento de água e estruturas de saneamento dez anos atrás? ",F241,"")</f>
        <v/>
      </c>
      <c r="AQ241" s="434" t="str">
        <f t="shared" ref="AQ241:AQ262" si="241">IF(A241="14) Qual porcentagem dos recursos financeiros de São Carlos é investida em abastecimento de água e estruturas de saneamento hoje? ",B241,"")</f>
        <v/>
      </c>
      <c r="AR241" s="451"/>
      <c r="AS241" s="434" t="str">
        <f t="shared" ref="AS241:AS262" si="242">IF(A241="15) Qual porcentagem dos recursos financeiros de São Carlos será investida em abastecimento de água e estruturas de saneamento em 2030? ",B241,"")</f>
        <v/>
      </c>
      <c r="AT241" s="389"/>
      <c r="AU241" s="435" t="str">
        <f t="shared" ref="AU241:AU262" si="243">IF(A241="15) Qual porcentagem dos recursos financeiros de São Carlos será investida em abastecimento de água e estruturas de saneamento em 2030? ",F241,"")</f>
        <v/>
      </c>
      <c r="AV241" s="364" t="str">
        <f t="shared" ref="AV241:AV262" si="244">IF(A241="16) Qual porcentagem dos recursos financeiros de São Carlos será investida em abastecimento de água e estruturas de saneamento em 2050?   ",B241,"")</f>
        <v/>
      </c>
      <c r="AW241" s="389"/>
      <c r="AX241" s="365" t="str">
        <f t="shared" ref="AX241:AX262" si="245">IF(A241="16) Qual porcentagem dos recursos financeiros de São Carlos será investida em abastecimento de água e estruturas de saneamento em 2050?   ",B241,"")</f>
        <v/>
      </c>
      <c r="AY241" s="366" t="str">
        <f t="shared" si="233"/>
        <v/>
      </c>
      <c r="AZ241" s="358" t="str">
        <f t="shared" si="234"/>
        <v/>
      </c>
      <c r="BA241" s="366" t="str">
        <f t="shared" si="235"/>
        <v/>
      </c>
      <c r="BB241" s="358" t="str">
        <f t="shared" si="236"/>
        <v/>
      </c>
      <c r="BC241" s="366" t="str">
        <f t="shared" si="237"/>
        <v/>
      </c>
      <c r="BD241" s="367" t="str">
        <f t="shared" si="238"/>
        <v/>
      </c>
      <c r="BE241" s="356"/>
      <c r="BF241" s="356"/>
      <c r="BG241" s="356"/>
      <c r="BH241" s="356"/>
    </row>
    <row r="242" spans="1:60" ht="21.75" thickBot="1" x14ac:dyDescent="0.4">
      <c r="A242" s="368" t="s">
        <v>277</v>
      </c>
      <c r="B242" s="369">
        <v>2</v>
      </c>
      <c r="C242" s="371"/>
      <c r="D242" s="355"/>
      <c r="E242" s="355"/>
      <c r="F242" s="355"/>
      <c r="G242" s="355"/>
      <c r="H242" s="355"/>
      <c r="I242" s="355"/>
      <c r="J242" s="355"/>
      <c r="Q242" s="364" t="str">
        <f t="shared" si="219"/>
        <v/>
      </c>
      <c r="R242" s="388"/>
      <c r="S242" s="364" t="str">
        <f t="shared" si="220"/>
        <v/>
      </c>
      <c r="T242" s="445" t="str">
        <f t="shared" si="221"/>
        <v/>
      </c>
      <c r="U242" s="388"/>
      <c r="V242" s="445" t="str">
        <f t="shared" si="222"/>
        <v/>
      </c>
      <c r="W242" s="388"/>
      <c r="X242" s="445" t="str">
        <f t="shared" si="223"/>
        <v/>
      </c>
      <c r="Y242" s="364" t="str">
        <f t="shared" si="224"/>
        <v/>
      </c>
      <c r="Z242" s="388"/>
      <c r="AA242" s="364" t="str">
        <f t="shared" si="225"/>
        <v/>
      </c>
      <c r="AB242" s="445" t="str">
        <f t="shared" si="226"/>
        <v/>
      </c>
      <c r="AC242" s="388"/>
      <c r="AD242" s="445" t="str">
        <f t="shared" si="227"/>
        <v/>
      </c>
      <c r="AE242" s="364" t="str">
        <f t="shared" si="228"/>
        <v/>
      </c>
      <c r="AF242" s="388"/>
      <c r="AG242" s="364"/>
      <c r="AH242" s="445" t="str">
        <f t="shared" si="229"/>
        <v/>
      </c>
      <c r="AI242" s="388"/>
      <c r="AJ242" s="445" t="str">
        <f t="shared" si="230"/>
        <v/>
      </c>
      <c r="AK242" s="364" t="str">
        <f t="shared" si="231"/>
        <v/>
      </c>
      <c r="AL242" s="388"/>
      <c r="AM242" s="364" t="str">
        <f t="shared" si="232"/>
        <v/>
      </c>
      <c r="AN242" s="445" t="str">
        <f t="shared" si="239"/>
        <v/>
      </c>
      <c r="AO242" s="388"/>
      <c r="AP242" s="445" t="str">
        <f t="shared" si="240"/>
        <v/>
      </c>
      <c r="AQ242" s="434" t="str">
        <f t="shared" si="241"/>
        <v/>
      </c>
      <c r="AR242" s="451"/>
      <c r="AS242" s="434" t="str">
        <f t="shared" si="242"/>
        <v/>
      </c>
      <c r="AT242" s="389"/>
      <c r="AU242" s="435" t="str">
        <f t="shared" si="243"/>
        <v/>
      </c>
      <c r="AV242" s="364" t="str">
        <f t="shared" si="244"/>
        <v/>
      </c>
      <c r="AW242" s="389"/>
      <c r="AX242" s="365" t="str">
        <f t="shared" si="245"/>
        <v/>
      </c>
      <c r="AY242" s="366" t="str">
        <f t="shared" si="233"/>
        <v/>
      </c>
      <c r="AZ242" s="358" t="str">
        <f t="shared" si="234"/>
        <v/>
      </c>
      <c r="BA242" s="366" t="str">
        <f t="shared" si="235"/>
        <v/>
      </c>
      <c r="BB242" s="358" t="str">
        <f t="shared" si="236"/>
        <v/>
      </c>
      <c r="BC242" s="366" t="str">
        <f t="shared" si="237"/>
        <v/>
      </c>
      <c r="BD242" s="367" t="str">
        <f t="shared" si="238"/>
        <v/>
      </c>
      <c r="BE242" s="356"/>
      <c r="BF242" s="356"/>
      <c r="BG242" s="356"/>
      <c r="BH242" s="356"/>
    </row>
    <row r="243" spans="1:60" ht="21.75" thickBot="1" x14ac:dyDescent="0.4">
      <c r="A243" s="368" t="s">
        <v>278</v>
      </c>
      <c r="B243" s="369">
        <v>2</v>
      </c>
      <c r="C243" s="370"/>
      <c r="D243" s="355"/>
      <c r="E243" s="355"/>
      <c r="F243" s="355"/>
      <c r="G243" s="355"/>
      <c r="H243" s="355"/>
      <c r="I243" s="355"/>
      <c r="J243" s="355"/>
      <c r="Q243" s="364" t="str">
        <f t="shared" si="219"/>
        <v/>
      </c>
      <c r="R243" s="388"/>
      <c r="S243" s="364" t="str">
        <f t="shared" si="220"/>
        <v/>
      </c>
      <c r="T243" s="445" t="str">
        <f t="shared" si="221"/>
        <v/>
      </c>
      <c r="U243" s="388"/>
      <c r="V243" s="445" t="str">
        <f t="shared" si="222"/>
        <v/>
      </c>
      <c r="W243" s="388"/>
      <c r="X243" s="445" t="str">
        <f t="shared" si="223"/>
        <v/>
      </c>
      <c r="Y243" s="364" t="str">
        <f t="shared" si="224"/>
        <v/>
      </c>
      <c r="Z243" s="388"/>
      <c r="AA243" s="364" t="str">
        <f t="shared" si="225"/>
        <v/>
      </c>
      <c r="AB243" s="445" t="str">
        <f t="shared" si="226"/>
        <v/>
      </c>
      <c r="AC243" s="388"/>
      <c r="AD243" s="445" t="str">
        <f t="shared" si="227"/>
        <v/>
      </c>
      <c r="AE243" s="364" t="str">
        <f t="shared" si="228"/>
        <v/>
      </c>
      <c r="AF243" s="388"/>
      <c r="AG243" s="364"/>
      <c r="AH243" s="445" t="str">
        <f t="shared" si="229"/>
        <v/>
      </c>
      <c r="AI243" s="388"/>
      <c r="AJ243" s="445" t="str">
        <f t="shared" si="230"/>
        <v/>
      </c>
      <c r="AK243" s="364" t="str">
        <f t="shared" si="231"/>
        <v/>
      </c>
      <c r="AL243" s="388"/>
      <c r="AM243" s="364" t="str">
        <f t="shared" si="232"/>
        <v/>
      </c>
      <c r="AN243" s="445" t="str">
        <f t="shared" si="239"/>
        <v/>
      </c>
      <c r="AO243" s="388"/>
      <c r="AP243" s="445" t="str">
        <f t="shared" si="240"/>
        <v/>
      </c>
      <c r="AQ243" s="434" t="str">
        <f t="shared" si="241"/>
        <v/>
      </c>
      <c r="AR243" s="451"/>
      <c r="AS243" s="434" t="str">
        <f t="shared" si="242"/>
        <v/>
      </c>
      <c r="AT243" s="389"/>
      <c r="AU243" s="435" t="str">
        <f t="shared" si="243"/>
        <v/>
      </c>
      <c r="AV243" s="364" t="str">
        <f t="shared" si="244"/>
        <v/>
      </c>
      <c r="AW243" s="389"/>
      <c r="AX243" s="365" t="str">
        <f t="shared" si="245"/>
        <v/>
      </c>
      <c r="AY243" s="366" t="str">
        <f t="shared" si="233"/>
        <v/>
      </c>
      <c r="AZ243" s="358" t="str">
        <f t="shared" si="234"/>
        <v/>
      </c>
      <c r="BA243" s="366" t="str">
        <f t="shared" si="235"/>
        <v/>
      </c>
      <c r="BB243" s="358" t="str">
        <f t="shared" si="236"/>
        <v/>
      </c>
      <c r="BC243" s="366" t="str">
        <f t="shared" si="237"/>
        <v/>
      </c>
      <c r="BD243" s="367" t="str">
        <f t="shared" si="238"/>
        <v/>
      </c>
      <c r="BE243" s="356"/>
      <c r="BF243" s="356"/>
      <c r="BG243" s="356"/>
      <c r="BH243" s="356"/>
    </row>
    <row r="244" spans="1:60" ht="21.75" thickBot="1" x14ac:dyDescent="0.4">
      <c r="A244" s="368" t="s">
        <v>279</v>
      </c>
      <c r="B244" s="369">
        <v>2</v>
      </c>
      <c r="C244" s="372"/>
      <c r="D244" s="814" t="s">
        <v>280</v>
      </c>
      <c r="E244" s="815"/>
      <c r="F244" s="373">
        <f>IF(B240&gt;0,B244/B240,"")</f>
        <v>0.66666666666666663</v>
      </c>
      <c r="G244" s="368" t="s">
        <v>281</v>
      </c>
      <c r="H244" s="374"/>
      <c r="I244" s="375">
        <f>IF(B240&gt;0,(F244-F245)/F245,"")</f>
        <v>-0.93333333333333335</v>
      </c>
      <c r="J244" s="355"/>
      <c r="Q244" s="364">
        <f t="shared" si="219"/>
        <v>0.66666666666666663</v>
      </c>
      <c r="R244" s="388"/>
      <c r="S244" s="364">
        <f t="shared" si="220"/>
        <v>-0.93333333333333335</v>
      </c>
      <c r="T244" s="445" t="str">
        <f t="shared" si="221"/>
        <v/>
      </c>
      <c r="U244" s="388"/>
      <c r="V244" s="445" t="str">
        <f t="shared" si="222"/>
        <v/>
      </c>
      <c r="W244" s="388"/>
      <c r="X244" s="445" t="str">
        <f t="shared" si="223"/>
        <v/>
      </c>
      <c r="Y244" s="364" t="str">
        <f t="shared" si="224"/>
        <v/>
      </c>
      <c r="Z244" s="388"/>
      <c r="AA244" s="364" t="str">
        <f t="shared" si="225"/>
        <v/>
      </c>
      <c r="AB244" s="445" t="str">
        <f t="shared" si="226"/>
        <v/>
      </c>
      <c r="AC244" s="388"/>
      <c r="AD244" s="445" t="str">
        <f t="shared" si="227"/>
        <v/>
      </c>
      <c r="AE244" s="364" t="str">
        <f t="shared" si="228"/>
        <v/>
      </c>
      <c r="AF244" s="388"/>
      <c r="AG244" s="364"/>
      <c r="AH244" s="445" t="str">
        <f t="shared" si="229"/>
        <v/>
      </c>
      <c r="AI244" s="388"/>
      <c r="AJ244" s="445" t="str">
        <f t="shared" si="230"/>
        <v/>
      </c>
      <c r="AK244" s="364" t="str">
        <f t="shared" si="231"/>
        <v/>
      </c>
      <c r="AL244" s="388"/>
      <c r="AM244" s="364" t="str">
        <f t="shared" si="232"/>
        <v/>
      </c>
      <c r="AN244" s="445" t="str">
        <f t="shared" si="239"/>
        <v/>
      </c>
      <c r="AO244" s="388"/>
      <c r="AP244" s="445" t="str">
        <f t="shared" si="240"/>
        <v/>
      </c>
      <c r="AQ244" s="434" t="str">
        <f t="shared" si="241"/>
        <v/>
      </c>
      <c r="AR244" s="451"/>
      <c r="AS244" s="434" t="str">
        <f t="shared" si="242"/>
        <v/>
      </c>
      <c r="AT244" s="389"/>
      <c r="AU244" s="435" t="str">
        <f t="shared" si="243"/>
        <v/>
      </c>
      <c r="AV244" s="364" t="str">
        <f t="shared" si="244"/>
        <v/>
      </c>
      <c r="AW244" s="389"/>
      <c r="AX244" s="365" t="str">
        <f t="shared" si="245"/>
        <v/>
      </c>
      <c r="AY244" s="366" t="str">
        <f t="shared" si="233"/>
        <v/>
      </c>
      <c r="AZ244" s="358" t="str">
        <f t="shared" si="234"/>
        <v/>
      </c>
      <c r="BA244" s="366" t="str">
        <f t="shared" si="235"/>
        <v/>
      </c>
      <c r="BB244" s="358" t="str">
        <f t="shared" si="236"/>
        <v/>
      </c>
      <c r="BC244" s="366" t="str">
        <f t="shared" si="237"/>
        <v/>
      </c>
      <c r="BD244" s="367" t="str">
        <f t="shared" si="238"/>
        <v/>
      </c>
      <c r="BE244" s="356"/>
      <c r="BF244" s="356"/>
      <c r="BG244" s="356"/>
      <c r="BH244" s="356"/>
    </row>
    <row r="245" spans="1:60" ht="21.75" thickBot="1" x14ac:dyDescent="0.4">
      <c r="A245" s="368" t="s">
        <v>282</v>
      </c>
      <c r="B245" s="369">
        <v>20</v>
      </c>
      <c r="C245" s="372"/>
      <c r="D245" s="814" t="s">
        <v>280</v>
      </c>
      <c r="E245" s="815"/>
      <c r="F245" s="373">
        <f>IF(B241&gt;0,B245/B241,"")</f>
        <v>10</v>
      </c>
      <c r="G245" s="376"/>
      <c r="H245" s="377"/>
      <c r="I245" s="378"/>
      <c r="J245" s="355"/>
      <c r="Q245" s="364" t="str">
        <f t="shared" si="219"/>
        <v/>
      </c>
      <c r="R245" s="388"/>
      <c r="S245" s="364" t="str">
        <f t="shared" si="220"/>
        <v/>
      </c>
      <c r="T245" s="445">
        <f t="shared" si="221"/>
        <v>10</v>
      </c>
      <c r="U245" s="388"/>
      <c r="V245" s="445" t="str">
        <f t="shared" si="222"/>
        <v/>
      </c>
      <c r="W245" s="388"/>
      <c r="X245" s="445" t="str">
        <f t="shared" si="223"/>
        <v/>
      </c>
      <c r="Y245" s="364" t="str">
        <f t="shared" si="224"/>
        <v/>
      </c>
      <c r="Z245" s="388"/>
      <c r="AA245" s="364" t="str">
        <f t="shared" si="225"/>
        <v/>
      </c>
      <c r="AB245" s="445" t="str">
        <f t="shared" si="226"/>
        <v/>
      </c>
      <c r="AC245" s="388"/>
      <c r="AD245" s="445" t="str">
        <f t="shared" si="227"/>
        <v/>
      </c>
      <c r="AE245" s="364" t="str">
        <f t="shared" si="228"/>
        <v/>
      </c>
      <c r="AF245" s="388"/>
      <c r="AG245" s="364"/>
      <c r="AH245" s="445" t="str">
        <f t="shared" si="229"/>
        <v/>
      </c>
      <c r="AI245" s="388"/>
      <c r="AJ245" s="445" t="str">
        <f t="shared" si="230"/>
        <v/>
      </c>
      <c r="AK245" s="364" t="str">
        <f t="shared" si="231"/>
        <v/>
      </c>
      <c r="AL245" s="388"/>
      <c r="AM245" s="364" t="str">
        <f t="shared" si="232"/>
        <v/>
      </c>
      <c r="AN245" s="445" t="str">
        <f t="shared" si="239"/>
        <v/>
      </c>
      <c r="AO245" s="388"/>
      <c r="AP245" s="445" t="str">
        <f t="shared" si="240"/>
        <v/>
      </c>
      <c r="AQ245" s="434" t="str">
        <f t="shared" si="241"/>
        <v/>
      </c>
      <c r="AR245" s="451"/>
      <c r="AS245" s="434" t="str">
        <f t="shared" si="242"/>
        <v/>
      </c>
      <c r="AT245" s="389"/>
      <c r="AU245" s="435" t="str">
        <f t="shared" si="243"/>
        <v/>
      </c>
      <c r="AV245" s="364" t="str">
        <f t="shared" si="244"/>
        <v/>
      </c>
      <c r="AW245" s="389"/>
      <c r="AX245" s="365" t="str">
        <f t="shared" si="245"/>
        <v/>
      </c>
      <c r="AY245" s="366" t="str">
        <f t="shared" si="233"/>
        <v/>
      </c>
      <c r="AZ245" s="358" t="str">
        <f t="shared" si="234"/>
        <v/>
      </c>
      <c r="BA245" s="366" t="str">
        <f t="shared" si="235"/>
        <v/>
      </c>
      <c r="BB245" s="358" t="str">
        <f t="shared" si="236"/>
        <v/>
      </c>
      <c r="BC245" s="366" t="str">
        <f t="shared" si="237"/>
        <v/>
      </c>
      <c r="BD245" s="367" t="str">
        <f t="shared" si="238"/>
        <v/>
      </c>
      <c r="BE245" s="356"/>
      <c r="BF245" s="356"/>
      <c r="BG245" s="356"/>
      <c r="BH245" s="356"/>
    </row>
    <row r="246" spans="1:60" ht="21.75" thickBot="1" x14ac:dyDescent="0.4">
      <c r="A246" s="368" t="s">
        <v>283</v>
      </c>
      <c r="B246" s="369">
        <v>40</v>
      </c>
      <c r="C246" s="372"/>
      <c r="D246" s="814" t="s">
        <v>280</v>
      </c>
      <c r="E246" s="815"/>
      <c r="F246" s="373">
        <f>IF(B242&gt;0,B246/B242,"")</f>
        <v>20</v>
      </c>
      <c r="G246" s="368" t="s">
        <v>284</v>
      </c>
      <c r="H246" s="374"/>
      <c r="I246" s="375">
        <f>IF(B241&gt;0,(F246-F245)/F245,"")</f>
        <v>1</v>
      </c>
      <c r="J246" s="355"/>
      <c r="Q246" s="364" t="str">
        <f t="shared" si="219"/>
        <v/>
      </c>
      <c r="R246" s="388"/>
      <c r="S246" s="364" t="str">
        <f t="shared" si="220"/>
        <v/>
      </c>
      <c r="T246" s="445" t="str">
        <f t="shared" si="221"/>
        <v/>
      </c>
      <c r="U246" s="388"/>
      <c r="V246" s="445">
        <f t="shared" si="222"/>
        <v>20</v>
      </c>
      <c r="W246" s="388"/>
      <c r="X246" s="445">
        <f t="shared" si="223"/>
        <v>1</v>
      </c>
      <c r="Y246" s="364" t="str">
        <f t="shared" si="224"/>
        <v/>
      </c>
      <c r="Z246" s="388"/>
      <c r="AA246" s="364" t="str">
        <f t="shared" si="225"/>
        <v/>
      </c>
      <c r="AB246" s="445" t="str">
        <f t="shared" si="226"/>
        <v/>
      </c>
      <c r="AC246" s="388"/>
      <c r="AD246" s="445" t="str">
        <f t="shared" si="227"/>
        <v/>
      </c>
      <c r="AE246" s="364" t="str">
        <f t="shared" si="228"/>
        <v/>
      </c>
      <c r="AF246" s="388"/>
      <c r="AG246" s="364"/>
      <c r="AH246" s="445" t="str">
        <f t="shared" si="229"/>
        <v/>
      </c>
      <c r="AI246" s="388"/>
      <c r="AJ246" s="445" t="str">
        <f t="shared" si="230"/>
        <v/>
      </c>
      <c r="AK246" s="364" t="str">
        <f t="shared" si="231"/>
        <v/>
      </c>
      <c r="AL246" s="388"/>
      <c r="AM246" s="364" t="str">
        <f t="shared" si="232"/>
        <v/>
      </c>
      <c r="AN246" s="445" t="str">
        <f t="shared" si="239"/>
        <v/>
      </c>
      <c r="AO246" s="388"/>
      <c r="AP246" s="445" t="str">
        <f t="shared" si="240"/>
        <v/>
      </c>
      <c r="AQ246" s="434" t="str">
        <f t="shared" si="241"/>
        <v/>
      </c>
      <c r="AR246" s="451"/>
      <c r="AS246" s="434" t="str">
        <f t="shared" si="242"/>
        <v/>
      </c>
      <c r="AT246" s="389"/>
      <c r="AU246" s="435" t="str">
        <f t="shared" si="243"/>
        <v/>
      </c>
      <c r="AV246" s="364" t="str">
        <f t="shared" si="244"/>
        <v/>
      </c>
      <c r="AW246" s="389"/>
      <c r="AX246" s="365" t="str">
        <f t="shared" si="245"/>
        <v/>
      </c>
      <c r="AY246" s="366" t="str">
        <f t="shared" si="233"/>
        <v/>
      </c>
      <c r="AZ246" s="358" t="str">
        <f t="shared" si="234"/>
        <v/>
      </c>
      <c r="BA246" s="366" t="str">
        <f t="shared" si="235"/>
        <v/>
      </c>
      <c r="BB246" s="358" t="str">
        <f t="shared" si="236"/>
        <v/>
      </c>
      <c r="BC246" s="366" t="str">
        <f t="shared" si="237"/>
        <v/>
      </c>
      <c r="BD246" s="367" t="str">
        <f t="shared" si="238"/>
        <v/>
      </c>
      <c r="BE246" s="356"/>
      <c r="BF246" s="356"/>
      <c r="BG246" s="356"/>
      <c r="BH246" s="356"/>
    </row>
    <row r="247" spans="1:60" ht="21.75" thickBot="1" x14ac:dyDescent="0.4">
      <c r="A247" s="368" t="s">
        <v>285</v>
      </c>
      <c r="B247" s="369">
        <v>60</v>
      </c>
      <c r="C247" s="372"/>
      <c r="D247" s="814" t="s">
        <v>280</v>
      </c>
      <c r="E247" s="815"/>
      <c r="F247" s="373">
        <f>IF(B243&gt;0,B247/B243,"")</f>
        <v>30</v>
      </c>
      <c r="G247" s="368" t="s">
        <v>286</v>
      </c>
      <c r="H247" s="374"/>
      <c r="I247" s="375">
        <f>IF(B242&gt;0,(F247-F245)/F245,"")</f>
        <v>2</v>
      </c>
      <c r="J247" s="355"/>
      <c r="Q247" s="364" t="str">
        <f t="shared" si="219"/>
        <v/>
      </c>
      <c r="R247" s="388"/>
      <c r="S247" s="364" t="str">
        <f t="shared" si="220"/>
        <v/>
      </c>
      <c r="T247" s="445" t="str">
        <f t="shared" si="221"/>
        <v/>
      </c>
      <c r="U247" s="388"/>
      <c r="V247" s="445" t="str">
        <f t="shared" si="222"/>
        <v/>
      </c>
      <c r="W247" s="388"/>
      <c r="X247" s="445" t="str">
        <f t="shared" si="223"/>
        <v/>
      </c>
      <c r="Y247" s="364">
        <f t="shared" si="224"/>
        <v>30</v>
      </c>
      <c r="Z247" s="388"/>
      <c r="AA247" s="364">
        <f t="shared" si="225"/>
        <v>2</v>
      </c>
      <c r="AB247" s="445" t="str">
        <f t="shared" si="226"/>
        <v/>
      </c>
      <c r="AC247" s="388"/>
      <c r="AD247" s="445" t="str">
        <f t="shared" si="227"/>
        <v/>
      </c>
      <c r="AE247" s="364" t="str">
        <f t="shared" si="228"/>
        <v/>
      </c>
      <c r="AF247" s="388"/>
      <c r="AG247" s="364"/>
      <c r="AH247" s="445" t="str">
        <f t="shared" si="229"/>
        <v/>
      </c>
      <c r="AI247" s="388"/>
      <c r="AJ247" s="445" t="str">
        <f t="shared" si="230"/>
        <v/>
      </c>
      <c r="AK247" s="364" t="str">
        <f t="shared" si="231"/>
        <v/>
      </c>
      <c r="AL247" s="388"/>
      <c r="AM247" s="364" t="str">
        <f t="shared" si="232"/>
        <v/>
      </c>
      <c r="AN247" s="445" t="str">
        <f t="shared" si="239"/>
        <v/>
      </c>
      <c r="AO247" s="388"/>
      <c r="AP247" s="445" t="str">
        <f t="shared" si="240"/>
        <v/>
      </c>
      <c r="AQ247" s="434" t="str">
        <f t="shared" si="241"/>
        <v/>
      </c>
      <c r="AR247" s="451"/>
      <c r="AS247" s="434" t="str">
        <f t="shared" si="242"/>
        <v/>
      </c>
      <c r="AT247" s="389"/>
      <c r="AU247" s="435" t="str">
        <f t="shared" si="243"/>
        <v/>
      </c>
      <c r="AV247" s="364" t="str">
        <f t="shared" si="244"/>
        <v/>
      </c>
      <c r="AW247" s="389"/>
      <c r="AX247" s="365" t="str">
        <f t="shared" si="245"/>
        <v/>
      </c>
      <c r="AY247" s="366" t="str">
        <f t="shared" si="233"/>
        <v/>
      </c>
      <c r="AZ247" s="358" t="str">
        <f t="shared" si="234"/>
        <v/>
      </c>
      <c r="BA247" s="366" t="str">
        <f t="shared" si="235"/>
        <v/>
      </c>
      <c r="BB247" s="358" t="str">
        <f t="shared" si="236"/>
        <v/>
      </c>
      <c r="BC247" s="366" t="str">
        <f t="shared" si="237"/>
        <v/>
      </c>
      <c r="BD247" s="367" t="str">
        <f t="shared" si="238"/>
        <v/>
      </c>
      <c r="BE247" s="356"/>
      <c r="BF247" s="356"/>
      <c r="BG247" s="356"/>
      <c r="BH247" s="356"/>
    </row>
    <row r="248" spans="1:60" ht="21.75" thickBot="1" x14ac:dyDescent="0.4">
      <c r="A248" s="368" t="s">
        <v>287</v>
      </c>
      <c r="B248" s="369">
        <v>8</v>
      </c>
      <c r="C248" s="372"/>
      <c r="D248" s="814" t="s">
        <v>288</v>
      </c>
      <c r="E248" s="815"/>
      <c r="F248" s="373">
        <f>IF(B244&gt;0,B248/B240,"")</f>
        <v>2.6666666666666665</v>
      </c>
      <c r="G248" s="368" t="s">
        <v>281</v>
      </c>
      <c r="H248" s="374"/>
      <c r="I248" s="375">
        <f>IF(B244&gt;0,(F248-F249)/F249,"")</f>
        <v>-0.33333333333333337</v>
      </c>
      <c r="J248" s="355"/>
      <c r="Q248" s="364" t="str">
        <f t="shared" si="219"/>
        <v/>
      </c>
      <c r="R248" s="388"/>
      <c r="S248" s="364" t="str">
        <f t="shared" si="220"/>
        <v/>
      </c>
      <c r="T248" s="445" t="str">
        <f t="shared" si="221"/>
        <v/>
      </c>
      <c r="U248" s="388"/>
      <c r="V248" s="445" t="str">
        <f t="shared" si="222"/>
        <v/>
      </c>
      <c r="W248" s="388"/>
      <c r="X248" s="445" t="str">
        <f t="shared" si="223"/>
        <v/>
      </c>
      <c r="Y248" s="364" t="str">
        <f t="shared" si="224"/>
        <v/>
      </c>
      <c r="Z248" s="388"/>
      <c r="AA248" s="364" t="str">
        <f t="shared" si="225"/>
        <v/>
      </c>
      <c r="AB248" s="445">
        <f t="shared" si="226"/>
        <v>2.6666666666666665</v>
      </c>
      <c r="AC248" s="388"/>
      <c r="AD248" s="445">
        <f t="shared" si="227"/>
        <v>-0.33333333333333337</v>
      </c>
      <c r="AE248" s="364" t="str">
        <f t="shared" si="228"/>
        <v/>
      </c>
      <c r="AF248" s="388"/>
      <c r="AG248" s="364"/>
      <c r="AH248" s="445" t="str">
        <f t="shared" si="229"/>
        <v/>
      </c>
      <c r="AI248" s="388"/>
      <c r="AJ248" s="445" t="str">
        <f t="shared" si="230"/>
        <v/>
      </c>
      <c r="AK248" s="364" t="str">
        <f t="shared" si="231"/>
        <v/>
      </c>
      <c r="AL248" s="388"/>
      <c r="AM248" s="364" t="str">
        <f t="shared" si="232"/>
        <v/>
      </c>
      <c r="AN248" s="445" t="str">
        <f t="shared" si="239"/>
        <v/>
      </c>
      <c r="AO248" s="388"/>
      <c r="AP248" s="445" t="str">
        <f t="shared" si="240"/>
        <v/>
      </c>
      <c r="AQ248" s="434" t="str">
        <f t="shared" si="241"/>
        <v/>
      </c>
      <c r="AR248" s="451"/>
      <c r="AS248" s="434" t="str">
        <f t="shared" si="242"/>
        <v/>
      </c>
      <c r="AT248" s="389"/>
      <c r="AU248" s="435" t="str">
        <f t="shared" si="243"/>
        <v/>
      </c>
      <c r="AV248" s="364" t="str">
        <f t="shared" si="244"/>
        <v/>
      </c>
      <c r="AW248" s="389"/>
      <c r="AX248" s="365" t="str">
        <f t="shared" si="245"/>
        <v/>
      </c>
      <c r="AY248" s="366" t="str">
        <f t="shared" si="233"/>
        <v/>
      </c>
      <c r="AZ248" s="358" t="str">
        <f t="shared" si="234"/>
        <v/>
      </c>
      <c r="BA248" s="366" t="str">
        <f t="shared" si="235"/>
        <v/>
      </c>
      <c r="BB248" s="358" t="str">
        <f t="shared" si="236"/>
        <v/>
      </c>
      <c r="BC248" s="366" t="str">
        <f t="shared" si="237"/>
        <v/>
      </c>
      <c r="BD248" s="367" t="str">
        <f t="shared" si="238"/>
        <v/>
      </c>
      <c r="BE248" s="356"/>
      <c r="BF248" s="356"/>
      <c r="BG248" s="356"/>
      <c r="BH248" s="356"/>
    </row>
    <row r="249" spans="1:60" ht="21.75" thickBot="1" x14ac:dyDescent="0.4">
      <c r="A249" s="368" t="s">
        <v>289</v>
      </c>
      <c r="B249" s="369">
        <v>8</v>
      </c>
      <c r="C249" s="372"/>
      <c r="D249" s="816" t="s">
        <v>288</v>
      </c>
      <c r="E249" s="817"/>
      <c r="F249" s="373">
        <f>IF(B245&gt;0,B249/B241,"")</f>
        <v>4</v>
      </c>
      <c r="G249" s="379"/>
      <c r="H249" s="372"/>
      <c r="I249" s="380"/>
      <c r="J249" s="355"/>
      <c r="Q249" s="364" t="str">
        <f t="shared" si="219"/>
        <v/>
      </c>
      <c r="R249" s="388"/>
      <c r="S249" s="364" t="str">
        <f t="shared" si="220"/>
        <v/>
      </c>
      <c r="T249" s="445" t="str">
        <f t="shared" si="221"/>
        <v/>
      </c>
      <c r="U249" s="388"/>
      <c r="V249" s="445" t="str">
        <f t="shared" si="222"/>
        <v/>
      </c>
      <c r="W249" s="388"/>
      <c r="X249" s="445" t="str">
        <f t="shared" si="223"/>
        <v/>
      </c>
      <c r="Y249" s="364" t="str">
        <f t="shared" si="224"/>
        <v/>
      </c>
      <c r="Z249" s="388"/>
      <c r="AA249" s="364" t="str">
        <f t="shared" si="225"/>
        <v/>
      </c>
      <c r="AB249" s="445" t="str">
        <f t="shared" si="226"/>
        <v/>
      </c>
      <c r="AC249" s="388"/>
      <c r="AD249" s="445" t="str">
        <f t="shared" si="227"/>
        <v/>
      </c>
      <c r="AE249" s="364">
        <f t="shared" si="228"/>
        <v>4</v>
      </c>
      <c r="AF249" s="388"/>
      <c r="AG249" s="364"/>
      <c r="AH249" s="445" t="str">
        <f t="shared" si="229"/>
        <v/>
      </c>
      <c r="AI249" s="388"/>
      <c r="AJ249" s="445" t="str">
        <f t="shared" si="230"/>
        <v/>
      </c>
      <c r="AK249" s="364" t="str">
        <f t="shared" si="231"/>
        <v/>
      </c>
      <c r="AL249" s="388"/>
      <c r="AM249" s="364" t="str">
        <f t="shared" si="232"/>
        <v/>
      </c>
      <c r="AN249" s="445" t="str">
        <f t="shared" si="239"/>
        <v/>
      </c>
      <c r="AO249" s="388"/>
      <c r="AP249" s="445" t="str">
        <f t="shared" si="240"/>
        <v/>
      </c>
      <c r="AQ249" s="434" t="str">
        <f t="shared" si="241"/>
        <v/>
      </c>
      <c r="AR249" s="451"/>
      <c r="AS249" s="434" t="str">
        <f t="shared" si="242"/>
        <v/>
      </c>
      <c r="AT249" s="389"/>
      <c r="AU249" s="435" t="str">
        <f t="shared" si="243"/>
        <v/>
      </c>
      <c r="AV249" s="364" t="str">
        <f t="shared" si="244"/>
        <v/>
      </c>
      <c r="AW249" s="389"/>
      <c r="AX249" s="365" t="str">
        <f t="shared" si="245"/>
        <v/>
      </c>
      <c r="AY249" s="366" t="str">
        <f t="shared" si="233"/>
        <v/>
      </c>
      <c r="AZ249" s="358" t="str">
        <f t="shared" si="234"/>
        <v/>
      </c>
      <c r="BA249" s="366" t="str">
        <f t="shared" si="235"/>
        <v/>
      </c>
      <c r="BB249" s="358" t="str">
        <f t="shared" si="236"/>
        <v/>
      </c>
      <c r="BC249" s="366" t="str">
        <f t="shared" si="237"/>
        <v/>
      </c>
      <c r="BD249" s="367" t="str">
        <f t="shared" si="238"/>
        <v/>
      </c>
      <c r="BE249" s="356"/>
      <c r="BF249" s="356"/>
      <c r="BG249" s="356"/>
      <c r="BH249" s="356"/>
    </row>
    <row r="250" spans="1:60" ht="21.75" thickBot="1" x14ac:dyDescent="0.4">
      <c r="A250" s="368" t="s">
        <v>290</v>
      </c>
      <c r="B250" s="369">
        <v>20</v>
      </c>
      <c r="C250" s="372"/>
      <c r="D250" s="814" t="s">
        <v>288</v>
      </c>
      <c r="E250" s="815"/>
      <c r="F250" s="373">
        <f>IF(B246&gt;0,B250/B242,"")</f>
        <v>10</v>
      </c>
      <c r="G250" s="368" t="s">
        <v>284</v>
      </c>
      <c r="H250" s="374"/>
      <c r="I250" s="375">
        <f>IF(B245&gt;0,(F250-F249)/F249,"")</f>
        <v>1.5</v>
      </c>
      <c r="J250" s="355"/>
      <c r="Q250" s="364" t="str">
        <f t="shared" si="219"/>
        <v/>
      </c>
      <c r="R250" s="388"/>
      <c r="S250" s="364" t="str">
        <f t="shared" si="220"/>
        <v/>
      </c>
      <c r="T250" s="445" t="str">
        <f t="shared" si="221"/>
        <v/>
      </c>
      <c r="U250" s="388"/>
      <c r="V250" s="445" t="str">
        <f t="shared" si="222"/>
        <v/>
      </c>
      <c r="W250" s="388"/>
      <c r="X250" s="445" t="str">
        <f t="shared" si="223"/>
        <v/>
      </c>
      <c r="Y250" s="364" t="str">
        <f t="shared" si="224"/>
        <v/>
      </c>
      <c r="Z250" s="388"/>
      <c r="AA250" s="364" t="str">
        <f t="shared" si="225"/>
        <v/>
      </c>
      <c r="AB250" s="445" t="str">
        <f t="shared" si="226"/>
        <v/>
      </c>
      <c r="AC250" s="388"/>
      <c r="AD250" s="445" t="str">
        <f t="shared" si="227"/>
        <v/>
      </c>
      <c r="AE250" s="364" t="str">
        <f t="shared" si="228"/>
        <v/>
      </c>
      <c r="AF250" s="388"/>
      <c r="AG250" s="364"/>
      <c r="AH250" s="445">
        <f t="shared" si="229"/>
        <v>10</v>
      </c>
      <c r="AI250" s="388"/>
      <c r="AJ250" s="445">
        <f t="shared" si="230"/>
        <v>1.5</v>
      </c>
      <c r="AK250" s="364" t="str">
        <f t="shared" si="231"/>
        <v/>
      </c>
      <c r="AL250" s="388"/>
      <c r="AM250" s="364" t="str">
        <f t="shared" si="232"/>
        <v/>
      </c>
      <c r="AN250" s="445" t="str">
        <f t="shared" si="239"/>
        <v/>
      </c>
      <c r="AO250" s="388"/>
      <c r="AP250" s="445" t="str">
        <f t="shared" si="240"/>
        <v/>
      </c>
      <c r="AQ250" s="434" t="str">
        <f t="shared" si="241"/>
        <v/>
      </c>
      <c r="AR250" s="451"/>
      <c r="AS250" s="434" t="str">
        <f t="shared" si="242"/>
        <v/>
      </c>
      <c r="AT250" s="389"/>
      <c r="AU250" s="435" t="str">
        <f t="shared" si="243"/>
        <v/>
      </c>
      <c r="AV250" s="364" t="str">
        <f t="shared" si="244"/>
        <v/>
      </c>
      <c r="AW250" s="389"/>
      <c r="AX250" s="365" t="str">
        <f t="shared" si="245"/>
        <v/>
      </c>
      <c r="AY250" s="366" t="str">
        <f t="shared" si="233"/>
        <v/>
      </c>
      <c r="AZ250" s="358" t="str">
        <f t="shared" si="234"/>
        <v/>
      </c>
      <c r="BA250" s="366" t="str">
        <f t="shared" si="235"/>
        <v/>
      </c>
      <c r="BB250" s="358" t="str">
        <f t="shared" si="236"/>
        <v/>
      </c>
      <c r="BC250" s="366" t="str">
        <f t="shared" si="237"/>
        <v/>
      </c>
      <c r="BD250" s="367" t="str">
        <f t="shared" si="238"/>
        <v/>
      </c>
      <c r="BE250" s="356"/>
      <c r="BF250" s="356"/>
      <c r="BG250" s="356"/>
      <c r="BH250" s="356"/>
    </row>
    <row r="251" spans="1:60" ht="21.75" thickBot="1" x14ac:dyDescent="0.4">
      <c r="A251" s="368" t="s">
        <v>291</v>
      </c>
      <c r="B251" s="369">
        <v>20</v>
      </c>
      <c r="C251" s="372"/>
      <c r="D251" s="814" t="s">
        <v>288</v>
      </c>
      <c r="E251" s="815"/>
      <c r="F251" s="373">
        <f>IF(B247&gt;0,B251/B243,"")</f>
        <v>10</v>
      </c>
      <c r="G251" s="368" t="s">
        <v>286</v>
      </c>
      <c r="H251" s="374"/>
      <c r="I251" s="375">
        <f>IF(B246&gt;0,(F251-F249)/F249,"")</f>
        <v>1.5</v>
      </c>
      <c r="J251" s="355"/>
      <c r="Q251" s="364" t="str">
        <f t="shared" si="219"/>
        <v/>
      </c>
      <c r="R251" s="388"/>
      <c r="S251" s="364" t="str">
        <f t="shared" si="220"/>
        <v/>
      </c>
      <c r="T251" s="445" t="str">
        <f t="shared" si="221"/>
        <v/>
      </c>
      <c r="U251" s="388"/>
      <c r="V251" s="445" t="str">
        <f t="shared" si="222"/>
        <v/>
      </c>
      <c r="W251" s="388"/>
      <c r="X251" s="445" t="str">
        <f t="shared" si="223"/>
        <v/>
      </c>
      <c r="Y251" s="364" t="str">
        <f t="shared" si="224"/>
        <v/>
      </c>
      <c r="Z251" s="388"/>
      <c r="AA251" s="364" t="str">
        <f t="shared" si="225"/>
        <v/>
      </c>
      <c r="AB251" s="445" t="str">
        <f t="shared" si="226"/>
        <v/>
      </c>
      <c r="AC251" s="388"/>
      <c r="AD251" s="445" t="str">
        <f t="shared" si="227"/>
        <v/>
      </c>
      <c r="AE251" s="364" t="str">
        <f t="shared" si="228"/>
        <v/>
      </c>
      <c r="AF251" s="388"/>
      <c r="AG251" s="364"/>
      <c r="AH251" s="445" t="str">
        <f t="shared" si="229"/>
        <v/>
      </c>
      <c r="AI251" s="388"/>
      <c r="AJ251" s="445" t="str">
        <f t="shared" si="230"/>
        <v/>
      </c>
      <c r="AK251" s="364">
        <f t="shared" si="231"/>
        <v>10</v>
      </c>
      <c r="AL251" s="388"/>
      <c r="AM251" s="364">
        <f t="shared" si="232"/>
        <v>1.5</v>
      </c>
      <c r="AN251" s="445" t="str">
        <f t="shared" si="239"/>
        <v/>
      </c>
      <c r="AO251" s="388"/>
      <c r="AP251" s="445" t="str">
        <f t="shared" si="240"/>
        <v/>
      </c>
      <c r="AQ251" s="434" t="str">
        <f t="shared" si="241"/>
        <v/>
      </c>
      <c r="AR251" s="451"/>
      <c r="AS251" s="434" t="str">
        <f t="shared" si="242"/>
        <v/>
      </c>
      <c r="AT251" s="389"/>
      <c r="AU251" s="435" t="str">
        <f t="shared" si="243"/>
        <v/>
      </c>
      <c r="AV251" s="364" t="str">
        <f t="shared" si="244"/>
        <v/>
      </c>
      <c r="AW251" s="389"/>
      <c r="AX251" s="365" t="str">
        <f t="shared" si="245"/>
        <v/>
      </c>
      <c r="AY251" s="366" t="str">
        <f t="shared" si="233"/>
        <v/>
      </c>
      <c r="AZ251" s="358" t="str">
        <f t="shared" si="234"/>
        <v/>
      </c>
      <c r="BA251" s="366" t="str">
        <f t="shared" si="235"/>
        <v/>
      </c>
      <c r="BB251" s="358" t="str">
        <f t="shared" si="236"/>
        <v/>
      </c>
      <c r="BC251" s="366" t="str">
        <f t="shared" si="237"/>
        <v/>
      </c>
      <c r="BD251" s="367" t="str">
        <f t="shared" si="238"/>
        <v/>
      </c>
      <c r="BE251" s="356"/>
      <c r="BF251" s="356"/>
      <c r="BG251" s="356"/>
      <c r="BH251" s="356"/>
    </row>
    <row r="252" spans="1:60" ht="21.75" thickBot="1" x14ac:dyDescent="0.4">
      <c r="A252" s="368" t="s">
        <v>292</v>
      </c>
      <c r="B252" s="381">
        <v>0.7</v>
      </c>
      <c r="C252" s="372"/>
      <c r="D252" s="368" t="s">
        <v>281</v>
      </c>
      <c r="E252" s="374"/>
      <c r="F252" s="375">
        <f>IF(B252&gt;0,(B252-B253)/B253,"")</f>
        <v>0.39999999999999991</v>
      </c>
      <c r="G252" s="355"/>
      <c r="H252" s="355"/>
      <c r="I252" s="355"/>
      <c r="J252" s="355"/>
      <c r="Q252" s="364" t="str">
        <f t="shared" si="219"/>
        <v/>
      </c>
      <c r="R252" s="388"/>
      <c r="S252" s="364" t="str">
        <f t="shared" si="220"/>
        <v/>
      </c>
      <c r="T252" s="445" t="str">
        <f t="shared" si="221"/>
        <v/>
      </c>
      <c r="U252" s="388"/>
      <c r="V252" s="445" t="str">
        <f t="shared" si="222"/>
        <v/>
      </c>
      <c r="W252" s="388"/>
      <c r="X252" s="445" t="str">
        <f t="shared" si="223"/>
        <v/>
      </c>
      <c r="Y252" s="364" t="str">
        <f t="shared" si="224"/>
        <v/>
      </c>
      <c r="Z252" s="388"/>
      <c r="AA252" s="364" t="str">
        <f t="shared" si="225"/>
        <v/>
      </c>
      <c r="AB252" s="445" t="str">
        <f t="shared" si="226"/>
        <v/>
      </c>
      <c r="AC252" s="388"/>
      <c r="AD252" s="445" t="str">
        <f t="shared" si="227"/>
        <v/>
      </c>
      <c r="AE252" s="364" t="str">
        <f t="shared" si="228"/>
        <v/>
      </c>
      <c r="AF252" s="388"/>
      <c r="AG252" s="364"/>
      <c r="AH252" s="445" t="str">
        <f t="shared" si="229"/>
        <v/>
      </c>
      <c r="AI252" s="388"/>
      <c r="AJ252" s="445" t="str">
        <f t="shared" si="230"/>
        <v/>
      </c>
      <c r="AK252" s="364" t="str">
        <f t="shared" si="231"/>
        <v/>
      </c>
      <c r="AL252" s="388"/>
      <c r="AM252" s="364" t="str">
        <f t="shared" si="232"/>
        <v/>
      </c>
      <c r="AN252" s="445">
        <f t="shared" si="239"/>
        <v>0.7</v>
      </c>
      <c r="AO252" s="388"/>
      <c r="AP252" s="445">
        <f t="shared" si="240"/>
        <v>0.39999999999999991</v>
      </c>
      <c r="AQ252" s="434" t="str">
        <f t="shared" si="241"/>
        <v/>
      </c>
      <c r="AR252" s="451"/>
      <c r="AS252" s="434" t="str">
        <f t="shared" si="242"/>
        <v/>
      </c>
      <c r="AT252" s="389"/>
      <c r="AU252" s="435" t="str">
        <f t="shared" si="243"/>
        <v/>
      </c>
      <c r="AV252" s="364" t="str">
        <f t="shared" si="244"/>
        <v/>
      </c>
      <c r="AW252" s="389"/>
      <c r="AX252" s="365" t="str">
        <f t="shared" si="245"/>
        <v/>
      </c>
      <c r="AY252" s="366" t="str">
        <f t="shared" si="233"/>
        <v/>
      </c>
      <c r="AZ252" s="358" t="str">
        <f t="shared" si="234"/>
        <v/>
      </c>
      <c r="BA252" s="366" t="str">
        <f t="shared" si="235"/>
        <v/>
      </c>
      <c r="BB252" s="358" t="str">
        <f t="shared" si="236"/>
        <v/>
      </c>
      <c r="BC252" s="366" t="str">
        <f t="shared" si="237"/>
        <v/>
      </c>
      <c r="BD252" s="367" t="str">
        <f t="shared" si="238"/>
        <v/>
      </c>
      <c r="BE252" s="356"/>
      <c r="BF252" s="356"/>
      <c r="BG252" s="356"/>
      <c r="BH252" s="356"/>
    </row>
    <row r="253" spans="1:60" ht="21.75" thickBot="1" x14ac:dyDescent="0.4">
      <c r="A253" s="368" t="s">
        <v>293</v>
      </c>
      <c r="B253" s="381">
        <v>0.5</v>
      </c>
      <c r="C253" s="372"/>
      <c r="D253" s="382"/>
      <c r="E253" s="372"/>
      <c r="F253" s="380"/>
      <c r="G253" s="355"/>
      <c r="H253" s="355"/>
      <c r="I253" s="355"/>
      <c r="J253" s="355"/>
      <c r="Q253" s="364" t="str">
        <f t="shared" si="219"/>
        <v/>
      </c>
      <c r="R253" s="388"/>
      <c r="S253" s="364" t="str">
        <f t="shared" si="220"/>
        <v/>
      </c>
      <c r="T253" s="445" t="str">
        <f t="shared" si="221"/>
        <v/>
      </c>
      <c r="U253" s="388"/>
      <c r="V253" s="445" t="str">
        <f t="shared" si="222"/>
        <v/>
      </c>
      <c r="W253" s="388"/>
      <c r="X253" s="445" t="str">
        <f t="shared" si="223"/>
        <v/>
      </c>
      <c r="Y253" s="364" t="str">
        <f t="shared" si="224"/>
        <v/>
      </c>
      <c r="Z253" s="388"/>
      <c r="AA253" s="364" t="str">
        <f t="shared" si="225"/>
        <v/>
      </c>
      <c r="AB253" s="445" t="str">
        <f t="shared" si="226"/>
        <v/>
      </c>
      <c r="AC253" s="388"/>
      <c r="AD253" s="445" t="str">
        <f t="shared" si="227"/>
        <v/>
      </c>
      <c r="AE253" s="364" t="str">
        <f t="shared" si="228"/>
        <v/>
      </c>
      <c r="AF253" s="388"/>
      <c r="AG253" s="364"/>
      <c r="AH253" s="445" t="str">
        <f t="shared" si="229"/>
        <v/>
      </c>
      <c r="AI253" s="388"/>
      <c r="AJ253" s="445" t="str">
        <f t="shared" si="230"/>
        <v/>
      </c>
      <c r="AK253" s="364" t="str">
        <f t="shared" si="231"/>
        <v/>
      </c>
      <c r="AL253" s="388"/>
      <c r="AM253" s="364" t="str">
        <f t="shared" si="232"/>
        <v/>
      </c>
      <c r="AN253" s="445" t="str">
        <f t="shared" si="239"/>
        <v/>
      </c>
      <c r="AO253" s="388"/>
      <c r="AP253" s="445" t="str">
        <f t="shared" si="240"/>
        <v/>
      </c>
      <c r="AQ253" s="434">
        <f t="shared" si="241"/>
        <v>0.5</v>
      </c>
      <c r="AR253" s="451"/>
      <c r="AS253" s="434" t="str">
        <f t="shared" si="242"/>
        <v/>
      </c>
      <c r="AT253" s="389"/>
      <c r="AU253" s="435" t="str">
        <f t="shared" si="243"/>
        <v/>
      </c>
      <c r="AV253" s="364" t="str">
        <f t="shared" si="244"/>
        <v/>
      </c>
      <c r="AW253" s="389"/>
      <c r="AX253" s="365" t="str">
        <f t="shared" si="245"/>
        <v/>
      </c>
      <c r="AY253" s="366" t="str">
        <f t="shared" si="233"/>
        <v/>
      </c>
      <c r="AZ253" s="358" t="str">
        <f t="shared" si="234"/>
        <v/>
      </c>
      <c r="BA253" s="366" t="str">
        <f t="shared" si="235"/>
        <v/>
      </c>
      <c r="BB253" s="358" t="str">
        <f t="shared" si="236"/>
        <v/>
      </c>
      <c r="BC253" s="366" t="str">
        <f t="shared" si="237"/>
        <v/>
      </c>
      <c r="BD253" s="367" t="str">
        <f t="shared" si="238"/>
        <v/>
      </c>
      <c r="BE253" s="356"/>
      <c r="BF253" s="356"/>
      <c r="BG253" s="356"/>
      <c r="BH253" s="356"/>
    </row>
    <row r="254" spans="1:60" ht="21.75" thickBot="1" x14ac:dyDescent="0.4">
      <c r="A254" s="368" t="s">
        <v>294</v>
      </c>
      <c r="B254" s="381">
        <v>1</v>
      </c>
      <c r="C254" s="372"/>
      <c r="D254" s="368" t="s">
        <v>284</v>
      </c>
      <c r="E254" s="374"/>
      <c r="F254" s="375">
        <f>IF(B254&gt;0,(B254-B253)/B253,"")</f>
        <v>1</v>
      </c>
      <c r="G254" s="355"/>
      <c r="H254" s="355"/>
      <c r="I254" s="355"/>
      <c r="J254" s="355"/>
      <c r="Q254" s="364" t="str">
        <f t="shared" si="219"/>
        <v/>
      </c>
      <c r="R254" s="388"/>
      <c r="S254" s="364" t="str">
        <f t="shared" si="220"/>
        <v/>
      </c>
      <c r="T254" s="445" t="str">
        <f t="shared" si="221"/>
        <v/>
      </c>
      <c r="U254" s="388"/>
      <c r="V254" s="445" t="str">
        <f t="shared" si="222"/>
        <v/>
      </c>
      <c r="W254" s="388"/>
      <c r="X254" s="445" t="str">
        <f t="shared" si="223"/>
        <v/>
      </c>
      <c r="Y254" s="364" t="str">
        <f t="shared" si="224"/>
        <v/>
      </c>
      <c r="Z254" s="388"/>
      <c r="AA254" s="364" t="str">
        <f t="shared" si="225"/>
        <v/>
      </c>
      <c r="AB254" s="445" t="str">
        <f t="shared" si="226"/>
        <v/>
      </c>
      <c r="AC254" s="388"/>
      <c r="AD254" s="445" t="str">
        <f t="shared" si="227"/>
        <v/>
      </c>
      <c r="AE254" s="364" t="str">
        <f t="shared" si="228"/>
        <v/>
      </c>
      <c r="AF254" s="388"/>
      <c r="AG254" s="364"/>
      <c r="AH254" s="445" t="str">
        <f t="shared" si="229"/>
        <v/>
      </c>
      <c r="AI254" s="388"/>
      <c r="AJ254" s="445" t="str">
        <f t="shared" si="230"/>
        <v/>
      </c>
      <c r="AK254" s="364" t="str">
        <f t="shared" si="231"/>
        <v/>
      </c>
      <c r="AL254" s="388"/>
      <c r="AM254" s="364" t="str">
        <f t="shared" si="232"/>
        <v/>
      </c>
      <c r="AN254" s="445" t="str">
        <f t="shared" si="239"/>
        <v/>
      </c>
      <c r="AO254" s="388"/>
      <c r="AP254" s="445" t="str">
        <f t="shared" si="240"/>
        <v/>
      </c>
      <c r="AQ254" s="434" t="str">
        <f t="shared" si="241"/>
        <v/>
      </c>
      <c r="AR254" s="451"/>
      <c r="AS254" s="434">
        <f t="shared" si="242"/>
        <v>1</v>
      </c>
      <c r="AT254" s="389"/>
      <c r="AU254" s="435">
        <f t="shared" si="243"/>
        <v>1</v>
      </c>
      <c r="AV254" s="364" t="str">
        <f t="shared" si="244"/>
        <v/>
      </c>
      <c r="AW254" s="389"/>
      <c r="AX254" s="365" t="str">
        <f t="shared" si="245"/>
        <v/>
      </c>
      <c r="AY254" s="366" t="str">
        <f t="shared" si="233"/>
        <v/>
      </c>
      <c r="AZ254" s="358" t="str">
        <f t="shared" si="234"/>
        <v/>
      </c>
      <c r="BA254" s="366" t="str">
        <f t="shared" si="235"/>
        <v/>
      </c>
      <c r="BB254" s="358" t="str">
        <f t="shared" si="236"/>
        <v/>
      </c>
      <c r="BC254" s="366" t="str">
        <f t="shared" si="237"/>
        <v/>
      </c>
      <c r="BD254" s="367" t="str">
        <f t="shared" si="238"/>
        <v/>
      </c>
      <c r="BE254" s="356"/>
      <c r="BF254" s="356"/>
      <c r="BG254" s="356"/>
      <c r="BH254" s="356"/>
    </row>
    <row r="255" spans="1:60" ht="21.75" thickBot="1" x14ac:dyDescent="0.4">
      <c r="A255" s="368" t="s">
        <v>295</v>
      </c>
      <c r="B255" s="381">
        <v>1</v>
      </c>
      <c r="C255" s="372"/>
      <c r="D255" s="368" t="s">
        <v>286</v>
      </c>
      <c r="E255" s="374"/>
      <c r="F255" s="375">
        <f>IF(B255&gt;0,(B255-B253)/B253,"")</f>
        <v>1</v>
      </c>
      <c r="G255" s="355"/>
      <c r="H255" s="355"/>
      <c r="I255" s="355"/>
      <c r="J255" s="355"/>
      <c r="Q255" s="364" t="str">
        <f t="shared" si="219"/>
        <v/>
      </c>
      <c r="R255" s="388"/>
      <c r="S255" s="364" t="str">
        <f t="shared" si="220"/>
        <v/>
      </c>
      <c r="T255" s="445" t="str">
        <f t="shared" si="221"/>
        <v/>
      </c>
      <c r="U255" s="388"/>
      <c r="V255" s="445" t="str">
        <f t="shared" si="222"/>
        <v/>
      </c>
      <c r="W255" s="388"/>
      <c r="X255" s="445" t="str">
        <f t="shared" si="223"/>
        <v/>
      </c>
      <c r="Y255" s="364" t="str">
        <f t="shared" si="224"/>
        <v/>
      </c>
      <c r="Z255" s="388"/>
      <c r="AA255" s="364" t="str">
        <f t="shared" si="225"/>
        <v/>
      </c>
      <c r="AB255" s="445" t="str">
        <f t="shared" si="226"/>
        <v/>
      </c>
      <c r="AC255" s="388"/>
      <c r="AD255" s="445" t="str">
        <f t="shared" si="227"/>
        <v/>
      </c>
      <c r="AE255" s="364" t="str">
        <f t="shared" si="228"/>
        <v/>
      </c>
      <c r="AF255" s="388"/>
      <c r="AG255" s="364"/>
      <c r="AH255" s="445" t="str">
        <f t="shared" si="229"/>
        <v/>
      </c>
      <c r="AI255" s="388"/>
      <c r="AJ255" s="445" t="str">
        <f t="shared" si="230"/>
        <v/>
      </c>
      <c r="AK255" s="364" t="str">
        <f t="shared" si="231"/>
        <v/>
      </c>
      <c r="AL255" s="388"/>
      <c r="AM255" s="364" t="str">
        <f t="shared" si="232"/>
        <v/>
      </c>
      <c r="AN255" s="445" t="str">
        <f t="shared" si="239"/>
        <v/>
      </c>
      <c r="AO255" s="388"/>
      <c r="AP255" s="445" t="str">
        <f t="shared" si="240"/>
        <v/>
      </c>
      <c r="AQ255" s="434" t="str">
        <f t="shared" si="241"/>
        <v/>
      </c>
      <c r="AR255" s="451"/>
      <c r="AS255" s="434" t="str">
        <f t="shared" si="242"/>
        <v/>
      </c>
      <c r="AT255" s="389"/>
      <c r="AU255" s="435" t="str">
        <f t="shared" si="243"/>
        <v/>
      </c>
      <c r="AV255" s="364">
        <f t="shared" si="244"/>
        <v>1</v>
      </c>
      <c r="AW255" s="389"/>
      <c r="AX255" s="365">
        <f>IF(A255="16) Qual porcentagem dos recursos financeiros de São Carlos será investida em abastecimento de água e estruturas de saneamento em 2050?   ",F255,"")</f>
        <v>1</v>
      </c>
      <c r="AY255" s="366" t="str">
        <f t="shared" si="233"/>
        <v/>
      </c>
      <c r="AZ255" s="358" t="str">
        <f t="shared" si="234"/>
        <v/>
      </c>
      <c r="BA255" s="366" t="str">
        <f t="shared" si="235"/>
        <v/>
      </c>
      <c r="BB255" s="358" t="str">
        <f t="shared" si="236"/>
        <v/>
      </c>
      <c r="BC255" s="366" t="str">
        <f t="shared" si="237"/>
        <v/>
      </c>
      <c r="BD255" s="367" t="str">
        <f t="shared" si="238"/>
        <v/>
      </c>
      <c r="BE255" s="356"/>
      <c r="BF255" s="356"/>
      <c r="BG255" s="356"/>
      <c r="BH255" s="356"/>
    </row>
    <row r="256" spans="1:60" ht="21.75" thickBot="1" x14ac:dyDescent="0.4">
      <c r="A256" s="355"/>
      <c r="B256" s="355"/>
      <c r="C256" s="355"/>
      <c r="D256" s="355"/>
      <c r="E256" s="355"/>
      <c r="F256" s="383"/>
      <c r="G256" s="355"/>
      <c r="H256" s="823" t="s">
        <v>296</v>
      </c>
      <c r="I256" s="823"/>
      <c r="J256" s="355"/>
      <c r="Q256" s="364" t="str">
        <f t="shared" si="219"/>
        <v/>
      </c>
      <c r="R256" s="388"/>
      <c r="S256" s="364" t="str">
        <f t="shared" si="220"/>
        <v/>
      </c>
      <c r="T256" s="445" t="str">
        <f t="shared" si="221"/>
        <v/>
      </c>
      <c r="U256" s="388"/>
      <c r="V256" s="445" t="str">
        <f t="shared" si="222"/>
        <v/>
      </c>
      <c r="W256" s="388"/>
      <c r="X256" s="445" t="str">
        <f t="shared" si="223"/>
        <v/>
      </c>
      <c r="Y256" s="364" t="str">
        <f t="shared" si="224"/>
        <v/>
      </c>
      <c r="Z256" s="388"/>
      <c r="AA256" s="364" t="str">
        <f t="shared" si="225"/>
        <v/>
      </c>
      <c r="AB256" s="445" t="str">
        <f t="shared" si="226"/>
        <v/>
      </c>
      <c r="AC256" s="388"/>
      <c r="AD256" s="445" t="str">
        <f t="shared" si="227"/>
        <v/>
      </c>
      <c r="AE256" s="364" t="str">
        <f t="shared" si="228"/>
        <v/>
      </c>
      <c r="AF256" s="388"/>
      <c r="AG256" s="364"/>
      <c r="AH256" s="445" t="str">
        <f t="shared" si="229"/>
        <v/>
      </c>
      <c r="AI256" s="388"/>
      <c r="AJ256" s="445" t="str">
        <f t="shared" si="230"/>
        <v/>
      </c>
      <c r="AK256" s="364" t="str">
        <f t="shared" si="231"/>
        <v/>
      </c>
      <c r="AL256" s="388"/>
      <c r="AM256" s="364" t="str">
        <f t="shared" si="232"/>
        <v/>
      </c>
      <c r="AN256" s="445" t="str">
        <f t="shared" si="239"/>
        <v/>
      </c>
      <c r="AO256" s="388"/>
      <c r="AP256" s="445" t="str">
        <f t="shared" si="240"/>
        <v/>
      </c>
      <c r="AQ256" s="434" t="str">
        <f t="shared" si="241"/>
        <v/>
      </c>
      <c r="AR256" s="451"/>
      <c r="AS256" s="434" t="str">
        <f t="shared" si="242"/>
        <v/>
      </c>
      <c r="AT256" s="389"/>
      <c r="AU256" s="435" t="str">
        <f t="shared" si="243"/>
        <v/>
      </c>
      <c r="AV256" s="364" t="str">
        <f t="shared" si="244"/>
        <v/>
      </c>
      <c r="AW256" s="389"/>
      <c r="AX256" s="365" t="str">
        <f t="shared" si="245"/>
        <v/>
      </c>
      <c r="AY256" s="366" t="str">
        <f t="shared" si="233"/>
        <v/>
      </c>
      <c r="AZ256" s="358" t="str">
        <f t="shared" si="234"/>
        <v/>
      </c>
      <c r="BA256" s="366" t="str">
        <f t="shared" si="235"/>
        <v/>
      </c>
      <c r="BB256" s="358" t="str">
        <f t="shared" si="236"/>
        <v/>
      </c>
      <c r="BC256" s="366" t="str">
        <f t="shared" si="237"/>
        <v/>
      </c>
      <c r="BD256" s="367" t="str">
        <f t="shared" si="238"/>
        <v/>
      </c>
      <c r="BE256" s="356"/>
      <c r="BF256" s="356"/>
      <c r="BG256" s="356"/>
      <c r="BH256" s="356"/>
    </row>
    <row r="257" spans="1:83" ht="21.75" thickBot="1" x14ac:dyDescent="0.4">
      <c r="A257" s="368" t="s">
        <v>297</v>
      </c>
      <c r="B257" s="820" t="s">
        <v>326</v>
      </c>
      <c r="C257" s="821"/>
      <c r="D257" s="821"/>
      <c r="E257" s="821"/>
      <c r="F257" s="821"/>
      <c r="G257" s="822"/>
      <c r="H257" s="819">
        <v>0</v>
      </c>
      <c r="I257" s="819"/>
      <c r="J257" s="355"/>
      <c r="Q257" s="364" t="str">
        <f t="shared" si="219"/>
        <v/>
      </c>
      <c r="R257" s="388"/>
      <c r="S257" s="364" t="str">
        <f t="shared" si="220"/>
        <v/>
      </c>
      <c r="T257" s="445" t="str">
        <f t="shared" si="221"/>
        <v/>
      </c>
      <c r="U257" s="388"/>
      <c r="V257" s="445" t="str">
        <f t="shared" si="222"/>
        <v/>
      </c>
      <c r="W257" s="388"/>
      <c r="X257" s="445" t="str">
        <f t="shared" si="223"/>
        <v/>
      </c>
      <c r="Y257" s="364" t="str">
        <f t="shared" si="224"/>
        <v/>
      </c>
      <c r="Z257" s="388"/>
      <c r="AA257" s="364" t="str">
        <f t="shared" si="225"/>
        <v/>
      </c>
      <c r="AB257" s="445" t="str">
        <f t="shared" si="226"/>
        <v/>
      </c>
      <c r="AC257" s="388"/>
      <c r="AD257" s="445" t="str">
        <f t="shared" si="227"/>
        <v/>
      </c>
      <c r="AE257" s="364" t="str">
        <f t="shared" si="228"/>
        <v/>
      </c>
      <c r="AF257" s="388"/>
      <c r="AG257" s="364"/>
      <c r="AH257" s="445" t="str">
        <f t="shared" si="229"/>
        <v/>
      </c>
      <c r="AI257" s="388"/>
      <c r="AJ257" s="445" t="str">
        <f t="shared" si="230"/>
        <v/>
      </c>
      <c r="AK257" s="364" t="str">
        <f t="shared" si="231"/>
        <v/>
      </c>
      <c r="AL257" s="388"/>
      <c r="AM257" s="364" t="str">
        <f t="shared" si="232"/>
        <v/>
      </c>
      <c r="AN257" s="445" t="str">
        <f t="shared" si="239"/>
        <v/>
      </c>
      <c r="AO257" s="388"/>
      <c r="AP257" s="445" t="str">
        <f t="shared" si="240"/>
        <v/>
      </c>
      <c r="AQ257" s="434" t="str">
        <f t="shared" si="241"/>
        <v/>
      </c>
      <c r="AR257" s="451"/>
      <c r="AS257" s="434" t="str">
        <f t="shared" si="242"/>
        <v/>
      </c>
      <c r="AT257" s="389"/>
      <c r="AU257" s="435" t="str">
        <f t="shared" si="243"/>
        <v/>
      </c>
      <c r="AV257" s="364" t="str">
        <f t="shared" si="244"/>
        <v/>
      </c>
      <c r="AW257" s="389"/>
      <c r="AX257" s="365" t="str">
        <f t="shared" si="245"/>
        <v/>
      </c>
      <c r="AY257" s="366">
        <f t="shared" si="233"/>
        <v>0</v>
      </c>
      <c r="AZ257" s="358" t="str">
        <f t="shared" si="234"/>
        <v/>
      </c>
      <c r="BA257" s="366" t="str">
        <f t="shared" si="235"/>
        <v/>
      </c>
      <c r="BB257" s="358" t="str">
        <f t="shared" si="236"/>
        <v/>
      </c>
      <c r="BC257" s="366" t="str">
        <f t="shared" si="237"/>
        <v/>
      </c>
      <c r="BD257" s="367" t="str">
        <f t="shared" si="238"/>
        <v/>
      </c>
      <c r="BE257" s="356"/>
      <c r="BF257" s="356"/>
      <c r="BG257" s="356"/>
      <c r="BH257" s="356"/>
    </row>
    <row r="258" spans="1:83" ht="21.75" thickBot="1" x14ac:dyDescent="0.4">
      <c r="A258" s="368" t="s">
        <v>299</v>
      </c>
      <c r="B258" s="820" t="s">
        <v>300</v>
      </c>
      <c r="C258" s="821"/>
      <c r="D258" s="821"/>
      <c r="E258" s="821"/>
      <c r="F258" s="821"/>
      <c r="G258" s="822"/>
      <c r="H258" s="819">
        <v>1</v>
      </c>
      <c r="I258" s="819"/>
      <c r="J258" s="355"/>
      <c r="Q258" s="364" t="str">
        <f t="shared" si="219"/>
        <v/>
      </c>
      <c r="R258" s="388"/>
      <c r="S258" s="364" t="str">
        <f t="shared" si="220"/>
        <v/>
      </c>
      <c r="T258" s="445" t="str">
        <f t="shared" si="221"/>
        <v/>
      </c>
      <c r="U258" s="388"/>
      <c r="V258" s="445" t="str">
        <f t="shared" si="222"/>
        <v/>
      </c>
      <c r="W258" s="388"/>
      <c r="X258" s="445" t="str">
        <f t="shared" si="223"/>
        <v/>
      </c>
      <c r="Y258" s="364" t="str">
        <f t="shared" si="224"/>
        <v/>
      </c>
      <c r="Z258" s="388"/>
      <c r="AA258" s="364" t="str">
        <f t="shared" si="225"/>
        <v/>
      </c>
      <c r="AB258" s="445" t="str">
        <f t="shared" si="226"/>
        <v/>
      </c>
      <c r="AC258" s="388"/>
      <c r="AD258" s="445" t="str">
        <f t="shared" si="227"/>
        <v/>
      </c>
      <c r="AE258" s="364" t="str">
        <f t="shared" si="228"/>
        <v/>
      </c>
      <c r="AF258" s="388"/>
      <c r="AG258" s="364"/>
      <c r="AH258" s="445" t="str">
        <f t="shared" si="229"/>
        <v/>
      </c>
      <c r="AI258" s="388"/>
      <c r="AJ258" s="445" t="str">
        <f t="shared" si="230"/>
        <v/>
      </c>
      <c r="AK258" s="364" t="str">
        <f t="shared" si="231"/>
        <v/>
      </c>
      <c r="AL258" s="388"/>
      <c r="AM258" s="364" t="str">
        <f t="shared" si="232"/>
        <v/>
      </c>
      <c r="AN258" s="445" t="str">
        <f t="shared" si="239"/>
        <v/>
      </c>
      <c r="AO258" s="388"/>
      <c r="AP258" s="445" t="str">
        <f t="shared" si="240"/>
        <v/>
      </c>
      <c r="AQ258" s="434" t="str">
        <f t="shared" si="241"/>
        <v/>
      </c>
      <c r="AR258" s="451"/>
      <c r="AS258" s="434" t="str">
        <f t="shared" si="242"/>
        <v/>
      </c>
      <c r="AT258" s="389"/>
      <c r="AU258" s="435" t="str">
        <f t="shared" si="243"/>
        <v/>
      </c>
      <c r="AV258" s="364" t="str">
        <f t="shared" si="244"/>
        <v/>
      </c>
      <c r="AW258" s="389"/>
      <c r="AX258" s="365" t="str">
        <f t="shared" si="245"/>
        <v/>
      </c>
      <c r="AY258" s="366" t="str">
        <f t="shared" si="233"/>
        <v/>
      </c>
      <c r="AZ258" s="358">
        <f t="shared" si="234"/>
        <v>1</v>
      </c>
      <c r="BA258" s="366" t="str">
        <f t="shared" si="235"/>
        <v/>
      </c>
      <c r="BB258" s="358" t="str">
        <f t="shared" si="236"/>
        <v/>
      </c>
      <c r="BC258" s="366" t="str">
        <f t="shared" si="237"/>
        <v/>
      </c>
      <c r="BD258" s="367" t="str">
        <f t="shared" si="238"/>
        <v/>
      </c>
      <c r="BE258" s="356"/>
      <c r="BF258" s="356"/>
      <c r="BG258" s="356"/>
      <c r="BH258" s="356"/>
    </row>
    <row r="259" spans="1:83" ht="21.75" thickBot="1" x14ac:dyDescent="0.4">
      <c r="A259" s="368" t="s">
        <v>301</v>
      </c>
      <c r="B259" s="820" t="s">
        <v>327</v>
      </c>
      <c r="C259" s="821"/>
      <c r="D259" s="821"/>
      <c r="E259" s="821"/>
      <c r="F259" s="821"/>
      <c r="G259" s="822"/>
      <c r="H259" s="819">
        <v>0</v>
      </c>
      <c r="I259" s="819"/>
      <c r="J259" s="355"/>
      <c r="Q259" s="364" t="str">
        <f t="shared" si="219"/>
        <v/>
      </c>
      <c r="R259" s="388"/>
      <c r="S259" s="364" t="str">
        <f t="shared" si="220"/>
        <v/>
      </c>
      <c r="T259" s="445" t="str">
        <f t="shared" si="221"/>
        <v/>
      </c>
      <c r="U259" s="388"/>
      <c r="V259" s="445" t="str">
        <f t="shared" si="222"/>
        <v/>
      </c>
      <c r="W259" s="388"/>
      <c r="X259" s="445" t="str">
        <f t="shared" si="223"/>
        <v/>
      </c>
      <c r="Y259" s="364" t="str">
        <f t="shared" si="224"/>
        <v/>
      </c>
      <c r="Z259" s="388"/>
      <c r="AA259" s="364" t="str">
        <f t="shared" si="225"/>
        <v/>
      </c>
      <c r="AB259" s="445" t="str">
        <f t="shared" si="226"/>
        <v/>
      </c>
      <c r="AC259" s="388"/>
      <c r="AD259" s="445" t="str">
        <f t="shared" si="227"/>
        <v/>
      </c>
      <c r="AE259" s="364" t="str">
        <f t="shared" si="228"/>
        <v/>
      </c>
      <c r="AF259" s="388"/>
      <c r="AG259" s="364"/>
      <c r="AH259" s="445" t="str">
        <f t="shared" si="229"/>
        <v/>
      </c>
      <c r="AI259" s="388"/>
      <c r="AJ259" s="445" t="str">
        <f t="shared" si="230"/>
        <v/>
      </c>
      <c r="AK259" s="364" t="str">
        <f t="shared" si="231"/>
        <v/>
      </c>
      <c r="AL259" s="388"/>
      <c r="AM259" s="364" t="str">
        <f t="shared" si="232"/>
        <v/>
      </c>
      <c r="AN259" s="445" t="str">
        <f t="shared" si="239"/>
        <v/>
      </c>
      <c r="AO259" s="388"/>
      <c r="AP259" s="445" t="str">
        <f t="shared" si="240"/>
        <v/>
      </c>
      <c r="AQ259" s="434" t="str">
        <f t="shared" si="241"/>
        <v/>
      </c>
      <c r="AR259" s="451"/>
      <c r="AS259" s="434" t="str">
        <f t="shared" si="242"/>
        <v/>
      </c>
      <c r="AT259" s="389"/>
      <c r="AU259" s="435" t="str">
        <f t="shared" si="243"/>
        <v/>
      </c>
      <c r="AV259" s="364" t="str">
        <f t="shared" si="244"/>
        <v/>
      </c>
      <c r="AW259" s="389"/>
      <c r="AX259" s="365" t="str">
        <f t="shared" si="245"/>
        <v/>
      </c>
      <c r="AY259" s="366" t="str">
        <f t="shared" si="233"/>
        <v/>
      </c>
      <c r="AZ259" s="358" t="str">
        <f t="shared" si="234"/>
        <v/>
      </c>
      <c r="BA259" s="366">
        <f t="shared" si="235"/>
        <v>0</v>
      </c>
      <c r="BB259" s="358" t="str">
        <f t="shared" si="236"/>
        <v/>
      </c>
      <c r="BC259" s="366" t="str">
        <f t="shared" si="237"/>
        <v/>
      </c>
      <c r="BD259" s="367" t="str">
        <f t="shared" si="238"/>
        <v/>
      </c>
      <c r="BE259" s="356"/>
      <c r="BF259" s="356"/>
      <c r="BG259" s="356"/>
      <c r="BH259" s="356"/>
    </row>
    <row r="260" spans="1:83" ht="21.75" thickBot="1" x14ac:dyDescent="0.4">
      <c r="A260" s="368" t="s">
        <v>302</v>
      </c>
      <c r="B260" s="820" t="s">
        <v>3</v>
      </c>
      <c r="C260" s="821"/>
      <c r="D260" s="821"/>
      <c r="E260" s="821"/>
      <c r="F260" s="821"/>
      <c r="G260" s="822"/>
      <c r="H260" s="819">
        <v>1</v>
      </c>
      <c r="I260" s="819"/>
      <c r="J260" s="355"/>
      <c r="Q260" s="364" t="str">
        <f t="shared" si="219"/>
        <v/>
      </c>
      <c r="R260" s="388"/>
      <c r="S260" s="364" t="str">
        <f t="shared" si="220"/>
        <v/>
      </c>
      <c r="T260" s="445" t="str">
        <f t="shared" si="221"/>
        <v/>
      </c>
      <c r="U260" s="388"/>
      <c r="V260" s="445" t="str">
        <f t="shared" si="222"/>
        <v/>
      </c>
      <c r="W260" s="388"/>
      <c r="X260" s="445" t="str">
        <f t="shared" si="223"/>
        <v/>
      </c>
      <c r="Y260" s="364" t="str">
        <f t="shared" si="224"/>
        <v/>
      </c>
      <c r="Z260" s="388"/>
      <c r="AA260" s="364" t="str">
        <f t="shared" si="225"/>
        <v/>
      </c>
      <c r="AB260" s="445" t="str">
        <f t="shared" si="226"/>
        <v/>
      </c>
      <c r="AC260" s="388"/>
      <c r="AD260" s="445" t="str">
        <f t="shared" si="227"/>
        <v/>
      </c>
      <c r="AE260" s="364" t="str">
        <f t="shared" si="228"/>
        <v/>
      </c>
      <c r="AF260" s="388"/>
      <c r="AG260" s="364"/>
      <c r="AH260" s="445" t="str">
        <f t="shared" si="229"/>
        <v/>
      </c>
      <c r="AI260" s="388"/>
      <c r="AJ260" s="445" t="str">
        <f t="shared" si="230"/>
        <v/>
      </c>
      <c r="AK260" s="364" t="str">
        <f t="shared" si="231"/>
        <v/>
      </c>
      <c r="AL260" s="388"/>
      <c r="AM260" s="364" t="str">
        <f t="shared" si="232"/>
        <v/>
      </c>
      <c r="AN260" s="445" t="str">
        <f t="shared" si="239"/>
        <v/>
      </c>
      <c r="AO260" s="388"/>
      <c r="AP260" s="445" t="str">
        <f t="shared" si="240"/>
        <v/>
      </c>
      <c r="AQ260" s="434" t="str">
        <f t="shared" si="241"/>
        <v/>
      </c>
      <c r="AR260" s="451"/>
      <c r="AS260" s="434" t="str">
        <f t="shared" si="242"/>
        <v/>
      </c>
      <c r="AT260" s="389"/>
      <c r="AU260" s="435" t="str">
        <f t="shared" si="243"/>
        <v/>
      </c>
      <c r="AV260" s="364" t="str">
        <f t="shared" si="244"/>
        <v/>
      </c>
      <c r="AW260" s="389"/>
      <c r="AX260" s="365" t="str">
        <f t="shared" si="245"/>
        <v/>
      </c>
      <c r="AY260" s="366" t="str">
        <f t="shared" si="233"/>
        <v/>
      </c>
      <c r="AZ260" s="358" t="str">
        <f t="shared" si="234"/>
        <v/>
      </c>
      <c r="BA260" s="366" t="str">
        <f t="shared" si="235"/>
        <v/>
      </c>
      <c r="BB260" s="358">
        <f t="shared" si="236"/>
        <v>1</v>
      </c>
      <c r="BC260" s="366" t="str">
        <f t="shared" si="237"/>
        <v/>
      </c>
      <c r="BD260" s="367" t="str">
        <f t="shared" si="238"/>
        <v/>
      </c>
      <c r="BE260" s="356"/>
      <c r="BF260" s="356"/>
      <c r="BG260" s="356"/>
      <c r="BH260" s="356"/>
    </row>
    <row r="261" spans="1:83" ht="21.75" thickBot="1" x14ac:dyDescent="0.4">
      <c r="A261" s="368" t="s">
        <v>303</v>
      </c>
      <c r="B261" s="820" t="s">
        <v>304</v>
      </c>
      <c r="C261" s="821"/>
      <c r="D261" s="821"/>
      <c r="E261" s="821"/>
      <c r="F261" s="821"/>
      <c r="G261" s="822"/>
      <c r="H261" s="819">
        <v>1</v>
      </c>
      <c r="I261" s="819"/>
      <c r="J261" s="355"/>
      <c r="Q261" s="364" t="str">
        <f t="shared" si="219"/>
        <v/>
      </c>
      <c r="R261" s="388"/>
      <c r="S261" s="364" t="str">
        <f t="shared" si="220"/>
        <v/>
      </c>
      <c r="T261" s="445" t="str">
        <f t="shared" si="221"/>
        <v/>
      </c>
      <c r="U261" s="388"/>
      <c r="V261" s="445" t="str">
        <f t="shared" si="222"/>
        <v/>
      </c>
      <c r="W261" s="388"/>
      <c r="X261" s="445" t="str">
        <f t="shared" si="223"/>
        <v/>
      </c>
      <c r="Y261" s="364" t="str">
        <f t="shared" si="224"/>
        <v/>
      </c>
      <c r="Z261" s="388"/>
      <c r="AA261" s="364" t="str">
        <f t="shared" si="225"/>
        <v/>
      </c>
      <c r="AB261" s="445" t="str">
        <f t="shared" si="226"/>
        <v/>
      </c>
      <c r="AC261" s="388"/>
      <c r="AD261" s="445" t="str">
        <f t="shared" si="227"/>
        <v/>
      </c>
      <c r="AE261" s="364" t="str">
        <f t="shared" si="228"/>
        <v/>
      </c>
      <c r="AF261" s="388"/>
      <c r="AG261" s="364"/>
      <c r="AH261" s="445" t="str">
        <f t="shared" si="229"/>
        <v/>
      </c>
      <c r="AI261" s="388"/>
      <c r="AJ261" s="445" t="str">
        <f t="shared" si="230"/>
        <v/>
      </c>
      <c r="AK261" s="364" t="str">
        <f t="shared" si="231"/>
        <v/>
      </c>
      <c r="AL261" s="388"/>
      <c r="AM261" s="364" t="str">
        <f t="shared" si="232"/>
        <v/>
      </c>
      <c r="AN261" s="445" t="str">
        <f t="shared" si="239"/>
        <v/>
      </c>
      <c r="AO261" s="388"/>
      <c r="AP261" s="445" t="str">
        <f t="shared" si="240"/>
        <v/>
      </c>
      <c r="AQ261" s="434" t="str">
        <f t="shared" si="241"/>
        <v/>
      </c>
      <c r="AR261" s="451"/>
      <c r="AS261" s="434" t="str">
        <f t="shared" si="242"/>
        <v/>
      </c>
      <c r="AT261" s="389"/>
      <c r="AU261" s="435" t="str">
        <f t="shared" si="243"/>
        <v/>
      </c>
      <c r="AV261" s="364" t="str">
        <f t="shared" si="244"/>
        <v/>
      </c>
      <c r="AW261" s="389"/>
      <c r="AX261" s="365" t="str">
        <f t="shared" si="245"/>
        <v/>
      </c>
      <c r="AY261" s="366" t="str">
        <f t="shared" si="233"/>
        <v/>
      </c>
      <c r="AZ261" s="358" t="str">
        <f t="shared" si="234"/>
        <v/>
      </c>
      <c r="BA261" s="366" t="str">
        <f t="shared" si="235"/>
        <v/>
      </c>
      <c r="BB261" s="358" t="str">
        <f t="shared" si="236"/>
        <v/>
      </c>
      <c r="BC261" s="366">
        <f t="shared" si="237"/>
        <v>1</v>
      </c>
      <c r="BD261" s="367" t="str">
        <f t="shared" si="238"/>
        <v/>
      </c>
      <c r="BE261" s="356"/>
      <c r="BF261" s="356"/>
      <c r="BG261" s="356"/>
      <c r="BH261" s="356"/>
    </row>
    <row r="262" spans="1:83" ht="21.75" thickBot="1" x14ac:dyDescent="0.4">
      <c r="A262" s="368" t="s">
        <v>305</v>
      </c>
      <c r="B262" s="820"/>
      <c r="C262" s="821"/>
      <c r="D262" s="821"/>
      <c r="E262" s="821"/>
      <c r="F262" s="821"/>
      <c r="G262" s="822"/>
      <c r="H262" s="819"/>
      <c r="I262" s="819"/>
      <c r="J262" s="355"/>
      <c r="Q262" s="364" t="str">
        <f t="shared" si="219"/>
        <v/>
      </c>
      <c r="R262" s="388"/>
      <c r="S262" s="364" t="str">
        <f t="shared" si="220"/>
        <v/>
      </c>
      <c r="T262" s="445" t="str">
        <f t="shared" si="221"/>
        <v/>
      </c>
      <c r="U262" s="388"/>
      <c r="V262" s="445" t="str">
        <f t="shared" si="222"/>
        <v/>
      </c>
      <c r="W262" s="388"/>
      <c r="X262" s="445" t="str">
        <f t="shared" si="223"/>
        <v/>
      </c>
      <c r="Y262" s="364" t="str">
        <f t="shared" si="224"/>
        <v/>
      </c>
      <c r="Z262" s="388"/>
      <c r="AA262" s="364" t="str">
        <f t="shared" si="225"/>
        <v/>
      </c>
      <c r="AB262" s="445" t="str">
        <f t="shared" si="226"/>
        <v/>
      </c>
      <c r="AC262" s="388"/>
      <c r="AD262" s="445" t="str">
        <f t="shared" si="227"/>
        <v/>
      </c>
      <c r="AE262" s="364" t="str">
        <f t="shared" si="228"/>
        <v/>
      </c>
      <c r="AF262" s="388"/>
      <c r="AG262" s="364"/>
      <c r="AH262" s="445" t="str">
        <f t="shared" si="229"/>
        <v/>
      </c>
      <c r="AI262" s="388"/>
      <c r="AJ262" s="445" t="str">
        <f t="shared" si="230"/>
        <v/>
      </c>
      <c r="AK262" s="364" t="str">
        <f t="shared" si="231"/>
        <v/>
      </c>
      <c r="AL262" s="388"/>
      <c r="AM262" s="364" t="str">
        <f t="shared" si="232"/>
        <v/>
      </c>
      <c r="AN262" s="445" t="str">
        <f t="shared" si="239"/>
        <v/>
      </c>
      <c r="AO262" s="388"/>
      <c r="AP262" s="445" t="str">
        <f t="shared" si="240"/>
        <v/>
      </c>
      <c r="AQ262" s="434" t="str">
        <f t="shared" si="241"/>
        <v/>
      </c>
      <c r="AR262" s="451"/>
      <c r="AS262" s="434" t="str">
        <f t="shared" si="242"/>
        <v/>
      </c>
      <c r="AT262" s="389"/>
      <c r="AU262" s="435" t="str">
        <f t="shared" si="243"/>
        <v/>
      </c>
      <c r="AV262" s="364" t="str">
        <f t="shared" si="244"/>
        <v/>
      </c>
      <c r="AW262" s="389"/>
      <c r="AX262" s="365" t="str">
        <f t="shared" si="245"/>
        <v/>
      </c>
      <c r="AY262" s="366" t="str">
        <f t="shared" si="233"/>
        <v/>
      </c>
      <c r="AZ262" s="358" t="str">
        <f t="shared" si="234"/>
        <v/>
      </c>
      <c r="BA262" s="366" t="str">
        <f t="shared" si="235"/>
        <v/>
      </c>
      <c r="BB262" s="358" t="str">
        <f t="shared" si="236"/>
        <v/>
      </c>
      <c r="BC262" s="366" t="str">
        <f t="shared" si="237"/>
        <v/>
      </c>
      <c r="BD262" s="367">
        <f t="shared" si="238"/>
        <v>0</v>
      </c>
      <c r="BE262" s="356"/>
      <c r="BF262" s="356"/>
      <c r="BG262" s="356"/>
      <c r="BH262" s="356"/>
      <c r="BJ262" s="360" t="str">
        <f>IF(B237&lt;20,SUM(AY236:BC262),"")</f>
        <v/>
      </c>
      <c r="BK262" s="360">
        <f>IF(AND(B237&gt;19,B237&lt;31),SUM(AY236:BC262),"")</f>
        <v>3</v>
      </c>
      <c r="BL262" s="360" t="str">
        <f>IF(B237&gt;30,SUM(AY236:BC262),"")</f>
        <v/>
      </c>
      <c r="BM262" s="356"/>
      <c r="BN262" s="360" t="str">
        <f>IF(AND(B237&lt;20,BJ262=0),1,"")</f>
        <v/>
      </c>
      <c r="BO262" s="360" t="str">
        <f>IF(AND(B237&lt;20,BJ262=1),1,"")</f>
        <v/>
      </c>
      <c r="BP262" s="360" t="str">
        <f>IF(AND(B237&lt;20,BJ262=2),1,"")</f>
        <v/>
      </c>
      <c r="BQ262" s="360" t="str">
        <f>IF(AND(B237&lt;20,BJ262=3),1,"")</f>
        <v/>
      </c>
      <c r="BR262" s="360" t="str">
        <f>IF(AND(B237&lt;20,BJ262=4),1,"")</f>
        <v/>
      </c>
      <c r="BS262" s="360" t="str">
        <f>IF(AND(B237&lt;20,BJ262=5),1,"")</f>
        <v/>
      </c>
      <c r="BT262" s="360" t="str">
        <f>IF(AND(AND(B237&gt;19,B237&lt;31),BK262=0),1,"")</f>
        <v/>
      </c>
      <c r="BU262" s="360" t="str">
        <f>IF(AND(AND(B237&gt;19,B237&lt;31),BK262=1),1,"")</f>
        <v/>
      </c>
      <c r="BV262" s="360" t="str">
        <f>IF(AND(AND(B237&gt;19,B237&lt;31),BK262=2),1,"")</f>
        <v/>
      </c>
      <c r="BW262" s="360">
        <f>IF(AND(AND(B237&gt;19,B237&lt;31),BK262=3),1,"")</f>
        <v>1</v>
      </c>
      <c r="BX262" s="360" t="str">
        <f>IF(AND(AND(B237&gt;19,B237&lt;31),BK262=4),1,"")</f>
        <v/>
      </c>
      <c r="BY262" s="360" t="str">
        <f>IF(AND(AND(B237&gt;19,B237&lt;31),BK262=5),1,"")</f>
        <v/>
      </c>
      <c r="BZ262" s="360" t="str">
        <f>IF(AND(B237&gt;30,BL262=0),1,"")</f>
        <v/>
      </c>
      <c r="CA262" s="360" t="str">
        <f>IF(AND(B237&gt;30,BL262=1),1,"")</f>
        <v/>
      </c>
      <c r="CB262" s="360" t="str">
        <f>IF(AND(B237&gt;30,BL262=2),1,"")</f>
        <v/>
      </c>
      <c r="CC262" s="360" t="str">
        <f>IF(AND(B237&gt;30,BL262=3),1,"")</f>
        <v/>
      </c>
      <c r="CD262" s="360" t="str">
        <f>IF(AND(B237&gt;30,BL262=4),1,"")</f>
        <v/>
      </c>
      <c r="CE262" s="360" t="str">
        <f>IF(AND(B237&gt;30,BL262=5),1,"")</f>
        <v/>
      </c>
    </row>
    <row r="263" spans="1:83" ht="36" x14ac:dyDescent="0.35">
      <c r="A263" s="818" t="str">
        <f>CONCATENATE("Voluntário",J263)</f>
        <v>Voluntário10</v>
      </c>
      <c r="B263" s="818"/>
      <c r="C263" s="818"/>
      <c r="D263" s="818"/>
      <c r="E263" s="818"/>
      <c r="F263" s="818"/>
      <c r="G263" s="818"/>
      <c r="H263" s="818"/>
      <c r="I263" s="818"/>
      <c r="J263" s="355">
        <f>J234+1</f>
        <v>10</v>
      </c>
      <c r="Q263" s="396"/>
      <c r="S263" s="396"/>
      <c r="T263" s="396"/>
      <c r="V263" s="396"/>
      <c r="X263" s="396"/>
      <c r="Y263" s="396"/>
      <c r="AA263" s="396"/>
      <c r="AB263" s="396"/>
      <c r="AD263" s="396"/>
      <c r="AE263" s="396"/>
      <c r="AG263" s="396"/>
      <c r="AH263" s="396"/>
      <c r="AJ263" s="396"/>
      <c r="AK263" s="396"/>
      <c r="AM263" s="396"/>
      <c r="AN263" s="396"/>
      <c r="AP263" s="396"/>
      <c r="AV263" s="396"/>
      <c r="AX263" s="397"/>
      <c r="AY263" s="398"/>
      <c r="AZ263" s="399"/>
      <c r="BA263" s="398"/>
      <c r="BB263" s="399"/>
      <c r="BC263" s="398"/>
      <c r="BD263" s="398"/>
      <c r="BE263" s="356"/>
      <c r="BF263" s="356"/>
      <c r="BG263" s="356"/>
      <c r="BH263" s="356"/>
    </row>
    <row r="264" spans="1:83" ht="21" x14ac:dyDescent="0.35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Q264" s="396"/>
      <c r="S264" s="396"/>
      <c r="T264" s="396"/>
      <c r="V264" s="396"/>
      <c r="X264" s="396"/>
      <c r="Y264" s="396"/>
      <c r="AA264" s="396"/>
      <c r="AB264" s="396"/>
      <c r="AD264" s="396"/>
      <c r="AE264" s="396"/>
      <c r="AG264" s="396"/>
      <c r="AH264" s="396"/>
      <c r="AJ264" s="396"/>
      <c r="AK264" s="396"/>
      <c r="AM264" s="396"/>
      <c r="AN264" s="396"/>
      <c r="AP264" s="396"/>
      <c r="AV264" s="396"/>
      <c r="AX264" s="397"/>
      <c r="AY264" s="398"/>
      <c r="AZ264" s="399"/>
      <c r="BA264" s="398"/>
      <c r="BB264" s="399"/>
      <c r="BC264" s="398"/>
      <c r="BD264" s="398"/>
      <c r="BE264" s="356"/>
      <c r="BF264" s="356"/>
      <c r="BG264" s="356"/>
      <c r="BH264" s="356"/>
    </row>
    <row r="265" spans="1:83" ht="21" x14ac:dyDescent="0.35">
      <c r="A265" s="356" t="s">
        <v>271</v>
      </c>
      <c r="B265" s="824" t="s">
        <v>328</v>
      </c>
      <c r="C265" s="819"/>
      <c r="D265" s="819"/>
      <c r="E265" s="819"/>
      <c r="F265" s="819"/>
      <c r="G265" s="819"/>
      <c r="H265" s="819"/>
      <c r="I265" s="819"/>
      <c r="J265" s="355"/>
      <c r="Q265" s="396"/>
      <c r="S265" s="396"/>
      <c r="T265" s="396"/>
      <c r="V265" s="396"/>
      <c r="X265" s="396"/>
      <c r="Y265" s="396"/>
      <c r="AA265" s="396"/>
      <c r="AB265" s="396"/>
      <c r="AD265" s="396"/>
      <c r="AE265" s="396"/>
      <c r="AG265" s="396"/>
      <c r="AH265" s="396"/>
      <c r="AJ265" s="396"/>
      <c r="AK265" s="396"/>
      <c r="AM265" s="396"/>
      <c r="AN265" s="396"/>
      <c r="AP265" s="396"/>
      <c r="AV265" s="396"/>
      <c r="AX265" s="397"/>
      <c r="AY265" s="398"/>
      <c r="AZ265" s="399"/>
      <c r="BA265" s="398"/>
      <c r="BB265" s="399"/>
      <c r="BC265" s="398"/>
      <c r="BD265" s="398"/>
      <c r="BE265" s="356"/>
      <c r="BF265" s="356"/>
      <c r="BG265" s="356"/>
      <c r="BH265" s="356"/>
    </row>
    <row r="266" spans="1:83" ht="21" x14ac:dyDescent="0.35">
      <c r="A266" s="356" t="s">
        <v>272</v>
      </c>
      <c r="B266" s="819">
        <v>57</v>
      </c>
      <c r="C266" s="819"/>
      <c r="D266" s="819"/>
      <c r="E266" s="819"/>
      <c r="F266" s="819"/>
      <c r="G266" s="819"/>
      <c r="H266" s="819"/>
      <c r="I266" s="819"/>
      <c r="J266" s="355"/>
      <c r="Q266" s="396"/>
      <c r="S266" s="396"/>
      <c r="T266" s="396"/>
      <c r="V266" s="396"/>
      <c r="X266" s="396"/>
      <c r="Y266" s="396"/>
      <c r="AA266" s="396"/>
      <c r="AB266" s="396"/>
      <c r="AD266" s="396"/>
      <c r="AE266" s="396"/>
      <c r="AG266" s="396"/>
      <c r="AH266" s="396"/>
      <c r="AJ266" s="396"/>
      <c r="AK266" s="396"/>
      <c r="AM266" s="396"/>
      <c r="AN266" s="396"/>
      <c r="AP266" s="396"/>
      <c r="AV266" s="396"/>
      <c r="AX266" s="397"/>
      <c r="AY266" s="398"/>
      <c r="AZ266" s="399"/>
      <c r="BA266" s="398"/>
      <c r="BB266" s="399"/>
      <c r="BC266" s="398"/>
      <c r="BD266" s="398"/>
      <c r="BE266" s="356"/>
      <c r="BF266" s="360" t="str">
        <f>IF(B266&lt;20,1,"")</f>
        <v/>
      </c>
      <c r="BG266" s="360" t="str">
        <f>IF(AND(B266&gt;19,B266&lt;31),1,"")</f>
        <v/>
      </c>
      <c r="BH266" s="360">
        <f>IF(B266&gt;30,1,"")</f>
        <v>1</v>
      </c>
    </row>
    <row r="267" spans="1:83" ht="21" x14ac:dyDescent="0.35">
      <c r="A267" s="356" t="s">
        <v>273</v>
      </c>
      <c r="B267" s="819" t="s">
        <v>329</v>
      </c>
      <c r="C267" s="819"/>
      <c r="D267" s="819"/>
      <c r="E267" s="819"/>
      <c r="F267" s="819"/>
      <c r="G267" s="819"/>
      <c r="H267" s="819"/>
      <c r="I267" s="819"/>
      <c r="J267" s="355"/>
      <c r="Q267" s="396"/>
      <c r="S267" s="396"/>
      <c r="T267" s="396"/>
      <c r="V267" s="396"/>
      <c r="X267" s="396"/>
      <c r="Y267" s="396"/>
      <c r="AA267" s="396"/>
      <c r="AB267" s="396"/>
      <c r="AD267" s="396"/>
      <c r="AE267" s="396"/>
      <c r="AG267" s="396"/>
      <c r="AH267" s="396"/>
      <c r="AJ267" s="396"/>
      <c r="AK267" s="396"/>
      <c r="AM267" s="396"/>
      <c r="AN267" s="396"/>
      <c r="AP267" s="396"/>
      <c r="AV267" s="396"/>
      <c r="AX267" s="397"/>
      <c r="AY267" s="398"/>
      <c r="AZ267" s="399"/>
      <c r="BA267" s="398"/>
      <c r="BB267" s="399"/>
      <c r="BC267" s="398"/>
      <c r="BD267" s="398"/>
      <c r="BE267" s="356"/>
      <c r="BF267" s="356"/>
      <c r="BG267" s="356"/>
      <c r="BH267" s="356"/>
    </row>
    <row r="268" spans="1:83" ht="21.75" thickBot="1" x14ac:dyDescent="0.4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Q268" s="396"/>
      <c r="S268" s="396"/>
      <c r="T268" s="396"/>
      <c r="V268" s="396"/>
      <c r="X268" s="396"/>
      <c r="Y268" s="396"/>
      <c r="AA268" s="396"/>
      <c r="AB268" s="396"/>
      <c r="AD268" s="396"/>
      <c r="AE268" s="396"/>
      <c r="AG268" s="396"/>
      <c r="AH268" s="396"/>
      <c r="AJ268" s="396"/>
      <c r="AK268" s="396"/>
      <c r="AM268" s="396"/>
      <c r="AN268" s="396"/>
      <c r="AP268" s="396"/>
      <c r="AV268" s="396"/>
      <c r="AX268" s="397"/>
      <c r="AY268" s="398"/>
      <c r="AZ268" s="399"/>
      <c r="BA268" s="398"/>
      <c r="BB268" s="399"/>
      <c r="BC268" s="398"/>
      <c r="BD268" s="398"/>
      <c r="BE268" s="356"/>
      <c r="BF268" s="356"/>
      <c r="BG268" s="356"/>
      <c r="BH268" s="356"/>
    </row>
    <row r="269" spans="1:83" ht="21.75" thickBot="1" x14ac:dyDescent="0.4">
      <c r="A269" s="368" t="s">
        <v>275</v>
      </c>
      <c r="B269" s="369">
        <v>3</v>
      </c>
      <c r="C269" s="370"/>
      <c r="D269" s="355"/>
      <c r="E269" s="355"/>
      <c r="F269" s="355"/>
      <c r="G269" s="355"/>
      <c r="H269" s="355"/>
      <c r="I269" s="355"/>
      <c r="J269" s="355"/>
      <c r="Q269" s="364" t="str">
        <f t="shared" ref="Q269:Q291" si="246">IF(A269="5) Quanto a sua casa pagava de conta de água mensalmente há 10 anos atrás (aproximadamente)?",F269,"")</f>
        <v/>
      </c>
      <c r="R269" s="388"/>
      <c r="S269" s="364" t="str">
        <f t="shared" ref="S269:S291" si="247">IF(A269="5) Quanto a sua casa pagava de conta de água mensalmente há 10 anos atrás (aproximadamente)?",I269,"")</f>
        <v/>
      </c>
      <c r="T269" s="445" t="str">
        <f t="shared" ref="T269:T291" si="248">IF(A269="6) Quanto a sua casa paga de conta de água hoje?  ",F269,"")</f>
        <v/>
      </c>
      <c r="U269" s="388"/>
      <c r="V269" s="445" t="str">
        <f t="shared" ref="V269:V291" si="249">IF(A269="7) Quanto você acha que sua casa pagará de conta de água em 2030?",F269,"")</f>
        <v/>
      </c>
      <c r="W269" s="388"/>
      <c r="X269" s="445" t="str">
        <f t="shared" ref="X269:X291" si="250">IF(A269="7) Quanto você acha que sua casa pagará de conta de água em 2030?",I269,"")</f>
        <v/>
      </c>
      <c r="Y269" s="364" t="str">
        <f t="shared" ref="Y269:Y291" si="251">IF(A269="8) Quanto você acha que sua casa pagará de conta de água em 2050?  ",F269,"")</f>
        <v/>
      </c>
      <c r="Z269" s="388"/>
      <c r="AA269" s="364" t="str">
        <f t="shared" ref="AA269:AA291" si="252">IF(A269="8) Quanto você acha que sua casa pagará de conta de água em 2050?  ",I269,"")</f>
        <v/>
      </c>
      <c r="AB269" s="445" t="str">
        <f t="shared" ref="AB269:AB291" si="253">IF(A269="9) Há dez anos atrás, sua casa produzia quantas sacolinhas de lixo por semana (aproximadamente)?",F269,"")</f>
        <v/>
      </c>
      <c r="AC269" s="388"/>
      <c r="AD269" s="445" t="str">
        <f t="shared" ref="AD269:AD291" si="254">IF(A269="9) Há dez anos atrás, sua casa produzia quantas sacolinhas de lixo por semana (aproximadamente)?",I269,"")</f>
        <v/>
      </c>
      <c r="AE269" s="364" t="str">
        <f t="shared" ref="AE269:AE291" si="255">IF(A269="10) Sua casa produz quantas sacolinhas de lixo por semana hoje em dia?   ",F269,"")</f>
        <v/>
      </c>
      <c r="AF269" s="388"/>
      <c r="AG269" s="364"/>
      <c r="AH269" s="445" t="str">
        <f t="shared" ref="AH269:AH291" si="256">IF(A269="11) Quantas sacolinhas de lixo você acha que sua casa produzirá por semana em 2030?  ",F269,"")</f>
        <v/>
      </c>
      <c r="AI269" s="388"/>
      <c r="AJ269" s="445" t="str">
        <f t="shared" ref="AJ269:AJ291" si="257">IF(A269="11) Quantas sacolinhas de lixo você acha que sua casa produzirá por semana em 2030?  ",I269,"")</f>
        <v/>
      </c>
      <c r="AK269" s="364" t="str">
        <f t="shared" ref="AK269:AK291" si="258">IF(A269="12) Quantas sacolinhas de lixo você acha que sua casa produzirá por semana em 2050?  ",F269,"")</f>
        <v/>
      </c>
      <c r="AL269" s="388"/>
      <c r="AM269" s="364" t="str">
        <f t="shared" ref="AM269:AM291" si="259">IF(A269="12) Quantas sacolinhas de lixo você acha que sua casa produzirá por semana em 2050?  ",I269,"")</f>
        <v/>
      </c>
      <c r="AN269" s="445" t="str">
        <f>IF(A269="13) Qual porcentagem dos recursos financeiros de São Carlos era investida em abastecimento de água e estruturas de saneamento dez anos atrás? ",B269,"")</f>
        <v/>
      </c>
      <c r="AO269" s="388"/>
      <c r="AP269" s="445" t="str">
        <f>IF(A269="13) Qual porcentagem dos recursos financeiros de São Carlos era investida em abastecimento de água e estruturas de saneamento dez anos atrás? ",F269,"")</f>
        <v/>
      </c>
      <c r="AQ269" s="434" t="str">
        <f>IF(A269="14) Qual porcentagem dos recursos financeiros de São Carlos é investida em abastecimento de água e estruturas de saneamento hoje? ",B269,"")</f>
        <v/>
      </c>
      <c r="AR269" s="451"/>
      <c r="AS269" s="434" t="str">
        <f>IF(A269="15) Qual porcentagem dos recursos financeiros de São Carlos será investida em abastecimento de água e estruturas de saneamento em 2030? ",B269,"")</f>
        <v/>
      </c>
      <c r="AT269" s="389"/>
      <c r="AU269" s="435" t="str">
        <f>IF(A269="15) Qual porcentagem dos recursos financeiros de São Carlos será investida em abastecimento de água e estruturas de saneamento em 2030? ",F269,"")</f>
        <v/>
      </c>
      <c r="AV269" s="364" t="str">
        <f>IF(A269="16) Qual porcentagem dos recursos financeiros de São Carlos será investida em abastecimento de água e estruturas de saneamento em 2050?   ",B269,"")</f>
        <v/>
      </c>
      <c r="AW269" s="389"/>
      <c r="AX269" s="365" t="str">
        <f>IF(A269="16) Qual porcentagem dos recursos financeiros de São Carlos será investida em abastecimento de água e estruturas de saneamento em 2050?   ",B269,"")</f>
        <v/>
      </c>
      <c r="AY269" s="366" t="str">
        <f t="shared" ref="AY269:AY291" si="260">IF(A269="17) De onde vem a água que você bebe?  ",H269,"")</f>
        <v/>
      </c>
      <c r="AZ269" s="358" t="str">
        <f t="shared" ref="AZ269:AZ291" si="261">IF(A269="18) Quem é responsável por trazer água para sua casa?  ",H269,"")</f>
        <v/>
      </c>
      <c r="BA269" s="366" t="str">
        <f t="shared" ref="BA269:BA291" si="262">IF(A269="19) O que acontece com o esgoto que sai da sua casa?  ",H269,"")</f>
        <v/>
      </c>
      <c r="BB269" s="358" t="str">
        <f t="shared" ref="BB269:BB291" si="263">IF(A269="20) Quem consome mais água em sua cidade: a população, as indústrias ou as fazendas? ",H269,"")</f>
        <v/>
      </c>
      <c r="BC269" s="366" t="str">
        <f t="shared" ref="BC269:BC291" si="264">IF(A269="21) Você se preocupa se a cidade em que você mora terá água para beber em 2100?  ",H269,"")</f>
        <v/>
      </c>
      <c r="BD269" s="367" t="str">
        <f t="shared" ref="BD269:BD291" si="265">IF(A269="22) Você acredita que pode ajudar no processo de decisão sobre gerenciamento dos recursos hídricos?  Se sim, como? ",H269,"")</f>
        <v/>
      </c>
      <c r="BE269" s="356"/>
      <c r="BF269" s="356"/>
      <c r="BG269" s="356"/>
      <c r="BH269" s="356"/>
    </row>
    <row r="270" spans="1:83" ht="21.75" thickBot="1" x14ac:dyDescent="0.4">
      <c r="A270" s="368" t="s">
        <v>276</v>
      </c>
      <c r="B270" s="369">
        <v>1</v>
      </c>
      <c r="C270" s="370"/>
      <c r="D270" s="355"/>
      <c r="E270" s="355"/>
      <c r="F270" s="355"/>
      <c r="G270" s="355"/>
      <c r="H270" s="355"/>
      <c r="I270" s="355"/>
      <c r="J270" s="355"/>
      <c r="Q270" s="364" t="str">
        <f t="shared" si="246"/>
        <v/>
      </c>
      <c r="R270" s="388"/>
      <c r="S270" s="364" t="str">
        <f t="shared" si="247"/>
        <v/>
      </c>
      <c r="T270" s="445" t="str">
        <f t="shared" si="248"/>
        <v/>
      </c>
      <c r="U270" s="388"/>
      <c r="V270" s="445" t="str">
        <f t="shared" si="249"/>
        <v/>
      </c>
      <c r="W270" s="388"/>
      <c r="X270" s="445" t="str">
        <f t="shared" si="250"/>
        <v/>
      </c>
      <c r="Y270" s="364" t="str">
        <f t="shared" si="251"/>
        <v/>
      </c>
      <c r="Z270" s="388"/>
      <c r="AA270" s="364" t="str">
        <f t="shared" si="252"/>
        <v/>
      </c>
      <c r="AB270" s="445" t="str">
        <f t="shared" si="253"/>
        <v/>
      </c>
      <c r="AC270" s="388"/>
      <c r="AD270" s="445" t="str">
        <f t="shared" si="254"/>
        <v/>
      </c>
      <c r="AE270" s="364" t="str">
        <f t="shared" si="255"/>
        <v/>
      </c>
      <c r="AF270" s="388"/>
      <c r="AG270" s="364"/>
      <c r="AH270" s="445" t="str">
        <f t="shared" si="256"/>
        <v/>
      </c>
      <c r="AI270" s="388"/>
      <c r="AJ270" s="445" t="str">
        <f t="shared" si="257"/>
        <v/>
      </c>
      <c r="AK270" s="364" t="str">
        <f t="shared" si="258"/>
        <v/>
      </c>
      <c r="AL270" s="388"/>
      <c r="AM270" s="364" t="str">
        <f t="shared" si="259"/>
        <v/>
      </c>
      <c r="AN270" s="445" t="str">
        <f t="shared" ref="AN270:AN291" si="266">IF(A270="13) Qual porcentagem dos recursos financeiros de São Carlos era investida em abastecimento de água e estruturas de saneamento dez anos atrás? ",B270,"")</f>
        <v/>
      </c>
      <c r="AO270" s="388"/>
      <c r="AP270" s="445" t="str">
        <f t="shared" ref="AP270:AP291" si="267">IF(A270="13) Qual porcentagem dos recursos financeiros de São Carlos era investida em abastecimento de água e estruturas de saneamento dez anos atrás? ",F270,"")</f>
        <v/>
      </c>
      <c r="AQ270" s="434" t="str">
        <f t="shared" ref="AQ270:AQ291" si="268">IF(A270="14) Qual porcentagem dos recursos financeiros de São Carlos é investida em abastecimento de água e estruturas de saneamento hoje? ",B270,"")</f>
        <v/>
      </c>
      <c r="AR270" s="451"/>
      <c r="AS270" s="434" t="str">
        <f t="shared" ref="AS270:AS291" si="269">IF(A270="15) Qual porcentagem dos recursos financeiros de São Carlos será investida em abastecimento de água e estruturas de saneamento em 2030? ",B270,"")</f>
        <v/>
      </c>
      <c r="AT270" s="389"/>
      <c r="AU270" s="435" t="str">
        <f t="shared" ref="AU270:AU291" si="270">IF(A270="15) Qual porcentagem dos recursos financeiros de São Carlos será investida em abastecimento de água e estruturas de saneamento em 2030? ",F270,"")</f>
        <v/>
      </c>
      <c r="AV270" s="364" t="str">
        <f t="shared" ref="AV270:AV291" si="271">IF(A270="16) Qual porcentagem dos recursos financeiros de São Carlos será investida em abastecimento de água e estruturas de saneamento em 2050?   ",B270,"")</f>
        <v/>
      </c>
      <c r="AW270" s="389"/>
      <c r="AX270" s="365" t="str">
        <f t="shared" ref="AX270:AX291" si="272">IF(A270="16) Qual porcentagem dos recursos financeiros de São Carlos será investida em abastecimento de água e estruturas de saneamento em 2050?   ",B270,"")</f>
        <v/>
      </c>
      <c r="AY270" s="366" t="str">
        <f t="shared" si="260"/>
        <v/>
      </c>
      <c r="AZ270" s="358" t="str">
        <f t="shared" si="261"/>
        <v/>
      </c>
      <c r="BA270" s="366" t="str">
        <f t="shared" si="262"/>
        <v/>
      </c>
      <c r="BB270" s="358" t="str">
        <f t="shared" si="263"/>
        <v/>
      </c>
      <c r="BC270" s="366" t="str">
        <f t="shared" si="264"/>
        <v/>
      </c>
      <c r="BD270" s="367" t="str">
        <f t="shared" si="265"/>
        <v/>
      </c>
      <c r="BE270" s="356"/>
      <c r="BF270" s="356"/>
      <c r="BG270" s="356"/>
      <c r="BH270" s="356"/>
    </row>
    <row r="271" spans="1:83" ht="21.75" thickBot="1" x14ac:dyDescent="0.4">
      <c r="A271" s="368" t="s">
        <v>277</v>
      </c>
      <c r="B271" s="369">
        <v>5</v>
      </c>
      <c r="C271" s="371"/>
      <c r="D271" s="355"/>
      <c r="E271" s="355"/>
      <c r="F271" s="355"/>
      <c r="G271" s="355"/>
      <c r="H271" s="355"/>
      <c r="I271" s="355"/>
      <c r="J271" s="355"/>
      <c r="Q271" s="364" t="str">
        <f t="shared" si="246"/>
        <v/>
      </c>
      <c r="R271" s="388"/>
      <c r="S271" s="364" t="str">
        <f t="shared" si="247"/>
        <v/>
      </c>
      <c r="T271" s="445" t="str">
        <f t="shared" si="248"/>
        <v/>
      </c>
      <c r="U271" s="388"/>
      <c r="V271" s="445" t="str">
        <f t="shared" si="249"/>
        <v/>
      </c>
      <c r="W271" s="388"/>
      <c r="X271" s="445" t="str">
        <f t="shared" si="250"/>
        <v/>
      </c>
      <c r="Y271" s="364" t="str">
        <f t="shared" si="251"/>
        <v/>
      </c>
      <c r="Z271" s="388"/>
      <c r="AA271" s="364" t="str">
        <f t="shared" si="252"/>
        <v/>
      </c>
      <c r="AB271" s="445" t="str">
        <f t="shared" si="253"/>
        <v/>
      </c>
      <c r="AC271" s="388"/>
      <c r="AD271" s="445" t="str">
        <f t="shared" si="254"/>
        <v/>
      </c>
      <c r="AE271" s="364" t="str">
        <f t="shared" si="255"/>
        <v/>
      </c>
      <c r="AF271" s="388"/>
      <c r="AG271" s="364"/>
      <c r="AH271" s="445" t="str">
        <f t="shared" si="256"/>
        <v/>
      </c>
      <c r="AI271" s="388"/>
      <c r="AJ271" s="445" t="str">
        <f t="shared" si="257"/>
        <v/>
      </c>
      <c r="AK271" s="364" t="str">
        <f t="shared" si="258"/>
        <v/>
      </c>
      <c r="AL271" s="388"/>
      <c r="AM271" s="364" t="str">
        <f t="shared" si="259"/>
        <v/>
      </c>
      <c r="AN271" s="445" t="str">
        <f t="shared" si="266"/>
        <v/>
      </c>
      <c r="AO271" s="388"/>
      <c r="AP271" s="445" t="str">
        <f t="shared" si="267"/>
        <v/>
      </c>
      <c r="AQ271" s="434" t="str">
        <f t="shared" si="268"/>
        <v/>
      </c>
      <c r="AR271" s="451"/>
      <c r="AS271" s="434" t="str">
        <f t="shared" si="269"/>
        <v/>
      </c>
      <c r="AT271" s="389"/>
      <c r="AU271" s="435" t="str">
        <f t="shared" si="270"/>
        <v/>
      </c>
      <c r="AV271" s="364" t="str">
        <f t="shared" si="271"/>
        <v/>
      </c>
      <c r="AW271" s="389"/>
      <c r="AX271" s="365" t="str">
        <f t="shared" si="272"/>
        <v/>
      </c>
      <c r="AY271" s="366" t="str">
        <f t="shared" si="260"/>
        <v/>
      </c>
      <c r="AZ271" s="358" t="str">
        <f t="shared" si="261"/>
        <v/>
      </c>
      <c r="BA271" s="366" t="str">
        <f t="shared" si="262"/>
        <v/>
      </c>
      <c r="BB271" s="358" t="str">
        <f t="shared" si="263"/>
        <v/>
      </c>
      <c r="BC271" s="366" t="str">
        <f t="shared" si="264"/>
        <v/>
      </c>
      <c r="BD271" s="367" t="str">
        <f t="shared" si="265"/>
        <v/>
      </c>
      <c r="BE271" s="356"/>
      <c r="BF271" s="356"/>
      <c r="BG271" s="356"/>
      <c r="BH271" s="356"/>
    </row>
    <row r="272" spans="1:83" ht="21.75" thickBot="1" x14ac:dyDescent="0.4">
      <c r="A272" s="368" t="s">
        <v>278</v>
      </c>
      <c r="B272" s="369">
        <v>5</v>
      </c>
      <c r="C272" s="370"/>
      <c r="D272" s="355"/>
      <c r="E272" s="355"/>
      <c r="F272" s="355"/>
      <c r="G272" s="355"/>
      <c r="H272" s="355"/>
      <c r="I272" s="355"/>
      <c r="J272" s="355"/>
      <c r="Q272" s="364" t="str">
        <f t="shared" si="246"/>
        <v/>
      </c>
      <c r="R272" s="388"/>
      <c r="S272" s="364" t="str">
        <f t="shared" si="247"/>
        <v/>
      </c>
      <c r="T272" s="445" t="str">
        <f t="shared" si="248"/>
        <v/>
      </c>
      <c r="U272" s="388"/>
      <c r="V272" s="445" t="str">
        <f t="shared" si="249"/>
        <v/>
      </c>
      <c r="W272" s="388"/>
      <c r="X272" s="445" t="str">
        <f t="shared" si="250"/>
        <v/>
      </c>
      <c r="Y272" s="364" t="str">
        <f t="shared" si="251"/>
        <v/>
      </c>
      <c r="Z272" s="388"/>
      <c r="AA272" s="364" t="str">
        <f t="shared" si="252"/>
        <v/>
      </c>
      <c r="AB272" s="445" t="str">
        <f t="shared" si="253"/>
        <v/>
      </c>
      <c r="AC272" s="388"/>
      <c r="AD272" s="445" t="str">
        <f t="shared" si="254"/>
        <v/>
      </c>
      <c r="AE272" s="364" t="str">
        <f t="shared" si="255"/>
        <v/>
      </c>
      <c r="AF272" s="388"/>
      <c r="AG272" s="364"/>
      <c r="AH272" s="445" t="str">
        <f t="shared" si="256"/>
        <v/>
      </c>
      <c r="AI272" s="388"/>
      <c r="AJ272" s="445" t="str">
        <f t="shared" si="257"/>
        <v/>
      </c>
      <c r="AK272" s="364" t="str">
        <f t="shared" si="258"/>
        <v/>
      </c>
      <c r="AL272" s="388"/>
      <c r="AM272" s="364" t="str">
        <f t="shared" si="259"/>
        <v/>
      </c>
      <c r="AN272" s="445" t="str">
        <f t="shared" si="266"/>
        <v/>
      </c>
      <c r="AO272" s="388"/>
      <c r="AP272" s="445" t="str">
        <f t="shared" si="267"/>
        <v/>
      </c>
      <c r="AQ272" s="434" t="str">
        <f t="shared" si="268"/>
        <v/>
      </c>
      <c r="AR272" s="451"/>
      <c r="AS272" s="434" t="str">
        <f t="shared" si="269"/>
        <v/>
      </c>
      <c r="AT272" s="389"/>
      <c r="AU272" s="435" t="str">
        <f t="shared" si="270"/>
        <v/>
      </c>
      <c r="AV272" s="364" t="str">
        <f t="shared" si="271"/>
        <v/>
      </c>
      <c r="AW272" s="389"/>
      <c r="AX272" s="365" t="str">
        <f t="shared" si="272"/>
        <v/>
      </c>
      <c r="AY272" s="366" t="str">
        <f t="shared" si="260"/>
        <v/>
      </c>
      <c r="AZ272" s="358" t="str">
        <f t="shared" si="261"/>
        <v/>
      </c>
      <c r="BA272" s="366" t="str">
        <f t="shared" si="262"/>
        <v/>
      </c>
      <c r="BB272" s="358" t="str">
        <f t="shared" si="263"/>
        <v/>
      </c>
      <c r="BC272" s="366" t="str">
        <f t="shared" si="264"/>
        <v/>
      </c>
      <c r="BD272" s="367" t="str">
        <f t="shared" si="265"/>
        <v/>
      </c>
      <c r="BE272" s="356"/>
      <c r="BF272" s="356"/>
      <c r="BG272" s="356"/>
      <c r="BH272" s="356"/>
    </row>
    <row r="273" spans="1:60" ht="21.75" thickBot="1" x14ac:dyDescent="0.4">
      <c r="A273" s="368" t="s">
        <v>279</v>
      </c>
      <c r="B273" s="369">
        <v>20</v>
      </c>
      <c r="C273" s="372"/>
      <c r="D273" s="814" t="s">
        <v>280</v>
      </c>
      <c r="E273" s="815"/>
      <c r="F273" s="373">
        <f>IF(B269&gt;0,B273/B269,"")</f>
        <v>6.666666666666667</v>
      </c>
      <c r="G273" s="368" t="s">
        <v>281</v>
      </c>
      <c r="H273" s="374"/>
      <c r="I273" s="375">
        <f>IF(B269&gt;0,(F273-F274)/F274,"")</f>
        <v>-0.66666666666666663</v>
      </c>
      <c r="J273" s="355"/>
      <c r="Q273" s="364">
        <f t="shared" si="246"/>
        <v>6.666666666666667</v>
      </c>
      <c r="R273" s="388"/>
      <c r="S273" s="364">
        <f t="shared" si="247"/>
        <v>-0.66666666666666663</v>
      </c>
      <c r="T273" s="445" t="str">
        <f t="shared" si="248"/>
        <v/>
      </c>
      <c r="U273" s="388"/>
      <c r="V273" s="445" t="str">
        <f t="shared" si="249"/>
        <v/>
      </c>
      <c r="W273" s="388"/>
      <c r="X273" s="445" t="str">
        <f t="shared" si="250"/>
        <v/>
      </c>
      <c r="Y273" s="364" t="str">
        <f t="shared" si="251"/>
        <v/>
      </c>
      <c r="Z273" s="388"/>
      <c r="AA273" s="364" t="str">
        <f t="shared" si="252"/>
        <v/>
      </c>
      <c r="AB273" s="445" t="str">
        <f t="shared" si="253"/>
        <v/>
      </c>
      <c r="AC273" s="388"/>
      <c r="AD273" s="445" t="str">
        <f t="shared" si="254"/>
        <v/>
      </c>
      <c r="AE273" s="364" t="str">
        <f t="shared" si="255"/>
        <v/>
      </c>
      <c r="AF273" s="388"/>
      <c r="AG273" s="364"/>
      <c r="AH273" s="445" t="str">
        <f t="shared" si="256"/>
        <v/>
      </c>
      <c r="AI273" s="388"/>
      <c r="AJ273" s="445" t="str">
        <f t="shared" si="257"/>
        <v/>
      </c>
      <c r="AK273" s="364" t="str">
        <f t="shared" si="258"/>
        <v/>
      </c>
      <c r="AL273" s="388"/>
      <c r="AM273" s="364" t="str">
        <f t="shared" si="259"/>
        <v/>
      </c>
      <c r="AN273" s="445" t="str">
        <f t="shared" si="266"/>
        <v/>
      </c>
      <c r="AO273" s="388"/>
      <c r="AP273" s="445" t="str">
        <f t="shared" si="267"/>
        <v/>
      </c>
      <c r="AQ273" s="434" t="str">
        <f t="shared" si="268"/>
        <v/>
      </c>
      <c r="AR273" s="451"/>
      <c r="AS273" s="434" t="str">
        <f t="shared" si="269"/>
        <v/>
      </c>
      <c r="AT273" s="389"/>
      <c r="AU273" s="435" t="str">
        <f t="shared" si="270"/>
        <v/>
      </c>
      <c r="AV273" s="364" t="str">
        <f t="shared" si="271"/>
        <v/>
      </c>
      <c r="AW273" s="389"/>
      <c r="AX273" s="365" t="str">
        <f t="shared" si="272"/>
        <v/>
      </c>
      <c r="AY273" s="366" t="str">
        <f t="shared" si="260"/>
        <v/>
      </c>
      <c r="AZ273" s="358" t="str">
        <f t="shared" si="261"/>
        <v/>
      </c>
      <c r="BA273" s="366" t="str">
        <f t="shared" si="262"/>
        <v/>
      </c>
      <c r="BB273" s="358" t="str">
        <f t="shared" si="263"/>
        <v/>
      </c>
      <c r="BC273" s="366" t="str">
        <f t="shared" si="264"/>
        <v/>
      </c>
      <c r="BD273" s="367" t="str">
        <f t="shared" si="265"/>
        <v/>
      </c>
      <c r="BE273" s="356"/>
      <c r="BF273" s="356"/>
      <c r="BG273" s="356"/>
      <c r="BH273" s="356"/>
    </row>
    <row r="274" spans="1:60" ht="21.75" thickBot="1" x14ac:dyDescent="0.4">
      <c r="A274" s="368" t="s">
        <v>282</v>
      </c>
      <c r="B274" s="369">
        <v>20</v>
      </c>
      <c r="C274" s="372"/>
      <c r="D274" s="814" t="s">
        <v>280</v>
      </c>
      <c r="E274" s="815"/>
      <c r="F274" s="373">
        <f>IF(B270&gt;0,B274/B270,"")</f>
        <v>20</v>
      </c>
      <c r="G274" s="376"/>
      <c r="H274" s="377"/>
      <c r="I274" s="378"/>
      <c r="J274" s="355"/>
      <c r="Q274" s="364" t="str">
        <f t="shared" si="246"/>
        <v/>
      </c>
      <c r="R274" s="388"/>
      <c r="S274" s="364" t="str">
        <f t="shared" si="247"/>
        <v/>
      </c>
      <c r="T274" s="445">
        <f t="shared" si="248"/>
        <v>20</v>
      </c>
      <c r="U274" s="388"/>
      <c r="V274" s="445" t="str">
        <f t="shared" si="249"/>
        <v/>
      </c>
      <c r="W274" s="388"/>
      <c r="X274" s="445" t="str">
        <f t="shared" si="250"/>
        <v/>
      </c>
      <c r="Y274" s="364" t="str">
        <f t="shared" si="251"/>
        <v/>
      </c>
      <c r="Z274" s="388"/>
      <c r="AA274" s="364" t="str">
        <f t="shared" si="252"/>
        <v/>
      </c>
      <c r="AB274" s="445" t="str">
        <f t="shared" si="253"/>
        <v/>
      </c>
      <c r="AC274" s="388"/>
      <c r="AD274" s="445" t="str">
        <f t="shared" si="254"/>
        <v/>
      </c>
      <c r="AE274" s="364" t="str">
        <f t="shared" si="255"/>
        <v/>
      </c>
      <c r="AF274" s="388"/>
      <c r="AG274" s="364"/>
      <c r="AH274" s="445" t="str">
        <f t="shared" si="256"/>
        <v/>
      </c>
      <c r="AI274" s="388"/>
      <c r="AJ274" s="445" t="str">
        <f t="shared" si="257"/>
        <v/>
      </c>
      <c r="AK274" s="364" t="str">
        <f t="shared" si="258"/>
        <v/>
      </c>
      <c r="AL274" s="388"/>
      <c r="AM274" s="364" t="str">
        <f t="shared" si="259"/>
        <v/>
      </c>
      <c r="AN274" s="445" t="str">
        <f t="shared" si="266"/>
        <v/>
      </c>
      <c r="AO274" s="388"/>
      <c r="AP274" s="445" t="str">
        <f t="shared" si="267"/>
        <v/>
      </c>
      <c r="AQ274" s="434" t="str">
        <f t="shared" si="268"/>
        <v/>
      </c>
      <c r="AR274" s="451"/>
      <c r="AS274" s="434" t="str">
        <f t="shared" si="269"/>
        <v/>
      </c>
      <c r="AT274" s="389"/>
      <c r="AU274" s="435" t="str">
        <f t="shared" si="270"/>
        <v/>
      </c>
      <c r="AV274" s="364" t="str">
        <f t="shared" si="271"/>
        <v/>
      </c>
      <c r="AW274" s="389"/>
      <c r="AX274" s="365" t="str">
        <f t="shared" si="272"/>
        <v/>
      </c>
      <c r="AY274" s="366" t="str">
        <f t="shared" si="260"/>
        <v/>
      </c>
      <c r="AZ274" s="358" t="str">
        <f t="shared" si="261"/>
        <v/>
      </c>
      <c r="BA274" s="366" t="str">
        <f t="shared" si="262"/>
        <v/>
      </c>
      <c r="BB274" s="358" t="str">
        <f t="shared" si="263"/>
        <v/>
      </c>
      <c r="BC274" s="366" t="str">
        <f t="shared" si="264"/>
        <v/>
      </c>
      <c r="BD274" s="367" t="str">
        <f t="shared" si="265"/>
        <v/>
      </c>
      <c r="BE274" s="356"/>
      <c r="BF274" s="356"/>
      <c r="BG274" s="356"/>
      <c r="BH274" s="356"/>
    </row>
    <row r="275" spans="1:60" ht="21.75" thickBot="1" x14ac:dyDescent="0.4">
      <c r="A275" s="368" t="s">
        <v>283</v>
      </c>
      <c r="B275" s="369">
        <v>100</v>
      </c>
      <c r="C275" s="372"/>
      <c r="D275" s="814" t="s">
        <v>280</v>
      </c>
      <c r="E275" s="815"/>
      <c r="F275" s="373">
        <f>IF(B271&gt;0,B275/B271,"")</f>
        <v>20</v>
      </c>
      <c r="G275" s="368" t="s">
        <v>284</v>
      </c>
      <c r="H275" s="374"/>
      <c r="I275" s="375">
        <f>IF(B270&gt;0,(F275-F274)/F274,"")</f>
        <v>0</v>
      </c>
      <c r="J275" s="355"/>
      <c r="Q275" s="364" t="str">
        <f t="shared" si="246"/>
        <v/>
      </c>
      <c r="R275" s="388"/>
      <c r="S275" s="364" t="str">
        <f t="shared" si="247"/>
        <v/>
      </c>
      <c r="T275" s="445" t="str">
        <f t="shared" si="248"/>
        <v/>
      </c>
      <c r="U275" s="388"/>
      <c r="V275" s="445">
        <f t="shared" si="249"/>
        <v>20</v>
      </c>
      <c r="W275" s="388"/>
      <c r="X275" s="445">
        <f t="shared" si="250"/>
        <v>0</v>
      </c>
      <c r="Y275" s="364" t="str">
        <f t="shared" si="251"/>
        <v/>
      </c>
      <c r="Z275" s="388"/>
      <c r="AA275" s="364" t="str">
        <f t="shared" si="252"/>
        <v/>
      </c>
      <c r="AB275" s="445" t="str">
        <f t="shared" si="253"/>
        <v/>
      </c>
      <c r="AC275" s="388"/>
      <c r="AD275" s="445" t="str">
        <f t="shared" si="254"/>
        <v/>
      </c>
      <c r="AE275" s="364" t="str">
        <f t="shared" si="255"/>
        <v/>
      </c>
      <c r="AF275" s="388"/>
      <c r="AG275" s="364"/>
      <c r="AH275" s="445" t="str">
        <f t="shared" si="256"/>
        <v/>
      </c>
      <c r="AI275" s="388"/>
      <c r="AJ275" s="445" t="str">
        <f t="shared" si="257"/>
        <v/>
      </c>
      <c r="AK275" s="364" t="str">
        <f t="shared" si="258"/>
        <v/>
      </c>
      <c r="AL275" s="388"/>
      <c r="AM275" s="364" t="str">
        <f t="shared" si="259"/>
        <v/>
      </c>
      <c r="AN275" s="445" t="str">
        <f t="shared" si="266"/>
        <v/>
      </c>
      <c r="AO275" s="388"/>
      <c r="AP275" s="445" t="str">
        <f t="shared" si="267"/>
        <v/>
      </c>
      <c r="AQ275" s="434" t="str">
        <f t="shared" si="268"/>
        <v/>
      </c>
      <c r="AR275" s="451"/>
      <c r="AS275" s="434" t="str">
        <f t="shared" si="269"/>
        <v/>
      </c>
      <c r="AT275" s="389"/>
      <c r="AU275" s="435" t="str">
        <f t="shared" si="270"/>
        <v/>
      </c>
      <c r="AV275" s="364" t="str">
        <f t="shared" si="271"/>
        <v/>
      </c>
      <c r="AW275" s="389"/>
      <c r="AX275" s="365" t="str">
        <f t="shared" si="272"/>
        <v/>
      </c>
      <c r="AY275" s="366" t="str">
        <f t="shared" si="260"/>
        <v/>
      </c>
      <c r="AZ275" s="358" t="str">
        <f t="shared" si="261"/>
        <v/>
      </c>
      <c r="BA275" s="366" t="str">
        <f t="shared" si="262"/>
        <v/>
      </c>
      <c r="BB275" s="358" t="str">
        <f t="shared" si="263"/>
        <v/>
      </c>
      <c r="BC275" s="366" t="str">
        <f t="shared" si="264"/>
        <v/>
      </c>
      <c r="BD275" s="367" t="str">
        <f t="shared" si="265"/>
        <v/>
      </c>
      <c r="BE275" s="356"/>
      <c r="BF275" s="356"/>
      <c r="BG275" s="356"/>
      <c r="BH275" s="356"/>
    </row>
    <row r="276" spans="1:60" ht="21.75" thickBot="1" x14ac:dyDescent="0.4">
      <c r="A276" s="368" t="s">
        <v>285</v>
      </c>
      <c r="B276" s="369"/>
      <c r="C276" s="372"/>
      <c r="D276" s="814" t="s">
        <v>280</v>
      </c>
      <c r="E276" s="815"/>
      <c r="F276" s="373">
        <f>IF(B272&gt;0,B276/B272,"")</f>
        <v>0</v>
      </c>
      <c r="G276" s="368" t="s">
        <v>286</v>
      </c>
      <c r="H276" s="374"/>
      <c r="I276" s="375">
        <f>IF(B271&gt;0,(F276-F274)/F274,"")</f>
        <v>-1</v>
      </c>
      <c r="J276" s="355"/>
      <c r="Q276" s="364" t="str">
        <f t="shared" si="246"/>
        <v/>
      </c>
      <c r="R276" s="388"/>
      <c r="S276" s="364" t="str">
        <f t="shared" si="247"/>
        <v/>
      </c>
      <c r="T276" s="445" t="str">
        <f t="shared" si="248"/>
        <v/>
      </c>
      <c r="U276" s="388"/>
      <c r="V276" s="445" t="str">
        <f t="shared" si="249"/>
        <v/>
      </c>
      <c r="W276" s="388"/>
      <c r="X276" s="445" t="str">
        <f t="shared" si="250"/>
        <v/>
      </c>
      <c r="Y276" s="364">
        <f t="shared" si="251"/>
        <v>0</v>
      </c>
      <c r="Z276" s="388"/>
      <c r="AA276" s="364">
        <f t="shared" si="252"/>
        <v>-1</v>
      </c>
      <c r="AB276" s="445" t="str">
        <f t="shared" si="253"/>
        <v/>
      </c>
      <c r="AC276" s="388"/>
      <c r="AD276" s="445" t="str">
        <f t="shared" si="254"/>
        <v/>
      </c>
      <c r="AE276" s="364" t="str">
        <f t="shared" si="255"/>
        <v/>
      </c>
      <c r="AF276" s="388"/>
      <c r="AG276" s="364"/>
      <c r="AH276" s="445" t="str">
        <f t="shared" si="256"/>
        <v/>
      </c>
      <c r="AI276" s="388"/>
      <c r="AJ276" s="445" t="str">
        <f t="shared" si="257"/>
        <v/>
      </c>
      <c r="AK276" s="364" t="str">
        <f t="shared" si="258"/>
        <v/>
      </c>
      <c r="AL276" s="388"/>
      <c r="AM276" s="364" t="str">
        <f t="shared" si="259"/>
        <v/>
      </c>
      <c r="AN276" s="445" t="str">
        <f t="shared" si="266"/>
        <v/>
      </c>
      <c r="AO276" s="388"/>
      <c r="AP276" s="445" t="str">
        <f t="shared" si="267"/>
        <v/>
      </c>
      <c r="AQ276" s="434" t="str">
        <f t="shared" si="268"/>
        <v/>
      </c>
      <c r="AR276" s="451"/>
      <c r="AS276" s="434" t="str">
        <f t="shared" si="269"/>
        <v/>
      </c>
      <c r="AT276" s="389"/>
      <c r="AU276" s="435" t="str">
        <f t="shared" si="270"/>
        <v/>
      </c>
      <c r="AV276" s="364" t="str">
        <f t="shared" si="271"/>
        <v/>
      </c>
      <c r="AW276" s="389"/>
      <c r="AX276" s="365" t="str">
        <f t="shared" si="272"/>
        <v/>
      </c>
      <c r="AY276" s="366" t="str">
        <f t="shared" si="260"/>
        <v/>
      </c>
      <c r="AZ276" s="358" t="str">
        <f t="shared" si="261"/>
        <v/>
      </c>
      <c r="BA276" s="366" t="str">
        <f t="shared" si="262"/>
        <v/>
      </c>
      <c r="BB276" s="358" t="str">
        <f t="shared" si="263"/>
        <v/>
      </c>
      <c r="BC276" s="366" t="str">
        <f t="shared" si="264"/>
        <v/>
      </c>
      <c r="BD276" s="367" t="str">
        <f t="shared" si="265"/>
        <v/>
      </c>
      <c r="BE276" s="356"/>
      <c r="BF276" s="356"/>
      <c r="BG276" s="356"/>
      <c r="BH276" s="356"/>
    </row>
    <row r="277" spans="1:60" ht="21.75" thickBot="1" x14ac:dyDescent="0.4">
      <c r="A277" s="368" t="s">
        <v>287</v>
      </c>
      <c r="B277" s="369">
        <v>6</v>
      </c>
      <c r="C277" s="372"/>
      <c r="D277" s="814" t="s">
        <v>288</v>
      </c>
      <c r="E277" s="815"/>
      <c r="F277" s="373">
        <f>IF(B273&gt;0,B277/B269,"")</f>
        <v>2</v>
      </c>
      <c r="G277" s="368" t="s">
        <v>281</v>
      </c>
      <c r="H277" s="374"/>
      <c r="I277" s="375">
        <f>IF(B273&gt;0,(F277-F278)/F278,"")</f>
        <v>-0.66666666666666663</v>
      </c>
      <c r="J277" s="355"/>
      <c r="Q277" s="364" t="str">
        <f t="shared" si="246"/>
        <v/>
      </c>
      <c r="R277" s="388"/>
      <c r="S277" s="364" t="str">
        <f t="shared" si="247"/>
        <v/>
      </c>
      <c r="T277" s="445" t="str">
        <f t="shared" si="248"/>
        <v/>
      </c>
      <c r="U277" s="388"/>
      <c r="V277" s="445" t="str">
        <f t="shared" si="249"/>
        <v/>
      </c>
      <c r="W277" s="388"/>
      <c r="X277" s="445" t="str">
        <f t="shared" si="250"/>
        <v/>
      </c>
      <c r="Y277" s="364" t="str">
        <f t="shared" si="251"/>
        <v/>
      </c>
      <c r="Z277" s="388"/>
      <c r="AA277" s="364" t="str">
        <f t="shared" si="252"/>
        <v/>
      </c>
      <c r="AB277" s="445">
        <f t="shared" si="253"/>
        <v>2</v>
      </c>
      <c r="AC277" s="388"/>
      <c r="AD277" s="445">
        <f t="shared" si="254"/>
        <v>-0.66666666666666663</v>
      </c>
      <c r="AE277" s="364" t="str">
        <f t="shared" si="255"/>
        <v/>
      </c>
      <c r="AF277" s="388"/>
      <c r="AG277" s="364"/>
      <c r="AH277" s="445" t="str">
        <f t="shared" si="256"/>
        <v/>
      </c>
      <c r="AI277" s="388"/>
      <c r="AJ277" s="445" t="str">
        <f t="shared" si="257"/>
        <v/>
      </c>
      <c r="AK277" s="364" t="str">
        <f t="shared" si="258"/>
        <v/>
      </c>
      <c r="AL277" s="388"/>
      <c r="AM277" s="364" t="str">
        <f t="shared" si="259"/>
        <v/>
      </c>
      <c r="AN277" s="445" t="str">
        <f t="shared" si="266"/>
        <v/>
      </c>
      <c r="AO277" s="388"/>
      <c r="AP277" s="445" t="str">
        <f t="shared" si="267"/>
        <v/>
      </c>
      <c r="AQ277" s="434" t="str">
        <f t="shared" si="268"/>
        <v/>
      </c>
      <c r="AR277" s="451"/>
      <c r="AS277" s="434" t="str">
        <f t="shared" si="269"/>
        <v/>
      </c>
      <c r="AT277" s="389"/>
      <c r="AU277" s="435" t="str">
        <f t="shared" si="270"/>
        <v/>
      </c>
      <c r="AV277" s="364" t="str">
        <f t="shared" si="271"/>
        <v/>
      </c>
      <c r="AW277" s="389"/>
      <c r="AX277" s="365" t="str">
        <f t="shared" si="272"/>
        <v/>
      </c>
      <c r="AY277" s="366" t="str">
        <f t="shared" si="260"/>
        <v/>
      </c>
      <c r="AZ277" s="358" t="str">
        <f t="shared" si="261"/>
        <v/>
      </c>
      <c r="BA277" s="366" t="str">
        <f t="shared" si="262"/>
        <v/>
      </c>
      <c r="BB277" s="358" t="str">
        <f t="shared" si="263"/>
        <v/>
      </c>
      <c r="BC277" s="366" t="str">
        <f t="shared" si="264"/>
        <v/>
      </c>
      <c r="BD277" s="367" t="str">
        <f t="shared" si="265"/>
        <v/>
      </c>
      <c r="BE277" s="356"/>
      <c r="BF277" s="356"/>
      <c r="BG277" s="356"/>
      <c r="BH277" s="356"/>
    </row>
    <row r="278" spans="1:60" ht="21.75" thickBot="1" x14ac:dyDescent="0.4">
      <c r="A278" s="368" t="s">
        <v>289</v>
      </c>
      <c r="B278" s="369">
        <v>6</v>
      </c>
      <c r="C278" s="372"/>
      <c r="D278" s="816" t="s">
        <v>288</v>
      </c>
      <c r="E278" s="817"/>
      <c r="F278" s="373">
        <f>IF(B274&gt;0,B278/B270,"")</f>
        <v>6</v>
      </c>
      <c r="G278" s="379"/>
      <c r="H278" s="372"/>
      <c r="I278" s="380"/>
      <c r="J278" s="355"/>
      <c r="Q278" s="364" t="str">
        <f t="shared" si="246"/>
        <v/>
      </c>
      <c r="R278" s="388"/>
      <c r="S278" s="364" t="str">
        <f t="shared" si="247"/>
        <v/>
      </c>
      <c r="T278" s="445" t="str">
        <f t="shared" si="248"/>
        <v/>
      </c>
      <c r="U278" s="388"/>
      <c r="V278" s="445" t="str">
        <f t="shared" si="249"/>
        <v/>
      </c>
      <c r="W278" s="388"/>
      <c r="X278" s="445" t="str">
        <f t="shared" si="250"/>
        <v/>
      </c>
      <c r="Y278" s="364" t="str">
        <f t="shared" si="251"/>
        <v/>
      </c>
      <c r="Z278" s="388"/>
      <c r="AA278" s="364" t="str">
        <f t="shared" si="252"/>
        <v/>
      </c>
      <c r="AB278" s="445" t="str">
        <f t="shared" si="253"/>
        <v/>
      </c>
      <c r="AC278" s="388"/>
      <c r="AD278" s="445" t="str">
        <f t="shared" si="254"/>
        <v/>
      </c>
      <c r="AE278" s="364">
        <f t="shared" si="255"/>
        <v>6</v>
      </c>
      <c r="AF278" s="388"/>
      <c r="AG278" s="364"/>
      <c r="AH278" s="445" t="str">
        <f t="shared" si="256"/>
        <v/>
      </c>
      <c r="AI278" s="388"/>
      <c r="AJ278" s="445" t="str">
        <f t="shared" si="257"/>
        <v/>
      </c>
      <c r="AK278" s="364" t="str">
        <f t="shared" si="258"/>
        <v/>
      </c>
      <c r="AL278" s="388"/>
      <c r="AM278" s="364" t="str">
        <f t="shared" si="259"/>
        <v/>
      </c>
      <c r="AN278" s="445" t="str">
        <f t="shared" si="266"/>
        <v/>
      </c>
      <c r="AO278" s="388"/>
      <c r="AP278" s="445" t="str">
        <f t="shared" si="267"/>
        <v/>
      </c>
      <c r="AQ278" s="434" t="str">
        <f t="shared" si="268"/>
        <v/>
      </c>
      <c r="AR278" s="451"/>
      <c r="AS278" s="434" t="str">
        <f t="shared" si="269"/>
        <v/>
      </c>
      <c r="AT278" s="389"/>
      <c r="AU278" s="435" t="str">
        <f t="shared" si="270"/>
        <v/>
      </c>
      <c r="AV278" s="364" t="str">
        <f t="shared" si="271"/>
        <v/>
      </c>
      <c r="AW278" s="389"/>
      <c r="AX278" s="365" t="str">
        <f t="shared" si="272"/>
        <v/>
      </c>
      <c r="AY278" s="366" t="str">
        <f t="shared" si="260"/>
        <v/>
      </c>
      <c r="AZ278" s="358" t="str">
        <f t="shared" si="261"/>
        <v/>
      </c>
      <c r="BA278" s="366" t="str">
        <f t="shared" si="262"/>
        <v/>
      </c>
      <c r="BB278" s="358" t="str">
        <f t="shared" si="263"/>
        <v/>
      </c>
      <c r="BC278" s="366" t="str">
        <f t="shared" si="264"/>
        <v/>
      </c>
      <c r="BD278" s="367" t="str">
        <f t="shared" si="265"/>
        <v/>
      </c>
      <c r="BE278" s="356"/>
      <c r="BF278" s="356"/>
      <c r="BG278" s="356"/>
      <c r="BH278" s="356"/>
    </row>
    <row r="279" spans="1:60" ht="21.75" thickBot="1" x14ac:dyDescent="0.4">
      <c r="A279" s="368" t="s">
        <v>290</v>
      </c>
      <c r="B279" s="369">
        <v>15</v>
      </c>
      <c r="C279" s="372"/>
      <c r="D279" s="814" t="s">
        <v>288</v>
      </c>
      <c r="E279" s="815"/>
      <c r="F279" s="373">
        <f>IF(B275&gt;0,B279/B271,"")</f>
        <v>3</v>
      </c>
      <c r="G279" s="368" t="s">
        <v>284</v>
      </c>
      <c r="H279" s="374"/>
      <c r="I279" s="375">
        <f>IF(B274&gt;0,(F279-F278)/F278,"")</f>
        <v>-0.5</v>
      </c>
      <c r="J279" s="355"/>
      <c r="Q279" s="364" t="str">
        <f t="shared" si="246"/>
        <v/>
      </c>
      <c r="R279" s="388"/>
      <c r="S279" s="364" t="str">
        <f t="shared" si="247"/>
        <v/>
      </c>
      <c r="T279" s="445" t="str">
        <f t="shared" si="248"/>
        <v/>
      </c>
      <c r="U279" s="388"/>
      <c r="V279" s="445" t="str">
        <f t="shared" si="249"/>
        <v/>
      </c>
      <c r="W279" s="388"/>
      <c r="X279" s="445" t="str">
        <f t="shared" si="250"/>
        <v/>
      </c>
      <c r="Y279" s="364" t="str">
        <f t="shared" si="251"/>
        <v/>
      </c>
      <c r="Z279" s="388"/>
      <c r="AA279" s="364" t="str">
        <f t="shared" si="252"/>
        <v/>
      </c>
      <c r="AB279" s="445" t="str">
        <f t="shared" si="253"/>
        <v/>
      </c>
      <c r="AC279" s="388"/>
      <c r="AD279" s="445" t="str">
        <f t="shared" si="254"/>
        <v/>
      </c>
      <c r="AE279" s="364" t="str">
        <f t="shared" si="255"/>
        <v/>
      </c>
      <c r="AF279" s="388"/>
      <c r="AG279" s="364"/>
      <c r="AH279" s="445">
        <f t="shared" si="256"/>
        <v>3</v>
      </c>
      <c r="AI279" s="388"/>
      <c r="AJ279" s="445">
        <f t="shared" si="257"/>
        <v>-0.5</v>
      </c>
      <c r="AK279" s="364" t="str">
        <f t="shared" si="258"/>
        <v/>
      </c>
      <c r="AL279" s="388"/>
      <c r="AM279" s="364" t="str">
        <f t="shared" si="259"/>
        <v/>
      </c>
      <c r="AN279" s="445" t="str">
        <f t="shared" si="266"/>
        <v/>
      </c>
      <c r="AO279" s="388"/>
      <c r="AP279" s="445" t="str">
        <f t="shared" si="267"/>
        <v/>
      </c>
      <c r="AQ279" s="434" t="str">
        <f t="shared" si="268"/>
        <v/>
      </c>
      <c r="AR279" s="451"/>
      <c r="AS279" s="434" t="str">
        <f t="shared" si="269"/>
        <v/>
      </c>
      <c r="AT279" s="389"/>
      <c r="AU279" s="435" t="str">
        <f t="shared" si="270"/>
        <v/>
      </c>
      <c r="AV279" s="364" t="str">
        <f t="shared" si="271"/>
        <v/>
      </c>
      <c r="AW279" s="389"/>
      <c r="AX279" s="365" t="str">
        <f t="shared" si="272"/>
        <v/>
      </c>
      <c r="AY279" s="366" t="str">
        <f t="shared" si="260"/>
        <v/>
      </c>
      <c r="AZ279" s="358" t="str">
        <f t="shared" si="261"/>
        <v/>
      </c>
      <c r="BA279" s="366" t="str">
        <f t="shared" si="262"/>
        <v/>
      </c>
      <c r="BB279" s="358" t="str">
        <f t="shared" si="263"/>
        <v/>
      </c>
      <c r="BC279" s="366" t="str">
        <f t="shared" si="264"/>
        <v/>
      </c>
      <c r="BD279" s="367" t="str">
        <f t="shared" si="265"/>
        <v/>
      </c>
      <c r="BE279" s="356"/>
      <c r="BF279" s="356"/>
      <c r="BG279" s="356"/>
      <c r="BH279" s="356"/>
    </row>
    <row r="280" spans="1:60" ht="21.75" thickBot="1" x14ac:dyDescent="0.4">
      <c r="A280" s="368" t="s">
        <v>291</v>
      </c>
      <c r="B280" s="369"/>
      <c r="C280" s="372"/>
      <c r="D280" s="814" t="s">
        <v>288</v>
      </c>
      <c r="E280" s="815"/>
      <c r="F280" s="373" t="str">
        <f>IF(B276&gt;0,B280/B272,"")</f>
        <v/>
      </c>
      <c r="G280" s="368" t="s">
        <v>286</v>
      </c>
      <c r="H280" s="374"/>
      <c r="I280" s="375"/>
      <c r="J280" s="355"/>
      <c r="Q280" s="364" t="str">
        <f t="shared" si="246"/>
        <v/>
      </c>
      <c r="R280" s="388"/>
      <c r="S280" s="364" t="str">
        <f t="shared" si="247"/>
        <v/>
      </c>
      <c r="T280" s="445" t="str">
        <f t="shared" si="248"/>
        <v/>
      </c>
      <c r="U280" s="388"/>
      <c r="V280" s="445" t="str">
        <f t="shared" si="249"/>
        <v/>
      </c>
      <c r="W280" s="388"/>
      <c r="X280" s="445" t="str">
        <f t="shared" si="250"/>
        <v/>
      </c>
      <c r="Y280" s="364" t="str">
        <f t="shared" si="251"/>
        <v/>
      </c>
      <c r="Z280" s="388"/>
      <c r="AA280" s="364" t="str">
        <f t="shared" si="252"/>
        <v/>
      </c>
      <c r="AB280" s="445" t="str">
        <f t="shared" si="253"/>
        <v/>
      </c>
      <c r="AC280" s="388"/>
      <c r="AD280" s="445" t="str">
        <f t="shared" si="254"/>
        <v/>
      </c>
      <c r="AE280" s="364" t="str">
        <f t="shared" si="255"/>
        <v/>
      </c>
      <c r="AF280" s="388"/>
      <c r="AG280" s="364"/>
      <c r="AH280" s="445" t="str">
        <f t="shared" si="256"/>
        <v/>
      </c>
      <c r="AI280" s="388"/>
      <c r="AJ280" s="445" t="str">
        <f t="shared" si="257"/>
        <v/>
      </c>
      <c r="AK280" s="364" t="str">
        <f t="shared" si="258"/>
        <v/>
      </c>
      <c r="AL280" s="388"/>
      <c r="AM280" s="364">
        <f t="shared" si="259"/>
        <v>0</v>
      </c>
      <c r="AN280" s="445" t="str">
        <f t="shared" si="266"/>
        <v/>
      </c>
      <c r="AO280" s="388"/>
      <c r="AP280" s="445" t="str">
        <f t="shared" si="267"/>
        <v/>
      </c>
      <c r="AQ280" s="434" t="str">
        <f t="shared" si="268"/>
        <v/>
      </c>
      <c r="AR280" s="451"/>
      <c r="AS280" s="434" t="str">
        <f t="shared" si="269"/>
        <v/>
      </c>
      <c r="AT280" s="389"/>
      <c r="AU280" s="435" t="str">
        <f t="shared" si="270"/>
        <v/>
      </c>
      <c r="AV280" s="364" t="str">
        <f t="shared" si="271"/>
        <v/>
      </c>
      <c r="AW280" s="389"/>
      <c r="AX280" s="365" t="str">
        <f t="shared" si="272"/>
        <v/>
      </c>
      <c r="AY280" s="366" t="str">
        <f t="shared" si="260"/>
        <v/>
      </c>
      <c r="AZ280" s="358" t="str">
        <f t="shared" si="261"/>
        <v/>
      </c>
      <c r="BA280" s="366" t="str">
        <f t="shared" si="262"/>
        <v/>
      </c>
      <c r="BB280" s="358" t="str">
        <f t="shared" si="263"/>
        <v/>
      </c>
      <c r="BC280" s="366" t="str">
        <f t="shared" si="264"/>
        <v/>
      </c>
      <c r="BD280" s="367" t="str">
        <f t="shared" si="265"/>
        <v/>
      </c>
      <c r="BE280" s="356"/>
      <c r="BF280" s="356"/>
      <c r="BG280" s="356"/>
      <c r="BH280" s="356"/>
    </row>
    <row r="281" spans="1:60" ht="21.75" thickBot="1" x14ac:dyDescent="0.4">
      <c r="A281" s="368" t="s">
        <v>292</v>
      </c>
      <c r="B281" s="381">
        <v>0.03</v>
      </c>
      <c r="C281" s="372"/>
      <c r="D281" s="368" t="s">
        <v>281</v>
      </c>
      <c r="E281" s="374"/>
      <c r="F281" s="375">
        <f>IF(B281&gt;0,(B281-B282)/B282,"")</f>
        <v>0</v>
      </c>
      <c r="G281" s="355"/>
      <c r="H281" s="355"/>
      <c r="I281" s="355"/>
      <c r="J281" s="355"/>
      <c r="Q281" s="364" t="str">
        <f t="shared" si="246"/>
        <v/>
      </c>
      <c r="R281" s="388"/>
      <c r="S281" s="364" t="str">
        <f t="shared" si="247"/>
        <v/>
      </c>
      <c r="T281" s="445" t="str">
        <f t="shared" si="248"/>
        <v/>
      </c>
      <c r="U281" s="388"/>
      <c r="V281" s="445" t="str">
        <f t="shared" si="249"/>
        <v/>
      </c>
      <c r="W281" s="388"/>
      <c r="X281" s="445" t="str">
        <f t="shared" si="250"/>
        <v/>
      </c>
      <c r="Y281" s="364" t="str">
        <f t="shared" si="251"/>
        <v/>
      </c>
      <c r="Z281" s="388"/>
      <c r="AA281" s="364" t="str">
        <f t="shared" si="252"/>
        <v/>
      </c>
      <c r="AB281" s="445" t="str">
        <f t="shared" si="253"/>
        <v/>
      </c>
      <c r="AC281" s="388"/>
      <c r="AD281" s="445" t="str">
        <f t="shared" si="254"/>
        <v/>
      </c>
      <c r="AE281" s="364" t="str">
        <f t="shared" si="255"/>
        <v/>
      </c>
      <c r="AF281" s="388"/>
      <c r="AG281" s="364"/>
      <c r="AH281" s="445" t="str">
        <f t="shared" si="256"/>
        <v/>
      </c>
      <c r="AI281" s="388"/>
      <c r="AJ281" s="445" t="str">
        <f t="shared" si="257"/>
        <v/>
      </c>
      <c r="AK281" s="364" t="str">
        <f t="shared" si="258"/>
        <v/>
      </c>
      <c r="AL281" s="388"/>
      <c r="AM281" s="364" t="str">
        <f t="shared" si="259"/>
        <v/>
      </c>
      <c r="AN281" s="445">
        <f t="shared" si="266"/>
        <v>0.03</v>
      </c>
      <c r="AO281" s="388"/>
      <c r="AP281" s="445">
        <f t="shared" si="267"/>
        <v>0</v>
      </c>
      <c r="AQ281" s="434" t="str">
        <f t="shared" si="268"/>
        <v/>
      </c>
      <c r="AR281" s="451"/>
      <c r="AS281" s="434" t="str">
        <f t="shared" si="269"/>
        <v/>
      </c>
      <c r="AT281" s="389"/>
      <c r="AU281" s="435" t="str">
        <f t="shared" si="270"/>
        <v/>
      </c>
      <c r="AV281" s="364" t="str">
        <f t="shared" si="271"/>
        <v/>
      </c>
      <c r="AW281" s="389"/>
      <c r="AX281" s="365" t="str">
        <f t="shared" si="272"/>
        <v/>
      </c>
      <c r="AY281" s="366" t="str">
        <f t="shared" si="260"/>
        <v/>
      </c>
      <c r="AZ281" s="358" t="str">
        <f t="shared" si="261"/>
        <v/>
      </c>
      <c r="BA281" s="366" t="str">
        <f t="shared" si="262"/>
        <v/>
      </c>
      <c r="BB281" s="358" t="str">
        <f t="shared" si="263"/>
        <v/>
      </c>
      <c r="BC281" s="366" t="str">
        <f t="shared" si="264"/>
        <v/>
      </c>
      <c r="BD281" s="367" t="str">
        <f t="shared" si="265"/>
        <v/>
      </c>
      <c r="BE281" s="356"/>
      <c r="BF281" s="356"/>
      <c r="BG281" s="356"/>
      <c r="BH281" s="356"/>
    </row>
    <row r="282" spans="1:60" ht="21.75" thickBot="1" x14ac:dyDescent="0.4">
      <c r="A282" s="368" t="s">
        <v>293</v>
      </c>
      <c r="B282" s="381">
        <v>0.03</v>
      </c>
      <c r="C282" s="372"/>
      <c r="D282" s="382"/>
      <c r="E282" s="372"/>
      <c r="F282" s="380"/>
      <c r="G282" s="355"/>
      <c r="H282" s="355"/>
      <c r="I282" s="355"/>
      <c r="J282" s="355"/>
      <c r="Q282" s="364" t="str">
        <f t="shared" si="246"/>
        <v/>
      </c>
      <c r="R282" s="388"/>
      <c r="S282" s="364" t="str">
        <f t="shared" si="247"/>
        <v/>
      </c>
      <c r="T282" s="445" t="str">
        <f t="shared" si="248"/>
        <v/>
      </c>
      <c r="U282" s="388"/>
      <c r="V282" s="445" t="str">
        <f t="shared" si="249"/>
        <v/>
      </c>
      <c r="W282" s="388"/>
      <c r="X282" s="445" t="str">
        <f t="shared" si="250"/>
        <v/>
      </c>
      <c r="Y282" s="364" t="str">
        <f t="shared" si="251"/>
        <v/>
      </c>
      <c r="Z282" s="388"/>
      <c r="AA282" s="364" t="str">
        <f t="shared" si="252"/>
        <v/>
      </c>
      <c r="AB282" s="445" t="str">
        <f t="shared" si="253"/>
        <v/>
      </c>
      <c r="AC282" s="388"/>
      <c r="AD282" s="445" t="str">
        <f t="shared" si="254"/>
        <v/>
      </c>
      <c r="AE282" s="364" t="str">
        <f t="shared" si="255"/>
        <v/>
      </c>
      <c r="AF282" s="388"/>
      <c r="AG282" s="364"/>
      <c r="AH282" s="445" t="str">
        <f t="shared" si="256"/>
        <v/>
      </c>
      <c r="AI282" s="388"/>
      <c r="AJ282" s="445" t="str">
        <f t="shared" si="257"/>
        <v/>
      </c>
      <c r="AK282" s="364" t="str">
        <f t="shared" si="258"/>
        <v/>
      </c>
      <c r="AL282" s="388"/>
      <c r="AM282" s="364" t="str">
        <f t="shared" si="259"/>
        <v/>
      </c>
      <c r="AN282" s="445" t="str">
        <f t="shared" si="266"/>
        <v/>
      </c>
      <c r="AO282" s="388"/>
      <c r="AP282" s="445" t="str">
        <f t="shared" si="267"/>
        <v/>
      </c>
      <c r="AQ282" s="434">
        <f t="shared" si="268"/>
        <v>0.03</v>
      </c>
      <c r="AR282" s="451"/>
      <c r="AS282" s="434" t="str">
        <f t="shared" si="269"/>
        <v/>
      </c>
      <c r="AT282" s="389"/>
      <c r="AU282" s="435" t="str">
        <f t="shared" si="270"/>
        <v/>
      </c>
      <c r="AV282" s="364" t="str">
        <f t="shared" si="271"/>
        <v/>
      </c>
      <c r="AW282" s="389"/>
      <c r="AX282" s="365" t="str">
        <f t="shared" si="272"/>
        <v/>
      </c>
      <c r="AY282" s="366" t="str">
        <f t="shared" si="260"/>
        <v/>
      </c>
      <c r="AZ282" s="358" t="str">
        <f t="shared" si="261"/>
        <v/>
      </c>
      <c r="BA282" s="366" t="str">
        <f t="shared" si="262"/>
        <v/>
      </c>
      <c r="BB282" s="358" t="str">
        <f t="shared" si="263"/>
        <v/>
      </c>
      <c r="BC282" s="366" t="str">
        <f t="shared" si="264"/>
        <v/>
      </c>
      <c r="BD282" s="367" t="str">
        <f t="shared" si="265"/>
        <v/>
      </c>
      <c r="BE282" s="356"/>
      <c r="BF282" s="356"/>
      <c r="BG282" s="356"/>
      <c r="BH282" s="356"/>
    </row>
    <row r="283" spans="1:60" ht="21.75" thickBot="1" x14ac:dyDescent="0.4">
      <c r="A283" s="368" t="s">
        <v>294</v>
      </c>
      <c r="B283" s="381">
        <v>0.05</v>
      </c>
      <c r="C283" s="372"/>
      <c r="D283" s="368" t="s">
        <v>284</v>
      </c>
      <c r="E283" s="374"/>
      <c r="F283" s="375">
        <f>IF(B283&gt;0,(B283-B282)/B282,"")</f>
        <v>0.66666666666666685</v>
      </c>
      <c r="G283" s="355"/>
      <c r="H283" s="355"/>
      <c r="I283" s="355"/>
      <c r="J283" s="355"/>
      <c r="Q283" s="364" t="str">
        <f t="shared" si="246"/>
        <v/>
      </c>
      <c r="R283" s="388"/>
      <c r="S283" s="364" t="str">
        <f t="shared" si="247"/>
        <v/>
      </c>
      <c r="T283" s="445" t="str">
        <f t="shared" si="248"/>
        <v/>
      </c>
      <c r="U283" s="388"/>
      <c r="V283" s="445" t="str">
        <f t="shared" si="249"/>
        <v/>
      </c>
      <c r="W283" s="388"/>
      <c r="X283" s="445" t="str">
        <f t="shared" si="250"/>
        <v/>
      </c>
      <c r="Y283" s="364" t="str">
        <f t="shared" si="251"/>
        <v/>
      </c>
      <c r="Z283" s="388"/>
      <c r="AA283" s="364" t="str">
        <f t="shared" si="252"/>
        <v/>
      </c>
      <c r="AB283" s="445" t="str">
        <f t="shared" si="253"/>
        <v/>
      </c>
      <c r="AC283" s="388"/>
      <c r="AD283" s="445" t="str">
        <f t="shared" si="254"/>
        <v/>
      </c>
      <c r="AE283" s="364" t="str">
        <f t="shared" si="255"/>
        <v/>
      </c>
      <c r="AF283" s="388"/>
      <c r="AG283" s="364"/>
      <c r="AH283" s="445" t="str">
        <f t="shared" si="256"/>
        <v/>
      </c>
      <c r="AI283" s="388"/>
      <c r="AJ283" s="445" t="str">
        <f t="shared" si="257"/>
        <v/>
      </c>
      <c r="AK283" s="364" t="str">
        <f t="shared" si="258"/>
        <v/>
      </c>
      <c r="AL283" s="388"/>
      <c r="AM283" s="364" t="str">
        <f t="shared" si="259"/>
        <v/>
      </c>
      <c r="AN283" s="445" t="str">
        <f t="shared" si="266"/>
        <v/>
      </c>
      <c r="AO283" s="388"/>
      <c r="AP283" s="445" t="str">
        <f t="shared" si="267"/>
        <v/>
      </c>
      <c r="AQ283" s="434" t="str">
        <f t="shared" si="268"/>
        <v/>
      </c>
      <c r="AR283" s="451"/>
      <c r="AS283" s="434">
        <f t="shared" si="269"/>
        <v>0.05</v>
      </c>
      <c r="AT283" s="389"/>
      <c r="AU283" s="435">
        <f t="shared" si="270"/>
        <v>0.66666666666666685</v>
      </c>
      <c r="AV283" s="364" t="str">
        <f t="shared" si="271"/>
        <v/>
      </c>
      <c r="AW283" s="389"/>
      <c r="AX283" s="365" t="str">
        <f t="shared" si="272"/>
        <v/>
      </c>
      <c r="AY283" s="366" t="str">
        <f t="shared" si="260"/>
        <v/>
      </c>
      <c r="AZ283" s="358" t="str">
        <f t="shared" si="261"/>
        <v/>
      </c>
      <c r="BA283" s="366" t="str">
        <f t="shared" si="262"/>
        <v/>
      </c>
      <c r="BB283" s="358" t="str">
        <f t="shared" si="263"/>
        <v/>
      </c>
      <c r="BC283" s="366" t="str">
        <f t="shared" si="264"/>
        <v/>
      </c>
      <c r="BD283" s="367" t="str">
        <f t="shared" si="265"/>
        <v/>
      </c>
      <c r="BE283" s="356"/>
      <c r="BF283" s="356"/>
      <c r="BG283" s="356"/>
      <c r="BH283" s="356"/>
    </row>
    <row r="284" spans="1:60" ht="21.75" thickBot="1" x14ac:dyDescent="0.4">
      <c r="A284" s="368" t="s">
        <v>295</v>
      </c>
      <c r="B284" s="381"/>
      <c r="C284" s="372"/>
      <c r="D284" s="368" t="s">
        <v>286</v>
      </c>
      <c r="E284" s="374"/>
      <c r="F284" s="375" t="str">
        <f>IF(B284&gt;0,(B284-B282)/B282,"")</f>
        <v/>
      </c>
      <c r="G284" s="355"/>
      <c r="H284" s="355"/>
      <c r="I284" s="355"/>
      <c r="J284" s="355"/>
      <c r="Q284" s="364" t="str">
        <f t="shared" si="246"/>
        <v/>
      </c>
      <c r="R284" s="388"/>
      <c r="S284" s="364" t="str">
        <f t="shared" si="247"/>
        <v/>
      </c>
      <c r="T284" s="445" t="str">
        <f t="shared" si="248"/>
        <v/>
      </c>
      <c r="U284" s="388"/>
      <c r="V284" s="445" t="str">
        <f t="shared" si="249"/>
        <v/>
      </c>
      <c r="W284" s="388"/>
      <c r="X284" s="445" t="str">
        <f t="shared" si="250"/>
        <v/>
      </c>
      <c r="Y284" s="364" t="str">
        <f t="shared" si="251"/>
        <v/>
      </c>
      <c r="Z284" s="388"/>
      <c r="AA284" s="364" t="str">
        <f t="shared" si="252"/>
        <v/>
      </c>
      <c r="AB284" s="445" t="str">
        <f t="shared" si="253"/>
        <v/>
      </c>
      <c r="AC284" s="388"/>
      <c r="AD284" s="445" t="str">
        <f t="shared" si="254"/>
        <v/>
      </c>
      <c r="AE284" s="364" t="str">
        <f t="shared" si="255"/>
        <v/>
      </c>
      <c r="AF284" s="388"/>
      <c r="AG284" s="364"/>
      <c r="AH284" s="445" t="str">
        <f t="shared" si="256"/>
        <v/>
      </c>
      <c r="AI284" s="388"/>
      <c r="AJ284" s="445" t="str">
        <f t="shared" si="257"/>
        <v/>
      </c>
      <c r="AK284" s="364" t="str">
        <f t="shared" si="258"/>
        <v/>
      </c>
      <c r="AL284" s="388"/>
      <c r="AM284" s="364" t="str">
        <f t="shared" si="259"/>
        <v/>
      </c>
      <c r="AN284" s="445" t="str">
        <f t="shared" si="266"/>
        <v/>
      </c>
      <c r="AO284" s="388"/>
      <c r="AP284" s="445" t="str">
        <f t="shared" si="267"/>
        <v/>
      </c>
      <c r="AQ284" s="434" t="str">
        <f t="shared" si="268"/>
        <v/>
      </c>
      <c r="AR284" s="451"/>
      <c r="AS284" s="434" t="str">
        <f t="shared" si="269"/>
        <v/>
      </c>
      <c r="AT284" s="389"/>
      <c r="AU284" s="435" t="str">
        <f t="shared" si="270"/>
        <v/>
      </c>
      <c r="AV284" s="364"/>
      <c r="AW284" s="389"/>
      <c r="AX284" s="365" t="str">
        <f>IF(A284="16) Qual porcentagem dos recursos financeiros de São Carlos será investida em abastecimento de água e estruturas de saneamento em 2050?   ",F284,"")</f>
        <v/>
      </c>
      <c r="AY284" s="366" t="str">
        <f t="shared" si="260"/>
        <v/>
      </c>
      <c r="AZ284" s="358" t="str">
        <f t="shared" si="261"/>
        <v/>
      </c>
      <c r="BA284" s="366" t="str">
        <f t="shared" si="262"/>
        <v/>
      </c>
      <c r="BB284" s="358" t="str">
        <f t="shared" si="263"/>
        <v/>
      </c>
      <c r="BC284" s="366" t="str">
        <f t="shared" si="264"/>
        <v/>
      </c>
      <c r="BD284" s="367" t="str">
        <f t="shared" si="265"/>
        <v/>
      </c>
      <c r="BE284" s="356"/>
      <c r="BF284" s="356"/>
      <c r="BG284" s="356"/>
      <c r="BH284" s="356"/>
    </row>
    <row r="285" spans="1:60" ht="21.75" thickBot="1" x14ac:dyDescent="0.4">
      <c r="A285" s="355"/>
      <c r="B285" s="355"/>
      <c r="C285" s="355"/>
      <c r="D285" s="355"/>
      <c r="E285" s="355"/>
      <c r="F285" s="383"/>
      <c r="G285" s="355"/>
      <c r="H285" s="823" t="s">
        <v>296</v>
      </c>
      <c r="I285" s="823"/>
      <c r="J285" s="355"/>
      <c r="Q285" s="364" t="str">
        <f t="shared" si="246"/>
        <v/>
      </c>
      <c r="R285" s="388"/>
      <c r="S285" s="364" t="str">
        <f t="shared" si="247"/>
        <v/>
      </c>
      <c r="T285" s="445" t="str">
        <f t="shared" si="248"/>
        <v/>
      </c>
      <c r="U285" s="388"/>
      <c r="V285" s="445" t="str">
        <f t="shared" si="249"/>
        <v/>
      </c>
      <c r="W285" s="388"/>
      <c r="X285" s="445" t="str">
        <f t="shared" si="250"/>
        <v/>
      </c>
      <c r="Y285" s="364" t="str">
        <f t="shared" si="251"/>
        <v/>
      </c>
      <c r="Z285" s="388"/>
      <c r="AA285" s="364" t="str">
        <f t="shared" si="252"/>
        <v/>
      </c>
      <c r="AB285" s="445" t="str">
        <f t="shared" si="253"/>
        <v/>
      </c>
      <c r="AC285" s="388"/>
      <c r="AD285" s="445" t="str">
        <f t="shared" si="254"/>
        <v/>
      </c>
      <c r="AE285" s="364" t="str">
        <f t="shared" si="255"/>
        <v/>
      </c>
      <c r="AF285" s="388"/>
      <c r="AG285" s="364"/>
      <c r="AH285" s="445" t="str">
        <f t="shared" si="256"/>
        <v/>
      </c>
      <c r="AI285" s="388"/>
      <c r="AJ285" s="445" t="str">
        <f t="shared" si="257"/>
        <v/>
      </c>
      <c r="AK285" s="364" t="str">
        <f t="shared" si="258"/>
        <v/>
      </c>
      <c r="AL285" s="388"/>
      <c r="AM285" s="364" t="str">
        <f t="shared" si="259"/>
        <v/>
      </c>
      <c r="AN285" s="445" t="str">
        <f t="shared" si="266"/>
        <v/>
      </c>
      <c r="AO285" s="388"/>
      <c r="AP285" s="445" t="str">
        <f t="shared" si="267"/>
        <v/>
      </c>
      <c r="AQ285" s="434" t="str">
        <f t="shared" si="268"/>
        <v/>
      </c>
      <c r="AR285" s="451"/>
      <c r="AS285" s="434" t="str">
        <f t="shared" si="269"/>
        <v/>
      </c>
      <c r="AT285" s="389"/>
      <c r="AU285" s="435" t="str">
        <f t="shared" si="270"/>
        <v/>
      </c>
      <c r="AV285" s="364" t="str">
        <f t="shared" si="271"/>
        <v/>
      </c>
      <c r="AW285" s="389"/>
      <c r="AX285" s="365" t="str">
        <f t="shared" si="272"/>
        <v/>
      </c>
      <c r="AY285" s="366" t="str">
        <f t="shared" si="260"/>
        <v/>
      </c>
      <c r="AZ285" s="358" t="str">
        <f t="shared" si="261"/>
        <v/>
      </c>
      <c r="BA285" s="366" t="str">
        <f t="shared" si="262"/>
        <v/>
      </c>
      <c r="BB285" s="358" t="str">
        <f t="shared" si="263"/>
        <v/>
      </c>
      <c r="BC285" s="366" t="str">
        <f t="shared" si="264"/>
        <v/>
      </c>
      <c r="BD285" s="367" t="str">
        <f t="shared" si="265"/>
        <v/>
      </c>
      <c r="BE285" s="356"/>
      <c r="BF285" s="356"/>
      <c r="BG285" s="356"/>
      <c r="BH285" s="356"/>
    </row>
    <row r="286" spans="1:60" ht="21.75" thickBot="1" x14ac:dyDescent="0.4">
      <c r="A286" s="368" t="s">
        <v>297</v>
      </c>
      <c r="B286" s="820" t="s">
        <v>330</v>
      </c>
      <c r="C286" s="821"/>
      <c r="D286" s="821"/>
      <c r="E286" s="821"/>
      <c r="F286" s="821"/>
      <c r="G286" s="822"/>
      <c r="H286" s="819">
        <v>1</v>
      </c>
      <c r="I286" s="819"/>
      <c r="J286" s="355"/>
      <c r="Q286" s="364" t="str">
        <f t="shared" si="246"/>
        <v/>
      </c>
      <c r="R286" s="388"/>
      <c r="S286" s="364" t="str">
        <f t="shared" si="247"/>
        <v/>
      </c>
      <c r="T286" s="445" t="str">
        <f t="shared" si="248"/>
        <v/>
      </c>
      <c r="U286" s="388"/>
      <c r="V286" s="445" t="str">
        <f t="shared" si="249"/>
        <v/>
      </c>
      <c r="W286" s="388"/>
      <c r="X286" s="445" t="str">
        <f t="shared" si="250"/>
        <v/>
      </c>
      <c r="Y286" s="364" t="str">
        <f t="shared" si="251"/>
        <v/>
      </c>
      <c r="Z286" s="388"/>
      <c r="AA286" s="364" t="str">
        <f t="shared" si="252"/>
        <v/>
      </c>
      <c r="AB286" s="445" t="str">
        <f t="shared" si="253"/>
        <v/>
      </c>
      <c r="AC286" s="388"/>
      <c r="AD286" s="445" t="str">
        <f t="shared" si="254"/>
        <v/>
      </c>
      <c r="AE286" s="364" t="str">
        <f t="shared" si="255"/>
        <v/>
      </c>
      <c r="AF286" s="388"/>
      <c r="AG286" s="364"/>
      <c r="AH286" s="445" t="str">
        <f t="shared" si="256"/>
        <v/>
      </c>
      <c r="AI286" s="388"/>
      <c r="AJ286" s="445" t="str">
        <f t="shared" si="257"/>
        <v/>
      </c>
      <c r="AK286" s="364" t="str">
        <f t="shared" si="258"/>
        <v/>
      </c>
      <c r="AL286" s="388"/>
      <c r="AM286" s="364" t="str">
        <f t="shared" si="259"/>
        <v/>
      </c>
      <c r="AN286" s="445" t="str">
        <f t="shared" si="266"/>
        <v/>
      </c>
      <c r="AO286" s="388"/>
      <c r="AP286" s="445" t="str">
        <f t="shared" si="267"/>
        <v/>
      </c>
      <c r="AQ286" s="434" t="str">
        <f t="shared" si="268"/>
        <v/>
      </c>
      <c r="AR286" s="451"/>
      <c r="AS286" s="434" t="str">
        <f t="shared" si="269"/>
        <v/>
      </c>
      <c r="AT286" s="389"/>
      <c r="AU286" s="435" t="str">
        <f t="shared" si="270"/>
        <v/>
      </c>
      <c r="AV286" s="364" t="str">
        <f t="shared" si="271"/>
        <v/>
      </c>
      <c r="AW286" s="389"/>
      <c r="AX286" s="365" t="str">
        <f t="shared" si="272"/>
        <v/>
      </c>
      <c r="AY286" s="366">
        <f t="shared" si="260"/>
        <v>1</v>
      </c>
      <c r="AZ286" s="358" t="str">
        <f t="shared" si="261"/>
        <v/>
      </c>
      <c r="BA286" s="366" t="str">
        <f t="shared" si="262"/>
        <v/>
      </c>
      <c r="BB286" s="358" t="str">
        <f t="shared" si="263"/>
        <v/>
      </c>
      <c r="BC286" s="366" t="str">
        <f t="shared" si="264"/>
        <v/>
      </c>
      <c r="BD286" s="367" t="str">
        <f t="shared" si="265"/>
        <v/>
      </c>
      <c r="BE286" s="356"/>
      <c r="BF286" s="356"/>
      <c r="BG286" s="356"/>
      <c r="BH286" s="356"/>
    </row>
    <row r="287" spans="1:60" ht="21.75" thickBot="1" x14ac:dyDescent="0.4">
      <c r="A287" s="368" t="s">
        <v>299</v>
      </c>
      <c r="B287" s="820" t="s">
        <v>300</v>
      </c>
      <c r="C287" s="821"/>
      <c r="D287" s="821"/>
      <c r="E287" s="821"/>
      <c r="F287" s="821"/>
      <c r="G287" s="822"/>
      <c r="H287" s="819">
        <v>1</v>
      </c>
      <c r="I287" s="819"/>
      <c r="J287" s="355"/>
      <c r="Q287" s="364" t="str">
        <f t="shared" si="246"/>
        <v/>
      </c>
      <c r="R287" s="388"/>
      <c r="S287" s="364" t="str">
        <f t="shared" si="247"/>
        <v/>
      </c>
      <c r="T287" s="445" t="str">
        <f t="shared" si="248"/>
        <v/>
      </c>
      <c r="U287" s="388"/>
      <c r="V287" s="445" t="str">
        <f t="shared" si="249"/>
        <v/>
      </c>
      <c r="W287" s="388"/>
      <c r="X287" s="445" t="str">
        <f t="shared" si="250"/>
        <v/>
      </c>
      <c r="Y287" s="364" t="str">
        <f t="shared" si="251"/>
        <v/>
      </c>
      <c r="Z287" s="388"/>
      <c r="AA287" s="364" t="str">
        <f t="shared" si="252"/>
        <v/>
      </c>
      <c r="AB287" s="445" t="str">
        <f t="shared" si="253"/>
        <v/>
      </c>
      <c r="AC287" s="388"/>
      <c r="AD287" s="445" t="str">
        <f t="shared" si="254"/>
        <v/>
      </c>
      <c r="AE287" s="364" t="str">
        <f t="shared" si="255"/>
        <v/>
      </c>
      <c r="AF287" s="388"/>
      <c r="AG287" s="364"/>
      <c r="AH287" s="445" t="str">
        <f t="shared" si="256"/>
        <v/>
      </c>
      <c r="AI287" s="388"/>
      <c r="AJ287" s="445" t="str">
        <f t="shared" si="257"/>
        <v/>
      </c>
      <c r="AK287" s="364" t="str">
        <f t="shared" si="258"/>
        <v/>
      </c>
      <c r="AL287" s="388"/>
      <c r="AM287" s="364" t="str">
        <f t="shared" si="259"/>
        <v/>
      </c>
      <c r="AN287" s="445" t="str">
        <f t="shared" si="266"/>
        <v/>
      </c>
      <c r="AO287" s="388"/>
      <c r="AP287" s="445" t="str">
        <f t="shared" si="267"/>
        <v/>
      </c>
      <c r="AQ287" s="434" t="str">
        <f t="shared" si="268"/>
        <v/>
      </c>
      <c r="AR287" s="451"/>
      <c r="AS287" s="434" t="str">
        <f t="shared" si="269"/>
        <v/>
      </c>
      <c r="AT287" s="389"/>
      <c r="AU287" s="435" t="str">
        <f t="shared" si="270"/>
        <v/>
      </c>
      <c r="AV287" s="364" t="str">
        <f t="shared" si="271"/>
        <v/>
      </c>
      <c r="AW287" s="389"/>
      <c r="AX287" s="365" t="str">
        <f t="shared" si="272"/>
        <v/>
      </c>
      <c r="AY287" s="366" t="str">
        <f t="shared" si="260"/>
        <v/>
      </c>
      <c r="AZ287" s="358">
        <f t="shared" si="261"/>
        <v>1</v>
      </c>
      <c r="BA287" s="366" t="str">
        <f t="shared" si="262"/>
        <v/>
      </c>
      <c r="BB287" s="358" t="str">
        <f t="shared" si="263"/>
        <v/>
      </c>
      <c r="BC287" s="366" t="str">
        <f t="shared" si="264"/>
        <v/>
      </c>
      <c r="BD287" s="367" t="str">
        <f t="shared" si="265"/>
        <v/>
      </c>
      <c r="BE287" s="356"/>
      <c r="BF287" s="356"/>
      <c r="BG287" s="356"/>
      <c r="BH287" s="356"/>
    </row>
    <row r="288" spans="1:60" ht="21.75" thickBot="1" x14ac:dyDescent="0.4">
      <c r="A288" s="368" t="s">
        <v>301</v>
      </c>
      <c r="B288" s="820" t="s">
        <v>331</v>
      </c>
      <c r="C288" s="821"/>
      <c r="D288" s="821"/>
      <c r="E288" s="821"/>
      <c r="F288" s="821"/>
      <c r="G288" s="822"/>
      <c r="H288" s="819">
        <v>1</v>
      </c>
      <c r="I288" s="819"/>
      <c r="J288" s="355"/>
      <c r="Q288" s="364" t="str">
        <f t="shared" si="246"/>
        <v/>
      </c>
      <c r="R288" s="388"/>
      <c r="S288" s="364" t="str">
        <f t="shared" si="247"/>
        <v/>
      </c>
      <c r="T288" s="445" t="str">
        <f t="shared" si="248"/>
        <v/>
      </c>
      <c r="U288" s="388"/>
      <c r="V288" s="445" t="str">
        <f t="shared" si="249"/>
        <v/>
      </c>
      <c r="W288" s="388"/>
      <c r="X288" s="445" t="str">
        <f t="shared" si="250"/>
        <v/>
      </c>
      <c r="Y288" s="364" t="str">
        <f t="shared" si="251"/>
        <v/>
      </c>
      <c r="Z288" s="388"/>
      <c r="AA288" s="364" t="str">
        <f t="shared" si="252"/>
        <v/>
      </c>
      <c r="AB288" s="445" t="str">
        <f t="shared" si="253"/>
        <v/>
      </c>
      <c r="AC288" s="388"/>
      <c r="AD288" s="445" t="str">
        <f t="shared" si="254"/>
        <v/>
      </c>
      <c r="AE288" s="364" t="str">
        <f t="shared" si="255"/>
        <v/>
      </c>
      <c r="AF288" s="388"/>
      <c r="AG288" s="364"/>
      <c r="AH288" s="445" t="str">
        <f t="shared" si="256"/>
        <v/>
      </c>
      <c r="AI288" s="388"/>
      <c r="AJ288" s="445" t="str">
        <f t="shared" si="257"/>
        <v/>
      </c>
      <c r="AK288" s="364" t="str">
        <f t="shared" si="258"/>
        <v/>
      </c>
      <c r="AL288" s="388"/>
      <c r="AM288" s="364" t="str">
        <f t="shared" si="259"/>
        <v/>
      </c>
      <c r="AN288" s="445" t="str">
        <f t="shared" si="266"/>
        <v/>
      </c>
      <c r="AO288" s="388"/>
      <c r="AP288" s="445" t="str">
        <f t="shared" si="267"/>
        <v/>
      </c>
      <c r="AQ288" s="434" t="str">
        <f t="shared" si="268"/>
        <v/>
      </c>
      <c r="AR288" s="451"/>
      <c r="AS288" s="434" t="str">
        <f t="shared" si="269"/>
        <v/>
      </c>
      <c r="AT288" s="389"/>
      <c r="AU288" s="435" t="str">
        <f t="shared" si="270"/>
        <v/>
      </c>
      <c r="AV288" s="364" t="str">
        <f t="shared" si="271"/>
        <v/>
      </c>
      <c r="AW288" s="389"/>
      <c r="AX288" s="365" t="str">
        <f t="shared" si="272"/>
        <v/>
      </c>
      <c r="AY288" s="366" t="str">
        <f t="shared" si="260"/>
        <v/>
      </c>
      <c r="AZ288" s="358" t="str">
        <f t="shared" si="261"/>
        <v/>
      </c>
      <c r="BA288" s="366">
        <f t="shared" si="262"/>
        <v>1</v>
      </c>
      <c r="BB288" s="358" t="str">
        <f t="shared" si="263"/>
        <v/>
      </c>
      <c r="BC288" s="366" t="str">
        <f t="shared" si="264"/>
        <v/>
      </c>
      <c r="BD288" s="367" t="str">
        <f t="shared" si="265"/>
        <v/>
      </c>
      <c r="BE288" s="356"/>
      <c r="BF288" s="356"/>
      <c r="BG288" s="356"/>
      <c r="BH288" s="356"/>
    </row>
    <row r="289" spans="1:83" ht="21.75" thickBot="1" x14ac:dyDescent="0.4">
      <c r="A289" s="368" t="s">
        <v>302</v>
      </c>
      <c r="B289" s="820" t="s">
        <v>3</v>
      </c>
      <c r="C289" s="821"/>
      <c r="D289" s="821"/>
      <c r="E289" s="821"/>
      <c r="F289" s="821"/>
      <c r="G289" s="822"/>
      <c r="H289" s="819">
        <v>1</v>
      </c>
      <c r="I289" s="819"/>
      <c r="J289" s="355"/>
      <c r="Q289" s="364" t="str">
        <f t="shared" si="246"/>
        <v/>
      </c>
      <c r="R289" s="388"/>
      <c r="S289" s="364" t="str">
        <f t="shared" si="247"/>
        <v/>
      </c>
      <c r="T289" s="445" t="str">
        <f t="shared" si="248"/>
        <v/>
      </c>
      <c r="U289" s="388"/>
      <c r="V289" s="445" t="str">
        <f t="shared" si="249"/>
        <v/>
      </c>
      <c r="W289" s="388"/>
      <c r="X289" s="445" t="str">
        <f t="shared" si="250"/>
        <v/>
      </c>
      <c r="Y289" s="364" t="str">
        <f t="shared" si="251"/>
        <v/>
      </c>
      <c r="Z289" s="388"/>
      <c r="AA289" s="364" t="str">
        <f t="shared" si="252"/>
        <v/>
      </c>
      <c r="AB289" s="445" t="str">
        <f t="shared" si="253"/>
        <v/>
      </c>
      <c r="AC289" s="388"/>
      <c r="AD289" s="445" t="str">
        <f t="shared" si="254"/>
        <v/>
      </c>
      <c r="AE289" s="364" t="str">
        <f t="shared" si="255"/>
        <v/>
      </c>
      <c r="AF289" s="388"/>
      <c r="AG289" s="364"/>
      <c r="AH289" s="445" t="str">
        <f t="shared" si="256"/>
        <v/>
      </c>
      <c r="AI289" s="388"/>
      <c r="AJ289" s="445" t="str">
        <f t="shared" si="257"/>
        <v/>
      </c>
      <c r="AK289" s="364" t="str">
        <f t="shared" si="258"/>
        <v/>
      </c>
      <c r="AL289" s="388"/>
      <c r="AM289" s="364" t="str">
        <f t="shared" si="259"/>
        <v/>
      </c>
      <c r="AN289" s="445" t="str">
        <f t="shared" si="266"/>
        <v/>
      </c>
      <c r="AO289" s="388"/>
      <c r="AP289" s="445" t="str">
        <f t="shared" si="267"/>
        <v/>
      </c>
      <c r="AQ289" s="434" t="str">
        <f t="shared" si="268"/>
        <v/>
      </c>
      <c r="AR289" s="451"/>
      <c r="AS289" s="434" t="str">
        <f t="shared" si="269"/>
        <v/>
      </c>
      <c r="AT289" s="389"/>
      <c r="AU289" s="435" t="str">
        <f t="shared" si="270"/>
        <v/>
      </c>
      <c r="AV289" s="364" t="str">
        <f t="shared" si="271"/>
        <v/>
      </c>
      <c r="AW289" s="389"/>
      <c r="AX289" s="365" t="str">
        <f t="shared" si="272"/>
        <v/>
      </c>
      <c r="AY289" s="366" t="str">
        <f t="shared" si="260"/>
        <v/>
      </c>
      <c r="AZ289" s="358" t="str">
        <f t="shared" si="261"/>
        <v/>
      </c>
      <c r="BA289" s="366" t="str">
        <f t="shared" si="262"/>
        <v/>
      </c>
      <c r="BB289" s="358">
        <f t="shared" si="263"/>
        <v>1</v>
      </c>
      <c r="BC289" s="366" t="str">
        <f t="shared" si="264"/>
        <v/>
      </c>
      <c r="BD289" s="367" t="str">
        <f t="shared" si="265"/>
        <v/>
      </c>
      <c r="BE289" s="356"/>
      <c r="BF289" s="356"/>
      <c r="BG289" s="356"/>
      <c r="BH289" s="356"/>
    </row>
    <row r="290" spans="1:83" ht="21.75" thickBot="1" x14ac:dyDescent="0.4">
      <c r="A290" s="368" t="s">
        <v>303</v>
      </c>
      <c r="B290" s="820" t="s">
        <v>304</v>
      </c>
      <c r="C290" s="821"/>
      <c r="D290" s="821"/>
      <c r="E290" s="821"/>
      <c r="F290" s="821"/>
      <c r="G290" s="822"/>
      <c r="H290" s="819">
        <v>1</v>
      </c>
      <c r="I290" s="819"/>
      <c r="J290" s="355"/>
      <c r="Q290" s="364" t="str">
        <f t="shared" si="246"/>
        <v/>
      </c>
      <c r="R290" s="388"/>
      <c r="S290" s="364" t="str">
        <f t="shared" si="247"/>
        <v/>
      </c>
      <c r="T290" s="445" t="str">
        <f t="shared" si="248"/>
        <v/>
      </c>
      <c r="U290" s="388"/>
      <c r="V290" s="445" t="str">
        <f t="shared" si="249"/>
        <v/>
      </c>
      <c r="W290" s="388"/>
      <c r="X290" s="445" t="str">
        <f t="shared" si="250"/>
        <v/>
      </c>
      <c r="Y290" s="364" t="str">
        <f t="shared" si="251"/>
        <v/>
      </c>
      <c r="Z290" s="388"/>
      <c r="AA290" s="364" t="str">
        <f t="shared" si="252"/>
        <v/>
      </c>
      <c r="AB290" s="445" t="str">
        <f t="shared" si="253"/>
        <v/>
      </c>
      <c r="AC290" s="388"/>
      <c r="AD290" s="445" t="str">
        <f t="shared" si="254"/>
        <v/>
      </c>
      <c r="AE290" s="364" t="str">
        <f t="shared" si="255"/>
        <v/>
      </c>
      <c r="AF290" s="388"/>
      <c r="AG290" s="364"/>
      <c r="AH290" s="445" t="str">
        <f t="shared" si="256"/>
        <v/>
      </c>
      <c r="AI290" s="388"/>
      <c r="AJ290" s="445" t="str">
        <f t="shared" si="257"/>
        <v/>
      </c>
      <c r="AK290" s="364" t="str">
        <f t="shared" si="258"/>
        <v/>
      </c>
      <c r="AL290" s="388"/>
      <c r="AM290" s="364" t="str">
        <f t="shared" si="259"/>
        <v/>
      </c>
      <c r="AN290" s="445" t="str">
        <f t="shared" si="266"/>
        <v/>
      </c>
      <c r="AO290" s="388"/>
      <c r="AP290" s="445" t="str">
        <f t="shared" si="267"/>
        <v/>
      </c>
      <c r="AQ290" s="434" t="str">
        <f t="shared" si="268"/>
        <v/>
      </c>
      <c r="AR290" s="451"/>
      <c r="AS290" s="434" t="str">
        <f t="shared" si="269"/>
        <v/>
      </c>
      <c r="AT290" s="389"/>
      <c r="AU290" s="435" t="str">
        <f t="shared" si="270"/>
        <v/>
      </c>
      <c r="AV290" s="364" t="str">
        <f t="shared" si="271"/>
        <v/>
      </c>
      <c r="AW290" s="389"/>
      <c r="AX290" s="365" t="str">
        <f t="shared" si="272"/>
        <v/>
      </c>
      <c r="AY290" s="366" t="str">
        <f t="shared" si="260"/>
        <v/>
      </c>
      <c r="AZ290" s="358" t="str">
        <f t="shared" si="261"/>
        <v/>
      </c>
      <c r="BA290" s="366" t="str">
        <f t="shared" si="262"/>
        <v/>
      </c>
      <c r="BB290" s="358" t="str">
        <f t="shared" si="263"/>
        <v/>
      </c>
      <c r="BC290" s="366">
        <f t="shared" si="264"/>
        <v>1</v>
      </c>
      <c r="BD290" s="367" t="str">
        <f t="shared" si="265"/>
        <v/>
      </c>
      <c r="BE290" s="356"/>
      <c r="BF290" s="356"/>
      <c r="BG290" s="356"/>
      <c r="BH290" s="356"/>
    </row>
    <row r="291" spans="1:83" ht="21.75" thickBot="1" x14ac:dyDescent="0.4">
      <c r="A291" s="368" t="s">
        <v>305</v>
      </c>
      <c r="B291" s="820"/>
      <c r="C291" s="821"/>
      <c r="D291" s="821"/>
      <c r="E291" s="821"/>
      <c r="F291" s="821"/>
      <c r="G291" s="822"/>
      <c r="H291" s="819"/>
      <c r="I291" s="819"/>
      <c r="J291" s="355"/>
      <c r="Q291" s="364" t="str">
        <f t="shared" si="246"/>
        <v/>
      </c>
      <c r="R291" s="388"/>
      <c r="S291" s="364" t="str">
        <f t="shared" si="247"/>
        <v/>
      </c>
      <c r="T291" s="445" t="str">
        <f t="shared" si="248"/>
        <v/>
      </c>
      <c r="U291" s="388"/>
      <c r="V291" s="445" t="str">
        <f t="shared" si="249"/>
        <v/>
      </c>
      <c r="W291" s="388"/>
      <c r="X291" s="445" t="str">
        <f t="shared" si="250"/>
        <v/>
      </c>
      <c r="Y291" s="364" t="str">
        <f t="shared" si="251"/>
        <v/>
      </c>
      <c r="Z291" s="388"/>
      <c r="AA291" s="364" t="str">
        <f t="shared" si="252"/>
        <v/>
      </c>
      <c r="AB291" s="445" t="str">
        <f t="shared" si="253"/>
        <v/>
      </c>
      <c r="AC291" s="388"/>
      <c r="AD291" s="445" t="str">
        <f t="shared" si="254"/>
        <v/>
      </c>
      <c r="AE291" s="364" t="str">
        <f t="shared" si="255"/>
        <v/>
      </c>
      <c r="AF291" s="388"/>
      <c r="AG291" s="364"/>
      <c r="AH291" s="445" t="str">
        <f t="shared" si="256"/>
        <v/>
      </c>
      <c r="AI291" s="388"/>
      <c r="AJ291" s="445" t="str">
        <f t="shared" si="257"/>
        <v/>
      </c>
      <c r="AK291" s="364" t="str">
        <f t="shared" si="258"/>
        <v/>
      </c>
      <c r="AL291" s="388"/>
      <c r="AM291" s="364" t="str">
        <f t="shared" si="259"/>
        <v/>
      </c>
      <c r="AN291" s="445" t="str">
        <f t="shared" si="266"/>
        <v/>
      </c>
      <c r="AO291" s="388"/>
      <c r="AP291" s="445" t="str">
        <f t="shared" si="267"/>
        <v/>
      </c>
      <c r="AQ291" s="434" t="str">
        <f t="shared" si="268"/>
        <v/>
      </c>
      <c r="AR291" s="451"/>
      <c r="AS291" s="434" t="str">
        <f t="shared" si="269"/>
        <v/>
      </c>
      <c r="AT291" s="389"/>
      <c r="AU291" s="435" t="str">
        <f t="shared" si="270"/>
        <v/>
      </c>
      <c r="AV291" s="364" t="str">
        <f t="shared" si="271"/>
        <v/>
      </c>
      <c r="AW291" s="389"/>
      <c r="AX291" s="365" t="str">
        <f t="shared" si="272"/>
        <v/>
      </c>
      <c r="AY291" s="366" t="str">
        <f t="shared" si="260"/>
        <v/>
      </c>
      <c r="AZ291" s="358" t="str">
        <f t="shared" si="261"/>
        <v/>
      </c>
      <c r="BA291" s="366" t="str">
        <f t="shared" si="262"/>
        <v/>
      </c>
      <c r="BB291" s="358" t="str">
        <f t="shared" si="263"/>
        <v/>
      </c>
      <c r="BC291" s="366" t="str">
        <f t="shared" si="264"/>
        <v/>
      </c>
      <c r="BD291" s="367">
        <f t="shared" si="265"/>
        <v>0</v>
      </c>
      <c r="BE291" s="356"/>
      <c r="BF291" s="356"/>
      <c r="BG291" s="356"/>
      <c r="BH291" s="356"/>
      <c r="BJ291" s="360" t="str">
        <f>IF(B266&lt;20,SUM(AY265:BC291),"")</f>
        <v/>
      </c>
      <c r="BK291" s="360" t="str">
        <f>IF(AND(B266&gt;19,B266&lt;31),SUM(AY265:BC291),"")</f>
        <v/>
      </c>
      <c r="BL291" s="360">
        <f>IF(B266&gt;30,SUM(AY265:BC291),"")</f>
        <v>5</v>
      </c>
      <c r="BM291" s="356"/>
      <c r="BN291" s="360" t="str">
        <f>IF(AND(B266&lt;20,BJ291=0),1,"")</f>
        <v/>
      </c>
      <c r="BO291" s="360" t="str">
        <f>IF(AND(B266&lt;20,BJ291=1),1,"")</f>
        <v/>
      </c>
      <c r="BP291" s="360" t="str">
        <f>IF(AND(B266&lt;20,BJ291=2),1,"")</f>
        <v/>
      </c>
      <c r="BQ291" s="360" t="str">
        <f>IF(AND(B266&lt;20,BJ291=3),1,"")</f>
        <v/>
      </c>
      <c r="BR291" s="360" t="str">
        <f>IF(AND(B266&lt;20,BJ291=4),1,"")</f>
        <v/>
      </c>
      <c r="BS291" s="360" t="str">
        <f>IF(AND(B266&lt;20,BJ291=5),1,"")</f>
        <v/>
      </c>
      <c r="BT291" s="360" t="str">
        <f>IF(AND(AND(B266&gt;19,B266&lt;31),BK291=0),1,"")</f>
        <v/>
      </c>
      <c r="BU291" s="360" t="str">
        <f>IF(AND(AND(B266&gt;19,B266&lt;31),BK291=1),1,"")</f>
        <v/>
      </c>
      <c r="BV291" s="360" t="str">
        <f>IF(AND(AND(B266&gt;19,B266&lt;31),BK291=2),1,"")</f>
        <v/>
      </c>
      <c r="BW291" s="360" t="str">
        <f>IF(AND(AND(B266&gt;19,B266&lt;31),BK291=3),1,"")</f>
        <v/>
      </c>
      <c r="BX291" s="360" t="str">
        <f>IF(AND(AND(B266&gt;19,B266&lt;31),BK291=4),1,"")</f>
        <v/>
      </c>
      <c r="BY291" s="360" t="str">
        <f>IF(AND(AND(B266&gt;19,B266&lt;31),BK291=5),1,"")</f>
        <v/>
      </c>
      <c r="BZ291" s="360" t="str">
        <f>IF(AND(B266&gt;30,BL291=0),1,"")</f>
        <v/>
      </c>
      <c r="CA291" s="360" t="str">
        <f>IF(AND(B266&gt;30,BL291=1),1,"")</f>
        <v/>
      </c>
      <c r="CB291" s="360" t="str">
        <f>IF(AND(B266&gt;30,BL291=2),1,"")</f>
        <v/>
      </c>
      <c r="CC291" s="360" t="str">
        <f>IF(AND(B266&gt;30,BL291=3),1,"")</f>
        <v/>
      </c>
      <c r="CD291" s="360" t="str">
        <f>IF(AND(B266&gt;30,BL291=4),1,"")</f>
        <v/>
      </c>
      <c r="CE291" s="360">
        <f>IF(AND(B266&gt;30,BL291=5),1,"")</f>
        <v>1</v>
      </c>
    </row>
    <row r="292" spans="1:83" ht="36" x14ac:dyDescent="0.35">
      <c r="A292" s="818" t="str">
        <f>CONCATENATE("Voluntário",J292)</f>
        <v>Voluntário11</v>
      </c>
      <c r="B292" s="818"/>
      <c r="C292" s="818"/>
      <c r="D292" s="818"/>
      <c r="E292" s="818"/>
      <c r="F292" s="818"/>
      <c r="G292" s="818"/>
      <c r="H292" s="818"/>
      <c r="I292" s="818"/>
      <c r="J292" s="355">
        <f>J263+1</f>
        <v>11</v>
      </c>
      <c r="Q292" s="396"/>
      <c r="S292" s="396"/>
      <c r="T292" s="396"/>
      <c r="V292" s="396"/>
      <c r="X292" s="396"/>
      <c r="Y292" s="396"/>
      <c r="AA292" s="396"/>
      <c r="AB292" s="396"/>
      <c r="AD292" s="396"/>
      <c r="AE292" s="396"/>
      <c r="AG292" s="396"/>
      <c r="AH292" s="396"/>
      <c r="AJ292" s="396"/>
      <c r="AK292" s="396"/>
      <c r="AM292" s="396"/>
      <c r="AN292" s="396"/>
      <c r="AP292" s="396"/>
      <c r="AV292" s="396"/>
      <c r="AX292" s="397"/>
      <c r="AY292" s="398"/>
      <c r="AZ292" s="399"/>
      <c r="BA292" s="398"/>
      <c r="BB292" s="399"/>
      <c r="BC292" s="398"/>
      <c r="BD292" s="398"/>
      <c r="BE292" s="356"/>
      <c r="BF292" s="356"/>
      <c r="BG292" s="356"/>
      <c r="BH292" s="356"/>
    </row>
    <row r="293" spans="1:83" ht="21" x14ac:dyDescent="0.35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Q293" s="396"/>
      <c r="S293" s="396"/>
      <c r="T293" s="396"/>
      <c r="V293" s="396"/>
      <c r="X293" s="396"/>
      <c r="Y293" s="396"/>
      <c r="AA293" s="396"/>
      <c r="AB293" s="396"/>
      <c r="AD293" s="396"/>
      <c r="AE293" s="396"/>
      <c r="AG293" s="396"/>
      <c r="AH293" s="396"/>
      <c r="AJ293" s="396"/>
      <c r="AK293" s="396"/>
      <c r="AM293" s="396"/>
      <c r="AN293" s="396"/>
      <c r="AP293" s="396"/>
      <c r="AV293" s="396"/>
      <c r="AX293" s="397"/>
      <c r="AY293" s="398"/>
      <c r="AZ293" s="399"/>
      <c r="BA293" s="398"/>
      <c r="BB293" s="399"/>
      <c r="BC293" s="398"/>
      <c r="BD293" s="398"/>
      <c r="BE293" s="356"/>
      <c r="BF293" s="356"/>
      <c r="BG293" s="356"/>
      <c r="BH293" s="356"/>
    </row>
    <row r="294" spans="1:83" ht="21" x14ac:dyDescent="0.35">
      <c r="A294" s="356" t="s">
        <v>271</v>
      </c>
      <c r="B294" s="819"/>
      <c r="C294" s="819"/>
      <c r="D294" s="819"/>
      <c r="E294" s="819"/>
      <c r="F294" s="819"/>
      <c r="G294" s="819"/>
      <c r="H294" s="819"/>
      <c r="I294" s="819"/>
      <c r="J294" s="355"/>
      <c r="Q294" s="396"/>
      <c r="S294" s="396"/>
      <c r="T294" s="396"/>
      <c r="V294" s="396"/>
      <c r="X294" s="396"/>
      <c r="Y294" s="396"/>
      <c r="AA294" s="396"/>
      <c r="AB294" s="396"/>
      <c r="AD294" s="396"/>
      <c r="AE294" s="396"/>
      <c r="AG294" s="396"/>
      <c r="AH294" s="396"/>
      <c r="AJ294" s="396"/>
      <c r="AK294" s="396"/>
      <c r="AM294" s="396"/>
      <c r="AN294" s="396"/>
      <c r="AP294" s="396"/>
      <c r="AV294" s="396"/>
      <c r="AX294" s="397"/>
      <c r="AY294" s="398"/>
      <c r="AZ294" s="399"/>
      <c r="BA294" s="398"/>
      <c r="BB294" s="399"/>
      <c r="BC294" s="398"/>
      <c r="BD294" s="398"/>
      <c r="BE294" s="356"/>
      <c r="BF294" s="356"/>
      <c r="BG294" s="356"/>
      <c r="BH294" s="356"/>
    </row>
    <row r="295" spans="1:83" ht="21" x14ac:dyDescent="0.35">
      <c r="A295" s="356" t="s">
        <v>272</v>
      </c>
      <c r="B295" s="819">
        <v>31</v>
      </c>
      <c r="C295" s="819"/>
      <c r="D295" s="819"/>
      <c r="E295" s="819"/>
      <c r="F295" s="819"/>
      <c r="G295" s="819"/>
      <c r="H295" s="819"/>
      <c r="I295" s="819"/>
      <c r="J295" s="355"/>
      <c r="Q295" s="396"/>
      <c r="S295" s="396"/>
      <c r="T295" s="396"/>
      <c r="V295" s="396"/>
      <c r="X295" s="396"/>
      <c r="Y295" s="396"/>
      <c r="AA295" s="396"/>
      <c r="AB295" s="396"/>
      <c r="AD295" s="396"/>
      <c r="AE295" s="396"/>
      <c r="AG295" s="396"/>
      <c r="AH295" s="396"/>
      <c r="AJ295" s="396"/>
      <c r="AK295" s="396"/>
      <c r="AM295" s="396"/>
      <c r="AN295" s="396"/>
      <c r="AP295" s="396"/>
      <c r="AV295" s="396"/>
      <c r="AX295" s="397"/>
      <c r="AY295" s="398"/>
      <c r="AZ295" s="399"/>
      <c r="BA295" s="398"/>
      <c r="BB295" s="399"/>
      <c r="BC295" s="398"/>
      <c r="BD295" s="398"/>
      <c r="BE295" s="356"/>
      <c r="BF295" s="360" t="str">
        <f>IF(B295&lt;20,1,"")</f>
        <v/>
      </c>
      <c r="BG295" s="360" t="str">
        <f>IF(AND(B295&gt;19,B295&lt;31),1,"")</f>
        <v/>
      </c>
      <c r="BH295" s="360">
        <f>IF(B295&gt;30,1,"")</f>
        <v>1</v>
      </c>
    </row>
    <row r="296" spans="1:83" ht="21" x14ac:dyDescent="0.35">
      <c r="A296" s="356" t="s">
        <v>273</v>
      </c>
      <c r="B296" s="819" t="s">
        <v>332</v>
      </c>
      <c r="C296" s="819"/>
      <c r="D296" s="819"/>
      <c r="E296" s="819"/>
      <c r="F296" s="819"/>
      <c r="G296" s="819"/>
      <c r="H296" s="819"/>
      <c r="I296" s="819"/>
      <c r="J296" s="355"/>
      <c r="Q296" s="396"/>
      <c r="S296" s="396"/>
      <c r="T296" s="396"/>
      <c r="V296" s="396"/>
      <c r="X296" s="396"/>
      <c r="Y296" s="396"/>
      <c r="AA296" s="396"/>
      <c r="AB296" s="396"/>
      <c r="AD296" s="396"/>
      <c r="AE296" s="396"/>
      <c r="AG296" s="396"/>
      <c r="AH296" s="396"/>
      <c r="AJ296" s="396"/>
      <c r="AK296" s="396"/>
      <c r="AM296" s="396"/>
      <c r="AN296" s="396"/>
      <c r="AP296" s="396"/>
      <c r="AV296" s="396"/>
      <c r="AX296" s="397"/>
      <c r="AY296" s="398"/>
      <c r="AZ296" s="399"/>
      <c r="BA296" s="398"/>
      <c r="BB296" s="399"/>
      <c r="BC296" s="398"/>
      <c r="BD296" s="398"/>
      <c r="BE296" s="356"/>
      <c r="BF296" s="356"/>
      <c r="BG296" s="356"/>
      <c r="BH296" s="356"/>
    </row>
    <row r="297" spans="1:83" ht="21.75" thickBot="1" x14ac:dyDescent="0.4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Q297" s="396"/>
      <c r="S297" s="396"/>
      <c r="T297" s="396"/>
      <c r="V297" s="396"/>
      <c r="X297" s="396"/>
      <c r="Y297" s="396"/>
      <c r="AA297" s="396"/>
      <c r="AB297" s="396"/>
      <c r="AD297" s="396"/>
      <c r="AE297" s="396"/>
      <c r="AG297" s="396"/>
      <c r="AH297" s="396"/>
      <c r="AJ297" s="396"/>
      <c r="AK297" s="396"/>
      <c r="AM297" s="396"/>
      <c r="AN297" s="396"/>
      <c r="AP297" s="396"/>
      <c r="AV297" s="396"/>
      <c r="AX297" s="397"/>
      <c r="AY297" s="398"/>
      <c r="AZ297" s="399"/>
      <c r="BA297" s="398"/>
      <c r="BB297" s="399"/>
      <c r="BC297" s="398"/>
      <c r="BD297" s="398"/>
      <c r="BE297" s="356"/>
      <c r="BF297" s="356"/>
      <c r="BG297" s="356"/>
      <c r="BH297" s="356"/>
    </row>
    <row r="298" spans="1:83" ht="21.75" thickBot="1" x14ac:dyDescent="0.4">
      <c r="A298" s="368" t="s">
        <v>275</v>
      </c>
      <c r="B298" s="369">
        <v>2</v>
      </c>
      <c r="C298" s="370"/>
      <c r="D298" s="355"/>
      <c r="E298" s="355"/>
      <c r="F298" s="355"/>
      <c r="G298" s="355"/>
      <c r="H298" s="355"/>
      <c r="I298" s="355"/>
      <c r="J298" s="355"/>
      <c r="Q298" s="364" t="str">
        <f t="shared" ref="Q298:Q320" si="273">IF(A298="5) Quanto a sua casa pagava de conta de água mensalmente há 10 anos atrás (aproximadamente)?",F298,"")</f>
        <v/>
      </c>
      <c r="R298" s="388"/>
      <c r="S298" s="364" t="str">
        <f t="shared" ref="S298:S320" si="274">IF(A298="5) Quanto a sua casa pagava de conta de água mensalmente há 10 anos atrás (aproximadamente)?",I298,"")</f>
        <v/>
      </c>
      <c r="T298" s="445" t="str">
        <f t="shared" ref="T298:T320" si="275">IF(A298="6) Quanto a sua casa paga de conta de água hoje?  ",F298,"")</f>
        <v/>
      </c>
      <c r="U298" s="388"/>
      <c r="V298" s="445" t="str">
        <f t="shared" ref="V298:V320" si="276">IF(A298="7) Quanto você acha que sua casa pagará de conta de água em 2030?",F298,"")</f>
        <v/>
      </c>
      <c r="W298" s="388"/>
      <c r="X298" s="445" t="str">
        <f t="shared" ref="X298:X320" si="277">IF(A298="7) Quanto você acha que sua casa pagará de conta de água em 2030?",I298,"")</f>
        <v/>
      </c>
      <c r="Y298" s="364" t="str">
        <f t="shared" ref="Y298:Y320" si="278">IF(A298="8) Quanto você acha que sua casa pagará de conta de água em 2050?  ",F298,"")</f>
        <v/>
      </c>
      <c r="Z298" s="388"/>
      <c r="AA298" s="364" t="str">
        <f t="shared" ref="AA298:AA320" si="279">IF(A298="8) Quanto você acha que sua casa pagará de conta de água em 2050?  ",I298,"")</f>
        <v/>
      </c>
      <c r="AB298" s="445" t="str">
        <f t="shared" ref="AB298:AB320" si="280">IF(A298="9) Há dez anos atrás, sua casa produzia quantas sacolinhas de lixo por semana (aproximadamente)?",F298,"")</f>
        <v/>
      </c>
      <c r="AC298" s="388"/>
      <c r="AD298" s="445" t="str">
        <f t="shared" ref="AD298:AD320" si="281">IF(A298="9) Há dez anos atrás, sua casa produzia quantas sacolinhas de lixo por semana (aproximadamente)?",I298,"")</f>
        <v/>
      </c>
      <c r="AE298" s="364" t="str">
        <f t="shared" ref="AE298:AE320" si="282">IF(A298="10) Sua casa produz quantas sacolinhas de lixo por semana hoje em dia?   ",F298,"")</f>
        <v/>
      </c>
      <c r="AF298" s="388"/>
      <c r="AG298" s="364"/>
      <c r="AH298" s="445" t="str">
        <f t="shared" ref="AH298:AH320" si="283">IF(A298="11) Quantas sacolinhas de lixo você acha que sua casa produzirá por semana em 2030?  ",F298,"")</f>
        <v/>
      </c>
      <c r="AI298" s="388"/>
      <c r="AJ298" s="445" t="str">
        <f t="shared" ref="AJ298:AJ320" si="284">IF(A298="11) Quantas sacolinhas de lixo você acha que sua casa produzirá por semana em 2030?  ",I298,"")</f>
        <v/>
      </c>
      <c r="AK298" s="364" t="str">
        <f t="shared" ref="AK298:AK320" si="285">IF(A298="12) Quantas sacolinhas de lixo você acha que sua casa produzirá por semana em 2050?  ",F298,"")</f>
        <v/>
      </c>
      <c r="AL298" s="388"/>
      <c r="AM298" s="364" t="str">
        <f t="shared" ref="AM298:AM320" si="286">IF(A298="12) Quantas sacolinhas de lixo você acha que sua casa produzirá por semana em 2050?  ",I298,"")</f>
        <v/>
      </c>
      <c r="AN298" s="445" t="str">
        <f>IF(A298="13) Qual porcentagem dos recursos financeiros de São Carlos era investida em abastecimento de água e estruturas de saneamento dez anos atrás? ",B298,"")</f>
        <v/>
      </c>
      <c r="AO298" s="388"/>
      <c r="AP298" s="445" t="str">
        <f>IF(A298="13) Qual porcentagem dos recursos financeiros de São Carlos era investida em abastecimento de água e estruturas de saneamento dez anos atrás? ",F298,"")</f>
        <v/>
      </c>
      <c r="AQ298" s="434" t="str">
        <f>IF(A298="14) Qual porcentagem dos recursos financeiros de São Carlos é investida em abastecimento de água e estruturas de saneamento hoje? ",B298,"")</f>
        <v/>
      </c>
      <c r="AR298" s="451"/>
      <c r="AS298" s="434" t="str">
        <f>IF(A298="15) Qual porcentagem dos recursos financeiros de São Carlos será investida em abastecimento de água e estruturas de saneamento em 2030? ",B298,"")</f>
        <v/>
      </c>
      <c r="AT298" s="389"/>
      <c r="AU298" s="435" t="str">
        <f>IF(A298="15) Qual porcentagem dos recursos financeiros de São Carlos será investida em abastecimento de água e estruturas de saneamento em 2030? ",F298,"")</f>
        <v/>
      </c>
      <c r="AV298" s="364" t="str">
        <f>IF(A298="16) Qual porcentagem dos recursos financeiros de São Carlos será investida em abastecimento de água e estruturas de saneamento em 2050?   ",B298,"")</f>
        <v/>
      </c>
      <c r="AW298" s="389"/>
      <c r="AX298" s="365" t="str">
        <f>IF(A298="16) Qual porcentagem dos recursos financeiros de São Carlos será investida em abastecimento de água e estruturas de saneamento em 2050?   ",B298,"")</f>
        <v/>
      </c>
      <c r="AY298" s="366" t="str">
        <f t="shared" ref="AY298:AY320" si="287">IF(A298="17) De onde vem a água que você bebe?  ",H298,"")</f>
        <v/>
      </c>
      <c r="AZ298" s="358" t="str">
        <f t="shared" ref="AZ298:AZ320" si="288">IF(A298="18) Quem é responsável por trazer água para sua casa?  ",H298,"")</f>
        <v/>
      </c>
      <c r="BA298" s="366" t="str">
        <f t="shared" ref="BA298:BA320" si="289">IF(A298="19) O que acontece com o esgoto que sai da sua casa?  ",H298,"")</f>
        <v/>
      </c>
      <c r="BB298" s="358" t="str">
        <f t="shared" ref="BB298:BB320" si="290">IF(A298="20) Quem consome mais água em sua cidade: a população, as indústrias ou as fazendas? ",H298,"")</f>
        <v/>
      </c>
      <c r="BC298" s="366" t="str">
        <f t="shared" ref="BC298:BC320" si="291">IF(A298="21) Você se preocupa se a cidade em que você mora terá água para beber em 2100?  ",H298,"")</f>
        <v/>
      </c>
      <c r="BD298" s="367" t="str">
        <f t="shared" ref="BD298:BD320" si="292">IF(A298="22) Você acredita que pode ajudar no processo de decisão sobre gerenciamento dos recursos hídricos?  Se sim, como? ",H298,"")</f>
        <v/>
      </c>
      <c r="BE298" s="356"/>
      <c r="BF298" s="356"/>
      <c r="BG298" s="356"/>
      <c r="BH298" s="356"/>
    </row>
    <row r="299" spans="1:83" ht="21.75" thickBot="1" x14ac:dyDescent="0.4">
      <c r="A299" s="368" t="s">
        <v>276</v>
      </c>
      <c r="B299" s="369">
        <v>1</v>
      </c>
      <c r="C299" s="370"/>
      <c r="D299" s="355"/>
      <c r="E299" s="355"/>
      <c r="F299" s="355"/>
      <c r="G299" s="355"/>
      <c r="H299" s="355"/>
      <c r="I299" s="355"/>
      <c r="J299" s="355"/>
      <c r="Q299" s="364" t="str">
        <f t="shared" si="273"/>
        <v/>
      </c>
      <c r="R299" s="388"/>
      <c r="S299" s="364" t="str">
        <f t="shared" si="274"/>
        <v/>
      </c>
      <c r="T299" s="445" t="str">
        <f t="shared" si="275"/>
        <v/>
      </c>
      <c r="U299" s="388"/>
      <c r="V299" s="445" t="str">
        <f t="shared" si="276"/>
        <v/>
      </c>
      <c r="W299" s="388"/>
      <c r="X299" s="445" t="str">
        <f t="shared" si="277"/>
        <v/>
      </c>
      <c r="Y299" s="364" t="str">
        <f t="shared" si="278"/>
        <v/>
      </c>
      <c r="Z299" s="388"/>
      <c r="AA299" s="364" t="str">
        <f t="shared" si="279"/>
        <v/>
      </c>
      <c r="AB299" s="445" t="str">
        <f t="shared" si="280"/>
        <v/>
      </c>
      <c r="AC299" s="388"/>
      <c r="AD299" s="445" t="str">
        <f t="shared" si="281"/>
        <v/>
      </c>
      <c r="AE299" s="364" t="str">
        <f t="shared" si="282"/>
        <v/>
      </c>
      <c r="AF299" s="388"/>
      <c r="AG299" s="364"/>
      <c r="AH299" s="445" t="str">
        <f t="shared" si="283"/>
        <v/>
      </c>
      <c r="AI299" s="388"/>
      <c r="AJ299" s="445" t="str">
        <f t="shared" si="284"/>
        <v/>
      </c>
      <c r="AK299" s="364" t="str">
        <f t="shared" si="285"/>
        <v/>
      </c>
      <c r="AL299" s="388"/>
      <c r="AM299" s="364" t="str">
        <f t="shared" si="286"/>
        <v/>
      </c>
      <c r="AN299" s="445" t="str">
        <f t="shared" ref="AN299:AN320" si="293">IF(A299="13) Qual porcentagem dos recursos financeiros de São Carlos era investida em abastecimento de água e estruturas de saneamento dez anos atrás? ",B299,"")</f>
        <v/>
      </c>
      <c r="AO299" s="388"/>
      <c r="AP299" s="445" t="str">
        <f t="shared" ref="AP299:AP320" si="294">IF(A299="13) Qual porcentagem dos recursos financeiros de São Carlos era investida em abastecimento de água e estruturas de saneamento dez anos atrás? ",F299,"")</f>
        <v/>
      </c>
      <c r="AQ299" s="434" t="str">
        <f t="shared" ref="AQ299:AQ320" si="295">IF(A299="14) Qual porcentagem dos recursos financeiros de São Carlos é investida em abastecimento de água e estruturas de saneamento hoje? ",B299,"")</f>
        <v/>
      </c>
      <c r="AR299" s="451"/>
      <c r="AS299" s="434" t="str">
        <f t="shared" ref="AS299:AS320" si="296">IF(A299="15) Qual porcentagem dos recursos financeiros de São Carlos será investida em abastecimento de água e estruturas de saneamento em 2030? ",B299,"")</f>
        <v/>
      </c>
      <c r="AT299" s="389"/>
      <c r="AU299" s="435" t="str">
        <f t="shared" ref="AU299:AU320" si="297">IF(A299="15) Qual porcentagem dos recursos financeiros de São Carlos será investida em abastecimento de água e estruturas de saneamento em 2030? ",F299,"")</f>
        <v/>
      </c>
      <c r="AV299" s="364" t="str">
        <f t="shared" ref="AV299:AV320" si="298">IF(A299="16) Qual porcentagem dos recursos financeiros de São Carlos será investida em abastecimento de água e estruturas de saneamento em 2050?   ",B299,"")</f>
        <v/>
      </c>
      <c r="AW299" s="389"/>
      <c r="AX299" s="365" t="str">
        <f t="shared" ref="AX299:AX320" si="299">IF(A299="16) Qual porcentagem dos recursos financeiros de São Carlos será investida em abastecimento de água e estruturas de saneamento em 2050?   ",B299,"")</f>
        <v/>
      </c>
      <c r="AY299" s="366" t="str">
        <f t="shared" si="287"/>
        <v/>
      </c>
      <c r="AZ299" s="358" t="str">
        <f t="shared" si="288"/>
        <v/>
      </c>
      <c r="BA299" s="366" t="str">
        <f t="shared" si="289"/>
        <v/>
      </c>
      <c r="BB299" s="358" t="str">
        <f t="shared" si="290"/>
        <v/>
      </c>
      <c r="BC299" s="366" t="str">
        <f t="shared" si="291"/>
        <v/>
      </c>
      <c r="BD299" s="367" t="str">
        <f t="shared" si="292"/>
        <v/>
      </c>
      <c r="BE299" s="356"/>
      <c r="BF299" s="356"/>
      <c r="BG299" s="356"/>
      <c r="BH299" s="356"/>
    </row>
    <row r="300" spans="1:83" ht="21.75" thickBot="1" x14ac:dyDescent="0.4">
      <c r="A300" s="368" t="s">
        <v>277</v>
      </c>
      <c r="B300" s="369">
        <v>1</v>
      </c>
      <c r="C300" s="371"/>
      <c r="D300" s="355"/>
      <c r="E300" s="355"/>
      <c r="F300" s="355"/>
      <c r="G300" s="355"/>
      <c r="H300" s="355"/>
      <c r="I300" s="355"/>
      <c r="J300" s="355"/>
      <c r="Q300" s="364" t="str">
        <f t="shared" si="273"/>
        <v/>
      </c>
      <c r="R300" s="388"/>
      <c r="S300" s="364" t="str">
        <f t="shared" si="274"/>
        <v/>
      </c>
      <c r="T300" s="445" t="str">
        <f t="shared" si="275"/>
        <v/>
      </c>
      <c r="U300" s="388"/>
      <c r="V300" s="445" t="str">
        <f t="shared" si="276"/>
        <v/>
      </c>
      <c r="W300" s="388"/>
      <c r="X300" s="445" t="str">
        <f t="shared" si="277"/>
        <v/>
      </c>
      <c r="Y300" s="364" t="str">
        <f t="shared" si="278"/>
        <v/>
      </c>
      <c r="Z300" s="388"/>
      <c r="AA300" s="364" t="str">
        <f t="shared" si="279"/>
        <v/>
      </c>
      <c r="AB300" s="445" t="str">
        <f t="shared" si="280"/>
        <v/>
      </c>
      <c r="AC300" s="388"/>
      <c r="AD300" s="445" t="str">
        <f t="shared" si="281"/>
        <v/>
      </c>
      <c r="AE300" s="364" t="str">
        <f t="shared" si="282"/>
        <v/>
      </c>
      <c r="AF300" s="388"/>
      <c r="AG300" s="364"/>
      <c r="AH300" s="445" t="str">
        <f t="shared" si="283"/>
        <v/>
      </c>
      <c r="AI300" s="388"/>
      <c r="AJ300" s="445" t="str">
        <f t="shared" si="284"/>
        <v/>
      </c>
      <c r="AK300" s="364" t="str">
        <f t="shared" si="285"/>
        <v/>
      </c>
      <c r="AL300" s="388"/>
      <c r="AM300" s="364" t="str">
        <f t="shared" si="286"/>
        <v/>
      </c>
      <c r="AN300" s="445" t="str">
        <f t="shared" si="293"/>
        <v/>
      </c>
      <c r="AO300" s="388"/>
      <c r="AP300" s="445" t="str">
        <f t="shared" si="294"/>
        <v/>
      </c>
      <c r="AQ300" s="434" t="str">
        <f t="shared" si="295"/>
        <v/>
      </c>
      <c r="AR300" s="451"/>
      <c r="AS300" s="434" t="str">
        <f t="shared" si="296"/>
        <v/>
      </c>
      <c r="AT300" s="389"/>
      <c r="AU300" s="435" t="str">
        <f t="shared" si="297"/>
        <v/>
      </c>
      <c r="AV300" s="364" t="str">
        <f t="shared" si="298"/>
        <v/>
      </c>
      <c r="AW300" s="389"/>
      <c r="AX300" s="365" t="str">
        <f t="shared" si="299"/>
        <v/>
      </c>
      <c r="AY300" s="366" t="str">
        <f t="shared" si="287"/>
        <v/>
      </c>
      <c r="AZ300" s="358" t="str">
        <f t="shared" si="288"/>
        <v/>
      </c>
      <c r="BA300" s="366" t="str">
        <f t="shared" si="289"/>
        <v/>
      </c>
      <c r="BB300" s="358" t="str">
        <f t="shared" si="290"/>
        <v/>
      </c>
      <c r="BC300" s="366" t="str">
        <f t="shared" si="291"/>
        <v/>
      </c>
      <c r="BD300" s="367" t="str">
        <f t="shared" si="292"/>
        <v/>
      </c>
      <c r="BE300" s="356"/>
      <c r="BF300" s="356"/>
      <c r="BG300" s="356"/>
      <c r="BH300" s="356"/>
    </row>
    <row r="301" spans="1:83" ht="21.75" thickBot="1" x14ac:dyDescent="0.4">
      <c r="A301" s="368" t="s">
        <v>278</v>
      </c>
      <c r="B301" s="369">
        <v>1</v>
      </c>
      <c r="C301" s="370"/>
      <c r="D301" s="355"/>
      <c r="E301" s="355"/>
      <c r="F301" s="355"/>
      <c r="G301" s="355"/>
      <c r="H301" s="355"/>
      <c r="I301" s="355"/>
      <c r="J301" s="355"/>
      <c r="Q301" s="364" t="str">
        <f t="shared" si="273"/>
        <v/>
      </c>
      <c r="R301" s="388"/>
      <c r="S301" s="364" t="str">
        <f t="shared" si="274"/>
        <v/>
      </c>
      <c r="T301" s="445" t="str">
        <f t="shared" si="275"/>
        <v/>
      </c>
      <c r="U301" s="388"/>
      <c r="V301" s="445" t="str">
        <f t="shared" si="276"/>
        <v/>
      </c>
      <c r="W301" s="388"/>
      <c r="X301" s="445" t="str">
        <f t="shared" si="277"/>
        <v/>
      </c>
      <c r="Y301" s="364" t="str">
        <f t="shared" si="278"/>
        <v/>
      </c>
      <c r="Z301" s="388"/>
      <c r="AA301" s="364" t="str">
        <f t="shared" si="279"/>
        <v/>
      </c>
      <c r="AB301" s="445" t="str">
        <f t="shared" si="280"/>
        <v/>
      </c>
      <c r="AC301" s="388"/>
      <c r="AD301" s="445" t="str">
        <f t="shared" si="281"/>
        <v/>
      </c>
      <c r="AE301" s="364" t="str">
        <f t="shared" si="282"/>
        <v/>
      </c>
      <c r="AF301" s="388"/>
      <c r="AG301" s="364"/>
      <c r="AH301" s="445" t="str">
        <f t="shared" si="283"/>
        <v/>
      </c>
      <c r="AI301" s="388"/>
      <c r="AJ301" s="445" t="str">
        <f t="shared" si="284"/>
        <v/>
      </c>
      <c r="AK301" s="364" t="str">
        <f t="shared" si="285"/>
        <v/>
      </c>
      <c r="AL301" s="388"/>
      <c r="AM301" s="364" t="str">
        <f t="shared" si="286"/>
        <v/>
      </c>
      <c r="AN301" s="445" t="str">
        <f t="shared" si="293"/>
        <v/>
      </c>
      <c r="AO301" s="388"/>
      <c r="AP301" s="445" t="str">
        <f t="shared" si="294"/>
        <v/>
      </c>
      <c r="AQ301" s="434" t="str">
        <f t="shared" si="295"/>
        <v/>
      </c>
      <c r="AR301" s="451"/>
      <c r="AS301" s="434" t="str">
        <f t="shared" si="296"/>
        <v/>
      </c>
      <c r="AT301" s="389"/>
      <c r="AU301" s="435" t="str">
        <f t="shared" si="297"/>
        <v/>
      </c>
      <c r="AV301" s="364" t="str">
        <f t="shared" si="298"/>
        <v/>
      </c>
      <c r="AW301" s="389"/>
      <c r="AX301" s="365" t="str">
        <f t="shared" si="299"/>
        <v/>
      </c>
      <c r="AY301" s="366" t="str">
        <f t="shared" si="287"/>
        <v/>
      </c>
      <c r="AZ301" s="358" t="str">
        <f t="shared" si="288"/>
        <v/>
      </c>
      <c r="BA301" s="366" t="str">
        <f t="shared" si="289"/>
        <v/>
      </c>
      <c r="BB301" s="358" t="str">
        <f t="shared" si="290"/>
        <v/>
      </c>
      <c r="BC301" s="366" t="str">
        <f t="shared" si="291"/>
        <v/>
      </c>
      <c r="BD301" s="367" t="str">
        <f t="shared" si="292"/>
        <v/>
      </c>
      <c r="BE301" s="356"/>
      <c r="BF301" s="356"/>
      <c r="BG301" s="356"/>
      <c r="BH301" s="356"/>
    </row>
    <row r="302" spans="1:83" ht="21.75" thickBot="1" x14ac:dyDescent="0.4">
      <c r="A302" s="368" t="s">
        <v>279</v>
      </c>
      <c r="B302" s="369">
        <v>10</v>
      </c>
      <c r="C302" s="372"/>
      <c r="D302" s="814" t="s">
        <v>280</v>
      </c>
      <c r="E302" s="815"/>
      <c r="F302" s="373">
        <f>IF(B298&gt;0,B302/B298,"")</f>
        <v>5</v>
      </c>
      <c r="G302" s="368" t="s">
        <v>281</v>
      </c>
      <c r="H302" s="374"/>
      <c r="I302" s="375">
        <f>IF(B298&gt;0,(F302-F303)/F303,"")</f>
        <v>-0.75</v>
      </c>
      <c r="J302" s="355"/>
      <c r="Q302" s="364">
        <f t="shared" si="273"/>
        <v>5</v>
      </c>
      <c r="R302" s="388"/>
      <c r="S302" s="364">
        <f t="shared" si="274"/>
        <v>-0.75</v>
      </c>
      <c r="T302" s="445" t="str">
        <f t="shared" si="275"/>
        <v/>
      </c>
      <c r="U302" s="388"/>
      <c r="V302" s="445" t="str">
        <f t="shared" si="276"/>
        <v/>
      </c>
      <c r="W302" s="388"/>
      <c r="X302" s="445" t="str">
        <f t="shared" si="277"/>
        <v/>
      </c>
      <c r="Y302" s="364" t="str">
        <f t="shared" si="278"/>
        <v/>
      </c>
      <c r="Z302" s="388"/>
      <c r="AA302" s="364" t="str">
        <f t="shared" si="279"/>
        <v/>
      </c>
      <c r="AB302" s="445" t="str">
        <f t="shared" si="280"/>
        <v/>
      </c>
      <c r="AC302" s="388"/>
      <c r="AD302" s="445" t="str">
        <f t="shared" si="281"/>
        <v/>
      </c>
      <c r="AE302" s="364" t="str">
        <f t="shared" si="282"/>
        <v/>
      </c>
      <c r="AF302" s="388"/>
      <c r="AG302" s="364"/>
      <c r="AH302" s="445" t="str">
        <f t="shared" si="283"/>
        <v/>
      </c>
      <c r="AI302" s="388"/>
      <c r="AJ302" s="445" t="str">
        <f t="shared" si="284"/>
        <v/>
      </c>
      <c r="AK302" s="364" t="str">
        <f t="shared" si="285"/>
        <v/>
      </c>
      <c r="AL302" s="388"/>
      <c r="AM302" s="364" t="str">
        <f t="shared" si="286"/>
        <v/>
      </c>
      <c r="AN302" s="445" t="str">
        <f t="shared" si="293"/>
        <v/>
      </c>
      <c r="AO302" s="388"/>
      <c r="AP302" s="445" t="str">
        <f t="shared" si="294"/>
        <v/>
      </c>
      <c r="AQ302" s="434" t="str">
        <f t="shared" si="295"/>
        <v/>
      </c>
      <c r="AR302" s="451"/>
      <c r="AS302" s="434" t="str">
        <f t="shared" si="296"/>
        <v/>
      </c>
      <c r="AT302" s="389"/>
      <c r="AU302" s="435" t="str">
        <f t="shared" si="297"/>
        <v/>
      </c>
      <c r="AV302" s="364" t="str">
        <f t="shared" si="298"/>
        <v/>
      </c>
      <c r="AW302" s="389"/>
      <c r="AX302" s="365" t="str">
        <f t="shared" si="299"/>
        <v/>
      </c>
      <c r="AY302" s="366" t="str">
        <f t="shared" si="287"/>
        <v/>
      </c>
      <c r="AZ302" s="358" t="str">
        <f t="shared" si="288"/>
        <v/>
      </c>
      <c r="BA302" s="366" t="str">
        <f t="shared" si="289"/>
        <v/>
      </c>
      <c r="BB302" s="358" t="str">
        <f t="shared" si="290"/>
        <v/>
      </c>
      <c r="BC302" s="366" t="str">
        <f t="shared" si="291"/>
        <v/>
      </c>
      <c r="BD302" s="367" t="str">
        <f t="shared" si="292"/>
        <v/>
      </c>
      <c r="BE302" s="356"/>
      <c r="BF302" s="356"/>
      <c r="BG302" s="356"/>
      <c r="BH302" s="356"/>
    </row>
    <row r="303" spans="1:83" ht="21.75" thickBot="1" x14ac:dyDescent="0.4">
      <c r="A303" s="368" t="s">
        <v>282</v>
      </c>
      <c r="B303" s="369">
        <v>20</v>
      </c>
      <c r="C303" s="372"/>
      <c r="D303" s="814" t="s">
        <v>280</v>
      </c>
      <c r="E303" s="815"/>
      <c r="F303" s="373">
        <f>IF(B299&gt;0,B303/B299,"")</f>
        <v>20</v>
      </c>
      <c r="G303" s="376"/>
      <c r="H303" s="377"/>
      <c r="I303" s="378"/>
      <c r="J303" s="355"/>
      <c r="Q303" s="364" t="str">
        <f t="shared" si="273"/>
        <v/>
      </c>
      <c r="R303" s="388"/>
      <c r="S303" s="364" t="str">
        <f t="shared" si="274"/>
        <v/>
      </c>
      <c r="T303" s="445">
        <f t="shared" si="275"/>
        <v>20</v>
      </c>
      <c r="U303" s="388"/>
      <c r="V303" s="445" t="str">
        <f t="shared" si="276"/>
        <v/>
      </c>
      <c r="W303" s="388"/>
      <c r="X303" s="445" t="str">
        <f t="shared" si="277"/>
        <v/>
      </c>
      <c r="Y303" s="364" t="str">
        <f t="shared" si="278"/>
        <v/>
      </c>
      <c r="Z303" s="388"/>
      <c r="AA303" s="364" t="str">
        <f t="shared" si="279"/>
        <v/>
      </c>
      <c r="AB303" s="445" t="str">
        <f t="shared" si="280"/>
        <v/>
      </c>
      <c r="AC303" s="388"/>
      <c r="AD303" s="445" t="str">
        <f t="shared" si="281"/>
        <v/>
      </c>
      <c r="AE303" s="364" t="str">
        <f t="shared" si="282"/>
        <v/>
      </c>
      <c r="AF303" s="388"/>
      <c r="AG303" s="364"/>
      <c r="AH303" s="445" t="str">
        <f t="shared" si="283"/>
        <v/>
      </c>
      <c r="AI303" s="388"/>
      <c r="AJ303" s="445" t="str">
        <f t="shared" si="284"/>
        <v/>
      </c>
      <c r="AK303" s="364" t="str">
        <f t="shared" si="285"/>
        <v/>
      </c>
      <c r="AL303" s="388"/>
      <c r="AM303" s="364" t="str">
        <f t="shared" si="286"/>
        <v/>
      </c>
      <c r="AN303" s="445" t="str">
        <f t="shared" si="293"/>
        <v/>
      </c>
      <c r="AO303" s="388"/>
      <c r="AP303" s="445" t="str">
        <f t="shared" si="294"/>
        <v/>
      </c>
      <c r="AQ303" s="434" t="str">
        <f t="shared" si="295"/>
        <v/>
      </c>
      <c r="AR303" s="451"/>
      <c r="AS303" s="434" t="str">
        <f t="shared" si="296"/>
        <v/>
      </c>
      <c r="AT303" s="389"/>
      <c r="AU303" s="435" t="str">
        <f t="shared" si="297"/>
        <v/>
      </c>
      <c r="AV303" s="364" t="str">
        <f t="shared" si="298"/>
        <v/>
      </c>
      <c r="AW303" s="389"/>
      <c r="AX303" s="365" t="str">
        <f t="shared" si="299"/>
        <v/>
      </c>
      <c r="AY303" s="366" t="str">
        <f t="shared" si="287"/>
        <v/>
      </c>
      <c r="AZ303" s="358" t="str">
        <f t="shared" si="288"/>
        <v/>
      </c>
      <c r="BA303" s="366" t="str">
        <f t="shared" si="289"/>
        <v/>
      </c>
      <c r="BB303" s="358" t="str">
        <f t="shared" si="290"/>
        <v/>
      </c>
      <c r="BC303" s="366" t="str">
        <f t="shared" si="291"/>
        <v/>
      </c>
      <c r="BD303" s="367" t="str">
        <f t="shared" si="292"/>
        <v/>
      </c>
      <c r="BE303" s="356"/>
      <c r="BF303" s="356"/>
      <c r="BG303" s="356"/>
      <c r="BH303" s="356"/>
    </row>
    <row r="304" spans="1:83" ht="21.75" thickBot="1" x14ac:dyDescent="0.4">
      <c r="A304" s="368" t="s">
        <v>283</v>
      </c>
      <c r="B304" s="369">
        <v>25</v>
      </c>
      <c r="C304" s="372"/>
      <c r="D304" s="814" t="s">
        <v>280</v>
      </c>
      <c r="E304" s="815"/>
      <c r="F304" s="373">
        <f>IF(B300&gt;0,B304/B300,"")</f>
        <v>25</v>
      </c>
      <c r="G304" s="368" t="s">
        <v>284</v>
      </c>
      <c r="H304" s="374"/>
      <c r="I304" s="375">
        <f>IF(B299&gt;0,(F304-F303)/F303,"")</f>
        <v>0.25</v>
      </c>
      <c r="J304" s="355"/>
      <c r="Q304" s="364" t="str">
        <f t="shared" si="273"/>
        <v/>
      </c>
      <c r="R304" s="388"/>
      <c r="S304" s="364" t="str">
        <f t="shared" si="274"/>
        <v/>
      </c>
      <c r="T304" s="445" t="str">
        <f t="shared" si="275"/>
        <v/>
      </c>
      <c r="U304" s="388"/>
      <c r="V304" s="445">
        <f t="shared" si="276"/>
        <v>25</v>
      </c>
      <c r="W304" s="388"/>
      <c r="X304" s="445">
        <f t="shared" si="277"/>
        <v>0.25</v>
      </c>
      <c r="Y304" s="364" t="str">
        <f t="shared" si="278"/>
        <v/>
      </c>
      <c r="Z304" s="388"/>
      <c r="AA304" s="364" t="str">
        <f t="shared" si="279"/>
        <v/>
      </c>
      <c r="AB304" s="445" t="str">
        <f t="shared" si="280"/>
        <v/>
      </c>
      <c r="AC304" s="388"/>
      <c r="AD304" s="445" t="str">
        <f t="shared" si="281"/>
        <v/>
      </c>
      <c r="AE304" s="364" t="str">
        <f t="shared" si="282"/>
        <v/>
      </c>
      <c r="AF304" s="388"/>
      <c r="AG304" s="364"/>
      <c r="AH304" s="445" t="str">
        <f t="shared" si="283"/>
        <v/>
      </c>
      <c r="AI304" s="388"/>
      <c r="AJ304" s="445" t="str">
        <f t="shared" si="284"/>
        <v/>
      </c>
      <c r="AK304" s="364" t="str">
        <f t="shared" si="285"/>
        <v/>
      </c>
      <c r="AL304" s="388"/>
      <c r="AM304" s="364" t="str">
        <f t="shared" si="286"/>
        <v/>
      </c>
      <c r="AN304" s="445" t="str">
        <f t="shared" si="293"/>
        <v/>
      </c>
      <c r="AO304" s="388"/>
      <c r="AP304" s="445" t="str">
        <f t="shared" si="294"/>
        <v/>
      </c>
      <c r="AQ304" s="434" t="str">
        <f t="shared" si="295"/>
        <v/>
      </c>
      <c r="AR304" s="451"/>
      <c r="AS304" s="434" t="str">
        <f t="shared" si="296"/>
        <v/>
      </c>
      <c r="AT304" s="389"/>
      <c r="AU304" s="435" t="str">
        <f t="shared" si="297"/>
        <v/>
      </c>
      <c r="AV304" s="364" t="str">
        <f t="shared" si="298"/>
        <v/>
      </c>
      <c r="AW304" s="389"/>
      <c r="AX304" s="365" t="str">
        <f t="shared" si="299"/>
        <v/>
      </c>
      <c r="AY304" s="366" t="str">
        <f t="shared" si="287"/>
        <v/>
      </c>
      <c r="AZ304" s="358" t="str">
        <f t="shared" si="288"/>
        <v/>
      </c>
      <c r="BA304" s="366" t="str">
        <f t="shared" si="289"/>
        <v/>
      </c>
      <c r="BB304" s="358" t="str">
        <f t="shared" si="290"/>
        <v/>
      </c>
      <c r="BC304" s="366" t="str">
        <f t="shared" si="291"/>
        <v/>
      </c>
      <c r="BD304" s="367" t="str">
        <f t="shared" si="292"/>
        <v/>
      </c>
      <c r="BE304" s="356"/>
      <c r="BF304" s="356"/>
      <c r="BG304" s="356"/>
      <c r="BH304" s="356"/>
    </row>
    <row r="305" spans="1:83" ht="21.75" thickBot="1" x14ac:dyDescent="0.4">
      <c r="A305" s="368" t="s">
        <v>285</v>
      </c>
      <c r="B305" s="369">
        <v>30</v>
      </c>
      <c r="C305" s="372"/>
      <c r="D305" s="814" t="s">
        <v>280</v>
      </c>
      <c r="E305" s="815"/>
      <c r="F305" s="373">
        <f>IF(B301&gt;0,B305/B301,"")</f>
        <v>30</v>
      </c>
      <c r="G305" s="368" t="s">
        <v>286</v>
      </c>
      <c r="H305" s="374"/>
      <c r="I305" s="375">
        <f>IF(B300&gt;0,(F305-F303)/F303,"")</f>
        <v>0.5</v>
      </c>
      <c r="J305" s="355"/>
      <c r="Q305" s="364" t="str">
        <f t="shared" si="273"/>
        <v/>
      </c>
      <c r="R305" s="388"/>
      <c r="S305" s="364" t="str">
        <f t="shared" si="274"/>
        <v/>
      </c>
      <c r="T305" s="445" t="str">
        <f t="shared" si="275"/>
        <v/>
      </c>
      <c r="U305" s="388"/>
      <c r="V305" s="445" t="str">
        <f t="shared" si="276"/>
        <v/>
      </c>
      <c r="W305" s="388"/>
      <c r="X305" s="445" t="str">
        <f t="shared" si="277"/>
        <v/>
      </c>
      <c r="Y305" s="364">
        <f t="shared" si="278"/>
        <v>30</v>
      </c>
      <c r="Z305" s="388"/>
      <c r="AA305" s="364">
        <f t="shared" si="279"/>
        <v>0.5</v>
      </c>
      <c r="AB305" s="445" t="str">
        <f t="shared" si="280"/>
        <v/>
      </c>
      <c r="AC305" s="388"/>
      <c r="AD305" s="445" t="str">
        <f t="shared" si="281"/>
        <v/>
      </c>
      <c r="AE305" s="364" t="str">
        <f t="shared" si="282"/>
        <v/>
      </c>
      <c r="AF305" s="388"/>
      <c r="AG305" s="364"/>
      <c r="AH305" s="445" t="str">
        <f t="shared" si="283"/>
        <v/>
      </c>
      <c r="AI305" s="388"/>
      <c r="AJ305" s="445" t="str">
        <f t="shared" si="284"/>
        <v/>
      </c>
      <c r="AK305" s="364" t="str">
        <f t="shared" si="285"/>
        <v/>
      </c>
      <c r="AL305" s="388"/>
      <c r="AM305" s="364" t="str">
        <f t="shared" si="286"/>
        <v/>
      </c>
      <c r="AN305" s="445" t="str">
        <f t="shared" si="293"/>
        <v/>
      </c>
      <c r="AO305" s="388"/>
      <c r="AP305" s="445" t="str">
        <f t="shared" si="294"/>
        <v/>
      </c>
      <c r="AQ305" s="434" t="str">
        <f t="shared" si="295"/>
        <v/>
      </c>
      <c r="AR305" s="451"/>
      <c r="AS305" s="434" t="str">
        <f t="shared" si="296"/>
        <v/>
      </c>
      <c r="AT305" s="389"/>
      <c r="AU305" s="435" t="str">
        <f t="shared" si="297"/>
        <v/>
      </c>
      <c r="AV305" s="364" t="str">
        <f t="shared" si="298"/>
        <v/>
      </c>
      <c r="AW305" s="389"/>
      <c r="AX305" s="365" t="str">
        <f t="shared" si="299"/>
        <v/>
      </c>
      <c r="AY305" s="366" t="str">
        <f t="shared" si="287"/>
        <v/>
      </c>
      <c r="AZ305" s="358" t="str">
        <f t="shared" si="288"/>
        <v/>
      </c>
      <c r="BA305" s="366" t="str">
        <f t="shared" si="289"/>
        <v/>
      </c>
      <c r="BB305" s="358" t="str">
        <f t="shared" si="290"/>
        <v/>
      </c>
      <c r="BC305" s="366" t="str">
        <f t="shared" si="291"/>
        <v/>
      </c>
      <c r="BD305" s="367" t="str">
        <f t="shared" si="292"/>
        <v/>
      </c>
      <c r="BE305" s="356"/>
      <c r="BF305" s="356"/>
      <c r="BG305" s="356"/>
      <c r="BH305" s="356"/>
    </row>
    <row r="306" spans="1:83" ht="21.75" thickBot="1" x14ac:dyDescent="0.4">
      <c r="A306" s="368" t="s">
        <v>287</v>
      </c>
      <c r="B306" s="369">
        <v>9</v>
      </c>
      <c r="C306" s="372"/>
      <c r="D306" s="814" t="s">
        <v>288</v>
      </c>
      <c r="E306" s="815"/>
      <c r="F306" s="373">
        <f>IF(B302&gt;0,B306/B298,"")</f>
        <v>4.5</v>
      </c>
      <c r="G306" s="368" t="s">
        <v>281</v>
      </c>
      <c r="H306" s="374"/>
      <c r="I306" s="375">
        <f>IF(B302&gt;0,(F306-F307)/F307,"")</f>
        <v>-0.25</v>
      </c>
      <c r="J306" s="355"/>
      <c r="Q306" s="364" t="str">
        <f t="shared" si="273"/>
        <v/>
      </c>
      <c r="R306" s="388"/>
      <c r="S306" s="364" t="str">
        <f t="shared" si="274"/>
        <v/>
      </c>
      <c r="T306" s="445" t="str">
        <f t="shared" si="275"/>
        <v/>
      </c>
      <c r="U306" s="388"/>
      <c r="V306" s="445" t="str">
        <f t="shared" si="276"/>
        <v/>
      </c>
      <c r="W306" s="388"/>
      <c r="X306" s="445" t="str">
        <f t="shared" si="277"/>
        <v/>
      </c>
      <c r="Y306" s="364" t="str">
        <f t="shared" si="278"/>
        <v/>
      </c>
      <c r="Z306" s="388"/>
      <c r="AA306" s="364" t="str">
        <f t="shared" si="279"/>
        <v/>
      </c>
      <c r="AB306" s="445">
        <f t="shared" si="280"/>
        <v>4.5</v>
      </c>
      <c r="AC306" s="388"/>
      <c r="AD306" s="445">
        <f t="shared" si="281"/>
        <v>-0.25</v>
      </c>
      <c r="AE306" s="364" t="str">
        <f t="shared" si="282"/>
        <v/>
      </c>
      <c r="AF306" s="388"/>
      <c r="AG306" s="364"/>
      <c r="AH306" s="445" t="str">
        <f t="shared" si="283"/>
        <v/>
      </c>
      <c r="AI306" s="388"/>
      <c r="AJ306" s="445" t="str">
        <f t="shared" si="284"/>
        <v/>
      </c>
      <c r="AK306" s="364" t="str">
        <f t="shared" si="285"/>
        <v/>
      </c>
      <c r="AL306" s="388"/>
      <c r="AM306" s="364" t="str">
        <f t="shared" si="286"/>
        <v/>
      </c>
      <c r="AN306" s="445" t="str">
        <f t="shared" si="293"/>
        <v/>
      </c>
      <c r="AO306" s="388"/>
      <c r="AP306" s="445" t="str">
        <f t="shared" si="294"/>
        <v/>
      </c>
      <c r="AQ306" s="434" t="str">
        <f t="shared" si="295"/>
        <v/>
      </c>
      <c r="AR306" s="451"/>
      <c r="AS306" s="434" t="str">
        <f t="shared" si="296"/>
        <v/>
      </c>
      <c r="AT306" s="389"/>
      <c r="AU306" s="435" t="str">
        <f t="shared" si="297"/>
        <v/>
      </c>
      <c r="AV306" s="364" t="str">
        <f t="shared" si="298"/>
        <v/>
      </c>
      <c r="AW306" s="389"/>
      <c r="AX306" s="365" t="str">
        <f t="shared" si="299"/>
        <v/>
      </c>
      <c r="AY306" s="366" t="str">
        <f t="shared" si="287"/>
        <v/>
      </c>
      <c r="AZ306" s="358" t="str">
        <f t="shared" si="288"/>
        <v/>
      </c>
      <c r="BA306" s="366" t="str">
        <f t="shared" si="289"/>
        <v/>
      </c>
      <c r="BB306" s="358" t="str">
        <f t="shared" si="290"/>
        <v/>
      </c>
      <c r="BC306" s="366" t="str">
        <f t="shared" si="291"/>
        <v/>
      </c>
      <c r="BD306" s="367" t="str">
        <f t="shared" si="292"/>
        <v/>
      </c>
      <c r="BE306" s="356"/>
      <c r="BF306" s="356"/>
      <c r="BG306" s="356"/>
      <c r="BH306" s="356"/>
    </row>
    <row r="307" spans="1:83" ht="21.75" thickBot="1" x14ac:dyDescent="0.4">
      <c r="A307" s="368" t="s">
        <v>289</v>
      </c>
      <c r="B307" s="369">
        <v>6</v>
      </c>
      <c r="C307" s="372"/>
      <c r="D307" s="816" t="s">
        <v>288</v>
      </c>
      <c r="E307" s="817"/>
      <c r="F307" s="373">
        <f>IF(B303&gt;0,B307/B299,"")</f>
        <v>6</v>
      </c>
      <c r="G307" s="379"/>
      <c r="H307" s="372"/>
      <c r="I307" s="380"/>
      <c r="J307" s="355"/>
      <c r="Q307" s="364" t="str">
        <f t="shared" si="273"/>
        <v/>
      </c>
      <c r="R307" s="388"/>
      <c r="S307" s="364" t="str">
        <f t="shared" si="274"/>
        <v/>
      </c>
      <c r="T307" s="445" t="str">
        <f t="shared" si="275"/>
        <v/>
      </c>
      <c r="U307" s="388"/>
      <c r="V307" s="445" t="str">
        <f t="shared" si="276"/>
        <v/>
      </c>
      <c r="W307" s="388"/>
      <c r="X307" s="445" t="str">
        <f t="shared" si="277"/>
        <v/>
      </c>
      <c r="Y307" s="364" t="str">
        <f t="shared" si="278"/>
        <v/>
      </c>
      <c r="Z307" s="388"/>
      <c r="AA307" s="364" t="str">
        <f t="shared" si="279"/>
        <v/>
      </c>
      <c r="AB307" s="445" t="str">
        <f t="shared" si="280"/>
        <v/>
      </c>
      <c r="AC307" s="388"/>
      <c r="AD307" s="445" t="str">
        <f t="shared" si="281"/>
        <v/>
      </c>
      <c r="AE307" s="364">
        <f t="shared" si="282"/>
        <v>6</v>
      </c>
      <c r="AF307" s="388"/>
      <c r="AG307" s="364"/>
      <c r="AH307" s="445" t="str">
        <f t="shared" si="283"/>
        <v/>
      </c>
      <c r="AI307" s="388"/>
      <c r="AJ307" s="445" t="str">
        <f t="shared" si="284"/>
        <v/>
      </c>
      <c r="AK307" s="364" t="str">
        <f t="shared" si="285"/>
        <v/>
      </c>
      <c r="AL307" s="388"/>
      <c r="AM307" s="364" t="str">
        <f t="shared" si="286"/>
        <v/>
      </c>
      <c r="AN307" s="445" t="str">
        <f t="shared" si="293"/>
        <v/>
      </c>
      <c r="AO307" s="388"/>
      <c r="AP307" s="445" t="str">
        <f t="shared" si="294"/>
        <v/>
      </c>
      <c r="AQ307" s="434" t="str">
        <f t="shared" si="295"/>
        <v/>
      </c>
      <c r="AR307" s="451"/>
      <c r="AS307" s="434" t="str">
        <f t="shared" si="296"/>
        <v/>
      </c>
      <c r="AT307" s="389"/>
      <c r="AU307" s="435" t="str">
        <f t="shared" si="297"/>
        <v/>
      </c>
      <c r="AV307" s="364" t="str">
        <f t="shared" si="298"/>
        <v/>
      </c>
      <c r="AW307" s="389"/>
      <c r="AX307" s="365" t="str">
        <f t="shared" si="299"/>
        <v/>
      </c>
      <c r="AY307" s="366" t="str">
        <f t="shared" si="287"/>
        <v/>
      </c>
      <c r="AZ307" s="358" t="str">
        <f t="shared" si="288"/>
        <v/>
      </c>
      <c r="BA307" s="366" t="str">
        <f t="shared" si="289"/>
        <v/>
      </c>
      <c r="BB307" s="358" t="str">
        <f t="shared" si="290"/>
        <v/>
      </c>
      <c r="BC307" s="366" t="str">
        <f t="shared" si="291"/>
        <v/>
      </c>
      <c r="BD307" s="367" t="str">
        <f t="shared" si="292"/>
        <v/>
      </c>
      <c r="BE307" s="356"/>
      <c r="BF307" s="356"/>
      <c r="BG307" s="356"/>
      <c r="BH307" s="356"/>
    </row>
    <row r="308" spans="1:83" ht="21.75" thickBot="1" x14ac:dyDescent="0.4">
      <c r="A308" s="368" t="s">
        <v>290</v>
      </c>
      <c r="B308" s="369">
        <v>8</v>
      </c>
      <c r="C308" s="372"/>
      <c r="D308" s="814" t="s">
        <v>288</v>
      </c>
      <c r="E308" s="815"/>
      <c r="F308" s="373">
        <f>IF(B304&gt;0,B308/B300,"")</f>
        <v>8</v>
      </c>
      <c r="G308" s="368" t="s">
        <v>284</v>
      </c>
      <c r="H308" s="374"/>
      <c r="I308" s="375">
        <f>IF(B303&gt;0,(F308-F307)/F307,"")</f>
        <v>0.33333333333333331</v>
      </c>
      <c r="J308" s="355"/>
      <c r="Q308" s="364" t="str">
        <f t="shared" si="273"/>
        <v/>
      </c>
      <c r="R308" s="388"/>
      <c r="S308" s="364" t="str">
        <f t="shared" si="274"/>
        <v/>
      </c>
      <c r="T308" s="445" t="str">
        <f t="shared" si="275"/>
        <v/>
      </c>
      <c r="U308" s="388"/>
      <c r="V308" s="445" t="str">
        <f t="shared" si="276"/>
        <v/>
      </c>
      <c r="W308" s="388"/>
      <c r="X308" s="445" t="str">
        <f t="shared" si="277"/>
        <v/>
      </c>
      <c r="Y308" s="364" t="str">
        <f t="shared" si="278"/>
        <v/>
      </c>
      <c r="Z308" s="388"/>
      <c r="AA308" s="364" t="str">
        <f t="shared" si="279"/>
        <v/>
      </c>
      <c r="AB308" s="445" t="str">
        <f t="shared" si="280"/>
        <v/>
      </c>
      <c r="AC308" s="388"/>
      <c r="AD308" s="445" t="str">
        <f t="shared" si="281"/>
        <v/>
      </c>
      <c r="AE308" s="364" t="str">
        <f t="shared" si="282"/>
        <v/>
      </c>
      <c r="AF308" s="388"/>
      <c r="AG308" s="364"/>
      <c r="AH308" s="445">
        <f t="shared" si="283"/>
        <v>8</v>
      </c>
      <c r="AI308" s="388"/>
      <c r="AJ308" s="445">
        <f t="shared" si="284"/>
        <v>0.33333333333333331</v>
      </c>
      <c r="AK308" s="364" t="str">
        <f t="shared" si="285"/>
        <v/>
      </c>
      <c r="AL308" s="388"/>
      <c r="AM308" s="364" t="str">
        <f t="shared" si="286"/>
        <v/>
      </c>
      <c r="AN308" s="445" t="str">
        <f t="shared" si="293"/>
        <v/>
      </c>
      <c r="AO308" s="388"/>
      <c r="AP308" s="445" t="str">
        <f t="shared" si="294"/>
        <v/>
      </c>
      <c r="AQ308" s="434" t="str">
        <f t="shared" si="295"/>
        <v/>
      </c>
      <c r="AR308" s="451"/>
      <c r="AS308" s="434" t="str">
        <f t="shared" si="296"/>
        <v/>
      </c>
      <c r="AT308" s="389"/>
      <c r="AU308" s="435" t="str">
        <f t="shared" si="297"/>
        <v/>
      </c>
      <c r="AV308" s="364" t="str">
        <f t="shared" si="298"/>
        <v/>
      </c>
      <c r="AW308" s="389"/>
      <c r="AX308" s="365" t="str">
        <f t="shared" si="299"/>
        <v/>
      </c>
      <c r="AY308" s="366" t="str">
        <f t="shared" si="287"/>
        <v/>
      </c>
      <c r="AZ308" s="358" t="str">
        <f t="shared" si="288"/>
        <v/>
      </c>
      <c r="BA308" s="366" t="str">
        <f t="shared" si="289"/>
        <v/>
      </c>
      <c r="BB308" s="358" t="str">
        <f t="shared" si="290"/>
        <v/>
      </c>
      <c r="BC308" s="366" t="str">
        <f t="shared" si="291"/>
        <v/>
      </c>
      <c r="BD308" s="367" t="str">
        <f t="shared" si="292"/>
        <v/>
      </c>
      <c r="BE308" s="356"/>
      <c r="BF308" s="356"/>
      <c r="BG308" s="356"/>
      <c r="BH308" s="356"/>
    </row>
    <row r="309" spans="1:83" ht="21.75" thickBot="1" x14ac:dyDescent="0.4">
      <c r="A309" s="368" t="s">
        <v>291</v>
      </c>
      <c r="B309" s="369">
        <v>8</v>
      </c>
      <c r="C309" s="372"/>
      <c r="D309" s="814" t="s">
        <v>288</v>
      </c>
      <c r="E309" s="815"/>
      <c r="F309" s="373">
        <f>IF(B305&gt;0,B309/B301,"")</f>
        <v>8</v>
      </c>
      <c r="G309" s="368" t="s">
        <v>286</v>
      </c>
      <c r="H309" s="374"/>
      <c r="I309" s="375">
        <f>IF(B304&gt;0,(F309-F307)/F307,"")</f>
        <v>0.33333333333333331</v>
      </c>
      <c r="J309" s="355"/>
      <c r="Q309" s="364" t="str">
        <f t="shared" si="273"/>
        <v/>
      </c>
      <c r="R309" s="388"/>
      <c r="S309" s="364" t="str">
        <f t="shared" si="274"/>
        <v/>
      </c>
      <c r="T309" s="445" t="str">
        <f t="shared" si="275"/>
        <v/>
      </c>
      <c r="U309" s="388"/>
      <c r="V309" s="445" t="str">
        <f t="shared" si="276"/>
        <v/>
      </c>
      <c r="W309" s="388"/>
      <c r="X309" s="445" t="str">
        <f t="shared" si="277"/>
        <v/>
      </c>
      <c r="Y309" s="364" t="str">
        <f t="shared" si="278"/>
        <v/>
      </c>
      <c r="Z309" s="388"/>
      <c r="AA309" s="364" t="str">
        <f t="shared" si="279"/>
        <v/>
      </c>
      <c r="AB309" s="445" t="str">
        <f t="shared" si="280"/>
        <v/>
      </c>
      <c r="AC309" s="388"/>
      <c r="AD309" s="445" t="str">
        <f t="shared" si="281"/>
        <v/>
      </c>
      <c r="AE309" s="364" t="str">
        <f t="shared" si="282"/>
        <v/>
      </c>
      <c r="AF309" s="388"/>
      <c r="AG309" s="364"/>
      <c r="AH309" s="445" t="str">
        <f t="shared" si="283"/>
        <v/>
      </c>
      <c r="AI309" s="388"/>
      <c r="AJ309" s="445" t="str">
        <f t="shared" si="284"/>
        <v/>
      </c>
      <c r="AK309" s="364">
        <f t="shared" si="285"/>
        <v>8</v>
      </c>
      <c r="AL309" s="388"/>
      <c r="AM309" s="364">
        <f t="shared" si="286"/>
        <v>0.33333333333333331</v>
      </c>
      <c r="AN309" s="445" t="str">
        <f t="shared" si="293"/>
        <v/>
      </c>
      <c r="AO309" s="388"/>
      <c r="AP309" s="445" t="str">
        <f t="shared" si="294"/>
        <v/>
      </c>
      <c r="AQ309" s="434" t="str">
        <f t="shared" si="295"/>
        <v/>
      </c>
      <c r="AR309" s="451"/>
      <c r="AS309" s="434" t="str">
        <f t="shared" si="296"/>
        <v/>
      </c>
      <c r="AT309" s="389"/>
      <c r="AU309" s="435" t="str">
        <f t="shared" si="297"/>
        <v/>
      </c>
      <c r="AV309" s="364" t="str">
        <f t="shared" si="298"/>
        <v/>
      </c>
      <c r="AW309" s="389"/>
      <c r="AX309" s="365" t="str">
        <f t="shared" si="299"/>
        <v/>
      </c>
      <c r="AY309" s="366" t="str">
        <f t="shared" si="287"/>
        <v/>
      </c>
      <c r="AZ309" s="358" t="str">
        <f t="shared" si="288"/>
        <v/>
      </c>
      <c r="BA309" s="366" t="str">
        <f t="shared" si="289"/>
        <v/>
      </c>
      <c r="BB309" s="358" t="str">
        <f t="shared" si="290"/>
        <v/>
      </c>
      <c r="BC309" s="366" t="str">
        <f t="shared" si="291"/>
        <v/>
      </c>
      <c r="BD309" s="367" t="str">
        <f t="shared" si="292"/>
        <v/>
      </c>
      <c r="BE309" s="356"/>
      <c r="BF309" s="356"/>
      <c r="BG309" s="356"/>
      <c r="BH309" s="356"/>
    </row>
    <row r="310" spans="1:83" ht="21.75" thickBot="1" x14ac:dyDescent="0.4">
      <c r="A310" s="368" t="s">
        <v>292</v>
      </c>
      <c r="B310" s="381">
        <v>0.02</v>
      </c>
      <c r="C310" s="372"/>
      <c r="D310" s="368" t="s">
        <v>281</v>
      </c>
      <c r="E310" s="374"/>
      <c r="F310" s="375">
        <f>IF(B310&gt;0,(B310-B311)/B311,"")</f>
        <v>-0.79999999999999993</v>
      </c>
      <c r="G310" s="355"/>
      <c r="H310" s="355"/>
      <c r="I310" s="355"/>
      <c r="J310" s="355"/>
      <c r="Q310" s="364" t="str">
        <f t="shared" si="273"/>
        <v/>
      </c>
      <c r="R310" s="388"/>
      <c r="S310" s="364" t="str">
        <f t="shared" si="274"/>
        <v/>
      </c>
      <c r="T310" s="445" t="str">
        <f t="shared" si="275"/>
        <v/>
      </c>
      <c r="U310" s="388"/>
      <c r="V310" s="445" t="str">
        <f t="shared" si="276"/>
        <v/>
      </c>
      <c r="W310" s="388"/>
      <c r="X310" s="445" t="str">
        <f t="shared" si="277"/>
        <v/>
      </c>
      <c r="Y310" s="364" t="str">
        <f t="shared" si="278"/>
        <v/>
      </c>
      <c r="Z310" s="388"/>
      <c r="AA310" s="364" t="str">
        <f t="shared" si="279"/>
        <v/>
      </c>
      <c r="AB310" s="445" t="str">
        <f t="shared" si="280"/>
        <v/>
      </c>
      <c r="AC310" s="388"/>
      <c r="AD310" s="445" t="str">
        <f t="shared" si="281"/>
        <v/>
      </c>
      <c r="AE310" s="364" t="str">
        <f t="shared" si="282"/>
        <v/>
      </c>
      <c r="AF310" s="388"/>
      <c r="AG310" s="364"/>
      <c r="AH310" s="445" t="str">
        <f t="shared" si="283"/>
        <v/>
      </c>
      <c r="AI310" s="388"/>
      <c r="AJ310" s="445" t="str">
        <f t="shared" si="284"/>
        <v/>
      </c>
      <c r="AK310" s="364" t="str">
        <f t="shared" si="285"/>
        <v/>
      </c>
      <c r="AL310" s="388"/>
      <c r="AM310" s="364" t="str">
        <f t="shared" si="286"/>
        <v/>
      </c>
      <c r="AN310" s="445">
        <f t="shared" si="293"/>
        <v>0.02</v>
      </c>
      <c r="AO310" s="388"/>
      <c r="AP310" s="445">
        <f t="shared" si="294"/>
        <v>-0.79999999999999993</v>
      </c>
      <c r="AQ310" s="434" t="str">
        <f t="shared" si="295"/>
        <v/>
      </c>
      <c r="AR310" s="451"/>
      <c r="AS310" s="434" t="str">
        <f t="shared" si="296"/>
        <v/>
      </c>
      <c r="AT310" s="389"/>
      <c r="AU310" s="435" t="str">
        <f t="shared" si="297"/>
        <v/>
      </c>
      <c r="AV310" s="364" t="str">
        <f t="shared" si="298"/>
        <v/>
      </c>
      <c r="AW310" s="389"/>
      <c r="AX310" s="365" t="str">
        <f t="shared" si="299"/>
        <v/>
      </c>
      <c r="AY310" s="366" t="str">
        <f t="shared" si="287"/>
        <v/>
      </c>
      <c r="AZ310" s="358" t="str">
        <f t="shared" si="288"/>
        <v/>
      </c>
      <c r="BA310" s="366" t="str">
        <f t="shared" si="289"/>
        <v/>
      </c>
      <c r="BB310" s="358" t="str">
        <f t="shared" si="290"/>
        <v/>
      </c>
      <c r="BC310" s="366" t="str">
        <f t="shared" si="291"/>
        <v/>
      </c>
      <c r="BD310" s="367" t="str">
        <f t="shared" si="292"/>
        <v/>
      </c>
      <c r="BE310" s="356"/>
      <c r="BF310" s="356"/>
      <c r="BG310" s="356"/>
      <c r="BH310" s="356"/>
    </row>
    <row r="311" spans="1:83" ht="21.75" thickBot="1" x14ac:dyDescent="0.4">
      <c r="A311" s="368" t="s">
        <v>293</v>
      </c>
      <c r="B311" s="381">
        <v>0.1</v>
      </c>
      <c r="C311" s="372"/>
      <c r="D311" s="382"/>
      <c r="E311" s="372"/>
      <c r="F311" s="380"/>
      <c r="G311" s="355"/>
      <c r="H311" s="355"/>
      <c r="I311" s="355"/>
      <c r="J311" s="355"/>
      <c r="Q311" s="364" t="str">
        <f t="shared" si="273"/>
        <v/>
      </c>
      <c r="R311" s="388"/>
      <c r="S311" s="364" t="str">
        <f t="shared" si="274"/>
        <v/>
      </c>
      <c r="T311" s="445" t="str">
        <f t="shared" si="275"/>
        <v/>
      </c>
      <c r="U311" s="388"/>
      <c r="V311" s="445" t="str">
        <f t="shared" si="276"/>
        <v/>
      </c>
      <c r="W311" s="388"/>
      <c r="X311" s="445" t="str">
        <f t="shared" si="277"/>
        <v/>
      </c>
      <c r="Y311" s="364" t="str">
        <f t="shared" si="278"/>
        <v/>
      </c>
      <c r="Z311" s="388"/>
      <c r="AA311" s="364" t="str">
        <f t="shared" si="279"/>
        <v/>
      </c>
      <c r="AB311" s="445" t="str">
        <f t="shared" si="280"/>
        <v/>
      </c>
      <c r="AC311" s="388"/>
      <c r="AD311" s="445" t="str">
        <f t="shared" si="281"/>
        <v/>
      </c>
      <c r="AE311" s="364" t="str">
        <f t="shared" si="282"/>
        <v/>
      </c>
      <c r="AF311" s="388"/>
      <c r="AG311" s="364"/>
      <c r="AH311" s="445" t="str">
        <f t="shared" si="283"/>
        <v/>
      </c>
      <c r="AI311" s="388"/>
      <c r="AJ311" s="445" t="str">
        <f t="shared" si="284"/>
        <v/>
      </c>
      <c r="AK311" s="364" t="str">
        <f t="shared" si="285"/>
        <v/>
      </c>
      <c r="AL311" s="388"/>
      <c r="AM311" s="364" t="str">
        <f t="shared" si="286"/>
        <v/>
      </c>
      <c r="AN311" s="445" t="str">
        <f t="shared" si="293"/>
        <v/>
      </c>
      <c r="AO311" s="388"/>
      <c r="AP311" s="445" t="str">
        <f t="shared" si="294"/>
        <v/>
      </c>
      <c r="AQ311" s="434">
        <f t="shared" si="295"/>
        <v>0.1</v>
      </c>
      <c r="AR311" s="451"/>
      <c r="AS311" s="434" t="str">
        <f t="shared" si="296"/>
        <v/>
      </c>
      <c r="AT311" s="389"/>
      <c r="AU311" s="435" t="str">
        <f t="shared" si="297"/>
        <v/>
      </c>
      <c r="AV311" s="364" t="str">
        <f t="shared" si="298"/>
        <v/>
      </c>
      <c r="AW311" s="389"/>
      <c r="AX311" s="365" t="str">
        <f t="shared" si="299"/>
        <v/>
      </c>
      <c r="AY311" s="366" t="str">
        <f t="shared" si="287"/>
        <v/>
      </c>
      <c r="AZ311" s="358" t="str">
        <f t="shared" si="288"/>
        <v/>
      </c>
      <c r="BA311" s="366" t="str">
        <f t="shared" si="289"/>
        <v/>
      </c>
      <c r="BB311" s="358" t="str">
        <f t="shared" si="290"/>
        <v/>
      </c>
      <c r="BC311" s="366" t="str">
        <f t="shared" si="291"/>
        <v/>
      </c>
      <c r="BD311" s="367" t="str">
        <f t="shared" si="292"/>
        <v/>
      </c>
      <c r="BE311" s="356"/>
      <c r="BF311" s="356"/>
      <c r="BG311" s="356"/>
      <c r="BH311" s="356"/>
    </row>
    <row r="312" spans="1:83" ht="21.75" thickBot="1" x14ac:dyDescent="0.4">
      <c r="A312" s="368" t="s">
        <v>294</v>
      </c>
      <c r="B312" s="381">
        <v>0.15</v>
      </c>
      <c r="C312" s="372"/>
      <c r="D312" s="368" t="s">
        <v>284</v>
      </c>
      <c r="E312" s="374"/>
      <c r="F312" s="375">
        <f>IF(B312&gt;0,(B312-B311)/B311,"")</f>
        <v>0.49999999999999989</v>
      </c>
      <c r="G312" s="355"/>
      <c r="H312" s="355"/>
      <c r="I312" s="355"/>
      <c r="J312" s="355"/>
      <c r="Q312" s="364" t="str">
        <f t="shared" si="273"/>
        <v/>
      </c>
      <c r="R312" s="388"/>
      <c r="S312" s="364" t="str">
        <f t="shared" si="274"/>
        <v/>
      </c>
      <c r="T312" s="445" t="str">
        <f t="shared" si="275"/>
        <v/>
      </c>
      <c r="U312" s="388"/>
      <c r="V312" s="445" t="str">
        <f t="shared" si="276"/>
        <v/>
      </c>
      <c r="W312" s="388"/>
      <c r="X312" s="445" t="str">
        <f t="shared" si="277"/>
        <v/>
      </c>
      <c r="Y312" s="364" t="str">
        <f t="shared" si="278"/>
        <v/>
      </c>
      <c r="Z312" s="388"/>
      <c r="AA312" s="364" t="str">
        <f t="shared" si="279"/>
        <v/>
      </c>
      <c r="AB312" s="445" t="str">
        <f t="shared" si="280"/>
        <v/>
      </c>
      <c r="AC312" s="388"/>
      <c r="AD312" s="445" t="str">
        <f t="shared" si="281"/>
        <v/>
      </c>
      <c r="AE312" s="364" t="str">
        <f t="shared" si="282"/>
        <v/>
      </c>
      <c r="AF312" s="388"/>
      <c r="AG312" s="364"/>
      <c r="AH312" s="445" t="str">
        <f t="shared" si="283"/>
        <v/>
      </c>
      <c r="AI312" s="388"/>
      <c r="AJ312" s="445" t="str">
        <f t="shared" si="284"/>
        <v/>
      </c>
      <c r="AK312" s="364" t="str">
        <f t="shared" si="285"/>
        <v/>
      </c>
      <c r="AL312" s="388"/>
      <c r="AM312" s="364" t="str">
        <f t="shared" si="286"/>
        <v/>
      </c>
      <c r="AN312" s="445" t="str">
        <f t="shared" si="293"/>
        <v/>
      </c>
      <c r="AO312" s="388"/>
      <c r="AP312" s="445" t="str">
        <f t="shared" si="294"/>
        <v/>
      </c>
      <c r="AQ312" s="434" t="str">
        <f t="shared" si="295"/>
        <v/>
      </c>
      <c r="AR312" s="451"/>
      <c r="AS312" s="434">
        <f t="shared" si="296"/>
        <v>0.15</v>
      </c>
      <c r="AT312" s="389"/>
      <c r="AU312" s="435">
        <f t="shared" si="297"/>
        <v>0.49999999999999989</v>
      </c>
      <c r="AV312" s="364" t="str">
        <f t="shared" si="298"/>
        <v/>
      </c>
      <c r="AW312" s="389"/>
      <c r="AX312" s="365" t="str">
        <f t="shared" si="299"/>
        <v/>
      </c>
      <c r="AY312" s="366" t="str">
        <f t="shared" si="287"/>
        <v/>
      </c>
      <c r="AZ312" s="358" t="str">
        <f t="shared" si="288"/>
        <v/>
      </c>
      <c r="BA312" s="366" t="str">
        <f t="shared" si="289"/>
        <v/>
      </c>
      <c r="BB312" s="358" t="str">
        <f t="shared" si="290"/>
        <v/>
      </c>
      <c r="BC312" s="366" t="str">
        <f t="shared" si="291"/>
        <v/>
      </c>
      <c r="BD312" s="367" t="str">
        <f t="shared" si="292"/>
        <v/>
      </c>
      <c r="BE312" s="356"/>
      <c r="BF312" s="356"/>
      <c r="BG312" s="356"/>
      <c r="BH312" s="356"/>
    </row>
    <row r="313" spans="1:83" ht="21.75" thickBot="1" x14ac:dyDescent="0.4">
      <c r="A313" s="368" t="s">
        <v>295</v>
      </c>
      <c r="B313" s="381">
        <v>0.2</v>
      </c>
      <c r="C313" s="372"/>
      <c r="D313" s="368" t="s">
        <v>286</v>
      </c>
      <c r="E313" s="374"/>
      <c r="F313" s="375">
        <f>IF(B313&gt;0,(B313-B311)/B311,"")</f>
        <v>1</v>
      </c>
      <c r="G313" s="355"/>
      <c r="H313" s="355"/>
      <c r="I313" s="355"/>
      <c r="J313" s="355"/>
      <c r="Q313" s="364" t="str">
        <f t="shared" si="273"/>
        <v/>
      </c>
      <c r="R313" s="388"/>
      <c r="S313" s="364" t="str">
        <f t="shared" si="274"/>
        <v/>
      </c>
      <c r="T313" s="445" t="str">
        <f t="shared" si="275"/>
        <v/>
      </c>
      <c r="U313" s="388"/>
      <c r="V313" s="445" t="str">
        <f t="shared" si="276"/>
        <v/>
      </c>
      <c r="W313" s="388"/>
      <c r="X313" s="445" t="str">
        <f t="shared" si="277"/>
        <v/>
      </c>
      <c r="Y313" s="364" t="str">
        <f t="shared" si="278"/>
        <v/>
      </c>
      <c r="Z313" s="388"/>
      <c r="AA313" s="364" t="str">
        <f t="shared" si="279"/>
        <v/>
      </c>
      <c r="AB313" s="445" t="str">
        <f t="shared" si="280"/>
        <v/>
      </c>
      <c r="AC313" s="388"/>
      <c r="AD313" s="445" t="str">
        <f t="shared" si="281"/>
        <v/>
      </c>
      <c r="AE313" s="364" t="str">
        <f t="shared" si="282"/>
        <v/>
      </c>
      <c r="AF313" s="388"/>
      <c r="AG313" s="364"/>
      <c r="AH313" s="445" t="str">
        <f t="shared" si="283"/>
        <v/>
      </c>
      <c r="AI313" s="388"/>
      <c r="AJ313" s="445" t="str">
        <f t="shared" si="284"/>
        <v/>
      </c>
      <c r="AK313" s="364" t="str">
        <f t="shared" si="285"/>
        <v/>
      </c>
      <c r="AL313" s="388"/>
      <c r="AM313" s="364" t="str">
        <f t="shared" si="286"/>
        <v/>
      </c>
      <c r="AN313" s="445" t="str">
        <f t="shared" si="293"/>
        <v/>
      </c>
      <c r="AO313" s="388"/>
      <c r="AP313" s="445" t="str">
        <f t="shared" si="294"/>
        <v/>
      </c>
      <c r="AQ313" s="434" t="str">
        <f t="shared" si="295"/>
        <v/>
      </c>
      <c r="AR313" s="451"/>
      <c r="AS313" s="434" t="str">
        <f t="shared" si="296"/>
        <v/>
      </c>
      <c r="AT313" s="389"/>
      <c r="AU313" s="435" t="str">
        <f t="shared" si="297"/>
        <v/>
      </c>
      <c r="AV313" s="364">
        <f t="shared" si="298"/>
        <v>0.2</v>
      </c>
      <c r="AW313" s="389"/>
      <c r="AX313" s="365">
        <f>IF(A313="16) Qual porcentagem dos recursos financeiros de São Carlos será investida em abastecimento de água e estruturas de saneamento em 2050?   ",F313,"")</f>
        <v>1</v>
      </c>
      <c r="AY313" s="366" t="str">
        <f t="shared" si="287"/>
        <v/>
      </c>
      <c r="AZ313" s="358" t="str">
        <f t="shared" si="288"/>
        <v/>
      </c>
      <c r="BA313" s="366" t="str">
        <f t="shared" si="289"/>
        <v/>
      </c>
      <c r="BB313" s="358" t="str">
        <f t="shared" si="290"/>
        <v/>
      </c>
      <c r="BC313" s="366" t="str">
        <f t="shared" si="291"/>
        <v/>
      </c>
      <c r="BD313" s="367" t="str">
        <f t="shared" si="292"/>
        <v/>
      </c>
      <c r="BE313" s="356"/>
      <c r="BF313" s="356"/>
      <c r="BG313" s="356"/>
      <c r="BH313" s="356"/>
    </row>
    <row r="314" spans="1:83" ht="21.75" thickBot="1" x14ac:dyDescent="0.4">
      <c r="A314" s="355"/>
      <c r="B314" s="355"/>
      <c r="C314" s="355"/>
      <c r="D314" s="355"/>
      <c r="E314" s="355"/>
      <c r="F314" s="383"/>
      <c r="G314" s="355"/>
      <c r="H314" s="823" t="s">
        <v>296</v>
      </c>
      <c r="I314" s="823"/>
      <c r="J314" s="355"/>
      <c r="Q314" s="364" t="str">
        <f t="shared" si="273"/>
        <v/>
      </c>
      <c r="R314" s="388"/>
      <c r="S314" s="364" t="str">
        <f t="shared" si="274"/>
        <v/>
      </c>
      <c r="T314" s="445" t="str">
        <f t="shared" si="275"/>
        <v/>
      </c>
      <c r="U314" s="388"/>
      <c r="V314" s="445" t="str">
        <f t="shared" si="276"/>
        <v/>
      </c>
      <c r="W314" s="388"/>
      <c r="X314" s="445" t="str">
        <f t="shared" si="277"/>
        <v/>
      </c>
      <c r="Y314" s="364" t="str">
        <f t="shared" si="278"/>
        <v/>
      </c>
      <c r="Z314" s="388"/>
      <c r="AA314" s="364" t="str">
        <f t="shared" si="279"/>
        <v/>
      </c>
      <c r="AB314" s="445" t="str">
        <f t="shared" si="280"/>
        <v/>
      </c>
      <c r="AC314" s="388"/>
      <c r="AD314" s="445" t="str">
        <f t="shared" si="281"/>
        <v/>
      </c>
      <c r="AE314" s="364" t="str">
        <f t="shared" si="282"/>
        <v/>
      </c>
      <c r="AF314" s="388"/>
      <c r="AG314" s="364"/>
      <c r="AH314" s="445" t="str">
        <f t="shared" si="283"/>
        <v/>
      </c>
      <c r="AI314" s="388"/>
      <c r="AJ314" s="445" t="str">
        <f t="shared" si="284"/>
        <v/>
      </c>
      <c r="AK314" s="364" t="str">
        <f t="shared" si="285"/>
        <v/>
      </c>
      <c r="AL314" s="388"/>
      <c r="AM314" s="364" t="str">
        <f t="shared" si="286"/>
        <v/>
      </c>
      <c r="AN314" s="445" t="str">
        <f t="shared" si="293"/>
        <v/>
      </c>
      <c r="AO314" s="388"/>
      <c r="AP314" s="445" t="str">
        <f t="shared" si="294"/>
        <v/>
      </c>
      <c r="AQ314" s="434" t="str">
        <f t="shared" si="295"/>
        <v/>
      </c>
      <c r="AR314" s="451"/>
      <c r="AS314" s="434" t="str">
        <f t="shared" si="296"/>
        <v/>
      </c>
      <c r="AT314" s="389"/>
      <c r="AU314" s="435" t="str">
        <f t="shared" si="297"/>
        <v/>
      </c>
      <c r="AV314" s="364" t="str">
        <f t="shared" si="298"/>
        <v/>
      </c>
      <c r="AW314" s="389"/>
      <c r="AX314" s="365" t="str">
        <f t="shared" si="299"/>
        <v/>
      </c>
      <c r="AY314" s="366" t="str">
        <f t="shared" si="287"/>
        <v/>
      </c>
      <c r="AZ314" s="358" t="str">
        <f t="shared" si="288"/>
        <v/>
      </c>
      <c r="BA314" s="366" t="str">
        <f t="shared" si="289"/>
        <v/>
      </c>
      <c r="BB314" s="358" t="str">
        <f t="shared" si="290"/>
        <v/>
      </c>
      <c r="BC314" s="366" t="str">
        <f t="shared" si="291"/>
        <v/>
      </c>
      <c r="BD314" s="367" t="str">
        <f t="shared" si="292"/>
        <v/>
      </c>
      <c r="BE314" s="356"/>
      <c r="BF314" s="356"/>
      <c r="BG314" s="356"/>
      <c r="BH314" s="356"/>
    </row>
    <row r="315" spans="1:83" ht="21.75" thickBot="1" x14ac:dyDescent="0.4">
      <c r="A315" s="368" t="s">
        <v>297</v>
      </c>
      <c r="B315" s="820" t="s">
        <v>333</v>
      </c>
      <c r="C315" s="821"/>
      <c r="D315" s="821"/>
      <c r="E315" s="821"/>
      <c r="F315" s="821"/>
      <c r="G315" s="822"/>
      <c r="H315" s="819">
        <v>0</v>
      </c>
      <c r="I315" s="819"/>
      <c r="J315" s="355"/>
      <c r="Q315" s="364" t="str">
        <f t="shared" si="273"/>
        <v/>
      </c>
      <c r="R315" s="388"/>
      <c r="S315" s="364" t="str">
        <f t="shared" si="274"/>
        <v/>
      </c>
      <c r="T315" s="445" t="str">
        <f t="shared" si="275"/>
        <v/>
      </c>
      <c r="U315" s="388"/>
      <c r="V315" s="445" t="str">
        <f t="shared" si="276"/>
        <v/>
      </c>
      <c r="W315" s="388"/>
      <c r="X315" s="445" t="str">
        <f t="shared" si="277"/>
        <v/>
      </c>
      <c r="Y315" s="364" t="str">
        <f t="shared" si="278"/>
        <v/>
      </c>
      <c r="Z315" s="388"/>
      <c r="AA315" s="364" t="str">
        <f t="shared" si="279"/>
        <v/>
      </c>
      <c r="AB315" s="445" t="str">
        <f t="shared" si="280"/>
        <v/>
      </c>
      <c r="AC315" s="388"/>
      <c r="AD315" s="445" t="str">
        <f t="shared" si="281"/>
        <v/>
      </c>
      <c r="AE315" s="364" t="str">
        <f t="shared" si="282"/>
        <v/>
      </c>
      <c r="AF315" s="388"/>
      <c r="AG315" s="364"/>
      <c r="AH315" s="445" t="str">
        <f t="shared" si="283"/>
        <v/>
      </c>
      <c r="AI315" s="388"/>
      <c r="AJ315" s="445" t="str">
        <f t="shared" si="284"/>
        <v/>
      </c>
      <c r="AK315" s="364" t="str">
        <f t="shared" si="285"/>
        <v/>
      </c>
      <c r="AL315" s="388"/>
      <c r="AM315" s="364" t="str">
        <f t="shared" si="286"/>
        <v/>
      </c>
      <c r="AN315" s="445" t="str">
        <f t="shared" si="293"/>
        <v/>
      </c>
      <c r="AO315" s="388"/>
      <c r="AP315" s="445" t="str">
        <f t="shared" si="294"/>
        <v/>
      </c>
      <c r="AQ315" s="434" t="str">
        <f t="shared" si="295"/>
        <v/>
      </c>
      <c r="AR315" s="451"/>
      <c r="AS315" s="434" t="str">
        <f t="shared" si="296"/>
        <v/>
      </c>
      <c r="AT315" s="389"/>
      <c r="AU315" s="435" t="str">
        <f t="shared" si="297"/>
        <v/>
      </c>
      <c r="AV315" s="364" t="str">
        <f t="shared" si="298"/>
        <v/>
      </c>
      <c r="AW315" s="389"/>
      <c r="AX315" s="365" t="str">
        <f t="shared" si="299"/>
        <v/>
      </c>
      <c r="AY315" s="366">
        <f t="shared" si="287"/>
        <v>0</v>
      </c>
      <c r="AZ315" s="358" t="str">
        <f t="shared" si="288"/>
        <v/>
      </c>
      <c r="BA315" s="366" t="str">
        <f t="shared" si="289"/>
        <v/>
      </c>
      <c r="BB315" s="358" t="str">
        <f t="shared" si="290"/>
        <v/>
      </c>
      <c r="BC315" s="366" t="str">
        <f t="shared" si="291"/>
        <v/>
      </c>
      <c r="BD315" s="367" t="str">
        <f t="shared" si="292"/>
        <v/>
      </c>
      <c r="BE315" s="356"/>
      <c r="BF315" s="356"/>
      <c r="BG315" s="356"/>
      <c r="BH315" s="356"/>
    </row>
    <row r="316" spans="1:83" ht="21.75" thickBot="1" x14ac:dyDescent="0.4">
      <c r="A316" s="368" t="s">
        <v>299</v>
      </c>
      <c r="B316" s="820" t="s">
        <v>300</v>
      </c>
      <c r="C316" s="821"/>
      <c r="D316" s="821"/>
      <c r="E316" s="821"/>
      <c r="F316" s="821"/>
      <c r="G316" s="822"/>
      <c r="H316" s="819">
        <v>1</v>
      </c>
      <c r="I316" s="819"/>
      <c r="J316" s="355"/>
      <c r="Q316" s="364" t="str">
        <f t="shared" si="273"/>
        <v/>
      </c>
      <c r="R316" s="388"/>
      <c r="S316" s="364" t="str">
        <f t="shared" si="274"/>
        <v/>
      </c>
      <c r="T316" s="445" t="str">
        <f t="shared" si="275"/>
        <v/>
      </c>
      <c r="U316" s="388"/>
      <c r="V316" s="445" t="str">
        <f t="shared" si="276"/>
        <v/>
      </c>
      <c r="W316" s="388"/>
      <c r="X316" s="445" t="str">
        <f t="shared" si="277"/>
        <v/>
      </c>
      <c r="Y316" s="364" t="str">
        <f t="shared" si="278"/>
        <v/>
      </c>
      <c r="Z316" s="388"/>
      <c r="AA316" s="364" t="str">
        <f t="shared" si="279"/>
        <v/>
      </c>
      <c r="AB316" s="445" t="str">
        <f t="shared" si="280"/>
        <v/>
      </c>
      <c r="AC316" s="388"/>
      <c r="AD316" s="445" t="str">
        <f t="shared" si="281"/>
        <v/>
      </c>
      <c r="AE316" s="364" t="str">
        <f t="shared" si="282"/>
        <v/>
      </c>
      <c r="AF316" s="388"/>
      <c r="AG316" s="364"/>
      <c r="AH316" s="445" t="str">
        <f t="shared" si="283"/>
        <v/>
      </c>
      <c r="AI316" s="388"/>
      <c r="AJ316" s="445" t="str">
        <f t="shared" si="284"/>
        <v/>
      </c>
      <c r="AK316" s="364" t="str">
        <f t="shared" si="285"/>
        <v/>
      </c>
      <c r="AL316" s="388"/>
      <c r="AM316" s="364" t="str">
        <f t="shared" si="286"/>
        <v/>
      </c>
      <c r="AN316" s="445" t="str">
        <f t="shared" si="293"/>
        <v/>
      </c>
      <c r="AO316" s="388"/>
      <c r="AP316" s="445" t="str">
        <f t="shared" si="294"/>
        <v/>
      </c>
      <c r="AQ316" s="434" t="str">
        <f t="shared" si="295"/>
        <v/>
      </c>
      <c r="AR316" s="451"/>
      <c r="AS316" s="434" t="str">
        <f t="shared" si="296"/>
        <v/>
      </c>
      <c r="AT316" s="389"/>
      <c r="AU316" s="435" t="str">
        <f t="shared" si="297"/>
        <v/>
      </c>
      <c r="AV316" s="364" t="str">
        <f t="shared" si="298"/>
        <v/>
      </c>
      <c r="AW316" s="389"/>
      <c r="AX316" s="365" t="str">
        <f t="shared" si="299"/>
        <v/>
      </c>
      <c r="AY316" s="366" t="str">
        <f t="shared" si="287"/>
        <v/>
      </c>
      <c r="AZ316" s="358">
        <f t="shared" si="288"/>
        <v>1</v>
      </c>
      <c r="BA316" s="366" t="str">
        <f t="shared" si="289"/>
        <v/>
      </c>
      <c r="BB316" s="358" t="str">
        <f t="shared" si="290"/>
        <v/>
      </c>
      <c r="BC316" s="366" t="str">
        <f t="shared" si="291"/>
        <v/>
      </c>
      <c r="BD316" s="367" t="str">
        <f t="shared" si="292"/>
        <v/>
      </c>
      <c r="BE316" s="356"/>
      <c r="BF316" s="356"/>
      <c r="BG316" s="356"/>
      <c r="BH316" s="356"/>
    </row>
    <row r="317" spans="1:83" ht="21.75" thickBot="1" x14ac:dyDescent="0.4">
      <c r="A317" s="368" t="s">
        <v>301</v>
      </c>
      <c r="B317" s="820" t="s">
        <v>334</v>
      </c>
      <c r="C317" s="821"/>
      <c r="D317" s="821"/>
      <c r="E317" s="821"/>
      <c r="F317" s="821"/>
      <c r="G317" s="822"/>
      <c r="H317" s="819">
        <v>0</v>
      </c>
      <c r="I317" s="819"/>
      <c r="J317" s="355"/>
      <c r="Q317" s="364" t="str">
        <f t="shared" si="273"/>
        <v/>
      </c>
      <c r="R317" s="388"/>
      <c r="S317" s="364" t="str">
        <f t="shared" si="274"/>
        <v/>
      </c>
      <c r="T317" s="445" t="str">
        <f t="shared" si="275"/>
        <v/>
      </c>
      <c r="U317" s="388"/>
      <c r="V317" s="445" t="str">
        <f t="shared" si="276"/>
        <v/>
      </c>
      <c r="W317" s="388"/>
      <c r="X317" s="445" t="str">
        <f t="shared" si="277"/>
        <v/>
      </c>
      <c r="Y317" s="364" t="str">
        <f t="shared" si="278"/>
        <v/>
      </c>
      <c r="Z317" s="388"/>
      <c r="AA317" s="364" t="str">
        <f t="shared" si="279"/>
        <v/>
      </c>
      <c r="AB317" s="445" t="str">
        <f t="shared" si="280"/>
        <v/>
      </c>
      <c r="AC317" s="388"/>
      <c r="AD317" s="445" t="str">
        <f t="shared" si="281"/>
        <v/>
      </c>
      <c r="AE317" s="364" t="str">
        <f t="shared" si="282"/>
        <v/>
      </c>
      <c r="AF317" s="388"/>
      <c r="AG317" s="364"/>
      <c r="AH317" s="445" t="str">
        <f t="shared" si="283"/>
        <v/>
      </c>
      <c r="AI317" s="388"/>
      <c r="AJ317" s="445" t="str">
        <f t="shared" si="284"/>
        <v/>
      </c>
      <c r="AK317" s="364" t="str">
        <f t="shared" si="285"/>
        <v/>
      </c>
      <c r="AL317" s="388"/>
      <c r="AM317" s="364" t="str">
        <f t="shared" si="286"/>
        <v/>
      </c>
      <c r="AN317" s="445" t="str">
        <f t="shared" si="293"/>
        <v/>
      </c>
      <c r="AO317" s="388"/>
      <c r="AP317" s="445" t="str">
        <f t="shared" si="294"/>
        <v/>
      </c>
      <c r="AQ317" s="434" t="str">
        <f t="shared" si="295"/>
        <v/>
      </c>
      <c r="AR317" s="451"/>
      <c r="AS317" s="434" t="str">
        <f t="shared" si="296"/>
        <v/>
      </c>
      <c r="AT317" s="389"/>
      <c r="AU317" s="435" t="str">
        <f t="shared" si="297"/>
        <v/>
      </c>
      <c r="AV317" s="364" t="str">
        <f t="shared" si="298"/>
        <v/>
      </c>
      <c r="AW317" s="389"/>
      <c r="AX317" s="365" t="str">
        <f t="shared" si="299"/>
        <v/>
      </c>
      <c r="AY317" s="366" t="str">
        <f t="shared" si="287"/>
        <v/>
      </c>
      <c r="AZ317" s="358" t="str">
        <f t="shared" si="288"/>
        <v/>
      </c>
      <c r="BA317" s="366">
        <f t="shared" si="289"/>
        <v>0</v>
      </c>
      <c r="BB317" s="358" t="str">
        <f t="shared" si="290"/>
        <v/>
      </c>
      <c r="BC317" s="366" t="str">
        <f t="shared" si="291"/>
        <v/>
      </c>
      <c r="BD317" s="367" t="str">
        <f t="shared" si="292"/>
        <v/>
      </c>
      <c r="BE317" s="356"/>
      <c r="BF317" s="356"/>
      <c r="BG317" s="356"/>
      <c r="BH317" s="356"/>
    </row>
    <row r="318" spans="1:83" ht="21.75" thickBot="1" x14ac:dyDescent="0.4">
      <c r="A318" s="368" t="s">
        <v>302</v>
      </c>
      <c r="B318" s="820" t="s">
        <v>3</v>
      </c>
      <c r="C318" s="821"/>
      <c r="D318" s="821"/>
      <c r="E318" s="821"/>
      <c r="F318" s="821"/>
      <c r="G318" s="822"/>
      <c r="H318" s="819">
        <v>1</v>
      </c>
      <c r="I318" s="819"/>
      <c r="J318" s="355"/>
      <c r="Q318" s="364" t="str">
        <f t="shared" si="273"/>
        <v/>
      </c>
      <c r="R318" s="388"/>
      <c r="S318" s="364" t="str">
        <f t="shared" si="274"/>
        <v/>
      </c>
      <c r="T318" s="445" t="str">
        <f t="shared" si="275"/>
        <v/>
      </c>
      <c r="U318" s="388"/>
      <c r="V318" s="445" t="str">
        <f t="shared" si="276"/>
        <v/>
      </c>
      <c r="W318" s="388"/>
      <c r="X318" s="445" t="str">
        <f t="shared" si="277"/>
        <v/>
      </c>
      <c r="Y318" s="364" t="str">
        <f t="shared" si="278"/>
        <v/>
      </c>
      <c r="Z318" s="388"/>
      <c r="AA318" s="364" t="str">
        <f t="shared" si="279"/>
        <v/>
      </c>
      <c r="AB318" s="445" t="str">
        <f t="shared" si="280"/>
        <v/>
      </c>
      <c r="AC318" s="388"/>
      <c r="AD318" s="445" t="str">
        <f t="shared" si="281"/>
        <v/>
      </c>
      <c r="AE318" s="364" t="str">
        <f t="shared" si="282"/>
        <v/>
      </c>
      <c r="AF318" s="388"/>
      <c r="AG318" s="364"/>
      <c r="AH318" s="445" t="str">
        <f t="shared" si="283"/>
        <v/>
      </c>
      <c r="AI318" s="388"/>
      <c r="AJ318" s="445" t="str">
        <f t="shared" si="284"/>
        <v/>
      </c>
      <c r="AK318" s="364" t="str">
        <f t="shared" si="285"/>
        <v/>
      </c>
      <c r="AL318" s="388"/>
      <c r="AM318" s="364" t="str">
        <f t="shared" si="286"/>
        <v/>
      </c>
      <c r="AN318" s="445" t="str">
        <f t="shared" si="293"/>
        <v/>
      </c>
      <c r="AO318" s="388"/>
      <c r="AP318" s="445" t="str">
        <f t="shared" si="294"/>
        <v/>
      </c>
      <c r="AQ318" s="434" t="str">
        <f t="shared" si="295"/>
        <v/>
      </c>
      <c r="AR318" s="451"/>
      <c r="AS318" s="434" t="str">
        <f t="shared" si="296"/>
        <v/>
      </c>
      <c r="AT318" s="389"/>
      <c r="AU318" s="435" t="str">
        <f t="shared" si="297"/>
        <v/>
      </c>
      <c r="AV318" s="364" t="str">
        <f t="shared" si="298"/>
        <v/>
      </c>
      <c r="AW318" s="389"/>
      <c r="AX318" s="365" t="str">
        <f t="shared" si="299"/>
        <v/>
      </c>
      <c r="AY318" s="366" t="str">
        <f t="shared" si="287"/>
        <v/>
      </c>
      <c r="AZ318" s="358" t="str">
        <f t="shared" si="288"/>
        <v/>
      </c>
      <c r="BA318" s="366" t="str">
        <f t="shared" si="289"/>
        <v/>
      </c>
      <c r="BB318" s="358">
        <f t="shared" si="290"/>
        <v>1</v>
      </c>
      <c r="BC318" s="366" t="str">
        <f t="shared" si="291"/>
        <v/>
      </c>
      <c r="BD318" s="367" t="str">
        <f t="shared" si="292"/>
        <v/>
      </c>
      <c r="BE318" s="356"/>
      <c r="BF318" s="356"/>
      <c r="BG318" s="356"/>
      <c r="BH318" s="356"/>
    </row>
    <row r="319" spans="1:83" ht="21.75" thickBot="1" x14ac:dyDescent="0.4">
      <c r="A319" s="368" t="s">
        <v>303</v>
      </c>
      <c r="B319" s="820" t="s">
        <v>335</v>
      </c>
      <c r="C319" s="821"/>
      <c r="D319" s="821"/>
      <c r="E319" s="821"/>
      <c r="F319" s="821"/>
      <c r="G319" s="822"/>
      <c r="H319" s="819">
        <v>1</v>
      </c>
      <c r="I319" s="819"/>
      <c r="J319" s="355"/>
      <c r="Q319" s="364" t="str">
        <f t="shared" si="273"/>
        <v/>
      </c>
      <c r="R319" s="388"/>
      <c r="S319" s="364" t="str">
        <f t="shared" si="274"/>
        <v/>
      </c>
      <c r="T319" s="445" t="str">
        <f t="shared" si="275"/>
        <v/>
      </c>
      <c r="U319" s="388"/>
      <c r="V319" s="445" t="str">
        <f t="shared" si="276"/>
        <v/>
      </c>
      <c r="W319" s="388"/>
      <c r="X319" s="445" t="str">
        <f t="shared" si="277"/>
        <v/>
      </c>
      <c r="Y319" s="364" t="str">
        <f t="shared" si="278"/>
        <v/>
      </c>
      <c r="Z319" s="388"/>
      <c r="AA319" s="364" t="str">
        <f t="shared" si="279"/>
        <v/>
      </c>
      <c r="AB319" s="445" t="str">
        <f t="shared" si="280"/>
        <v/>
      </c>
      <c r="AC319" s="388"/>
      <c r="AD319" s="445" t="str">
        <f t="shared" si="281"/>
        <v/>
      </c>
      <c r="AE319" s="364" t="str">
        <f t="shared" si="282"/>
        <v/>
      </c>
      <c r="AF319" s="388"/>
      <c r="AG319" s="364"/>
      <c r="AH319" s="445" t="str">
        <f t="shared" si="283"/>
        <v/>
      </c>
      <c r="AI319" s="388"/>
      <c r="AJ319" s="445" t="str">
        <f t="shared" si="284"/>
        <v/>
      </c>
      <c r="AK319" s="364" t="str">
        <f t="shared" si="285"/>
        <v/>
      </c>
      <c r="AL319" s="388"/>
      <c r="AM319" s="364" t="str">
        <f t="shared" si="286"/>
        <v/>
      </c>
      <c r="AN319" s="445" t="str">
        <f t="shared" si="293"/>
        <v/>
      </c>
      <c r="AO319" s="388"/>
      <c r="AP319" s="445" t="str">
        <f t="shared" si="294"/>
        <v/>
      </c>
      <c r="AQ319" s="434" t="str">
        <f t="shared" si="295"/>
        <v/>
      </c>
      <c r="AR319" s="451"/>
      <c r="AS319" s="434" t="str">
        <f t="shared" si="296"/>
        <v/>
      </c>
      <c r="AT319" s="389"/>
      <c r="AU319" s="435" t="str">
        <f t="shared" si="297"/>
        <v/>
      </c>
      <c r="AV319" s="364" t="str">
        <f t="shared" si="298"/>
        <v/>
      </c>
      <c r="AW319" s="389"/>
      <c r="AX319" s="365" t="str">
        <f t="shared" si="299"/>
        <v/>
      </c>
      <c r="AY319" s="366" t="str">
        <f t="shared" si="287"/>
        <v/>
      </c>
      <c r="AZ319" s="358" t="str">
        <f t="shared" si="288"/>
        <v/>
      </c>
      <c r="BA319" s="366" t="str">
        <f t="shared" si="289"/>
        <v/>
      </c>
      <c r="BB319" s="358" t="str">
        <f t="shared" si="290"/>
        <v/>
      </c>
      <c r="BC319" s="366">
        <f t="shared" si="291"/>
        <v>1</v>
      </c>
      <c r="BD319" s="367" t="str">
        <f t="shared" si="292"/>
        <v/>
      </c>
      <c r="BE319" s="356"/>
      <c r="BF319" s="356"/>
      <c r="BG319" s="356"/>
      <c r="BH319" s="356"/>
    </row>
    <row r="320" spans="1:83" ht="21.75" thickBot="1" x14ac:dyDescent="0.4">
      <c r="A320" s="368" t="s">
        <v>305</v>
      </c>
      <c r="B320" s="820"/>
      <c r="C320" s="821"/>
      <c r="D320" s="821"/>
      <c r="E320" s="821"/>
      <c r="F320" s="821"/>
      <c r="G320" s="822"/>
      <c r="H320" s="819"/>
      <c r="I320" s="819"/>
      <c r="J320" s="355"/>
      <c r="Q320" s="364" t="str">
        <f t="shared" si="273"/>
        <v/>
      </c>
      <c r="R320" s="388"/>
      <c r="S320" s="364" t="str">
        <f t="shared" si="274"/>
        <v/>
      </c>
      <c r="T320" s="445" t="str">
        <f t="shared" si="275"/>
        <v/>
      </c>
      <c r="U320" s="388"/>
      <c r="V320" s="445" t="str">
        <f t="shared" si="276"/>
        <v/>
      </c>
      <c r="W320" s="388"/>
      <c r="X320" s="445" t="str">
        <f t="shared" si="277"/>
        <v/>
      </c>
      <c r="Y320" s="364" t="str">
        <f t="shared" si="278"/>
        <v/>
      </c>
      <c r="Z320" s="388"/>
      <c r="AA320" s="364" t="str">
        <f t="shared" si="279"/>
        <v/>
      </c>
      <c r="AB320" s="445" t="str">
        <f t="shared" si="280"/>
        <v/>
      </c>
      <c r="AC320" s="388"/>
      <c r="AD320" s="445" t="str">
        <f t="shared" si="281"/>
        <v/>
      </c>
      <c r="AE320" s="364" t="str">
        <f t="shared" si="282"/>
        <v/>
      </c>
      <c r="AF320" s="388"/>
      <c r="AG320" s="364"/>
      <c r="AH320" s="445" t="str">
        <f t="shared" si="283"/>
        <v/>
      </c>
      <c r="AI320" s="388"/>
      <c r="AJ320" s="445" t="str">
        <f t="shared" si="284"/>
        <v/>
      </c>
      <c r="AK320" s="364" t="str">
        <f t="shared" si="285"/>
        <v/>
      </c>
      <c r="AL320" s="388"/>
      <c r="AM320" s="364" t="str">
        <f t="shared" si="286"/>
        <v/>
      </c>
      <c r="AN320" s="445" t="str">
        <f t="shared" si="293"/>
        <v/>
      </c>
      <c r="AO320" s="388"/>
      <c r="AP320" s="445" t="str">
        <f t="shared" si="294"/>
        <v/>
      </c>
      <c r="AQ320" s="434" t="str">
        <f t="shared" si="295"/>
        <v/>
      </c>
      <c r="AR320" s="451"/>
      <c r="AS320" s="434" t="str">
        <f t="shared" si="296"/>
        <v/>
      </c>
      <c r="AT320" s="389"/>
      <c r="AU320" s="435" t="str">
        <f t="shared" si="297"/>
        <v/>
      </c>
      <c r="AV320" s="364" t="str">
        <f t="shared" si="298"/>
        <v/>
      </c>
      <c r="AW320" s="389"/>
      <c r="AX320" s="365" t="str">
        <f t="shared" si="299"/>
        <v/>
      </c>
      <c r="AY320" s="366" t="str">
        <f t="shared" si="287"/>
        <v/>
      </c>
      <c r="AZ320" s="358" t="str">
        <f t="shared" si="288"/>
        <v/>
      </c>
      <c r="BA320" s="366" t="str">
        <f t="shared" si="289"/>
        <v/>
      </c>
      <c r="BB320" s="358" t="str">
        <f t="shared" si="290"/>
        <v/>
      </c>
      <c r="BC320" s="366" t="str">
        <f t="shared" si="291"/>
        <v/>
      </c>
      <c r="BD320" s="367">
        <f t="shared" si="292"/>
        <v>0</v>
      </c>
      <c r="BE320" s="356"/>
      <c r="BF320" s="356"/>
      <c r="BG320" s="356"/>
      <c r="BH320" s="356"/>
      <c r="BJ320" s="360" t="str">
        <f>IF(B295&lt;20,SUM(AY294:BC320),"")</f>
        <v/>
      </c>
      <c r="BK320" s="360" t="str">
        <f>IF(AND(B295&gt;19,B295&lt;31),SUM(AY294:BC320),"")</f>
        <v/>
      </c>
      <c r="BL320" s="360">
        <f>IF(B295&gt;30,SUM(AY294:BC320),"")</f>
        <v>3</v>
      </c>
      <c r="BM320" s="356"/>
      <c r="BN320" s="360" t="str">
        <f>IF(AND(B295&lt;20,BJ320=0),1,"")</f>
        <v/>
      </c>
      <c r="BO320" s="360" t="str">
        <f>IF(AND(B295&lt;20,BJ320=1),1,"")</f>
        <v/>
      </c>
      <c r="BP320" s="360" t="str">
        <f>IF(AND(B295&lt;20,BJ320=2),1,"")</f>
        <v/>
      </c>
      <c r="BQ320" s="360" t="str">
        <f>IF(AND(B295&lt;20,BJ320=3),1,"")</f>
        <v/>
      </c>
      <c r="BR320" s="360" t="str">
        <f>IF(AND(B295&lt;20,BJ320=4),1,"")</f>
        <v/>
      </c>
      <c r="BS320" s="360" t="str">
        <f>IF(AND(B295&lt;20,BJ320=5),1,"")</f>
        <v/>
      </c>
      <c r="BT320" s="360" t="str">
        <f>IF(AND(AND(B295&gt;19,B295&lt;31),BK320=0),1,"")</f>
        <v/>
      </c>
      <c r="BU320" s="360" t="str">
        <f>IF(AND(AND(B295&gt;19,B295&lt;31),BK320=1),1,"")</f>
        <v/>
      </c>
      <c r="BV320" s="360" t="str">
        <f>IF(AND(AND(B295&gt;19,B295&lt;31),BK320=2),1,"")</f>
        <v/>
      </c>
      <c r="BW320" s="360" t="str">
        <f>IF(AND(AND(B295&gt;19,B295&lt;31),BK320=3),1,"")</f>
        <v/>
      </c>
      <c r="BX320" s="360" t="str">
        <f>IF(AND(AND(B295&gt;19,B295&lt;31),BK320=4),1,"")</f>
        <v/>
      </c>
      <c r="BY320" s="360" t="str">
        <f>IF(AND(AND(B295&gt;19,B295&lt;31),BK320=5),1,"")</f>
        <v/>
      </c>
      <c r="BZ320" s="360" t="str">
        <f>IF(AND(B295&gt;30,BL320=0),1,"")</f>
        <v/>
      </c>
      <c r="CA320" s="360" t="str">
        <f>IF(AND(B295&gt;30,BL320=1),1,"")</f>
        <v/>
      </c>
      <c r="CB320" s="360" t="str">
        <f>IF(AND(B295&gt;30,BL320=2),1,"")</f>
        <v/>
      </c>
      <c r="CC320" s="360">
        <f>IF(AND(B295&gt;30,BL320=3),1,"")</f>
        <v>1</v>
      </c>
      <c r="CD320" s="360" t="str">
        <f>IF(AND(B295&gt;30,BL320=4),1,"")</f>
        <v/>
      </c>
      <c r="CE320" s="360" t="str">
        <f>IF(AND(B295&gt;30,BL320=5),1,"")</f>
        <v/>
      </c>
    </row>
    <row r="321" spans="1:60" ht="36" x14ac:dyDescent="0.35">
      <c r="A321" s="818" t="str">
        <f>CONCATENATE("Voluntário",J321)</f>
        <v>Voluntário12</v>
      </c>
      <c r="B321" s="818"/>
      <c r="C321" s="818"/>
      <c r="D321" s="818"/>
      <c r="E321" s="818"/>
      <c r="F321" s="818"/>
      <c r="G321" s="818"/>
      <c r="H321" s="818"/>
      <c r="I321" s="818"/>
      <c r="J321" s="355">
        <f>J292+1</f>
        <v>12</v>
      </c>
      <c r="Q321" s="396"/>
      <c r="S321" s="396"/>
      <c r="T321" s="396"/>
      <c r="V321" s="396"/>
      <c r="X321" s="396"/>
      <c r="Y321" s="396"/>
      <c r="AA321" s="396"/>
      <c r="AB321" s="396"/>
      <c r="AD321" s="396"/>
      <c r="AE321" s="396"/>
      <c r="AG321" s="396"/>
      <c r="AH321" s="396"/>
      <c r="AJ321" s="396"/>
      <c r="AK321" s="396"/>
      <c r="AM321" s="396"/>
      <c r="AN321" s="396"/>
      <c r="AP321" s="396"/>
      <c r="AV321" s="396"/>
      <c r="AX321" s="397"/>
      <c r="AY321" s="398"/>
      <c r="AZ321" s="399"/>
      <c r="BA321" s="398"/>
      <c r="BB321" s="399"/>
      <c r="BC321" s="398"/>
      <c r="BD321" s="398"/>
      <c r="BE321" s="356"/>
      <c r="BF321" s="356"/>
      <c r="BG321" s="356"/>
      <c r="BH321" s="356"/>
    </row>
    <row r="322" spans="1:60" ht="21" x14ac:dyDescent="0.35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Q322" s="396"/>
      <c r="S322" s="396"/>
      <c r="T322" s="396"/>
      <c r="V322" s="396"/>
      <c r="X322" s="396"/>
      <c r="Y322" s="396"/>
      <c r="AA322" s="396"/>
      <c r="AB322" s="396"/>
      <c r="AD322" s="396"/>
      <c r="AE322" s="396"/>
      <c r="AG322" s="396"/>
      <c r="AH322" s="396"/>
      <c r="AJ322" s="396"/>
      <c r="AK322" s="396"/>
      <c r="AM322" s="396"/>
      <c r="AN322" s="396"/>
      <c r="AP322" s="396"/>
      <c r="AV322" s="396"/>
      <c r="AX322" s="397"/>
      <c r="AY322" s="398"/>
      <c r="AZ322" s="399"/>
      <c r="BA322" s="398"/>
      <c r="BB322" s="399"/>
      <c r="BC322" s="398"/>
      <c r="BD322" s="398"/>
      <c r="BE322" s="356"/>
      <c r="BF322" s="356"/>
      <c r="BG322" s="356"/>
      <c r="BH322" s="356"/>
    </row>
    <row r="323" spans="1:60" ht="21" x14ac:dyDescent="0.35">
      <c r="A323" s="356" t="s">
        <v>271</v>
      </c>
      <c r="B323" s="819">
        <v>991267686</v>
      </c>
      <c r="C323" s="819"/>
      <c r="D323" s="819"/>
      <c r="E323" s="819"/>
      <c r="F323" s="819"/>
      <c r="G323" s="819"/>
      <c r="H323" s="819"/>
      <c r="I323" s="819"/>
      <c r="J323" s="355"/>
      <c r="Q323" s="396"/>
      <c r="S323" s="396"/>
      <c r="T323" s="396"/>
      <c r="V323" s="396"/>
      <c r="X323" s="396"/>
      <c r="Y323" s="396"/>
      <c r="AA323" s="396"/>
      <c r="AB323" s="396"/>
      <c r="AD323" s="396"/>
      <c r="AE323" s="396"/>
      <c r="AG323" s="396"/>
      <c r="AH323" s="396"/>
      <c r="AJ323" s="396"/>
      <c r="AK323" s="396"/>
      <c r="AM323" s="396"/>
      <c r="AN323" s="396"/>
      <c r="AP323" s="396"/>
      <c r="AV323" s="396"/>
      <c r="AX323" s="397"/>
      <c r="AY323" s="398"/>
      <c r="AZ323" s="399"/>
      <c r="BA323" s="398"/>
      <c r="BB323" s="399"/>
      <c r="BC323" s="398"/>
      <c r="BD323" s="398"/>
      <c r="BE323" s="356"/>
      <c r="BF323" s="356"/>
      <c r="BG323" s="356"/>
      <c r="BH323" s="356"/>
    </row>
    <row r="324" spans="1:60" ht="21" x14ac:dyDescent="0.35">
      <c r="A324" s="356" t="s">
        <v>272</v>
      </c>
      <c r="B324" s="819">
        <v>40</v>
      </c>
      <c r="C324" s="819"/>
      <c r="D324" s="819"/>
      <c r="E324" s="819"/>
      <c r="F324" s="819"/>
      <c r="G324" s="819"/>
      <c r="H324" s="819"/>
      <c r="I324" s="819"/>
      <c r="J324" s="355"/>
      <c r="Q324" s="396"/>
      <c r="S324" s="396"/>
      <c r="T324" s="396"/>
      <c r="V324" s="396"/>
      <c r="X324" s="396"/>
      <c r="Y324" s="396"/>
      <c r="AA324" s="396"/>
      <c r="AB324" s="396"/>
      <c r="AD324" s="396"/>
      <c r="AE324" s="396"/>
      <c r="AG324" s="396"/>
      <c r="AH324" s="396"/>
      <c r="AJ324" s="396"/>
      <c r="AK324" s="396"/>
      <c r="AM324" s="396"/>
      <c r="AN324" s="396"/>
      <c r="AP324" s="396"/>
      <c r="AV324" s="396"/>
      <c r="AX324" s="397"/>
      <c r="AY324" s="398"/>
      <c r="AZ324" s="399"/>
      <c r="BA324" s="398"/>
      <c r="BB324" s="399"/>
      <c r="BC324" s="398"/>
      <c r="BD324" s="398"/>
      <c r="BE324" s="356"/>
      <c r="BF324" s="360" t="str">
        <f>IF(B324&lt;20,1,"")</f>
        <v/>
      </c>
      <c r="BG324" s="360" t="str">
        <f>IF(AND(B324&gt;19,B324&lt;31),1,"")</f>
        <v/>
      </c>
      <c r="BH324" s="360">
        <f>IF(B324&gt;30,1,"")</f>
        <v>1</v>
      </c>
    </row>
    <row r="325" spans="1:60" ht="21" x14ac:dyDescent="0.35">
      <c r="A325" s="356" t="s">
        <v>273</v>
      </c>
      <c r="B325" s="819" t="s">
        <v>336</v>
      </c>
      <c r="C325" s="819"/>
      <c r="D325" s="819"/>
      <c r="E325" s="819"/>
      <c r="F325" s="819"/>
      <c r="G325" s="819"/>
      <c r="H325" s="819"/>
      <c r="I325" s="819"/>
      <c r="J325" s="355"/>
      <c r="Q325" s="396"/>
      <c r="S325" s="396"/>
      <c r="T325" s="396"/>
      <c r="V325" s="396"/>
      <c r="X325" s="396"/>
      <c r="Y325" s="396"/>
      <c r="AA325" s="396"/>
      <c r="AB325" s="396"/>
      <c r="AD325" s="396"/>
      <c r="AE325" s="396"/>
      <c r="AG325" s="396"/>
      <c r="AH325" s="396"/>
      <c r="AJ325" s="396"/>
      <c r="AK325" s="396"/>
      <c r="AM325" s="396"/>
      <c r="AN325" s="396"/>
      <c r="AP325" s="396"/>
      <c r="AV325" s="396"/>
      <c r="AX325" s="397"/>
      <c r="AY325" s="398"/>
      <c r="AZ325" s="399"/>
      <c r="BA325" s="398"/>
      <c r="BB325" s="399"/>
      <c r="BC325" s="398"/>
      <c r="BD325" s="398"/>
      <c r="BE325" s="356"/>
      <c r="BF325" s="356"/>
      <c r="BG325" s="356"/>
      <c r="BH325" s="356"/>
    </row>
    <row r="326" spans="1:60" ht="21.75" thickBot="1" x14ac:dyDescent="0.4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Q326" s="396"/>
      <c r="S326" s="396"/>
      <c r="T326" s="396"/>
      <c r="V326" s="396"/>
      <c r="X326" s="396"/>
      <c r="Y326" s="396"/>
      <c r="AA326" s="396"/>
      <c r="AB326" s="396"/>
      <c r="AD326" s="396"/>
      <c r="AE326" s="396"/>
      <c r="AG326" s="396"/>
      <c r="AH326" s="396"/>
      <c r="AJ326" s="396"/>
      <c r="AK326" s="396"/>
      <c r="AM326" s="396"/>
      <c r="AN326" s="396"/>
      <c r="AP326" s="396"/>
      <c r="AV326" s="396"/>
      <c r="AX326" s="397"/>
      <c r="AY326" s="398"/>
      <c r="AZ326" s="399"/>
      <c r="BA326" s="398"/>
      <c r="BB326" s="399"/>
      <c r="BC326" s="398"/>
      <c r="BD326" s="398"/>
      <c r="BE326" s="356"/>
      <c r="BF326" s="356"/>
      <c r="BG326" s="356"/>
      <c r="BH326" s="356"/>
    </row>
    <row r="327" spans="1:60" ht="21.75" thickBot="1" x14ac:dyDescent="0.4">
      <c r="A327" s="368" t="s">
        <v>275</v>
      </c>
      <c r="B327" s="369">
        <v>3</v>
      </c>
      <c r="C327" s="370"/>
      <c r="D327" s="355"/>
      <c r="E327" s="355"/>
      <c r="F327" s="355"/>
      <c r="G327" s="355"/>
      <c r="H327" s="355"/>
      <c r="I327" s="355"/>
      <c r="J327" s="355"/>
      <c r="Q327" s="364" t="str">
        <f t="shared" ref="Q327:Q349" si="300">IF(A327="5) Quanto a sua casa pagava de conta de água mensalmente há 10 anos atrás (aproximadamente)?",F327,"")</f>
        <v/>
      </c>
      <c r="R327" s="388"/>
      <c r="S327" s="364" t="str">
        <f t="shared" ref="S327:S349" si="301">IF(A327="5) Quanto a sua casa pagava de conta de água mensalmente há 10 anos atrás (aproximadamente)?",I327,"")</f>
        <v/>
      </c>
      <c r="T327" s="445" t="str">
        <f t="shared" ref="T327:T349" si="302">IF(A327="6) Quanto a sua casa paga de conta de água hoje?  ",F327,"")</f>
        <v/>
      </c>
      <c r="U327" s="388"/>
      <c r="V327" s="445" t="str">
        <f t="shared" ref="V327:V349" si="303">IF(A327="7) Quanto você acha que sua casa pagará de conta de água em 2030?",F327,"")</f>
        <v/>
      </c>
      <c r="W327" s="388"/>
      <c r="X327" s="445" t="str">
        <f t="shared" ref="X327:X349" si="304">IF(A327="7) Quanto você acha que sua casa pagará de conta de água em 2030?",I327,"")</f>
        <v/>
      </c>
      <c r="Y327" s="364" t="str">
        <f t="shared" ref="Y327:Y349" si="305">IF(A327="8) Quanto você acha que sua casa pagará de conta de água em 2050?  ",F327,"")</f>
        <v/>
      </c>
      <c r="Z327" s="388"/>
      <c r="AA327" s="364" t="str">
        <f t="shared" ref="AA327:AA349" si="306">IF(A327="8) Quanto você acha que sua casa pagará de conta de água em 2050?  ",I327,"")</f>
        <v/>
      </c>
      <c r="AB327" s="445" t="str">
        <f t="shared" ref="AB327:AB349" si="307">IF(A327="9) Há dez anos atrás, sua casa produzia quantas sacolinhas de lixo por semana (aproximadamente)?",F327,"")</f>
        <v/>
      </c>
      <c r="AC327" s="388"/>
      <c r="AD327" s="445" t="str">
        <f t="shared" ref="AD327:AD349" si="308">IF(A327="9) Há dez anos atrás, sua casa produzia quantas sacolinhas de lixo por semana (aproximadamente)?",I327,"")</f>
        <v/>
      </c>
      <c r="AE327" s="364" t="str">
        <f t="shared" ref="AE327:AE349" si="309">IF(A327="10) Sua casa produz quantas sacolinhas de lixo por semana hoje em dia?   ",F327,"")</f>
        <v/>
      </c>
      <c r="AF327" s="388"/>
      <c r="AG327" s="364"/>
      <c r="AH327" s="445" t="str">
        <f t="shared" ref="AH327:AH349" si="310">IF(A327="11) Quantas sacolinhas de lixo você acha que sua casa produzirá por semana em 2030?  ",F327,"")</f>
        <v/>
      </c>
      <c r="AI327" s="388"/>
      <c r="AJ327" s="445" t="str">
        <f t="shared" ref="AJ327:AJ349" si="311">IF(A327="11) Quantas sacolinhas de lixo você acha que sua casa produzirá por semana em 2030?  ",I327,"")</f>
        <v/>
      </c>
      <c r="AK327" s="364" t="str">
        <f t="shared" ref="AK327:AK349" si="312">IF(A327="12) Quantas sacolinhas de lixo você acha que sua casa produzirá por semana em 2050?  ",F327,"")</f>
        <v/>
      </c>
      <c r="AL327" s="388"/>
      <c r="AM327" s="364" t="str">
        <f t="shared" ref="AM327:AM349" si="313">IF(A327="12) Quantas sacolinhas de lixo você acha que sua casa produzirá por semana em 2050?  ",I327,"")</f>
        <v/>
      </c>
      <c r="AN327" s="445" t="str">
        <f>IF(A327="13) Qual porcentagem dos recursos financeiros de São Carlos era investida em abastecimento de água e estruturas de saneamento dez anos atrás? ",B327,"")</f>
        <v/>
      </c>
      <c r="AO327" s="388"/>
      <c r="AP327" s="445" t="str">
        <f>IF(A327="13) Qual porcentagem dos recursos financeiros de São Carlos era investida em abastecimento de água e estruturas de saneamento dez anos atrás? ",F327,"")</f>
        <v/>
      </c>
      <c r="AQ327" s="434" t="str">
        <f>IF(A327="14) Qual porcentagem dos recursos financeiros de São Carlos é investida em abastecimento de água e estruturas de saneamento hoje? ",B327,"")</f>
        <v/>
      </c>
      <c r="AR327" s="451"/>
      <c r="AS327" s="434" t="str">
        <f>IF(A327="15) Qual porcentagem dos recursos financeiros de São Carlos será investida em abastecimento de água e estruturas de saneamento em 2030? ",B327,"")</f>
        <v/>
      </c>
      <c r="AT327" s="389"/>
      <c r="AU327" s="435" t="str">
        <f>IF(A327="15) Qual porcentagem dos recursos financeiros de São Carlos será investida em abastecimento de água e estruturas de saneamento em 2030? ",F327,"")</f>
        <v/>
      </c>
      <c r="AV327" s="364" t="str">
        <f>IF(A327="16) Qual porcentagem dos recursos financeiros de São Carlos será investida em abastecimento de água e estruturas de saneamento em 2050?   ",B327,"")</f>
        <v/>
      </c>
      <c r="AW327" s="389"/>
      <c r="AX327" s="365" t="str">
        <f>IF(A327="16) Qual porcentagem dos recursos financeiros de São Carlos será investida em abastecimento de água e estruturas de saneamento em 2050?   ",B327,"")</f>
        <v/>
      </c>
      <c r="AY327" s="366" t="str">
        <f t="shared" ref="AY327:AY349" si="314">IF(A327="17) De onde vem a água que você bebe?  ",H327,"")</f>
        <v/>
      </c>
      <c r="AZ327" s="358" t="str">
        <f t="shared" ref="AZ327:AZ349" si="315">IF(A327="18) Quem é responsável por trazer água para sua casa?  ",H327,"")</f>
        <v/>
      </c>
      <c r="BA327" s="366" t="str">
        <f t="shared" ref="BA327:BA349" si="316">IF(A327="19) O que acontece com o esgoto que sai da sua casa?  ",H327,"")</f>
        <v/>
      </c>
      <c r="BB327" s="358" t="str">
        <f t="shared" ref="BB327:BB349" si="317">IF(A327="20) Quem consome mais água em sua cidade: a população, as indústrias ou as fazendas? ",H327,"")</f>
        <v/>
      </c>
      <c r="BC327" s="366" t="str">
        <f t="shared" ref="BC327:BC349" si="318">IF(A327="21) Você se preocupa se a cidade em que você mora terá água para beber em 2100?  ",H327,"")</f>
        <v/>
      </c>
      <c r="BD327" s="367" t="str">
        <f t="shared" ref="BD327:BD349" si="319">IF(A327="22) Você acredita que pode ajudar no processo de decisão sobre gerenciamento dos recursos hídricos?  Se sim, como? ",H327,"")</f>
        <v/>
      </c>
      <c r="BE327" s="356"/>
      <c r="BF327" s="356"/>
      <c r="BG327" s="356"/>
      <c r="BH327" s="356"/>
    </row>
    <row r="328" spans="1:60" ht="21.75" thickBot="1" x14ac:dyDescent="0.4">
      <c r="A328" s="368" t="s">
        <v>276</v>
      </c>
      <c r="B328" s="369">
        <v>4</v>
      </c>
      <c r="C328" s="370"/>
      <c r="D328" s="355"/>
      <c r="E328" s="355"/>
      <c r="F328" s="355"/>
      <c r="G328" s="355"/>
      <c r="H328" s="355"/>
      <c r="I328" s="355"/>
      <c r="J328" s="355"/>
      <c r="Q328" s="364" t="str">
        <f t="shared" si="300"/>
        <v/>
      </c>
      <c r="R328" s="388"/>
      <c r="S328" s="364" t="str">
        <f t="shared" si="301"/>
        <v/>
      </c>
      <c r="T328" s="445" t="str">
        <f t="shared" si="302"/>
        <v/>
      </c>
      <c r="U328" s="388"/>
      <c r="V328" s="445" t="str">
        <f t="shared" si="303"/>
        <v/>
      </c>
      <c r="W328" s="388"/>
      <c r="X328" s="445" t="str">
        <f t="shared" si="304"/>
        <v/>
      </c>
      <c r="Y328" s="364" t="str">
        <f t="shared" si="305"/>
        <v/>
      </c>
      <c r="Z328" s="388"/>
      <c r="AA328" s="364" t="str">
        <f t="shared" si="306"/>
        <v/>
      </c>
      <c r="AB328" s="445" t="str">
        <f t="shared" si="307"/>
        <v/>
      </c>
      <c r="AC328" s="388"/>
      <c r="AD328" s="445" t="str">
        <f t="shared" si="308"/>
        <v/>
      </c>
      <c r="AE328" s="364" t="str">
        <f t="shared" si="309"/>
        <v/>
      </c>
      <c r="AF328" s="388"/>
      <c r="AG328" s="364"/>
      <c r="AH328" s="445" t="str">
        <f t="shared" si="310"/>
        <v/>
      </c>
      <c r="AI328" s="388"/>
      <c r="AJ328" s="445" t="str">
        <f t="shared" si="311"/>
        <v/>
      </c>
      <c r="AK328" s="364" t="str">
        <f t="shared" si="312"/>
        <v/>
      </c>
      <c r="AL328" s="388"/>
      <c r="AM328" s="364" t="str">
        <f t="shared" si="313"/>
        <v/>
      </c>
      <c r="AN328" s="445" t="str">
        <f t="shared" ref="AN328:AN349" si="320">IF(A328="13) Qual porcentagem dos recursos financeiros de São Carlos era investida em abastecimento de água e estruturas de saneamento dez anos atrás? ",B328,"")</f>
        <v/>
      </c>
      <c r="AO328" s="388"/>
      <c r="AP328" s="445" t="str">
        <f t="shared" ref="AP328:AP349" si="321">IF(A328="13) Qual porcentagem dos recursos financeiros de São Carlos era investida em abastecimento de água e estruturas de saneamento dez anos atrás? ",F328,"")</f>
        <v/>
      </c>
      <c r="AQ328" s="434" t="str">
        <f t="shared" ref="AQ328:AQ349" si="322">IF(A328="14) Qual porcentagem dos recursos financeiros de São Carlos é investida em abastecimento de água e estruturas de saneamento hoje? ",B328,"")</f>
        <v/>
      </c>
      <c r="AR328" s="451"/>
      <c r="AS328" s="434" t="str">
        <f t="shared" ref="AS328:AS349" si="323">IF(A328="15) Qual porcentagem dos recursos financeiros de São Carlos será investida em abastecimento de água e estruturas de saneamento em 2030? ",B328,"")</f>
        <v/>
      </c>
      <c r="AT328" s="389"/>
      <c r="AU328" s="435" t="str">
        <f t="shared" ref="AU328:AU349" si="324">IF(A328="15) Qual porcentagem dos recursos financeiros de São Carlos será investida em abastecimento de água e estruturas de saneamento em 2030? ",F328,"")</f>
        <v/>
      </c>
      <c r="AV328" s="364" t="str">
        <f t="shared" ref="AV328:AV349" si="325">IF(A328="16) Qual porcentagem dos recursos financeiros de São Carlos será investida em abastecimento de água e estruturas de saneamento em 2050?   ",B328,"")</f>
        <v/>
      </c>
      <c r="AW328" s="389"/>
      <c r="AX328" s="365" t="str">
        <f t="shared" ref="AX328:AX349" si="326">IF(A328="16) Qual porcentagem dos recursos financeiros de São Carlos será investida em abastecimento de água e estruturas de saneamento em 2050?   ",B328,"")</f>
        <v/>
      </c>
      <c r="AY328" s="366" t="str">
        <f t="shared" si="314"/>
        <v/>
      </c>
      <c r="AZ328" s="358" t="str">
        <f t="shared" si="315"/>
        <v/>
      </c>
      <c r="BA328" s="366" t="str">
        <f t="shared" si="316"/>
        <v/>
      </c>
      <c r="BB328" s="358" t="str">
        <f t="shared" si="317"/>
        <v/>
      </c>
      <c r="BC328" s="366" t="str">
        <f t="shared" si="318"/>
        <v/>
      </c>
      <c r="BD328" s="367" t="str">
        <f t="shared" si="319"/>
        <v/>
      </c>
      <c r="BE328" s="356"/>
      <c r="BF328" s="356"/>
      <c r="BG328" s="356"/>
      <c r="BH328" s="356"/>
    </row>
    <row r="329" spans="1:60" ht="21.75" thickBot="1" x14ac:dyDescent="0.4">
      <c r="A329" s="368" t="s">
        <v>277</v>
      </c>
      <c r="B329" s="369">
        <v>2</v>
      </c>
      <c r="C329" s="371"/>
      <c r="D329" s="355"/>
      <c r="E329" s="355"/>
      <c r="F329" s="355"/>
      <c r="G329" s="355"/>
      <c r="H329" s="355"/>
      <c r="I329" s="355"/>
      <c r="J329" s="355"/>
      <c r="Q329" s="364" t="str">
        <f t="shared" si="300"/>
        <v/>
      </c>
      <c r="R329" s="388"/>
      <c r="S329" s="364" t="str">
        <f t="shared" si="301"/>
        <v/>
      </c>
      <c r="T329" s="445" t="str">
        <f t="shared" si="302"/>
        <v/>
      </c>
      <c r="U329" s="388"/>
      <c r="V329" s="445" t="str">
        <f t="shared" si="303"/>
        <v/>
      </c>
      <c r="W329" s="388"/>
      <c r="X329" s="445" t="str">
        <f t="shared" si="304"/>
        <v/>
      </c>
      <c r="Y329" s="364" t="str">
        <f t="shared" si="305"/>
        <v/>
      </c>
      <c r="Z329" s="388"/>
      <c r="AA329" s="364" t="str">
        <f t="shared" si="306"/>
        <v/>
      </c>
      <c r="AB329" s="445" t="str">
        <f t="shared" si="307"/>
        <v/>
      </c>
      <c r="AC329" s="388"/>
      <c r="AD329" s="445" t="str">
        <f t="shared" si="308"/>
        <v/>
      </c>
      <c r="AE329" s="364" t="str">
        <f t="shared" si="309"/>
        <v/>
      </c>
      <c r="AF329" s="388"/>
      <c r="AG329" s="364"/>
      <c r="AH329" s="445" t="str">
        <f t="shared" si="310"/>
        <v/>
      </c>
      <c r="AI329" s="388"/>
      <c r="AJ329" s="445" t="str">
        <f t="shared" si="311"/>
        <v/>
      </c>
      <c r="AK329" s="364" t="str">
        <f t="shared" si="312"/>
        <v/>
      </c>
      <c r="AL329" s="388"/>
      <c r="AM329" s="364" t="str">
        <f t="shared" si="313"/>
        <v/>
      </c>
      <c r="AN329" s="445" t="str">
        <f t="shared" si="320"/>
        <v/>
      </c>
      <c r="AO329" s="388"/>
      <c r="AP329" s="445" t="str">
        <f t="shared" si="321"/>
        <v/>
      </c>
      <c r="AQ329" s="434" t="str">
        <f t="shared" si="322"/>
        <v/>
      </c>
      <c r="AR329" s="451"/>
      <c r="AS329" s="434" t="str">
        <f t="shared" si="323"/>
        <v/>
      </c>
      <c r="AT329" s="389"/>
      <c r="AU329" s="435" t="str">
        <f t="shared" si="324"/>
        <v/>
      </c>
      <c r="AV329" s="364" t="str">
        <f t="shared" si="325"/>
        <v/>
      </c>
      <c r="AW329" s="389"/>
      <c r="AX329" s="365" t="str">
        <f t="shared" si="326"/>
        <v/>
      </c>
      <c r="AY329" s="366" t="str">
        <f t="shared" si="314"/>
        <v/>
      </c>
      <c r="AZ329" s="358" t="str">
        <f t="shared" si="315"/>
        <v/>
      </c>
      <c r="BA329" s="366" t="str">
        <f t="shared" si="316"/>
        <v/>
      </c>
      <c r="BB329" s="358" t="str">
        <f t="shared" si="317"/>
        <v/>
      </c>
      <c r="BC329" s="366" t="str">
        <f t="shared" si="318"/>
        <v/>
      </c>
      <c r="BD329" s="367" t="str">
        <f t="shared" si="319"/>
        <v/>
      </c>
      <c r="BE329" s="356"/>
      <c r="BF329" s="356"/>
      <c r="BG329" s="356"/>
      <c r="BH329" s="356"/>
    </row>
    <row r="330" spans="1:60" ht="21.75" thickBot="1" x14ac:dyDescent="0.4">
      <c r="A330" s="368" t="s">
        <v>278</v>
      </c>
      <c r="B330" s="369">
        <v>2</v>
      </c>
      <c r="C330" s="370"/>
      <c r="D330" s="355"/>
      <c r="E330" s="355"/>
      <c r="F330" s="355"/>
      <c r="G330" s="355"/>
      <c r="H330" s="355"/>
      <c r="I330" s="355"/>
      <c r="J330" s="355"/>
      <c r="Q330" s="364" t="str">
        <f t="shared" si="300"/>
        <v/>
      </c>
      <c r="R330" s="388"/>
      <c r="S330" s="364" t="str">
        <f t="shared" si="301"/>
        <v/>
      </c>
      <c r="T330" s="445" t="str">
        <f t="shared" si="302"/>
        <v/>
      </c>
      <c r="U330" s="388"/>
      <c r="V330" s="445" t="str">
        <f t="shared" si="303"/>
        <v/>
      </c>
      <c r="W330" s="388"/>
      <c r="X330" s="445" t="str">
        <f t="shared" si="304"/>
        <v/>
      </c>
      <c r="Y330" s="364" t="str">
        <f t="shared" si="305"/>
        <v/>
      </c>
      <c r="Z330" s="388"/>
      <c r="AA330" s="364" t="str">
        <f t="shared" si="306"/>
        <v/>
      </c>
      <c r="AB330" s="445" t="str">
        <f t="shared" si="307"/>
        <v/>
      </c>
      <c r="AC330" s="388"/>
      <c r="AD330" s="445" t="str">
        <f t="shared" si="308"/>
        <v/>
      </c>
      <c r="AE330" s="364" t="str">
        <f t="shared" si="309"/>
        <v/>
      </c>
      <c r="AF330" s="388"/>
      <c r="AG330" s="364"/>
      <c r="AH330" s="445" t="str">
        <f t="shared" si="310"/>
        <v/>
      </c>
      <c r="AI330" s="388"/>
      <c r="AJ330" s="445" t="str">
        <f t="shared" si="311"/>
        <v/>
      </c>
      <c r="AK330" s="364" t="str">
        <f t="shared" si="312"/>
        <v/>
      </c>
      <c r="AL330" s="388"/>
      <c r="AM330" s="364" t="str">
        <f t="shared" si="313"/>
        <v/>
      </c>
      <c r="AN330" s="445" t="str">
        <f t="shared" si="320"/>
        <v/>
      </c>
      <c r="AO330" s="388"/>
      <c r="AP330" s="445" t="str">
        <f t="shared" si="321"/>
        <v/>
      </c>
      <c r="AQ330" s="434" t="str">
        <f t="shared" si="322"/>
        <v/>
      </c>
      <c r="AR330" s="451"/>
      <c r="AS330" s="434" t="str">
        <f t="shared" si="323"/>
        <v/>
      </c>
      <c r="AT330" s="389"/>
      <c r="AU330" s="435" t="str">
        <f t="shared" si="324"/>
        <v/>
      </c>
      <c r="AV330" s="364" t="str">
        <f t="shared" si="325"/>
        <v/>
      </c>
      <c r="AW330" s="389"/>
      <c r="AX330" s="365" t="str">
        <f t="shared" si="326"/>
        <v/>
      </c>
      <c r="AY330" s="366" t="str">
        <f t="shared" si="314"/>
        <v/>
      </c>
      <c r="AZ330" s="358" t="str">
        <f t="shared" si="315"/>
        <v/>
      </c>
      <c r="BA330" s="366" t="str">
        <f t="shared" si="316"/>
        <v/>
      </c>
      <c r="BB330" s="358" t="str">
        <f t="shared" si="317"/>
        <v/>
      </c>
      <c r="BC330" s="366" t="str">
        <f t="shared" si="318"/>
        <v/>
      </c>
      <c r="BD330" s="367" t="str">
        <f t="shared" si="319"/>
        <v/>
      </c>
      <c r="BE330" s="356"/>
      <c r="BF330" s="356"/>
      <c r="BG330" s="356"/>
      <c r="BH330" s="356"/>
    </row>
    <row r="331" spans="1:60" ht="21.75" thickBot="1" x14ac:dyDescent="0.4">
      <c r="A331" s="368" t="s">
        <v>279</v>
      </c>
      <c r="B331" s="369">
        <v>17</v>
      </c>
      <c r="C331" s="372"/>
      <c r="D331" s="814" t="s">
        <v>280</v>
      </c>
      <c r="E331" s="815"/>
      <c r="F331" s="373">
        <f>IF(B327&gt;0,B331/B327,"")</f>
        <v>5.666666666666667</v>
      </c>
      <c r="G331" s="368" t="s">
        <v>281</v>
      </c>
      <c r="H331" s="374"/>
      <c r="I331" s="375">
        <f>IF(B327&gt;0,(F331-F332)/F332,"")</f>
        <v>-0.62222222222222212</v>
      </c>
      <c r="J331" s="355"/>
      <c r="Q331" s="364">
        <f t="shared" si="300"/>
        <v>5.666666666666667</v>
      </c>
      <c r="R331" s="388"/>
      <c r="S331" s="364">
        <f t="shared" si="301"/>
        <v>-0.62222222222222212</v>
      </c>
      <c r="T331" s="445" t="str">
        <f t="shared" si="302"/>
        <v/>
      </c>
      <c r="U331" s="388"/>
      <c r="V331" s="445" t="str">
        <f t="shared" si="303"/>
        <v/>
      </c>
      <c r="W331" s="388"/>
      <c r="X331" s="445" t="str">
        <f t="shared" si="304"/>
        <v/>
      </c>
      <c r="Y331" s="364" t="str">
        <f t="shared" si="305"/>
        <v/>
      </c>
      <c r="Z331" s="388"/>
      <c r="AA331" s="364" t="str">
        <f t="shared" si="306"/>
        <v/>
      </c>
      <c r="AB331" s="445" t="str">
        <f t="shared" si="307"/>
        <v/>
      </c>
      <c r="AC331" s="388"/>
      <c r="AD331" s="445" t="str">
        <f t="shared" si="308"/>
        <v/>
      </c>
      <c r="AE331" s="364" t="str">
        <f t="shared" si="309"/>
        <v/>
      </c>
      <c r="AF331" s="388"/>
      <c r="AG331" s="364"/>
      <c r="AH331" s="445" t="str">
        <f t="shared" si="310"/>
        <v/>
      </c>
      <c r="AI331" s="388"/>
      <c r="AJ331" s="445" t="str">
        <f t="shared" si="311"/>
        <v/>
      </c>
      <c r="AK331" s="364" t="str">
        <f t="shared" si="312"/>
        <v/>
      </c>
      <c r="AL331" s="388"/>
      <c r="AM331" s="364" t="str">
        <f t="shared" si="313"/>
        <v/>
      </c>
      <c r="AN331" s="445" t="str">
        <f t="shared" si="320"/>
        <v/>
      </c>
      <c r="AO331" s="388"/>
      <c r="AP331" s="445" t="str">
        <f t="shared" si="321"/>
        <v/>
      </c>
      <c r="AQ331" s="434" t="str">
        <f t="shared" si="322"/>
        <v/>
      </c>
      <c r="AR331" s="451"/>
      <c r="AS331" s="434" t="str">
        <f t="shared" si="323"/>
        <v/>
      </c>
      <c r="AT331" s="389"/>
      <c r="AU331" s="435" t="str">
        <f t="shared" si="324"/>
        <v/>
      </c>
      <c r="AV331" s="364" t="str">
        <f t="shared" si="325"/>
        <v/>
      </c>
      <c r="AW331" s="389"/>
      <c r="AX331" s="365" t="str">
        <f t="shared" si="326"/>
        <v/>
      </c>
      <c r="AY331" s="366" t="str">
        <f t="shared" si="314"/>
        <v/>
      </c>
      <c r="AZ331" s="358" t="str">
        <f t="shared" si="315"/>
        <v/>
      </c>
      <c r="BA331" s="366" t="str">
        <f t="shared" si="316"/>
        <v/>
      </c>
      <c r="BB331" s="358" t="str">
        <f t="shared" si="317"/>
        <v/>
      </c>
      <c r="BC331" s="366" t="str">
        <f t="shared" si="318"/>
        <v/>
      </c>
      <c r="BD331" s="367" t="str">
        <f t="shared" si="319"/>
        <v/>
      </c>
      <c r="BE331" s="356"/>
      <c r="BF331" s="356"/>
      <c r="BG331" s="356"/>
      <c r="BH331" s="356"/>
    </row>
    <row r="332" spans="1:60" ht="21.75" thickBot="1" x14ac:dyDescent="0.4">
      <c r="A332" s="368" t="s">
        <v>282</v>
      </c>
      <c r="B332" s="369">
        <v>60</v>
      </c>
      <c r="C332" s="372"/>
      <c r="D332" s="814" t="s">
        <v>280</v>
      </c>
      <c r="E332" s="815"/>
      <c r="F332" s="373">
        <f>IF(B328&gt;0,B332/B328,"")</f>
        <v>15</v>
      </c>
      <c r="G332" s="376"/>
      <c r="H332" s="377"/>
      <c r="I332" s="378"/>
      <c r="J332" s="355"/>
      <c r="Q332" s="364" t="str">
        <f t="shared" si="300"/>
        <v/>
      </c>
      <c r="R332" s="388"/>
      <c r="S332" s="364" t="str">
        <f t="shared" si="301"/>
        <v/>
      </c>
      <c r="T332" s="445">
        <f t="shared" si="302"/>
        <v>15</v>
      </c>
      <c r="U332" s="388"/>
      <c r="V332" s="445" t="str">
        <f t="shared" si="303"/>
        <v/>
      </c>
      <c r="W332" s="388"/>
      <c r="X332" s="445" t="str">
        <f t="shared" si="304"/>
        <v/>
      </c>
      <c r="Y332" s="364" t="str">
        <f t="shared" si="305"/>
        <v/>
      </c>
      <c r="Z332" s="388"/>
      <c r="AA332" s="364" t="str">
        <f t="shared" si="306"/>
        <v/>
      </c>
      <c r="AB332" s="445" t="str">
        <f t="shared" si="307"/>
        <v/>
      </c>
      <c r="AC332" s="388"/>
      <c r="AD332" s="445" t="str">
        <f t="shared" si="308"/>
        <v/>
      </c>
      <c r="AE332" s="364" t="str">
        <f t="shared" si="309"/>
        <v/>
      </c>
      <c r="AF332" s="388"/>
      <c r="AG332" s="364"/>
      <c r="AH332" s="445" t="str">
        <f t="shared" si="310"/>
        <v/>
      </c>
      <c r="AI332" s="388"/>
      <c r="AJ332" s="445" t="str">
        <f t="shared" si="311"/>
        <v/>
      </c>
      <c r="AK332" s="364" t="str">
        <f t="shared" si="312"/>
        <v/>
      </c>
      <c r="AL332" s="388"/>
      <c r="AM332" s="364" t="str">
        <f t="shared" si="313"/>
        <v/>
      </c>
      <c r="AN332" s="445" t="str">
        <f t="shared" si="320"/>
        <v/>
      </c>
      <c r="AO332" s="388"/>
      <c r="AP332" s="445" t="str">
        <f t="shared" si="321"/>
        <v/>
      </c>
      <c r="AQ332" s="434" t="str">
        <f t="shared" si="322"/>
        <v/>
      </c>
      <c r="AR332" s="451"/>
      <c r="AS332" s="434" t="str">
        <f t="shared" si="323"/>
        <v/>
      </c>
      <c r="AT332" s="389"/>
      <c r="AU332" s="435" t="str">
        <f t="shared" si="324"/>
        <v/>
      </c>
      <c r="AV332" s="364" t="str">
        <f t="shared" si="325"/>
        <v/>
      </c>
      <c r="AW332" s="389"/>
      <c r="AX332" s="365" t="str">
        <f t="shared" si="326"/>
        <v/>
      </c>
      <c r="AY332" s="366" t="str">
        <f t="shared" si="314"/>
        <v/>
      </c>
      <c r="AZ332" s="358" t="str">
        <f t="shared" si="315"/>
        <v/>
      </c>
      <c r="BA332" s="366" t="str">
        <f t="shared" si="316"/>
        <v/>
      </c>
      <c r="BB332" s="358" t="str">
        <f t="shared" si="317"/>
        <v/>
      </c>
      <c r="BC332" s="366" t="str">
        <f t="shared" si="318"/>
        <v/>
      </c>
      <c r="BD332" s="367" t="str">
        <f t="shared" si="319"/>
        <v/>
      </c>
      <c r="BE332" s="356"/>
      <c r="BF332" s="356"/>
      <c r="BG332" s="356"/>
      <c r="BH332" s="356"/>
    </row>
    <row r="333" spans="1:60" ht="21.75" thickBot="1" x14ac:dyDescent="0.4">
      <c r="A333" s="368" t="s">
        <v>283</v>
      </c>
      <c r="B333" s="369">
        <v>60</v>
      </c>
      <c r="C333" s="372"/>
      <c r="D333" s="814" t="s">
        <v>280</v>
      </c>
      <c r="E333" s="815"/>
      <c r="F333" s="373">
        <f>IF(B329&gt;0,B333/B329,"")</f>
        <v>30</v>
      </c>
      <c r="G333" s="368" t="s">
        <v>284</v>
      </c>
      <c r="H333" s="374"/>
      <c r="I333" s="375">
        <f>IF(B328&gt;0,(F333-F332)/F332,"")</f>
        <v>1</v>
      </c>
      <c r="J333" s="355"/>
      <c r="Q333" s="364" t="str">
        <f t="shared" si="300"/>
        <v/>
      </c>
      <c r="R333" s="388"/>
      <c r="S333" s="364" t="str">
        <f t="shared" si="301"/>
        <v/>
      </c>
      <c r="T333" s="445" t="str">
        <f t="shared" si="302"/>
        <v/>
      </c>
      <c r="U333" s="388"/>
      <c r="V333" s="445">
        <f t="shared" si="303"/>
        <v>30</v>
      </c>
      <c r="W333" s="388"/>
      <c r="X333" s="445">
        <f t="shared" si="304"/>
        <v>1</v>
      </c>
      <c r="Y333" s="364" t="str">
        <f t="shared" si="305"/>
        <v/>
      </c>
      <c r="Z333" s="388"/>
      <c r="AA333" s="364" t="str">
        <f t="shared" si="306"/>
        <v/>
      </c>
      <c r="AB333" s="445" t="str">
        <f t="shared" si="307"/>
        <v/>
      </c>
      <c r="AC333" s="388"/>
      <c r="AD333" s="445" t="str">
        <f t="shared" si="308"/>
        <v/>
      </c>
      <c r="AE333" s="364" t="str">
        <f t="shared" si="309"/>
        <v/>
      </c>
      <c r="AF333" s="388"/>
      <c r="AG333" s="364"/>
      <c r="AH333" s="445" t="str">
        <f t="shared" si="310"/>
        <v/>
      </c>
      <c r="AI333" s="388"/>
      <c r="AJ333" s="445" t="str">
        <f t="shared" si="311"/>
        <v/>
      </c>
      <c r="AK333" s="364" t="str">
        <f t="shared" si="312"/>
        <v/>
      </c>
      <c r="AL333" s="388"/>
      <c r="AM333" s="364" t="str">
        <f t="shared" si="313"/>
        <v/>
      </c>
      <c r="AN333" s="445" t="str">
        <f t="shared" si="320"/>
        <v/>
      </c>
      <c r="AO333" s="388"/>
      <c r="AP333" s="445" t="str">
        <f t="shared" si="321"/>
        <v/>
      </c>
      <c r="AQ333" s="434" t="str">
        <f t="shared" si="322"/>
        <v/>
      </c>
      <c r="AR333" s="451"/>
      <c r="AS333" s="434" t="str">
        <f t="shared" si="323"/>
        <v/>
      </c>
      <c r="AT333" s="389"/>
      <c r="AU333" s="435" t="str">
        <f t="shared" si="324"/>
        <v/>
      </c>
      <c r="AV333" s="364" t="str">
        <f t="shared" si="325"/>
        <v/>
      </c>
      <c r="AW333" s="389"/>
      <c r="AX333" s="365" t="str">
        <f t="shared" si="326"/>
        <v/>
      </c>
      <c r="AY333" s="366" t="str">
        <f t="shared" si="314"/>
        <v/>
      </c>
      <c r="AZ333" s="358" t="str">
        <f t="shared" si="315"/>
        <v/>
      </c>
      <c r="BA333" s="366" t="str">
        <f t="shared" si="316"/>
        <v/>
      </c>
      <c r="BB333" s="358" t="str">
        <f t="shared" si="317"/>
        <v/>
      </c>
      <c r="BC333" s="366" t="str">
        <f t="shared" si="318"/>
        <v/>
      </c>
      <c r="BD333" s="367" t="str">
        <f t="shared" si="319"/>
        <v/>
      </c>
      <c r="BE333" s="356"/>
      <c r="BF333" s="356"/>
      <c r="BG333" s="356"/>
      <c r="BH333" s="356"/>
    </row>
    <row r="334" spans="1:60" ht="21.75" thickBot="1" x14ac:dyDescent="0.4">
      <c r="A334" s="368" t="s">
        <v>285</v>
      </c>
      <c r="B334" s="369">
        <v>80</v>
      </c>
      <c r="C334" s="372"/>
      <c r="D334" s="814" t="s">
        <v>280</v>
      </c>
      <c r="E334" s="815"/>
      <c r="F334" s="373">
        <f>IF(B330&gt;0,B334/B330,"")</f>
        <v>40</v>
      </c>
      <c r="G334" s="368" t="s">
        <v>286</v>
      </c>
      <c r="H334" s="374"/>
      <c r="I334" s="375">
        <f>IF(B329&gt;0,(F334-F332)/F332,"")</f>
        <v>1.6666666666666667</v>
      </c>
      <c r="J334" s="355"/>
      <c r="Q334" s="364" t="str">
        <f t="shared" si="300"/>
        <v/>
      </c>
      <c r="R334" s="388"/>
      <c r="S334" s="364" t="str">
        <f t="shared" si="301"/>
        <v/>
      </c>
      <c r="T334" s="445" t="str">
        <f t="shared" si="302"/>
        <v/>
      </c>
      <c r="U334" s="388"/>
      <c r="V334" s="445" t="str">
        <f t="shared" si="303"/>
        <v/>
      </c>
      <c r="W334" s="388"/>
      <c r="X334" s="445" t="str">
        <f t="shared" si="304"/>
        <v/>
      </c>
      <c r="Y334" s="364">
        <f t="shared" si="305"/>
        <v>40</v>
      </c>
      <c r="Z334" s="388"/>
      <c r="AA334" s="364">
        <f t="shared" si="306"/>
        <v>1.6666666666666667</v>
      </c>
      <c r="AB334" s="445" t="str">
        <f t="shared" si="307"/>
        <v/>
      </c>
      <c r="AC334" s="388"/>
      <c r="AD334" s="445" t="str">
        <f t="shared" si="308"/>
        <v/>
      </c>
      <c r="AE334" s="364" t="str">
        <f t="shared" si="309"/>
        <v/>
      </c>
      <c r="AF334" s="388"/>
      <c r="AG334" s="364"/>
      <c r="AH334" s="445" t="str">
        <f t="shared" si="310"/>
        <v/>
      </c>
      <c r="AI334" s="388"/>
      <c r="AJ334" s="445" t="str">
        <f t="shared" si="311"/>
        <v/>
      </c>
      <c r="AK334" s="364" t="str">
        <f t="shared" si="312"/>
        <v/>
      </c>
      <c r="AL334" s="388"/>
      <c r="AM334" s="364" t="str">
        <f t="shared" si="313"/>
        <v/>
      </c>
      <c r="AN334" s="445" t="str">
        <f t="shared" si="320"/>
        <v/>
      </c>
      <c r="AO334" s="388"/>
      <c r="AP334" s="445" t="str">
        <f t="shared" si="321"/>
        <v/>
      </c>
      <c r="AQ334" s="434" t="str">
        <f t="shared" si="322"/>
        <v/>
      </c>
      <c r="AR334" s="451"/>
      <c r="AS334" s="434" t="str">
        <f t="shared" si="323"/>
        <v/>
      </c>
      <c r="AT334" s="389"/>
      <c r="AU334" s="435" t="str">
        <f t="shared" si="324"/>
        <v/>
      </c>
      <c r="AV334" s="364" t="str">
        <f t="shared" si="325"/>
        <v/>
      </c>
      <c r="AW334" s="389"/>
      <c r="AX334" s="365" t="str">
        <f t="shared" si="326"/>
        <v/>
      </c>
      <c r="AY334" s="366" t="str">
        <f t="shared" si="314"/>
        <v/>
      </c>
      <c r="AZ334" s="358" t="str">
        <f t="shared" si="315"/>
        <v/>
      </c>
      <c r="BA334" s="366" t="str">
        <f t="shared" si="316"/>
        <v/>
      </c>
      <c r="BB334" s="358" t="str">
        <f t="shared" si="317"/>
        <v/>
      </c>
      <c r="BC334" s="366" t="str">
        <f t="shared" si="318"/>
        <v/>
      </c>
      <c r="BD334" s="367" t="str">
        <f t="shared" si="319"/>
        <v/>
      </c>
      <c r="BE334" s="356"/>
      <c r="BF334" s="356"/>
      <c r="BG334" s="356"/>
      <c r="BH334" s="356"/>
    </row>
    <row r="335" spans="1:60" ht="21.75" thickBot="1" x14ac:dyDescent="0.4">
      <c r="A335" s="368" t="s">
        <v>287</v>
      </c>
      <c r="B335" s="369">
        <v>5</v>
      </c>
      <c r="C335" s="372"/>
      <c r="D335" s="814" t="s">
        <v>288</v>
      </c>
      <c r="E335" s="815"/>
      <c r="F335" s="373">
        <f>IF(B331&gt;0,B335/B327,"")</f>
        <v>1.6666666666666667</v>
      </c>
      <c r="G335" s="368" t="s">
        <v>281</v>
      </c>
      <c r="H335" s="374"/>
      <c r="I335" s="375">
        <f>IF(B331&gt;0,(F335-F336)/F336,"")</f>
        <v>1.2222222222222223</v>
      </c>
      <c r="J335" s="355"/>
      <c r="Q335" s="364" t="str">
        <f t="shared" si="300"/>
        <v/>
      </c>
      <c r="R335" s="388"/>
      <c r="S335" s="364" t="str">
        <f t="shared" si="301"/>
        <v/>
      </c>
      <c r="T335" s="445" t="str">
        <f t="shared" si="302"/>
        <v/>
      </c>
      <c r="U335" s="388"/>
      <c r="V335" s="445" t="str">
        <f t="shared" si="303"/>
        <v/>
      </c>
      <c r="W335" s="388"/>
      <c r="X335" s="445" t="str">
        <f t="shared" si="304"/>
        <v/>
      </c>
      <c r="Y335" s="364" t="str">
        <f t="shared" si="305"/>
        <v/>
      </c>
      <c r="Z335" s="388"/>
      <c r="AA335" s="364" t="str">
        <f t="shared" si="306"/>
        <v/>
      </c>
      <c r="AB335" s="445">
        <f t="shared" si="307"/>
        <v>1.6666666666666667</v>
      </c>
      <c r="AC335" s="388"/>
      <c r="AD335" s="445">
        <f t="shared" si="308"/>
        <v>1.2222222222222223</v>
      </c>
      <c r="AE335" s="364" t="str">
        <f t="shared" si="309"/>
        <v/>
      </c>
      <c r="AF335" s="388"/>
      <c r="AG335" s="364"/>
      <c r="AH335" s="445" t="str">
        <f t="shared" si="310"/>
        <v/>
      </c>
      <c r="AI335" s="388"/>
      <c r="AJ335" s="445" t="str">
        <f t="shared" si="311"/>
        <v/>
      </c>
      <c r="AK335" s="364" t="str">
        <f t="shared" si="312"/>
        <v/>
      </c>
      <c r="AL335" s="388"/>
      <c r="AM335" s="364" t="str">
        <f t="shared" si="313"/>
        <v/>
      </c>
      <c r="AN335" s="445" t="str">
        <f t="shared" si="320"/>
        <v/>
      </c>
      <c r="AO335" s="388"/>
      <c r="AP335" s="445" t="str">
        <f t="shared" si="321"/>
        <v/>
      </c>
      <c r="AQ335" s="434" t="str">
        <f t="shared" si="322"/>
        <v/>
      </c>
      <c r="AR335" s="451"/>
      <c r="AS335" s="434" t="str">
        <f t="shared" si="323"/>
        <v/>
      </c>
      <c r="AT335" s="389"/>
      <c r="AU335" s="435" t="str">
        <f t="shared" si="324"/>
        <v/>
      </c>
      <c r="AV335" s="364" t="str">
        <f t="shared" si="325"/>
        <v/>
      </c>
      <c r="AW335" s="389"/>
      <c r="AX335" s="365" t="str">
        <f t="shared" si="326"/>
        <v/>
      </c>
      <c r="AY335" s="366" t="str">
        <f t="shared" si="314"/>
        <v/>
      </c>
      <c r="AZ335" s="358" t="str">
        <f t="shared" si="315"/>
        <v/>
      </c>
      <c r="BA335" s="366" t="str">
        <f t="shared" si="316"/>
        <v/>
      </c>
      <c r="BB335" s="358" t="str">
        <f t="shared" si="317"/>
        <v/>
      </c>
      <c r="BC335" s="366" t="str">
        <f t="shared" si="318"/>
        <v/>
      </c>
      <c r="BD335" s="367" t="str">
        <f t="shared" si="319"/>
        <v/>
      </c>
      <c r="BE335" s="356"/>
      <c r="BF335" s="356"/>
      <c r="BG335" s="356"/>
      <c r="BH335" s="356"/>
    </row>
    <row r="336" spans="1:60" ht="21.75" thickBot="1" x14ac:dyDescent="0.4">
      <c r="A336" s="368" t="s">
        <v>289</v>
      </c>
      <c r="B336" s="369">
        <v>3</v>
      </c>
      <c r="C336" s="372"/>
      <c r="D336" s="816" t="s">
        <v>288</v>
      </c>
      <c r="E336" s="817"/>
      <c r="F336" s="373">
        <f>IF(B332&gt;0,B336/B328,"")</f>
        <v>0.75</v>
      </c>
      <c r="G336" s="379"/>
      <c r="H336" s="372"/>
      <c r="I336" s="380"/>
      <c r="J336" s="355"/>
      <c r="Q336" s="364" t="str">
        <f t="shared" si="300"/>
        <v/>
      </c>
      <c r="R336" s="388"/>
      <c r="S336" s="364" t="str">
        <f t="shared" si="301"/>
        <v/>
      </c>
      <c r="T336" s="445" t="str">
        <f t="shared" si="302"/>
        <v/>
      </c>
      <c r="U336" s="388"/>
      <c r="V336" s="445" t="str">
        <f t="shared" si="303"/>
        <v/>
      </c>
      <c r="W336" s="388"/>
      <c r="X336" s="445" t="str">
        <f t="shared" si="304"/>
        <v/>
      </c>
      <c r="Y336" s="364" t="str">
        <f t="shared" si="305"/>
        <v/>
      </c>
      <c r="Z336" s="388"/>
      <c r="AA336" s="364" t="str">
        <f t="shared" si="306"/>
        <v/>
      </c>
      <c r="AB336" s="445" t="str">
        <f t="shared" si="307"/>
        <v/>
      </c>
      <c r="AC336" s="388"/>
      <c r="AD336" s="445" t="str">
        <f t="shared" si="308"/>
        <v/>
      </c>
      <c r="AE336" s="364">
        <f t="shared" si="309"/>
        <v>0.75</v>
      </c>
      <c r="AF336" s="388"/>
      <c r="AG336" s="364"/>
      <c r="AH336" s="445" t="str">
        <f t="shared" si="310"/>
        <v/>
      </c>
      <c r="AI336" s="388"/>
      <c r="AJ336" s="445" t="str">
        <f t="shared" si="311"/>
        <v/>
      </c>
      <c r="AK336" s="364" t="str">
        <f t="shared" si="312"/>
        <v/>
      </c>
      <c r="AL336" s="388"/>
      <c r="AM336" s="364" t="str">
        <f t="shared" si="313"/>
        <v/>
      </c>
      <c r="AN336" s="445" t="str">
        <f t="shared" si="320"/>
        <v/>
      </c>
      <c r="AO336" s="388"/>
      <c r="AP336" s="445" t="str">
        <f t="shared" si="321"/>
        <v/>
      </c>
      <c r="AQ336" s="434" t="str">
        <f t="shared" si="322"/>
        <v/>
      </c>
      <c r="AR336" s="451"/>
      <c r="AS336" s="434" t="str">
        <f t="shared" si="323"/>
        <v/>
      </c>
      <c r="AT336" s="389"/>
      <c r="AU336" s="435" t="str">
        <f t="shared" si="324"/>
        <v/>
      </c>
      <c r="AV336" s="364" t="str">
        <f t="shared" si="325"/>
        <v/>
      </c>
      <c r="AW336" s="389"/>
      <c r="AX336" s="365" t="str">
        <f t="shared" si="326"/>
        <v/>
      </c>
      <c r="AY336" s="366" t="str">
        <f t="shared" si="314"/>
        <v/>
      </c>
      <c r="AZ336" s="358" t="str">
        <f t="shared" si="315"/>
        <v/>
      </c>
      <c r="BA336" s="366" t="str">
        <f t="shared" si="316"/>
        <v/>
      </c>
      <c r="BB336" s="358" t="str">
        <f t="shared" si="317"/>
        <v/>
      </c>
      <c r="BC336" s="366" t="str">
        <f t="shared" si="318"/>
        <v/>
      </c>
      <c r="BD336" s="367" t="str">
        <f t="shared" si="319"/>
        <v/>
      </c>
      <c r="BE336" s="356"/>
      <c r="BF336" s="356"/>
      <c r="BG336" s="356"/>
      <c r="BH336" s="356"/>
    </row>
    <row r="337" spans="1:83" ht="21.75" thickBot="1" x14ac:dyDescent="0.4">
      <c r="A337" s="368" t="s">
        <v>290</v>
      </c>
      <c r="B337" s="369">
        <v>1</v>
      </c>
      <c r="C337" s="372"/>
      <c r="D337" s="814" t="s">
        <v>288</v>
      </c>
      <c r="E337" s="815"/>
      <c r="F337" s="373">
        <f>IF(B333&gt;0,B337/B329,"")</f>
        <v>0.5</v>
      </c>
      <c r="G337" s="368" t="s">
        <v>284</v>
      </c>
      <c r="H337" s="374"/>
      <c r="I337" s="375">
        <f>IF(B332&gt;0,(F337-F336)/F336,"")</f>
        <v>-0.33333333333333331</v>
      </c>
      <c r="J337" s="355"/>
      <c r="Q337" s="364" t="str">
        <f t="shared" si="300"/>
        <v/>
      </c>
      <c r="R337" s="388"/>
      <c r="S337" s="364" t="str">
        <f t="shared" si="301"/>
        <v/>
      </c>
      <c r="T337" s="445" t="str">
        <f t="shared" si="302"/>
        <v/>
      </c>
      <c r="U337" s="388"/>
      <c r="V337" s="445" t="str">
        <f t="shared" si="303"/>
        <v/>
      </c>
      <c r="W337" s="388"/>
      <c r="X337" s="445" t="str">
        <f t="shared" si="304"/>
        <v/>
      </c>
      <c r="Y337" s="364" t="str">
        <f t="shared" si="305"/>
        <v/>
      </c>
      <c r="Z337" s="388"/>
      <c r="AA337" s="364" t="str">
        <f t="shared" si="306"/>
        <v/>
      </c>
      <c r="AB337" s="445" t="str">
        <f t="shared" si="307"/>
        <v/>
      </c>
      <c r="AC337" s="388"/>
      <c r="AD337" s="445" t="str">
        <f t="shared" si="308"/>
        <v/>
      </c>
      <c r="AE337" s="364" t="str">
        <f t="shared" si="309"/>
        <v/>
      </c>
      <c r="AF337" s="388"/>
      <c r="AG337" s="364"/>
      <c r="AH337" s="445">
        <f t="shared" si="310"/>
        <v>0.5</v>
      </c>
      <c r="AI337" s="388"/>
      <c r="AJ337" s="445">
        <f t="shared" si="311"/>
        <v>-0.33333333333333331</v>
      </c>
      <c r="AK337" s="364" t="str">
        <f t="shared" si="312"/>
        <v/>
      </c>
      <c r="AL337" s="388"/>
      <c r="AM337" s="364" t="str">
        <f t="shared" si="313"/>
        <v/>
      </c>
      <c r="AN337" s="445" t="str">
        <f t="shared" si="320"/>
        <v/>
      </c>
      <c r="AO337" s="388"/>
      <c r="AP337" s="445" t="str">
        <f t="shared" si="321"/>
        <v/>
      </c>
      <c r="AQ337" s="434" t="str">
        <f t="shared" si="322"/>
        <v/>
      </c>
      <c r="AR337" s="451"/>
      <c r="AS337" s="434" t="str">
        <f t="shared" si="323"/>
        <v/>
      </c>
      <c r="AT337" s="389"/>
      <c r="AU337" s="435" t="str">
        <f t="shared" si="324"/>
        <v/>
      </c>
      <c r="AV337" s="364" t="str">
        <f t="shared" si="325"/>
        <v/>
      </c>
      <c r="AW337" s="389"/>
      <c r="AX337" s="365" t="str">
        <f t="shared" si="326"/>
        <v/>
      </c>
      <c r="AY337" s="366" t="str">
        <f t="shared" si="314"/>
        <v/>
      </c>
      <c r="AZ337" s="358" t="str">
        <f t="shared" si="315"/>
        <v/>
      </c>
      <c r="BA337" s="366" t="str">
        <f t="shared" si="316"/>
        <v/>
      </c>
      <c r="BB337" s="358" t="str">
        <f t="shared" si="317"/>
        <v/>
      </c>
      <c r="BC337" s="366" t="str">
        <f t="shared" si="318"/>
        <v/>
      </c>
      <c r="BD337" s="367" t="str">
        <f t="shared" si="319"/>
        <v/>
      </c>
      <c r="BE337" s="356"/>
      <c r="BF337" s="356"/>
      <c r="BG337" s="356"/>
      <c r="BH337" s="356"/>
    </row>
    <row r="338" spans="1:83" ht="21.75" thickBot="1" x14ac:dyDescent="0.4">
      <c r="A338" s="368" t="s">
        <v>291</v>
      </c>
      <c r="B338" s="369">
        <v>1</v>
      </c>
      <c r="C338" s="372"/>
      <c r="D338" s="814" t="s">
        <v>288</v>
      </c>
      <c r="E338" s="815"/>
      <c r="F338" s="373">
        <f>IF(B334&gt;0,B338/B330,"")</f>
        <v>0.5</v>
      </c>
      <c r="G338" s="368" t="s">
        <v>286</v>
      </c>
      <c r="H338" s="374"/>
      <c r="I338" s="375">
        <f>IF(B333&gt;0,(F338-F336)/F336,"")</f>
        <v>-0.33333333333333331</v>
      </c>
      <c r="J338" s="355"/>
      <c r="Q338" s="364" t="str">
        <f t="shared" si="300"/>
        <v/>
      </c>
      <c r="R338" s="388"/>
      <c r="S338" s="364" t="str">
        <f t="shared" si="301"/>
        <v/>
      </c>
      <c r="T338" s="445" t="str">
        <f t="shared" si="302"/>
        <v/>
      </c>
      <c r="U338" s="388"/>
      <c r="V338" s="445" t="str">
        <f t="shared" si="303"/>
        <v/>
      </c>
      <c r="W338" s="388"/>
      <c r="X338" s="445" t="str">
        <f t="shared" si="304"/>
        <v/>
      </c>
      <c r="Y338" s="364" t="str">
        <f t="shared" si="305"/>
        <v/>
      </c>
      <c r="Z338" s="388"/>
      <c r="AA338" s="364" t="str">
        <f t="shared" si="306"/>
        <v/>
      </c>
      <c r="AB338" s="445" t="str">
        <f t="shared" si="307"/>
        <v/>
      </c>
      <c r="AC338" s="388"/>
      <c r="AD338" s="445" t="str">
        <f t="shared" si="308"/>
        <v/>
      </c>
      <c r="AE338" s="364" t="str">
        <f t="shared" si="309"/>
        <v/>
      </c>
      <c r="AF338" s="388"/>
      <c r="AG338" s="364"/>
      <c r="AH338" s="445" t="str">
        <f t="shared" si="310"/>
        <v/>
      </c>
      <c r="AI338" s="388"/>
      <c r="AJ338" s="445" t="str">
        <f t="shared" si="311"/>
        <v/>
      </c>
      <c r="AK338" s="364">
        <f t="shared" si="312"/>
        <v>0.5</v>
      </c>
      <c r="AL338" s="388"/>
      <c r="AM338" s="364">
        <f t="shared" si="313"/>
        <v>-0.33333333333333331</v>
      </c>
      <c r="AN338" s="445" t="str">
        <f t="shared" si="320"/>
        <v/>
      </c>
      <c r="AO338" s="388"/>
      <c r="AP338" s="445" t="str">
        <f t="shared" si="321"/>
        <v/>
      </c>
      <c r="AQ338" s="434" t="str">
        <f t="shared" si="322"/>
        <v/>
      </c>
      <c r="AR338" s="451"/>
      <c r="AS338" s="434" t="str">
        <f t="shared" si="323"/>
        <v/>
      </c>
      <c r="AT338" s="389"/>
      <c r="AU338" s="435" t="str">
        <f t="shared" si="324"/>
        <v/>
      </c>
      <c r="AV338" s="364" t="str">
        <f t="shared" si="325"/>
        <v/>
      </c>
      <c r="AW338" s="389"/>
      <c r="AX338" s="365" t="str">
        <f t="shared" si="326"/>
        <v/>
      </c>
      <c r="AY338" s="366" t="str">
        <f t="shared" si="314"/>
        <v/>
      </c>
      <c r="AZ338" s="358" t="str">
        <f t="shared" si="315"/>
        <v/>
      </c>
      <c r="BA338" s="366" t="str">
        <f t="shared" si="316"/>
        <v/>
      </c>
      <c r="BB338" s="358" t="str">
        <f t="shared" si="317"/>
        <v/>
      </c>
      <c r="BC338" s="366" t="str">
        <f t="shared" si="318"/>
        <v/>
      </c>
      <c r="BD338" s="367" t="str">
        <f t="shared" si="319"/>
        <v/>
      </c>
      <c r="BE338" s="356"/>
      <c r="BF338" s="356"/>
      <c r="BG338" s="356"/>
      <c r="BH338" s="356"/>
    </row>
    <row r="339" spans="1:83" ht="21.75" thickBot="1" x14ac:dyDescent="0.4">
      <c r="A339" s="368" t="s">
        <v>292</v>
      </c>
      <c r="B339" s="381">
        <v>0.08</v>
      </c>
      <c r="C339" s="372"/>
      <c r="D339" s="368" t="s">
        <v>281</v>
      </c>
      <c r="E339" s="374"/>
      <c r="F339" s="375">
        <f>IF(B339&gt;0,(B339-B340)/B340,"")</f>
        <v>-0.20000000000000004</v>
      </c>
      <c r="G339" s="355"/>
      <c r="H339" s="355"/>
      <c r="I339" s="355"/>
      <c r="J339" s="355"/>
      <c r="Q339" s="364" t="str">
        <f t="shared" si="300"/>
        <v/>
      </c>
      <c r="R339" s="388"/>
      <c r="S339" s="364" t="str">
        <f t="shared" si="301"/>
        <v/>
      </c>
      <c r="T339" s="445" t="str">
        <f t="shared" si="302"/>
        <v/>
      </c>
      <c r="U339" s="388"/>
      <c r="V339" s="445" t="str">
        <f t="shared" si="303"/>
        <v/>
      </c>
      <c r="W339" s="388"/>
      <c r="X339" s="445" t="str">
        <f t="shared" si="304"/>
        <v/>
      </c>
      <c r="Y339" s="364" t="str">
        <f t="shared" si="305"/>
        <v/>
      </c>
      <c r="Z339" s="388"/>
      <c r="AA339" s="364" t="str">
        <f t="shared" si="306"/>
        <v/>
      </c>
      <c r="AB339" s="445" t="str">
        <f t="shared" si="307"/>
        <v/>
      </c>
      <c r="AC339" s="388"/>
      <c r="AD339" s="445" t="str">
        <f t="shared" si="308"/>
        <v/>
      </c>
      <c r="AE339" s="364" t="str">
        <f t="shared" si="309"/>
        <v/>
      </c>
      <c r="AF339" s="388"/>
      <c r="AG339" s="364"/>
      <c r="AH339" s="445" t="str">
        <f t="shared" si="310"/>
        <v/>
      </c>
      <c r="AI339" s="388"/>
      <c r="AJ339" s="445" t="str">
        <f t="shared" si="311"/>
        <v/>
      </c>
      <c r="AK339" s="364" t="str">
        <f t="shared" si="312"/>
        <v/>
      </c>
      <c r="AL339" s="388"/>
      <c r="AM339" s="364" t="str">
        <f t="shared" si="313"/>
        <v/>
      </c>
      <c r="AN339" s="445">
        <f t="shared" si="320"/>
        <v>0.08</v>
      </c>
      <c r="AO339" s="388"/>
      <c r="AP339" s="445">
        <f t="shared" si="321"/>
        <v>-0.20000000000000004</v>
      </c>
      <c r="AQ339" s="434" t="str">
        <f t="shared" si="322"/>
        <v/>
      </c>
      <c r="AR339" s="451"/>
      <c r="AS339" s="434" t="str">
        <f t="shared" si="323"/>
        <v/>
      </c>
      <c r="AT339" s="389"/>
      <c r="AU339" s="435" t="str">
        <f t="shared" si="324"/>
        <v/>
      </c>
      <c r="AV339" s="364" t="str">
        <f t="shared" si="325"/>
        <v/>
      </c>
      <c r="AW339" s="389"/>
      <c r="AX339" s="365" t="str">
        <f t="shared" si="326"/>
        <v/>
      </c>
      <c r="AY339" s="366" t="str">
        <f t="shared" si="314"/>
        <v/>
      </c>
      <c r="AZ339" s="358" t="str">
        <f t="shared" si="315"/>
        <v/>
      </c>
      <c r="BA339" s="366" t="str">
        <f t="shared" si="316"/>
        <v/>
      </c>
      <c r="BB339" s="358" t="str">
        <f t="shared" si="317"/>
        <v/>
      </c>
      <c r="BC339" s="366" t="str">
        <f t="shared" si="318"/>
        <v/>
      </c>
      <c r="BD339" s="367" t="str">
        <f t="shared" si="319"/>
        <v/>
      </c>
      <c r="BE339" s="356"/>
      <c r="BF339" s="356"/>
      <c r="BG339" s="356"/>
      <c r="BH339" s="356"/>
    </row>
    <row r="340" spans="1:83" ht="21.75" thickBot="1" x14ac:dyDescent="0.4">
      <c r="A340" s="368" t="s">
        <v>293</v>
      </c>
      <c r="B340" s="381">
        <v>0.1</v>
      </c>
      <c r="C340" s="372"/>
      <c r="D340" s="382"/>
      <c r="E340" s="372"/>
      <c r="F340" s="380"/>
      <c r="G340" s="355"/>
      <c r="H340" s="355"/>
      <c r="I340" s="355"/>
      <c r="J340" s="355"/>
      <c r="Q340" s="364" t="str">
        <f t="shared" si="300"/>
        <v/>
      </c>
      <c r="R340" s="388"/>
      <c r="S340" s="364" t="str">
        <f t="shared" si="301"/>
        <v/>
      </c>
      <c r="T340" s="445" t="str">
        <f t="shared" si="302"/>
        <v/>
      </c>
      <c r="U340" s="388"/>
      <c r="V340" s="445" t="str">
        <f t="shared" si="303"/>
        <v/>
      </c>
      <c r="W340" s="388"/>
      <c r="X340" s="445" t="str">
        <f t="shared" si="304"/>
        <v/>
      </c>
      <c r="Y340" s="364" t="str">
        <f t="shared" si="305"/>
        <v/>
      </c>
      <c r="Z340" s="388"/>
      <c r="AA340" s="364" t="str">
        <f t="shared" si="306"/>
        <v/>
      </c>
      <c r="AB340" s="445" t="str">
        <f t="shared" si="307"/>
        <v/>
      </c>
      <c r="AC340" s="388"/>
      <c r="AD340" s="445" t="str">
        <f t="shared" si="308"/>
        <v/>
      </c>
      <c r="AE340" s="364" t="str">
        <f t="shared" si="309"/>
        <v/>
      </c>
      <c r="AF340" s="388"/>
      <c r="AG340" s="364"/>
      <c r="AH340" s="445" t="str">
        <f t="shared" si="310"/>
        <v/>
      </c>
      <c r="AI340" s="388"/>
      <c r="AJ340" s="445" t="str">
        <f t="shared" si="311"/>
        <v/>
      </c>
      <c r="AK340" s="364" t="str">
        <f t="shared" si="312"/>
        <v/>
      </c>
      <c r="AL340" s="388"/>
      <c r="AM340" s="364" t="str">
        <f t="shared" si="313"/>
        <v/>
      </c>
      <c r="AN340" s="445" t="str">
        <f t="shared" si="320"/>
        <v/>
      </c>
      <c r="AO340" s="388"/>
      <c r="AP340" s="445" t="str">
        <f t="shared" si="321"/>
        <v/>
      </c>
      <c r="AQ340" s="434">
        <f t="shared" si="322"/>
        <v>0.1</v>
      </c>
      <c r="AR340" s="451"/>
      <c r="AS340" s="434" t="str">
        <f t="shared" si="323"/>
        <v/>
      </c>
      <c r="AT340" s="389"/>
      <c r="AU340" s="435" t="str">
        <f t="shared" si="324"/>
        <v/>
      </c>
      <c r="AV340" s="364" t="str">
        <f t="shared" si="325"/>
        <v/>
      </c>
      <c r="AW340" s="389"/>
      <c r="AX340" s="365" t="str">
        <f t="shared" si="326"/>
        <v/>
      </c>
      <c r="AY340" s="366" t="str">
        <f t="shared" si="314"/>
        <v/>
      </c>
      <c r="AZ340" s="358" t="str">
        <f t="shared" si="315"/>
        <v/>
      </c>
      <c r="BA340" s="366" t="str">
        <f t="shared" si="316"/>
        <v/>
      </c>
      <c r="BB340" s="358" t="str">
        <f t="shared" si="317"/>
        <v/>
      </c>
      <c r="BC340" s="366" t="str">
        <f t="shared" si="318"/>
        <v/>
      </c>
      <c r="BD340" s="367" t="str">
        <f t="shared" si="319"/>
        <v/>
      </c>
      <c r="BE340" s="356"/>
      <c r="BF340" s="356"/>
      <c r="BG340" s="356"/>
      <c r="BH340" s="356"/>
    </row>
    <row r="341" spans="1:83" ht="21.75" thickBot="1" x14ac:dyDescent="0.4">
      <c r="A341" s="368" t="s">
        <v>294</v>
      </c>
      <c r="B341" s="381">
        <v>0.15</v>
      </c>
      <c r="C341" s="372"/>
      <c r="D341" s="368" t="s">
        <v>284</v>
      </c>
      <c r="E341" s="374"/>
      <c r="F341" s="375">
        <f>IF(B341&gt;0,(B341-B340)/B340,"")</f>
        <v>0.49999999999999989</v>
      </c>
      <c r="G341" s="355"/>
      <c r="H341" s="355"/>
      <c r="I341" s="355"/>
      <c r="J341" s="355"/>
      <c r="Q341" s="364" t="str">
        <f t="shared" si="300"/>
        <v/>
      </c>
      <c r="R341" s="388"/>
      <c r="S341" s="364" t="str">
        <f t="shared" si="301"/>
        <v/>
      </c>
      <c r="T341" s="445" t="str">
        <f t="shared" si="302"/>
        <v/>
      </c>
      <c r="U341" s="388"/>
      <c r="V341" s="445" t="str">
        <f t="shared" si="303"/>
        <v/>
      </c>
      <c r="W341" s="388"/>
      <c r="X341" s="445" t="str">
        <f t="shared" si="304"/>
        <v/>
      </c>
      <c r="Y341" s="364" t="str">
        <f t="shared" si="305"/>
        <v/>
      </c>
      <c r="Z341" s="388"/>
      <c r="AA341" s="364" t="str">
        <f t="shared" si="306"/>
        <v/>
      </c>
      <c r="AB341" s="445" t="str">
        <f t="shared" si="307"/>
        <v/>
      </c>
      <c r="AC341" s="388"/>
      <c r="AD341" s="445" t="str">
        <f t="shared" si="308"/>
        <v/>
      </c>
      <c r="AE341" s="364" t="str">
        <f t="shared" si="309"/>
        <v/>
      </c>
      <c r="AF341" s="388"/>
      <c r="AG341" s="364"/>
      <c r="AH341" s="445" t="str">
        <f t="shared" si="310"/>
        <v/>
      </c>
      <c r="AI341" s="388"/>
      <c r="AJ341" s="445" t="str">
        <f t="shared" si="311"/>
        <v/>
      </c>
      <c r="AK341" s="364" t="str">
        <f t="shared" si="312"/>
        <v/>
      </c>
      <c r="AL341" s="388"/>
      <c r="AM341" s="364" t="str">
        <f t="shared" si="313"/>
        <v/>
      </c>
      <c r="AN341" s="445" t="str">
        <f t="shared" si="320"/>
        <v/>
      </c>
      <c r="AO341" s="388"/>
      <c r="AP341" s="445" t="str">
        <f t="shared" si="321"/>
        <v/>
      </c>
      <c r="AQ341" s="434" t="str">
        <f t="shared" si="322"/>
        <v/>
      </c>
      <c r="AR341" s="451"/>
      <c r="AS341" s="434">
        <f t="shared" si="323"/>
        <v>0.15</v>
      </c>
      <c r="AT341" s="389"/>
      <c r="AU341" s="435">
        <f t="shared" si="324"/>
        <v>0.49999999999999989</v>
      </c>
      <c r="AV341" s="364" t="str">
        <f t="shared" si="325"/>
        <v/>
      </c>
      <c r="AW341" s="389"/>
      <c r="AX341" s="365" t="str">
        <f t="shared" si="326"/>
        <v/>
      </c>
      <c r="AY341" s="366" t="str">
        <f t="shared" si="314"/>
        <v/>
      </c>
      <c r="AZ341" s="358" t="str">
        <f t="shared" si="315"/>
        <v/>
      </c>
      <c r="BA341" s="366" t="str">
        <f t="shared" si="316"/>
        <v/>
      </c>
      <c r="BB341" s="358" t="str">
        <f t="shared" si="317"/>
        <v/>
      </c>
      <c r="BC341" s="366" t="str">
        <f t="shared" si="318"/>
        <v/>
      </c>
      <c r="BD341" s="367" t="str">
        <f t="shared" si="319"/>
        <v/>
      </c>
      <c r="BE341" s="356"/>
      <c r="BF341" s="356"/>
      <c r="BG341" s="356"/>
      <c r="BH341" s="356"/>
    </row>
    <row r="342" spans="1:83" ht="21.75" thickBot="1" x14ac:dyDescent="0.4">
      <c r="A342" s="368" t="s">
        <v>295</v>
      </c>
      <c r="B342" s="381">
        <v>0.2</v>
      </c>
      <c r="C342" s="372"/>
      <c r="D342" s="368" t="s">
        <v>286</v>
      </c>
      <c r="E342" s="374"/>
      <c r="F342" s="375">
        <f>IF(B342&gt;0,(B342-B340)/B340,"")</f>
        <v>1</v>
      </c>
      <c r="G342" s="355"/>
      <c r="H342" s="355"/>
      <c r="I342" s="355"/>
      <c r="J342" s="355"/>
      <c r="Q342" s="364" t="str">
        <f t="shared" si="300"/>
        <v/>
      </c>
      <c r="R342" s="388"/>
      <c r="S342" s="364" t="str">
        <f t="shared" si="301"/>
        <v/>
      </c>
      <c r="T342" s="445" t="str">
        <f t="shared" si="302"/>
        <v/>
      </c>
      <c r="U342" s="388"/>
      <c r="V342" s="445" t="str">
        <f t="shared" si="303"/>
        <v/>
      </c>
      <c r="W342" s="388"/>
      <c r="X342" s="445" t="str">
        <f t="shared" si="304"/>
        <v/>
      </c>
      <c r="Y342" s="364" t="str">
        <f t="shared" si="305"/>
        <v/>
      </c>
      <c r="Z342" s="388"/>
      <c r="AA342" s="364" t="str">
        <f t="shared" si="306"/>
        <v/>
      </c>
      <c r="AB342" s="445" t="str">
        <f t="shared" si="307"/>
        <v/>
      </c>
      <c r="AC342" s="388"/>
      <c r="AD342" s="445" t="str">
        <f t="shared" si="308"/>
        <v/>
      </c>
      <c r="AE342" s="364" t="str">
        <f t="shared" si="309"/>
        <v/>
      </c>
      <c r="AF342" s="388"/>
      <c r="AG342" s="364"/>
      <c r="AH342" s="445" t="str">
        <f t="shared" si="310"/>
        <v/>
      </c>
      <c r="AI342" s="388"/>
      <c r="AJ342" s="445" t="str">
        <f t="shared" si="311"/>
        <v/>
      </c>
      <c r="AK342" s="364" t="str">
        <f t="shared" si="312"/>
        <v/>
      </c>
      <c r="AL342" s="388"/>
      <c r="AM342" s="364" t="str">
        <f t="shared" si="313"/>
        <v/>
      </c>
      <c r="AN342" s="445" t="str">
        <f t="shared" si="320"/>
        <v/>
      </c>
      <c r="AO342" s="388"/>
      <c r="AP342" s="445" t="str">
        <f t="shared" si="321"/>
        <v/>
      </c>
      <c r="AQ342" s="434" t="str">
        <f t="shared" si="322"/>
        <v/>
      </c>
      <c r="AR342" s="451"/>
      <c r="AS342" s="434" t="str">
        <f t="shared" si="323"/>
        <v/>
      </c>
      <c r="AT342" s="389"/>
      <c r="AU342" s="435" t="str">
        <f t="shared" si="324"/>
        <v/>
      </c>
      <c r="AV342" s="364">
        <f t="shared" si="325"/>
        <v>0.2</v>
      </c>
      <c r="AW342" s="389"/>
      <c r="AX342" s="365">
        <f>IF(A342="16) Qual porcentagem dos recursos financeiros de São Carlos será investida em abastecimento de água e estruturas de saneamento em 2050?   ",F342,"")</f>
        <v>1</v>
      </c>
      <c r="AY342" s="366" t="str">
        <f t="shared" si="314"/>
        <v/>
      </c>
      <c r="AZ342" s="358" t="str">
        <f t="shared" si="315"/>
        <v/>
      </c>
      <c r="BA342" s="366" t="str">
        <f t="shared" si="316"/>
        <v/>
      </c>
      <c r="BB342" s="358" t="str">
        <f t="shared" si="317"/>
        <v/>
      </c>
      <c r="BC342" s="366" t="str">
        <f t="shared" si="318"/>
        <v/>
      </c>
      <c r="BD342" s="367" t="str">
        <f t="shared" si="319"/>
        <v/>
      </c>
      <c r="BE342" s="356"/>
      <c r="BF342" s="356"/>
      <c r="BG342" s="356"/>
      <c r="BH342" s="356"/>
    </row>
    <row r="343" spans="1:83" ht="21.75" thickBot="1" x14ac:dyDescent="0.4">
      <c r="A343" s="355"/>
      <c r="B343" s="355"/>
      <c r="C343" s="355"/>
      <c r="D343" s="355"/>
      <c r="E343" s="355"/>
      <c r="F343" s="383"/>
      <c r="G343" s="355"/>
      <c r="H343" s="823" t="s">
        <v>296</v>
      </c>
      <c r="I343" s="823"/>
      <c r="J343" s="355"/>
      <c r="Q343" s="364" t="str">
        <f t="shared" si="300"/>
        <v/>
      </c>
      <c r="R343" s="388"/>
      <c r="S343" s="364" t="str">
        <f t="shared" si="301"/>
        <v/>
      </c>
      <c r="T343" s="445" t="str">
        <f t="shared" si="302"/>
        <v/>
      </c>
      <c r="U343" s="388"/>
      <c r="V343" s="445" t="str">
        <f t="shared" si="303"/>
        <v/>
      </c>
      <c r="W343" s="388"/>
      <c r="X343" s="445" t="str">
        <f t="shared" si="304"/>
        <v/>
      </c>
      <c r="Y343" s="364" t="str">
        <f t="shared" si="305"/>
        <v/>
      </c>
      <c r="Z343" s="388"/>
      <c r="AA343" s="364" t="str">
        <f t="shared" si="306"/>
        <v/>
      </c>
      <c r="AB343" s="445" t="str">
        <f t="shared" si="307"/>
        <v/>
      </c>
      <c r="AC343" s="388"/>
      <c r="AD343" s="445" t="str">
        <f t="shared" si="308"/>
        <v/>
      </c>
      <c r="AE343" s="364" t="str">
        <f t="shared" si="309"/>
        <v/>
      </c>
      <c r="AF343" s="388"/>
      <c r="AG343" s="364"/>
      <c r="AH343" s="445" t="str">
        <f t="shared" si="310"/>
        <v/>
      </c>
      <c r="AI343" s="388"/>
      <c r="AJ343" s="445" t="str">
        <f t="shared" si="311"/>
        <v/>
      </c>
      <c r="AK343" s="364" t="str">
        <f t="shared" si="312"/>
        <v/>
      </c>
      <c r="AL343" s="388"/>
      <c r="AM343" s="364" t="str">
        <f t="shared" si="313"/>
        <v/>
      </c>
      <c r="AN343" s="445" t="str">
        <f t="shared" si="320"/>
        <v/>
      </c>
      <c r="AO343" s="388"/>
      <c r="AP343" s="445" t="str">
        <f t="shared" si="321"/>
        <v/>
      </c>
      <c r="AQ343" s="434" t="str">
        <f t="shared" si="322"/>
        <v/>
      </c>
      <c r="AR343" s="451"/>
      <c r="AS343" s="434" t="str">
        <f t="shared" si="323"/>
        <v/>
      </c>
      <c r="AT343" s="389"/>
      <c r="AU343" s="435" t="str">
        <f t="shared" si="324"/>
        <v/>
      </c>
      <c r="AV343" s="364" t="str">
        <f t="shared" si="325"/>
        <v/>
      </c>
      <c r="AW343" s="389"/>
      <c r="AX343" s="365" t="str">
        <f t="shared" si="326"/>
        <v/>
      </c>
      <c r="AY343" s="366" t="str">
        <f t="shared" si="314"/>
        <v/>
      </c>
      <c r="AZ343" s="358" t="str">
        <f t="shared" si="315"/>
        <v/>
      </c>
      <c r="BA343" s="366" t="str">
        <f t="shared" si="316"/>
        <v/>
      </c>
      <c r="BB343" s="358" t="str">
        <f t="shared" si="317"/>
        <v/>
      </c>
      <c r="BC343" s="366" t="str">
        <f t="shared" si="318"/>
        <v/>
      </c>
      <c r="BD343" s="367" t="str">
        <f t="shared" si="319"/>
        <v/>
      </c>
      <c r="BE343" s="356"/>
      <c r="BF343" s="356"/>
      <c r="BG343" s="356"/>
      <c r="BH343" s="356"/>
    </row>
    <row r="344" spans="1:83" ht="21.75" thickBot="1" x14ac:dyDescent="0.4">
      <c r="A344" s="368" t="s">
        <v>297</v>
      </c>
      <c r="B344" s="820" t="s">
        <v>337</v>
      </c>
      <c r="C344" s="821"/>
      <c r="D344" s="821"/>
      <c r="E344" s="821"/>
      <c r="F344" s="821"/>
      <c r="G344" s="822"/>
      <c r="H344" s="819">
        <v>0</v>
      </c>
      <c r="I344" s="819"/>
      <c r="J344" s="355"/>
      <c r="Q344" s="364" t="str">
        <f t="shared" si="300"/>
        <v/>
      </c>
      <c r="R344" s="388"/>
      <c r="S344" s="364" t="str">
        <f t="shared" si="301"/>
        <v/>
      </c>
      <c r="T344" s="445" t="str">
        <f t="shared" si="302"/>
        <v/>
      </c>
      <c r="U344" s="388"/>
      <c r="V344" s="445" t="str">
        <f t="shared" si="303"/>
        <v/>
      </c>
      <c r="W344" s="388"/>
      <c r="X344" s="445" t="str">
        <f t="shared" si="304"/>
        <v/>
      </c>
      <c r="Y344" s="364" t="str">
        <f t="shared" si="305"/>
        <v/>
      </c>
      <c r="Z344" s="388"/>
      <c r="AA344" s="364" t="str">
        <f t="shared" si="306"/>
        <v/>
      </c>
      <c r="AB344" s="445" t="str">
        <f t="shared" si="307"/>
        <v/>
      </c>
      <c r="AC344" s="388"/>
      <c r="AD344" s="445" t="str">
        <f t="shared" si="308"/>
        <v/>
      </c>
      <c r="AE344" s="364" t="str">
        <f t="shared" si="309"/>
        <v/>
      </c>
      <c r="AF344" s="388"/>
      <c r="AG344" s="364"/>
      <c r="AH344" s="445" t="str">
        <f t="shared" si="310"/>
        <v/>
      </c>
      <c r="AI344" s="388"/>
      <c r="AJ344" s="445" t="str">
        <f t="shared" si="311"/>
        <v/>
      </c>
      <c r="AK344" s="364" t="str">
        <f t="shared" si="312"/>
        <v/>
      </c>
      <c r="AL344" s="388"/>
      <c r="AM344" s="364" t="str">
        <f t="shared" si="313"/>
        <v/>
      </c>
      <c r="AN344" s="445" t="str">
        <f t="shared" si="320"/>
        <v/>
      </c>
      <c r="AO344" s="388"/>
      <c r="AP344" s="445" t="str">
        <f t="shared" si="321"/>
        <v/>
      </c>
      <c r="AQ344" s="434" t="str">
        <f t="shared" si="322"/>
        <v/>
      </c>
      <c r="AR344" s="451"/>
      <c r="AS344" s="434" t="str">
        <f t="shared" si="323"/>
        <v/>
      </c>
      <c r="AT344" s="389"/>
      <c r="AU344" s="435" t="str">
        <f t="shared" si="324"/>
        <v/>
      </c>
      <c r="AV344" s="364" t="str">
        <f t="shared" si="325"/>
        <v/>
      </c>
      <c r="AW344" s="389"/>
      <c r="AX344" s="365" t="str">
        <f t="shared" si="326"/>
        <v/>
      </c>
      <c r="AY344" s="366">
        <f t="shared" si="314"/>
        <v>0</v>
      </c>
      <c r="AZ344" s="358" t="str">
        <f t="shared" si="315"/>
        <v/>
      </c>
      <c r="BA344" s="366" t="str">
        <f t="shared" si="316"/>
        <v/>
      </c>
      <c r="BB344" s="358" t="str">
        <f t="shared" si="317"/>
        <v/>
      </c>
      <c r="BC344" s="366" t="str">
        <f t="shared" si="318"/>
        <v/>
      </c>
      <c r="BD344" s="367" t="str">
        <f t="shared" si="319"/>
        <v/>
      </c>
      <c r="BE344" s="356"/>
      <c r="BF344" s="356"/>
      <c r="BG344" s="356"/>
      <c r="BH344" s="356"/>
    </row>
    <row r="345" spans="1:83" ht="21.75" thickBot="1" x14ac:dyDescent="0.4">
      <c r="A345" s="368" t="s">
        <v>299</v>
      </c>
      <c r="B345" s="820" t="s">
        <v>300</v>
      </c>
      <c r="C345" s="821"/>
      <c r="D345" s="821"/>
      <c r="E345" s="821"/>
      <c r="F345" s="821"/>
      <c r="G345" s="822"/>
      <c r="H345" s="819">
        <v>1</v>
      </c>
      <c r="I345" s="819"/>
      <c r="J345" s="355"/>
      <c r="Q345" s="364" t="str">
        <f t="shared" si="300"/>
        <v/>
      </c>
      <c r="R345" s="388"/>
      <c r="S345" s="364" t="str">
        <f t="shared" si="301"/>
        <v/>
      </c>
      <c r="T345" s="445" t="str">
        <f t="shared" si="302"/>
        <v/>
      </c>
      <c r="U345" s="388"/>
      <c r="V345" s="445" t="str">
        <f t="shared" si="303"/>
        <v/>
      </c>
      <c r="W345" s="388"/>
      <c r="X345" s="445" t="str">
        <f t="shared" si="304"/>
        <v/>
      </c>
      <c r="Y345" s="364" t="str">
        <f t="shared" si="305"/>
        <v/>
      </c>
      <c r="Z345" s="388"/>
      <c r="AA345" s="364" t="str">
        <f t="shared" si="306"/>
        <v/>
      </c>
      <c r="AB345" s="445" t="str">
        <f t="shared" si="307"/>
        <v/>
      </c>
      <c r="AC345" s="388"/>
      <c r="AD345" s="445" t="str">
        <f t="shared" si="308"/>
        <v/>
      </c>
      <c r="AE345" s="364" t="str">
        <f t="shared" si="309"/>
        <v/>
      </c>
      <c r="AF345" s="388"/>
      <c r="AG345" s="364"/>
      <c r="AH345" s="445" t="str">
        <f t="shared" si="310"/>
        <v/>
      </c>
      <c r="AI345" s="388"/>
      <c r="AJ345" s="445" t="str">
        <f t="shared" si="311"/>
        <v/>
      </c>
      <c r="AK345" s="364" t="str">
        <f t="shared" si="312"/>
        <v/>
      </c>
      <c r="AL345" s="388"/>
      <c r="AM345" s="364" t="str">
        <f t="shared" si="313"/>
        <v/>
      </c>
      <c r="AN345" s="445" t="str">
        <f t="shared" si="320"/>
        <v/>
      </c>
      <c r="AO345" s="388"/>
      <c r="AP345" s="445" t="str">
        <f t="shared" si="321"/>
        <v/>
      </c>
      <c r="AQ345" s="434" t="str">
        <f t="shared" si="322"/>
        <v/>
      </c>
      <c r="AR345" s="451"/>
      <c r="AS345" s="434" t="str">
        <f t="shared" si="323"/>
        <v/>
      </c>
      <c r="AT345" s="389"/>
      <c r="AU345" s="435" t="str">
        <f t="shared" si="324"/>
        <v/>
      </c>
      <c r="AV345" s="364" t="str">
        <f t="shared" si="325"/>
        <v/>
      </c>
      <c r="AW345" s="389"/>
      <c r="AX345" s="365" t="str">
        <f t="shared" si="326"/>
        <v/>
      </c>
      <c r="AY345" s="366" t="str">
        <f t="shared" si="314"/>
        <v/>
      </c>
      <c r="AZ345" s="358">
        <f t="shared" si="315"/>
        <v>1</v>
      </c>
      <c r="BA345" s="366" t="str">
        <f t="shared" si="316"/>
        <v/>
      </c>
      <c r="BB345" s="358" t="str">
        <f t="shared" si="317"/>
        <v/>
      </c>
      <c r="BC345" s="366" t="str">
        <f t="shared" si="318"/>
        <v/>
      </c>
      <c r="BD345" s="367" t="str">
        <f t="shared" si="319"/>
        <v/>
      </c>
      <c r="BE345" s="356"/>
      <c r="BF345" s="356"/>
      <c r="BG345" s="356"/>
      <c r="BH345" s="356"/>
    </row>
    <row r="346" spans="1:83" ht="21.75" thickBot="1" x14ac:dyDescent="0.4">
      <c r="A346" s="368" t="s">
        <v>301</v>
      </c>
      <c r="B346" s="820" t="s">
        <v>338</v>
      </c>
      <c r="C346" s="821"/>
      <c r="D346" s="821"/>
      <c r="E346" s="821"/>
      <c r="F346" s="821"/>
      <c r="G346" s="822"/>
      <c r="H346" s="819">
        <v>1</v>
      </c>
      <c r="I346" s="819"/>
      <c r="J346" s="355"/>
      <c r="Q346" s="364" t="str">
        <f t="shared" si="300"/>
        <v/>
      </c>
      <c r="R346" s="388"/>
      <c r="S346" s="364" t="str">
        <f t="shared" si="301"/>
        <v/>
      </c>
      <c r="T346" s="445" t="str">
        <f t="shared" si="302"/>
        <v/>
      </c>
      <c r="U346" s="388"/>
      <c r="V346" s="445" t="str">
        <f t="shared" si="303"/>
        <v/>
      </c>
      <c r="W346" s="388"/>
      <c r="X346" s="445" t="str">
        <f t="shared" si="304"/>
        <v/>
      </c>
      <c r="Y346" s="364" t="str">
        <f t="shared" si="305"/>
        <v/>
      </c>
      <c r="Z346" s="388"/>
      <c r="AA346" s="364" t="str">
        <f t="shared" si="306"/>
        <v/>
      </c>
      <c r="AB346" s="445" t="str">
        <f t="shared" si="307"/>
        <v/>
      </c>
      <c r="AC346" s="388"/>
      <c r="AD346" s="445" t="str">
        <f t="shared" si="308"/>
        <v/>
      </c>
      <c r="AE346" s="364" t="str">
        <f t="shared" si="309"/>
        <v/>
      </c>
      <c r="AF346" s="388"/>
      <c r="AG346" s="364"/>
      <c r="AH346" s="445" t="str">
        <f t="shared" si="310"/>
        <v/>
      </c>
      <c r="AI346" s="388"/>
      <c r="AJ346" s="445" t="str">
        <f t="shared" si="311"/>
        <v/>
      </c>
      <c r="AK346" s="364" t="str">
        <f t="shared" si="312"/>
        <v/>
      </c>
      <c r="AL346" s="388"/>
      <c r="AM346" s="364" t="str">
        <f t="shared" si="313"/>
        <v/>
      </c>
      <c r="AN346" s="445" t="str">
        <f t="shared" si="320"/>
        <v/>
      </c>
      <c r="AO346" s="388"/>
      <c r="AP346" s="445" t="str">
        <f t="shared" si="321"/>
        <v/>
      </c>
      <c r="AQ346" s="434" t="str">
        <f t="shared" si="322"/>
        <v/>
      </c>
      <c r="AR346" s="451"/>
      <c r="AS346" s="434" t="str">
        <f t="shared" si="323"/>
        <v/>
      </c>
      <c r="AT346" s="389"/>
      <c r="AU346" s="435" t="str">
        <f t="shared" si="324"/>
        <v/>
      </c>
      <c r="AV346" s="364" t="str">
        <f t="shared" si="325"/>
        <v/>
      </c>
      <c r="AW346" s="389"/>
      <c r="AX346" s="365" t="str">
        <f t="shared" si="326"/>
        <v/>
      </c>
      <c r="AY346" s="366" t="str">
        <f t="shared" si="314"/>
        <v/>
      </c>
      <c r="AZ346" s="358" t="str">
        <f t="shared" si="315"/>
        <v/>
      </c>
      <c r="BA346" s="366">
        <f t="shared" si="316"/>
        <v>1</v>
      </c>
      <c r="BB346" s="358" t="str">
        <f t="shared" si="317"/>
        <v/>
      </c>
      <c r="BC346" s="366" t="str">
        <f t="shared" si="318"/>
        <v/>
      </c>
      <c r="BD346" s="367" t="str">
        <f t="shared" si="319"/>
        <v/>
      </c>
      <c r="BE346" s="356"/>
      <c r="BF346" s="356"/>
      <c r="BG346" s="356"/>
      <c r="BH346" s="356"/>
    </row>
    <row r="347" spans="1:83" ht="21.75" thickBot="1" x14ac:dyDescent="0.4">
      <c r="A347" s="368" t="s">
        <v>302</v>
      </c>
      <c r="B347" s="820" t="s">
        <v>311</v>
      </c>
      <c r="C347" s="821"/>
      <c r="D347" s="821"/>
      <c r="E347" s="821"/>
      <c r="F347" s="821"/>
      <c r="G347" s="822"/>
      <c r="H347" s="819">
        <v>0</v>
      </c>
      <c r="I347" s="819"/>
      <c r="J347" s="355"/>
      <c r="Q347" s="364" t="str">
        <f t="shared" si="300"/>
        <v/>
      </c>
      <c r="R347" s="388"/>
      <c r="S347" s="364" t="str">
        <f t="shared" si="301"/>
        <v/>
      </c>
      <c r="T347" s="445" t="str">
        <f t="shared" si="302"/>
        <v/>
      </c>
      <c r="U347" s="388"/>
      <c r="V347" s="445" t="str">
        <f t="shared" si="303"/>
        <v/>
      </c>
      <c r="W347" s="388"/>
      <c r="X347" s="445" t="str">
        <f t="shared" si="304"/>
        <v/>
      </c>
      <c r="Y347" s="364" t="str">
        <f t="shared" si="305"/>
        <v/>
      </c>
      <c r="Z347" s="388"/>
      <c r="AA347" s="364" t="str">
        <f t="shared" si="306"/>
        <v/>
      </c>
      <c r="AB347" s="445" t="str">
        <f t="shared" si="307"/>
        <v/>
      </c>
      <c r="AC347" s="388"/>
      <c r="AD347" s="445" t="str">
        <f t="shared" si="308"/>
        <v/>
      </c>
      <c r="AE347" s="364" t="str">
        <f t="shared" si="309"/>
        <v/>
      </c>
      <c r="AF347" s="388"/>
      <c r="AG347" s="364"/>
      <c r="AH347" s="445" t="str">
        <f t="shared" si="310"/>
        <v/>
      </c>
      <c r="AI347" s="388"/>
      <c r="AJ347" s="445" t="str">
        <f t="shared" si="311"/>
        <v/>
      </c>
      <c r="AK347" s="364" t="str">
        <f t="shared" si="312"/>
        <v/>
      </c>
      <c r="AL347" s="388"/>
      <c r="AM347" s="364" t="str">
        <f t="shared" si="313"/>
        <v/>
      </c>
      <c r="AN347" s="445" t="str">
        <f t="shared" si="320"/>
        <v/>
      </c>
      <c r="AO347" s="388"/>
      <c r="AP347" s="445" t="str">
        <f t="shared" si="321"/>
        <v/>
      </c>
      <c r="AQ347" s="434" t="str">
        <f t="shared" si="322"/>
        <v/>
      </c>
      <c r="AR347" s="451"/>
      <c r="AS347" s="434" t="str">
        <f t="shared" si="323"/>
        <v/>
      </c>
      <c r="AT347" s="389"/>
      <c r="AU347" s="435" t="str">
        <f t="shared" si="324"/>
        <v/>
      </c>
      <c r="AV347" s="364" t="str">
        <f t="shared" si="325"/>
        <v/>
      </c>
      <c r="AW347" s="389"/>
      <c r="AX347" s="365" t="str">
        <f t="shared" si="326"/>
        <v/>
      </c>
      <c r="AY347" s="366" t="str">
        <f t="shared" si="314"/>
        <v/>
      </c>
      <c r="AZ347" s="358" t="str">
        <f t="shared" si="315"/>
        <v/>
      </c>
      <c r="BA347" s="366" t="str">
        <f t="shared" si="316"/>
        <v/>
      </c>
      <c r="BB347" s="358">
        <f t="shared" si="317"/>
        <v>0</v>
      </c>
      <c r="BC347" s="366" t="str">
        <f t="shared" si="318"/>
        <v/>
      </c>
      <c r="BD347" s="367" t="str">
        <f t="shared" si="319"/>
        <v/>
      </c>
      <c r="BE347" s="356"/>
      <c r="BF347" s="356"/>
      <c r="BG347" s="356"/>
      <c r="BH347" s="356"/>
    </row>
    <row r="348" spans="1:83" ht="21.75" thickBot="1" x14ac:dyDescent="0.4">
      <c r="A348" s="368" t="s">
        <v>303</v>
      </c>
      <c r="B348" s="820" t="s">
        <v>335</v>
      </c>
      <c r="C348" s="821"/>
      <c r="D348" s="821"/>
      <c r="E348" s="821"/>
      <c r="F348" s="821"/>
      <c r="G348" s="822"/>
      <c r="H348" s="819">
        <v>1</v>
      </c>
      <c r="I348" s="819"/>
      <c r="J348" s="355"/>
      <c r="Q348" s="364" t="str">
        <f t="shared" si="300"/>
        <v/>
      </c>
      <c r="R348" s="388"/>
      <c r="S348" s="364" t="str">
        <f t="shared" si="301"/>
        <v/>
      </c>
      <c r="T348" s="445" t="str">
        <f t="shared" si="302"/>
        <v/>
      </c>
      <c r="U348" s="388"/>
      <c r="V348" s="445" t="str">
        <f t="shared" si="303"/>
        <v/>
      </c>
      <c r="W348" s="388"/>
      <c r="X348" s="445" t="str">
        <f t="shared" si="304"/>
        <v/>
      </c>
      <c r="Y348" s="364" t="str">
        <f t="shared" si="305"/>
        <v/>
      </c>
      <c r="Z348" s="388"/>
      <c r="AA348" s="364" t="str">
        <f t="shared" si="306"/>
        <v/>
      </c>
      <c r="AB348" s="445" t="str">
        <f t="shared" si="307"/>
        <v/>
      </c>
      <c r="AC348" s="388"/>
      <c r="AD348" s="445" t="str">
        <f t="shared" si="308"/>
        <v/>
      </c>
      <c r="AE348" s="364" t="str">
        <f t="shared" si="309"/>
        <v/>
      </c>
      <c r="AF348" s="388"/>
      <c r="AG348" s="364"/>
      <c r="AH348" s="445" t="str">
        <f t="shared" si="310"/>
        <v/>
      </c>
      <c r="AI348" s="388"/>
      <c r="AJ348" s="445" t="str">
        <f t="shared" si="311"/>
        <v/>
      </c>
      <c r="AK348" s="364" t="str">
        <f t="shared" si="312"/>
        <v/>
      </c>
      <c r="AL348" s="388"/>
      <c r="AM348" s="364" t="str">
        <f t="shared" si="313"/>
        <v/>
      </c>
      <c r="AN348" s="445" t="str">
        <f t="shared" si="320"/>
        <v/>
      </c>
      <c r="AO348" s="388"/>
      <c r="AP348" s="445" t="str">
        <f t="shared" si="321"/>
        <v/>
      </c>
      <c r="AQ348" s="434" t="str">
        <f t="shared" si="322"/>
        <v/>
      </c>
      <c r="AR348" s="451"/>
      <c r="AS348" s="434" t="str">
        <f t="shared" si="323"/>
        <v/>
      </c>
      <c r="AT348" s="389"/>
      <c r="AU348" s="435" t="str">
        <f t="shared" si="324"/>
        <v/>
      </c>
      <c r="AV348" s="364" t="str">
        <f t="shared" si="325"/>
        <v/>
      </c>
      <c r="AW348" s="389"/>
      <c r="AX348" s="365" t="str">
        <f t="shared" si="326"/>
        <v/>
      </c>
      <c r="AY348" s="366" t="str">
        <f t="shared" si="314"/>
        <v/>
      </c>
      <c r="AZ348" s="358" t="str">
        <f t="shared" si="315"/>
        <v/>
      </c>
      <c r="BA348" s="366" t="str">
        <f t="shared" si="316"/>
        <v/>
      </c>
      <c r="BB348" s="358" t="str">
        <f t="shared" si="317"/>
        <v/>
      </c>
      <c r="BC348" s="366">
        <f t="shared" si="318"/>
        <v>1</v>
      </c>
      <c r="BD348" s="367" t="str">
        <f t="shared" si="319"/>
        <v/>
      </c>
      <c r="BE348" s="356"/>
      <c r="BF348" s="356"/>
      <c r="BG348" s="356"/>
      <c r="BH348" s="356"/>
    </row>
    <row r="349" spans="1:83" ht="21.75" thickBot="1" x14ac:dyDescent="0.4">
      <c r="A349" s="368" t="s">
        <v>305</v>
      </c>
      <c r="B349" s="820"/>
      <c r="C349" s="821"/>
      <c r="D349" s="821"/>
      <c r="E349" s="821"/>
      <c r="F349" s="821"/>
      <c r="G349" s="822"/>
      <c r="H349" s="819"/>
      <c r="I349" s="819"/>
      <c r="J349" s="355"/>
      <c r="Q349" s="364" t="str">
        <f t="shared" si="300"/>
        <v/>
      </c>
      <c r="R349" s="388"/>
      <c r="S349" s="364" t="str">
        <f t="shared" si="301"/>
        <v/>
      </c>
      <c r="T349" s="445" t="str">
        <f t="shared" si="302"/>
        <v/>
      </c>
      <c r="U349" s="388"/>
      <c r="V349" s="445" t="str">
        <f t="shared" si="303"/>
        <v/>
      </c>
      <c r="W349" s="388"/>
      <c r="X349" s="445" t="str">
        <f t="shared" si="304"/>
        <v/>
      </c>
      <c r="Y349" s="364" t="str">
        <f t="shared" si="305"/>
        <v/>
      </c>
      <c r="Z349" s="388"/>
      <c r="AA349" s="364" t="str">
        <f t="shared" si="306"/>
        <v/>
      </c>
      <c r="AB349" s="445" t="str">
        <f t="shared" si="307"/>
        <v/>
      </c>
      <c r="AC349" s="388"/>
      <c r="AD349" s="445" t="str">
        <f t="shared" si="308"/>
        <v/>
      </c>
      <c r="AE349" s="364" t="str">
        <f t="shared" si="309"/>
        <v/>
      </c>
      <c r="AF349" s="388"/>
      <c r="AG349" s="364"/>
      <c r="AH349" s="445" t="str">
        <f t="shared" si="310"/>
        <v/>
      </c>
      <c r="AI349" s="388"/>
      <c r="AJ349" s="445" t="str">
        <f t="shared" si="311"/>
        <v/>
      </c>
      <c r="AK349" s="364" t="str">
        <f t="shared" si="312"/>
        <v/>
      </c>
      <c r="AL349" s="388"/>
      <c r="AM349" s="364" t="str">
        <f t="shared" si="313"/>
        <v/>
      </c>
      <c r="AN349" s="445" t="str">
        <f t="shared" si="320"/>
        <v/>
      </c>
      <c r="AO349" s="388"/>
      <c r="AP349" s="445" t="str">
        <f t="shared" si="321"/>
        <v/>
      </c>
      <c r="AQ349" s="434" t="str">
        <f t="shared" si="322"/>
        <v/>
      </c>
      <c r="AR349" s="451"/>
      <c r="AS349" s="434" t="str">
        <f t="shared" si="323"/>
        <v/>
      </c>
      <c r="AT349" s="389"/>
      <c r="AU349" s="435" t="str">
        <f t="shared" si="324"/>
        <v/>
      </c>
      <c r="AV349" s="364" t="str">
        <f t="shared" si="325"/>
        <v/>
      </c>
      <c r="AW349" s="389"/>
      <c r="AX349" s="365" t="str">
        <f t="shared" si="326"/>
        <v/>
      </c>
      <c r="AY349" s="366" t="str">
        <f t="shared" si="314"/>
        <v/>
      </c>
      <c r="AZ349" s="358" t="str">
        <f t="shared" si="315"/>
        <v/>
      </c>
      <c r="BA349" s="366" t="str">
        <f t="shared" si="316"/>
        <v/>
      </c>
      <c r="BB349" s="358" t="str">
        <f t="shared" si="317"/>
        <v/>
      </c>
      <c r="BC349" s="366" t="str">
        <f t="shared" si="318"/>
        <v/>
      </c>
      <c r="BD349" s="367">
        <f t="shared" si="319"/>
        <v>0</v>
      </c>
      <c r="BE349" s="356"/>
      <c r="BF349" s="356"/>
      <c r="BG349" s="356"/>
      <c r="BH349" s="356"/>
      <c r="BJ349" s="360" t="str">
        <f>IF(B324&lt;20,SUM(AY323:BC349),"")</f>
        <v/>
      </c>
      <c r="BK349" s="360" t="str">
        <f>IF(AND(B324&gt;19,B324&lt;31),SUM(AY323:BC349),"")</f>
        <v/>
      </c>
      <c r="BL349" s="360">
        <f>IF(B324&gt;30,SUM(AY323:BC349),"")</f>
        <v>3</v>
      </c>
      <c r="BM349" s="356"/>
      <c r="BN349" s="360" t="str">
        <f>IF(AND(B324&lt;20,BJ349=0),1,"")</f>
        <v/>
      </c>
      <c r="BO349" s="360" t="str">
        <f>IF(AND(B324&lt;20,BJ349=1),1,"")</f>
        <v/>
      </c>
      <c r="BP349" s="360" t="str">
        <f>IF(AND(B324&lt;20,BJ349=2),1,"")</f>
        <v/>
      </c>
      <c r="BQ349" s="360" t="str">
        <f>IF(AND(B324&lt;20,BJ349=3),1,"")</f>
        <v/>
      </c>
      <c r="BR349" s="360" t="str">
        <f>IF(AND(B324&lt;20,BJ349=4),1,"")</f>
        <v/>
      </c>
      <c r="BS349" s="360" t="str">
        <f>IF(AND(B324&lt;20,BJ349=5),1,"")</f>
        <v/>
      </c>
      <c r="BT349" s="360" t="str">
        <f>IF(AND(AND(B324&gt;19,B324&lt;31),BK349=0),1,"")</f>
        <v/>
      </c>
      <c r="BU349" s="360" t="str">
        <f>IF(AND(AND(B324&gt;19,B324&lt;31),BK349=1),1,"")</f>
        <v/>
      </c>
      <c r="BV349" s="360" t="str">
        <f>IF(AND(AND(B324&gt;19,B324&lt;31),BK349=2),1,"")</f>
        <v/>
      </c>
      <c r="BW349" s="360" t="str">
        <f>IF(AND(AND(B324&gt;19,B324&lt;31),BK349=3),1,"")</f>
        <v/>
      </c>
      <c r="BX349" s="360" t="str">
        <f>IF(AND(AND(B324&gt;19,B324&lt;31),BK349=4),1,"")</f>
        <v/>
      </c>
      <c r="BY349" s="360" t="str">
        <f>IF(AND(AND(B324&gt;19,B324&lt;31),BK349=5),1,"")</f>
        <v/>
      </c>
      <c r="BZ349" s="360" t="str">
        <f>IF(AND(B324&gt;30,BL349=0),1,"")</f>
        <v/>
      </c>
      <c r="CA349" s="360" t="str">
        <f>IF(AND(B324&gt;30,BL349=1),1,"")</f>
        <v/>
      </c>
      <c r="CB349" s="360" t="str">
        <f>IF(AND(B324&gt;30,BL349=2),1,"")</f>
        <v/>
      </c>
      <c r="CC349" s="360">
        <f>IF(AND(B324&gt;30,BL349=3),1,"")</f>
        <v>1</v>
      </c>
      <c r="CD349" s="360" t="str">
        <f>IF(AND(B324&gt;30,BL349=4),1,"")</f>
        <v/>
      </c>
      <c r="CE349" s="360" t="str">
        <f>IF(AND(B324&gt;30,BL349=5),1,"")</f>
        <v/>
      </c>
    </row>
    <row r="350" spans="1:83" ht="36" x14ac:dyDescent="0.35">
      <c r="A350" s="818" t="str">
        <f>CONCATENATE("Voluntário",J350)</f>
        <v>Voluntário13</v>
      </c>
      <c r="B350" s="818"/>
      <c r="C350" s="818"/>
      <c r="D350" s="818"/>
      <c r="E350" s="818"/>
      <c r="F350" s="818"/>
      <c r="G350" s="818"/>
      <c r="H350" s="818"/>
      <c r="I350" s="818"/>
      <c r="J350" s="355">
        <f>J321+1</f>
        <v>13</v>
      </c>
      <c r="Q350" s="396"/>
      <c r="S350" s="396"/>
      <c r="T350" s="396"/>
      <c r="V350" s="396"/>
      <c r="X350" s="396"/>
      <c r="Y350" s="396"/>
      <c r="AA350" s="396"/>
      <c r="AB350" s="396"/>
      <c r="AD350" s="396"/>
      <c r="AE350" s="396"/>
      <c r="AG350" s="396"/>
      <c r="AH350" s="396"/>
      <c r="AJ350" s="396"/>
      <c r="AK350" s="396"/>
      <c r="AM350" s="396"/>
      <c r="AN350" s="396"/>
      <c r="AP350" s="396"/>
      <c r="AV350" s="396"/>
      <c r="AX350" s="397"/>
      <c r="AY350" s="398"/>
      <c r="AZ350" s="399"/>
      <c r="BA350" s="398"/>
      <c r="BB350" s="399"/>
      <c r="BC350" s="398"/>
      <c r="BD350" s="398"/>
      <c r="BE350" s="356"/>
      <c r="BF350" s="356"/>
      <c r="BG350" s="356"/>
      <c r="BH350" s="356"/>
    </row>
    <row r="351" spans="1:83" ht="21" x14ac:dyDescent="0.35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Q351" s="396"/>
      <c r="S351" s="396"/>
      <c r="T351" s="396"/>
      <c r="V351" s="396"/>
      <c r="X351" s="396"/>
      <c r="Y351" s="396"/>
      <c r="AA351" s="396"/>
      <c r="AB351" s="396"/>
      <c r="AD351" s="396"/>
      <c r="AE351" s="396"/>
      <c r="AG351" s="396"/>
      <c r="AH351" s="396"/>
      <c r="AJ351" s="396"/>
      <c r="AK351" s="396"/>
      <c r="AM351" s="396"/>
      <c r="AN351" s="396"/>
      <c r="AP351" s="396"/>
      <c r="AV351" s="396"/>
      <c r="AX351" s="397"/>
      <c r="AY351" s="398"/>
      <c r="AZ351" s="399"/>
      <c r="BA351" s="398"/>
      <c r="BB351" s="399"/>
      <c r="BC351" s="398"/>
      <c r="BD351" s="398"/>
      <c r="BE351" s="356"/>
      <c r="BF351" s="356"/>
      <c r="BG351" s="356"/>
      <c r="BH351" s="356"/>
    </row>
    <row r="352" spans="1:83" ht="21" x14ac:dyDescent="0.35">
      <c r="A352" s="356" t="s">
        <v>271</v>
      </c>
      <c r="B352" s="824" t="s">
        <v>339</v>
      </c>
      <c r="C352" s="819"/>
      <c r="D352" s="819"/>
      <c r="E352" s="819"/>
      <c r="F352" s="819"/>
      <c r="G352" s="819"/>
      <c r="H352" s="819"/>
      <c r="I352" s="819"/>
      <c r="J352" s="355"/>
      <c r="Q352" s="396"/>
      <c r="S352" s="396"/>
      <c r="T352" s="396"/>
      <c r="V352" s="396"/>
      <c r="X352" s="396"/>
      <c r="Y352" s="396"/>
      <c r="AA352" s="396"/>
      <c r="AB352" s="396"/>
      <c r="AD352" s="396"/>
      <c r="AE352" s="396"/>
      <c r="AG352" s="396"/>
      <c r="AH352" s="396"/>
      <c r="AJ352" s="396"/>
      <c r="AK352" s="396"/>
      <c r="AM352" s="396"/>
      <c r="AN352" s="396"/>
      <c r="AP352" s="396"/>
      <c r="AV352" s="396"/>
      <c r="AX352" s="397"/>
      <c r="AY352" s="398"/>
      <c r="AZ352" s="399"/>
      <c r="BA352" s="398"/>
      <c r="BB352" s="399"/>
      <c r="BC352" s="398"/>
      <c r="BD352" s="398"/>
      <c r="BE352" s="356"/>
      <c r="BF352" s="356"/>
      <c r="BG352" s="356"/>
      <c r="BH352" s="356"/>
    </row>
    <row r="353" spans="1:60" ht="21" x14ac:dyDescent="0.35">
      <c r="A353" s="356" t="s">
        <v>272</v>
      </c>
      <c r="B353" s="819">
        <v>8</v>
      </c>
      <c r="C353" s="819"/>
      <c r="D353" s="819"/>
      <c r="E353" s="819"/>
      <c r="F353" s="819"/>
      <c r="G353" s="819"/>
      <c r="H353" s="819"/>
      <c r="I353" s="819"/>
      <c r="J353" s="355"/>
      <c r="Q353" s="396"/>
      <c r="S353" s="396"/>
      <c r="T353" s="396"/>
      <c r="V353" s="396"/>
      <c r="X353" s="396"/>
      <c r="Y353" s="396"/>
      <c r="AA353" s="396"/>
      <c r="AB353" s="396"/>
      <c r="AD353" s="396"/>
      <c r="AE353" s="396"/>
      <c r="AG353" s="396"/>
      <c r="AH353" s="396"/>
      <c r="AJ353" s="396"/>
      <c r="AK353" s="396"/>
      <c r="AM353" s="396"/>
      <c r="AN353" s="396"/>
      <c r="AP353" s="396"/>
      <c r="AV353" s="396"/>
      <c r="AX353" s="397"/>
      <c r="AY353" s="398"/>
      <c r="AZ353" s="399"/>
      <c r="BA353" s="398"/>
      <c r="BB353" s="399"/>
      <c r="BC353" s="398"/>
      <c r="BD353" s="398"/>
      <c r="BE353" s="356"/>
      <c r="BF353" s="360">
        <f>IF(B353&lt;20,1,"")</f>
        <v>1</v>
      </c>
      <c r="BG353" s="360" t="str">
        <f>IF(AND(B353&gt;19,B353&lt;31),1,"")</f>
        <v/>
      </c>
      <c r="BH353" s="360" t="str">
        <f>IF(B353&gt;30,1,"")</f>
        <v/>
      </c>
    </row>
    <row r="354" spans="1:60" ht="21" x14ac:dyDescent="0.35">
      <c r="A354" s="356" t="s">
        <v>273</v>
      </c>
      <c r="B354" s="819" t="s">
        <v>340</v>
      </c>
      <c r="C354" s="819"/>
      <c r="D354" s="819"/>
      <c r="E354" s="819"/>
      <c r="F354" s="819"/>
      <c r="G354" s="819"/>
      <c r="H354" s="819"/>
      <c r="I354" s="819"/>
      <c r="J354" s="355"/>
      <c r="Q354" s="396"/>
      <c r="S354" s="396"/>
      <c r="T354" s="396"/>
      <c r="V354" s="396"/>
      <c r="X354" s="396"/>
      <c r="Y354" s="396"/>
      <c r="AA354" s="396"/>
      <c r="AB354" s="396"/>
      <c r="AD354" s="396"/>
      <c r="AE354" s="396"/>
      <c r="AG354" s="396"/>
      <c r="AH354" s="396"/>
      <c r="AJ354" s="396"/>
      <c r="AK354" s="396"/>
      <c r="AM354" s="396"/>
      <c r="AN354" s="396"/>
      <c r="AP354" s="396"/>
      <c r="AV354" s="396"/>
      <c r="AX354" s="397"/>
      <c r="AY354" s="398"/>
      <c r="AZ354" s="399"/>
      <c r="BA354" s="398"/>
      <c r="BB354" s="399"/>
      <c r="BC354" s="398"/>
      <c r="BD354" s="398"/>
      <c r="BE354" s="356"/>
      <c r="BF354" s="356"/>
      <c r="BG354" s="356"/>
      <c r="BH354" s="356"/>
    </row>
    <row r="355" spans="1:60" ht="21.75" thickBot="1" x14ac:dyDescent="0.4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Q355" s="396"/>
      <c r="S355" s="396"/>
      <c r="T355" s="396"/>
      <c r="V355" s="396"/>
      <c r="X355" s="396"/>
      <c r="Y355" s="396"/>
      <c r="AA355" s="396"/>
      <c r="AB355" s="396"/>
      <c r="AD355" s="396"/>
      <c r="AE355" s="396"/>
      <c r="AG355" s="396"/>
      <c r="AH355" s="396"/>
      <c r="AJ355" s="396"/>
      <c r="AK355" s="396"/>
      <c r="AM355" s="396"/>
      <c r="AN355" s="396"/>
      <c r="AP355" s="396"/>
      <c r="AV355" s="396"/>
      <c r="AX355" s="397"/>
      <c r="AY355" s="398"/>
      <c r="AZ355" s="399"/>
      <c r="BA355" s="398"/>
      <c r="BB355" s="399"/>
      <c r="BC355" s="398"/>
      <c r="BD355" s="398"/>
      <c r="BE355" s="356"/>
      <c r="BF355" s="356"/>
      <c r="BG355" s="356"/>
      <c r="BH355" s="356"/>
    </row>
    <row r="356" spans="1:60" ht="21.75" thickBot="1" x14ac:dyDescent="0.4">
      <c r="A356" s="368" t="s">
        <v>275</v>
      </c>
      <c r="B356" s="369">
        <v>7</v>
      </c>
      <c r="C356" s="370"/>
      <c r="D356" s="355"/>
      <c r="E356" s="355"/>
      <c r="F356" s="355"/>
      <c r="G356" s="355"/>
      <c r="H356" s="355"/>
      <c r="I356" s="355"/>
      <c r="J356" s="355"/>
      <c r="Q356" s="364" t="str">
        <f t="shared" ref="Q356:Q378" si="327">IF(A356="5) Quanto a sua casa pagava de conta de água mensalmente há 10 anos atrás (aproximadamente)?",F356,"")</f>
        <v/>
      </c>
      <c r="R356" s="388"/>
      <c r="S356" s="364" t="str">
        <f t="shared" ref="S356:S378" si="328">IF(A356="5) Quanto a sua casa pagava de conta de água mensalmente há 10 anos atrás (aproximadamente)?",I356,"")</f>
        <v/>
      </c>
      <c r="T356" s="445" t="str">
        <f t="shared" ref="T356:T378" si="329">IF(A356="6) Quanto a sua casa paga de conta de água hoje?  ",F356,"")</f>
        <v/>
      </c>
      <c r="U356" s="388"/>
      <c r="V356" s="445" t="str">
        <f t="shared" ref="V356:V378" si="330">IF(A356="7) Quanto você acha que sua casa pagará de conta de água em 2030?",F356,"")</f>
        <v/>
      </c>
      <c r="W356" s="388"/>
      <c r="X356" s="445" t="str">
        <f t="shared" ref="X356:X378" si="331">IF(A356="7) Quanto você acha que sua casa pagará de conta de água em 2030?",I356,"")</f>
        <v/>
      </c>
      <c r="Y356" s="364" t="str">
        <f t="shared" ref="Y356:Y378" si="332">IF(A356="8) Quanto você acha que sua casa pagará de conta de água em 2050?  ",F356,"")</f>
        <v/>
      </c>
      <c r="Z356" s="388"/>
      <c r="AA356" s="364" t="str">
        <f t="shared" ref="AA356:AA378" si="333">IF(A356="8) Quanto você acha que sua casa pagará de conta de água em 2050?  ",I356,"")</f>
        <v/>
      </c>
      <c r="AB356" s="445" t="str">
        <f t="shared" ref="AB356:AB378" si="334">IF(A356="9) Há dez anos atrás, sua casa produzia quantas sacolinhas de lixo por semana (aproximadamente)?",F356,"")</f>
        <v/>
      </c>
      <c r="AC356" s="388"/>
      <c r="AD356" s="445" t="str">
        <f t="shared" ref="AD356:AD378" si="335">IF(A356="9) Há dez anos atrás, sua casa produzia quantas sacolinhas de lixo por semana (aproximadamente)?",I356,"")</f>
        <v/>
      </c>
      <c r="AE356" s="364" t="str">
        <f t="shared" ref="AE356:AE378" si="336">IF(A356="10) Sua casa produz quantas sacolinhas de lixo por semana hoje em dia?   ",F356,"")</f>
        <v/>
      </c>
      <c r="AF356" s="388"/>
      <c r="AG356" s="364"/>
      <c r="AH356" s="445" t="str">
        <f t="shared" ref="AH356:AH378" si="337">IF(A356="11) Quantas sacolinhas de lixo você acha que sua casa produzirá por semana em 2030?  ",F356,"")</f>
        <v/>
      </c>
      <c r="AI356" s="388"/>
      <c r="AJ356" s="445" t="str">
        <f t="shared" ref="AJ356:AJ378" si="338">IF(A356="11) Quantas sacolinhas de lixo você acha que sua casa produzirá por semana em 2030?  ",I356,"")</f>
        <v/>
      </c>
      <c r="AK356" s="364" t="str">
        <f t="shared" ref="AK356:AK378" si="339">IF(A356="12) Quantas sacolinhas de lixo você acha que sua casa produzirá por semana em 2050?  ",F356,"")</f>
        <v/>
      </c>
      <c r="AL356" s="388"/>
      <c r="AM356" s="364" t="str">
        <f t="shared" ref="AM356:AM378" si="340">IF(A356="12) Quantas sacolinhas de lixo você acha que sua casa produzirá por semana em 2050?  ",I356,"")</f>
        <v/>
      </c>
      <c r="AN356" s="445" t="str">
        <f>IF(A356="13) Qual porcentagem dos recursos financeiros de São Carlos era investida em abastecimento de água e estruturas de saneamento dez anos atrás? ",B356,"")</f>
        <v/>
      </c>
      <c r="AO356" s="388"/>
      <c r="AP356" s="445" t="str">
        <f>IF(A356="13) Qual porcentagem dos recursos financeiros de São Carlos era investida em abastecimento de água e estruturas de saneamento dez anos atrás? ",F356,"")</f>
        <v/>
      </c>
      <c r="AQ356" s="434" t="str">
        <f>IF(A356="14) Qual porcentagem dos recursos financeiros de São Carlos é investida em abastecimento de água e estruturas de saneamento hoje? ",B356,"")</f>
        <v/>
      </c>
      <c r="AR356" s="451"/>
      <c r="AS356" s="434" t="str">
        <f>IF(A356="15) Qual porcentagem dos recursos financeiros de São Carlos será investida em abastecimento de água e estruturas de saneamento em 2030? ",B356,"")</f>
        <v/>
      </c>
      <c r="AT356" s="389"/>
      <c r="AU356" s="435" t="str">
        <f>IF(A356="15) Qual porcentagem dos recursos financeiros de São Carlos será investida em abastecimento de água e estruturas de saneamento em 2030? ",F356,"")</f>
        <v/>
      </c>
      <c r="AV356" s="364" t="str">
        <f>IF(A356="16) Qual porcentagem dos recursos financeiros de São Carlos será investida em abastecimento de água e estruturas de saneamento em 2050?   ",B356,"")</f>
        <v/>
      </c>
      <c r="AW356" s="389"/>
      <c r="AX356" s="365" t="str">
        <f>IF(A356="16) Qual porcentagem dos recursos financeiros de São Carlos será investida em abastecimento de água e estruturas de saneamento em 2050?   ",B356,"")</f>
        <v/>
      </c>
      <c r="AY356" s="366" t="str">
        <f t="shared" ref="AY356:AY378" si="341">IF(A356="17) De onde vem a água que você bebe?  ",H356,"")</f>
        <v/>
      </c>
      <c r="AZ356" s="358" t="str">
        <f t="shared" ref="AZ356:AZ378" si="342">IF(A356="18) Quem é responsável por trazer água para sua casa?  ",H356,"")</f>
        <v/>
      </c>
      <c r="BA356" s="366" t="str">
        <f t="shared" ref="BA356:BA378" si="343">IF(A356="19) O que acontece com o esgoto que sai da sua casa?  ",H356,"")</f>
        <v/>
      </c>
      <c r="BB356" s="358" t="str">
        <f t="shared" ref="BB356:BB378" si="344">IF(A356="20) Quem consome mais água em sua cidade: a população, as indústrias ou as fazendas? ",H356,"")</f>
        <v/>
      </c>
      <c r="BC356" s="366" t="str">
        <f t="shared" ref="BC356:BC378" si="345">IF(A356="21) Você se preocupa se a cidade em que você mora terá água para beber em 2100?  ",H356,"")</f>
        <v/>
      </c>
      <c r="BD356" s="367" t="str">
        <f t="shared" ref="BD356:BD378" si="346">IF(A356="22) Você acredita que pode ajudar no processo de decisão sobre gerenciamento dos recursos hídricos?  Se sim, como? ",H356,"")</f>
        <v/>
      </c>
      <c r="BE356" s="356"/>
      <c r="BF356" s="356"/>
      <c r="BG356" s="356"/>
      <c r="BH356" s="356"/>
    </row>
    <row r="357" spans="1:60" ht="21.75" thickBot="1" x14ac:dyDescent="0.4">
      <c r="A357" s="368" t="s">
        <v>276</v>
      </c>
      <c r="B357" s="369">
        <v>3</v>
      </c>
      <c r="C357" s="370"/>
      <c r="D357" s="355"/>
      <c r="E357" s="355"/>
      <c r="F357" s="355"/>
      <c r="G357" s="355"/>
      <c r="H357" s="355"/>
      <c r="I357" s="355"/>
      <c r="J357" s="355"/>
      <c r="Q357" s="364" t="str">
        <f t="shared" si="327"/>
        <v/>
      </c>
      <c r="R357" s="388"/>
      <c r="S357" s="364" t="str">
        <f t="shared" si="328"/>
        <v/>
      </c>
      <c r="T357" s="445" t="str">
        <f t="shared" si="329"/>
        <v/>
      </c>
      <c r="U357" s="388"/>
      <c r="V357" s="445" t="str">
        <f t="shared" si="330"/>
        <v/>
      </c>
      <c r="W357" s="388"/>
      <c r="X357" s="445" t="str">
        <f t="shared" si="331"/>
        <v/>
      </c>
      <c r="Y357" s="364" t="str">
        <f t="shared" si="332"/>
        <v/>
      </c>
      <c r="Z357" s="388"/>
      <c r="AA357" s="364" t="str">
        <f t="shared" si="333"/>
        <v/>
      </c>
      <c r="AB357" s="445" t="str">
        <f t="shared" si="334"/>
        <v/>
      </c>
      <c r="AC357" s="388"/>
      <c r="AD357" s="445" t="str">
        <f t="shared" si="335"/>
        <v/>
      </c>
      <c r="AE357" s="364" t="str">
        <f t="shared" si="336"/>
        <v/>
      </c>
      <c r="AF357" s="388"/>
      <c r="AG357" s="364"/>
      <c r="AH357" s="445" t="str">
        <f t="shared" si="337"/>
        <v/>
      </c>
      <c r="AI357" s="388"/>
      <c r="AJ357" s="445" t="str">
        <f t="shared" si="338"/>
        <v/>
      </c>
      <c r="AK357" s="364" t="str">
        <f t="shared" si="339"/>
        <v/>
      </c>
      <c r="AL357" s="388"/>
      <c r="AM357" s="364" t="str">
        <f t="shared" si="340"/>
        <v/>
      </c>
      <c r="AN357" s="445" t="str">
        <f t="shared" ref="AN357:AN378" si="347">IF(A357="13) Qual porcentagem dos recursos financeiros de São Carlos era investida em abastecimento de água e estruturas de saneamento dez anos atrás? ",B357,"")</f>
        <v/>
      </c>
      <c r="AO357" s="388"/>
      <c r="AP357" s="445" t="str">
        <f t="shared" ref="AP357:AP378" si="348">IF(A357="13) Qual porcentagem dos recursos financeiros de São Carlos era investida em abastecimento de água e estruturas de saneamento dez anos atrás? ",F357,"")</f>
        <v/>
      </c>
      <c r="AQ357" s="434" t="str">
        <f t="shared" ref="AQ357:AQ378" si="349">IF(A357="14) Qual porcentagem dos recursos financeiros de São Carlos é investida em abastecimento de água e estruturas de saneamento hoje? ",B357,"")</f>
        <v/>
      </c>
      <c r="AR357" s="451"/>
      <c r="AS357" s="434" t="str">
        <f t="shared" ref="AS357:AS378" si="350">IF(A357="15) Qual porcentagem dos recursos financeiros de São Carlos será investida em abastecimento de água e estruturas de saneamento em 2030? ",B357,"")</f>
        <v/>
      </c>
      <c r="AT357" s="389"/>
      <c r="AU357" s="435" t="str">
        <f t="shared" ref="AU357:AU378" si="351">IF(A357="15) Qual porcentagem dos recursos financeiros de São Carlos será investida em abastecimento de água e estruturas de saneamento em 2030? ",F357,"")</f>
        <v/>
      </c>
      <c r="AV357" s="364" t="str">
        <f t="shared" ref="AV357:AV378" si="352">IF(A357="16) Qual porcentagem dos recursos financeiros de São Carlos será investida em abastecimento de água e estruturas de saneamento em 2050?   ",B357,"")</f>
        <v/>
      </c>
      <c r="AW357" s="389"/>
      <c r="AX357" s="365" t="str">
        <f t="shared" ref="AX357:AX378" si="353">IF(A357="16) Qual porcentagem dos recursos financeiros de São Carlos será investida em abastecimento de água e estruturas de saneamento em 2050?   ",B357,"")</f>
        <v/>
      </c>
      <c r="AY357" s="366" t="str">
        <f t="shared" si="341"/>
        <v/>
      </c>
      <c r="AZ357" s="358" t="str">
        <f t="shared" si="342"/>
        <v/>
      </c>
      <c r="BA357" s="366" t="str">
        <f t="shared" si="343"/>
        <v/>
      </c>
      <c r="BB357" s="358" t="str">
        <f t="shared" si="344"/>
        <v/>
      </c>
      <c r="BC357" s="366" t="str">
        <f t="shared" si="345"/>
        <v/>
      </c>
      <c r="BD357" s="367" t="str">
        <f t="shared" si="346"/>
        <v/>
      </c>
      <c r="BE357" s="356"/>
      <c r="BF357" s="356"/>
      <c r="BG357" s="356"/>
      <c r="BH357" s="356"/>
    </row>
    <row r="358" spans="1:60" ht="21.75" thickBot="1" x14ac:dyDescent="0.4">
      <c r="A358" s="368" t="s">
        <v>277</v>
      </c>
      <c r="B358" s="369">
        <v>4</v>
      </c>
      <c r="C358" s="371"/>
      <c r="D358" s="355"/>
      <c r="E358" s="355"/>
      <c r="F358" s="355"/>
      <c r="G358" s="355"/>
      <c r="H358" s="355"/>
      <c r="I358" s="355"/>
      <c r="J358" s="355"/>
      <c r="Q358" s="364" t="str">
        <f t="shared" si="327"/>
        <v/>
      </c>
      <c r="R358" s="388"/>
      <c r="S358" s="364" t="str">
        <f t="shared" si="328"/>
        <v/>
      </c>
      <c r="T358" s="445" t="str">
        <f t="shared" si="329"/>
        <v/>
      </c>
      <c r="U358" s="388"/>
      <c r="V358" s="445" t="str">
        <f t="shared" si="330"/>
        <v/>
      </c>
      <c r="W358" s="388"/>
      <c r="X358" s="445" t="str">
        <f t="shared" si="331"/>
        <v/>
      </c>
      <c r="Y358" s="364" t="str">
        <f t="shared" si="332"/>
        <v/>
      </c>
      <c r="Z358" s="388"/>
      <c r="AA358" s="364" t="str">
        <f t="shared" si="333"/>
        <v/>
      </c>
      <c r="AB358" s="445" t="str">
        <f t="shared" si="334"/>
        <v/>
      </c>
      <c r="AC358" s="388"/>
      <c r="AD358" s="445" t="str">
        <f t="shared" si="335"/>
        <v/>
      </c>
      <c r="AE358" s="364" t="str">
        <f t="shared" si="336"/>
        <v/>
      </c>
      <c r="AF358" s="388"/>
      <c r="AG358" s="364"/>
      <c r="AH358" s="445" t="str">
        <f t="shared" si="337"/>
        <v/>
      </c>
      <c r="AI358" s="388"/>
      <c r="AJ358" s="445" t="str">
        <f t="shared" si="338"/>
        <v/>
      </c>
      <c r="AK358" s="364" t="str">
        <f t="shared" si="339"/>
        <v/>
      </c>
      <c r="AL358" s="388"/>
      <c r="AM358" s="364" t="str">
        <f t="shared" si="340"/>
        <v/>
      </c>
      <c r="AN358" s="445" t="str">
        <f t="shared" si="347"/>
        <v/>
      </c>
      <c r="AO358" s="388"/>
      <c r="AP358" s="445" t="str">
        <f t="shared" si="348"/>
        <v/>
      </c>
      <c r="AQ358" s="434" t="str">
        <f t="shared" si="349"/>
        <v/>
      </c>
      <c r="AR358" s="451"/>
      <c r="AS358" s="434" t="str">
        <f t="shared" si="350"/>
        <v/>
      </c>
      <c r="AT358" s="389"/>
      <c r="AU358" s="435" t="str">
        <f t="shared" si="351"/>
        <v/>
      </c>
      <c r="AV358" s="364" t="str">
        <f t="shared" si="352"/>
        <v/>
      </c>
      <c r="AW358" s="389"/>
      <c r="AX358" s="365" t="str">
        <f t="shared" si="353"/>
        <v/>
      </c>
      <c r="AY358" s="366" t="str">
        <f t="shared" si="341"/>
        <v/>
      </c>
      <c r="AZ358" s="358" t="str">
        <f t="shared" si="342"/>
        <v/>
      </c>
      <c r="BA358" s="366" t="str">
        <f t="shared" si="343"/>
        <v/>
      </c>
      <c r="BB358" s="358" t="str">
        <f t="shared" si="344"/>
        <v/>
      </c>
      <c r="BC358" s="366" t="str">
        <f t="shared" si="345"/>
        <v/>
      </c>
      <c r="BD358" s="367" t="str">
        <f t="shared" si="346"/>
        <v/>
      </c>
      <c r="BE358" s="356"/>
      <c r="BF358" s="356"/>
      <c r="BG358" s="356"/>
      <c r="BH358" s="356"/>
    </row>
    <row r="359" spans="1:60" ht="21.75" thickBot="1" x14ac:dyDescent="0.4">
      <c r="A359" s="368" t="s">
        <v>278</v>
      </c>
      <c r="B359" s="369">
        <v>2</v>
      </c>
      <c r="C359" s="370"/>
      <c r="D359" s="355"/>
      <c r="E359" s="355"/>
      <c r="F359" s="355"/>
      <c r="G359" s="355"/>
      <c r="H359" s="355"/>
      <c r="I359" s="355"/>
      <c r="J359" s="355"/>
      <c r="Q359" s="364" t="str">
        <f t="shared" si="327"/>
        <v/>
      </c>
      <c r="R359" s="388"/>
      <c r="S359" s="364" t="str">
        <f t="shared" si="328"/>
        <v/>
      </c>
      <c r="T359" s="445" t="str">
        <f t="shared" si="329"/>
        <v/>
      </c>
      <c r="U359" s="388"/>
      <c r="V359" s="445" t="str">
        <f t="shared" si="330"/>
        <v/>
      </c>
      <c r="W359" s="388"/>
      <c r="X359" s="445" t="str">
        <f t="shared" si="331"/>
        <v/>
      </c>
      <c r="Y359" s="364" t="str">
        <f t="shared" si="332"/>
        <v/>
      </c>
      <c r="Z359" s="388"/>
      <c r="AA359" s="364" t="str">
        <f t="shared" si="333"/>
        <v/>
      </c>
      <c r="AB359" s="445" t="str">
        <f t="shared" si="334"/>
        <v/>
      </c>
      <c r="AC359" s="388"/>
      <c r="AD359" s="445" t="str">
        <f t="shared" si="335"/>
        <v/>
      </c>
      <c r="AE359" s="364" t="str">
        <f t="shared" si="336"/>
        <v/>
      </c>
      <c r="AF359" s="388"/>
      <c r="AG359" s="364"/>
      <c r="AH359" s="445" t="str">
        <f t="shared" si="337"/>
        <v/>
      </c>
      <c r="AI359" s="388"/>
      <c r="AJ359" s="445" t="str">
        <f t="shared" si="338"/>
        <v/>
      </c>
      <c r="AK359" s="364" t="str">
        <f t="shared" si="339"/>
        <v/>
      </c>
      <c r="AL359" s="388"/>
      <c r="AM359" s="364" t="str">
        <f t="shared" si="340"/>
        <v/>
      </c>
      <c r="AN359" s="445" t="str">
        <f t="shared" si="347"/>
        <v/>
      </c>
      <c r="AO359" s="388"/>
      <c r="AP359" s="445" t="str">
        <f t="shared" si="348"/>
        <v/>
      </c>
      <c r="AQ359" s="434" t="str">
        <f t="shared" si="349"/>
        <v/>
      </c>
      <c r="AR359" s="451"/>
      <c r="AS359" s="434" t="str">
        <f t="shared" si="350"/>
        <v/>
      </c>
      <c r="AT359" s="389"/>
      <c r="AU359" s="435" t="str">
        <f t="shared" si="351"/>
        <v/>
      </c>
      <c r="AV359" s="364" t="str">
        <f t="shared" si="352"/>
        <v/>
      </c>
      <c r="AW359" s="389"/>
      <c r="AX359" s="365" t="str">
        <f t="shared" si="353"/>
        <v/>
      </c>
      <c r="AY359" s="366" t="str">
        <f t="shared" si="341"/>
        <v/>
      </c>
      <c r="AZ359" s="358" t="str">
        <f t="shared" si="342"/>
        <v/>
      </c>
      <c r="BA359" s="366" t="str">
        <f t="shared" si="343"/>
        <v/>
      </c>
      <c r="BB359" s="358" t="str">
        <f t="shared" si="344"/>
        <v/>
      </c>
      <c r="BC359" s="366" t="str">
        <f t="shared" si="345"/>
        <v/>
      </c>
      <c r="BD359" s="367" t="str">
        <f t="shared" si="346"/>
        <v/>
      </c>
      <c r="BE359" s="356"/>
      <c r="BF359" s="356"/>
      <c r="BG359" s="356"/>
      <c r="BH359" s="356"/>
    </row>
    <row r="360" spans="1:60" ht="21.75" thickBot="1" x14ac:dyDescent="0.4">
      <c r="A360" s="368" t="s">
        <v>279</v>
      </c>
      <c r="B360" s="369">
        <v>200</v>
      </c>
      <c r="C360" s="372"/>
      <c r="D360" s="814" t="s">
        <v>280</v>
      </c>
      <c r="E360" s="815"/>
      <c r="F360" s="373">
        <f>IF(B356&gt;0,B360/B356,"")</f>
        <v>28.571428571428573</v>
      </c>
      <c r="G360" s="368" t="s">
        <v>281</v>
      </c>
      <c r="H360" s="374"/>
      <c r="I360" s="375">
        <f>IF(B356&gt;0,(F360-F361)/F361,"")</f>
        <v>-0.65714285714285714</v>
      </c>
      <c r="J360" s="355"/>
      <c r="Q360" s="364">
        <f t="shared" si="327"/>
        <v>28.571428571428573</v>
      </c>
      <c r="R360" s="388"/>
      <c r="S360" s="364">
        <f t="shared" si="328"/>
        <v>-0.65714285714285714</v>
      </c>
      <c r="T360" s="445" t="str">
        <f t="shared" si="329"/>
        <v/>
      </c>
      <c r="U360" s="388"/>
      <c r="V360" s="445" t="str">
        <f t="shared" si="330"/>
        <v/>
      </c>
      <c r="W360" s="388"/>
      <c r="X360" s="445" t="str">
        <f t="shared" si="331"/>
        <v/>
      </c>
      <c r="Y360" s="364" t="str">
        <f t="shared" si="332"/>
        <v/>
      </c>
      <c r="Z360" s="388"/>
      <c r="AA360" s="364" t="str">
        <f t="shared" si="333"/>
        <v/>
      </c>
      <c r="AB360" s="445" t="str">
        <f t="shared" si="334"/>
        <v/>
      </c>
      <c r="AC360" s="388"/>
      <c r="AD360" s="445" t="str">
        <f t="shared" si="335"/>
        <v/>
      </c>
      <c r="AE360" s="364" t="str">
        <f t="shared" si="336"/>
        <v/>
      </c>
      <c r="AF360" s="388"/>
      <c r="AG360" s="364"/>
      <c r="AH360" s="445" t="str">
        <f t="shared" si="337"/>
        <v/>
      </c>
      <c r="AI360" s="388"/>
      <c r="AJ360" s="445" t="str">
        <f t="shared" si="338"/>
        <v/>
      </c>
      <c r="AK360" s="364" t="str">
        <f t="shared" si="339"/>
        <v/>
      </c>
      <c r="AL360" s="388"/>
      <c r="AM360" s="364" t="str">
        <f t="shared" si="340"/>
        <v/>
      </c>
      <c r="AN360" s="445" t="str">
        <f t="shared" si="347"/>
        <v/>
      </c>
      <c r="AO360" s="388"/>
      <c r="AP360" s="445" t="str">
        <f t="shared" si="348"/>
        <v/>
      </c>
      <c r="AQ360" s="434" t="str">
        <f t="shared" si="349"/>
        <v/>
      </c>
      <c r="AR360" s="451"/>
      <c r="AS360" s="434" t="str">
        <f t="shared" si="350"/>
        <v/>
      </c>
      <c r="AT360" s="389"/>
      <c r="AU360" s="435" t="str">
        <f t="shared" si="351"/>
        <v/>
      </c>
      <c r="AV360" s="364" t="str">
        <f t="shared" si="352"/>
        <v/>
      </c>
      <c r="AW360" s="389"/>
      <c r="AX360" s="365" t="str">
        <f t="shared" si="353"/>
        <v/>
      </c>
      <c r="AY360" s="366" t="str">
        <f t="shared" si="341"/>
        <v/>
      </c>
      <c r="AZ360" s="358" t="str">
        <f t="shared" si="342"/>
        <v/>
      </c>
      <c r="BA360" s="366" t="str">
        <f t="shared" si="343"/>
        <v/>
      </c>
      <c r="BB360" s="358" t="str">
        <f t="shared" si="344"/>
        <v/>
      </c>
      <c r="BC360" s="366" t="str">
        <f t="shared" si="345"/>
        <v/>
      </c>
      <c r="BD360" s="367" t="str">
        <f t="shared" si="346"/>
        <v/>
      </c>
      <c r="BE360" s="356"/>
      <c r="BF360" s="356"/>
      <c r="BG360" s="356"/>
      <c r="BH360" s="356"/>
    </row>
    <row r="361" spans="1:60" ht="21.75" thickBot="1" x14ac:dyDescent="0.4">
      <c r="A361" s="368" t="s">
        <v>282</v>
      </c>
      <c r="B361" s="369">
        <v>250</v>
      </c>
      <c r="C361" s="372"/>
      <c r="D361" s="814" t="s">
        <v>280</v>
      </c>
      <c r="E361" s="815"/>
      <c r="F361" s="373">
        <f>IF(B357&gt;0,B361/B357,"")</f>
        <v>83.333333333333329</v>
      </c>
      <c r="G361" s="376"/>
      <c r="H361" s="377"/>
      <c r="I361" s="378"/>
      <c r="J361" s="355"/>
      <c r="Q361" s="364" t="str">
        <f t="shared" si="327"/>
        <v/>
      </c>
      <c r="R361" s="388"/>
      <c r="S361" s="364" t="str">
        <f t="shared" si="328"/>
        <v/>
      </c>
      <c r="T361" s="445">
        <f t="shared" si="329"/>
        <v>83.333333333333329</v>
      </c>
      <c r="U361" s="388"/>
      <c r="V361" s="445" t="str">
        <f t="shared" si="330"/>
        <v/>
      </c>
      <c r="W361" s="388"/>
      <c r="X361" s="445" t="str">
        <f t="shared" si="331"/>
        <v/>
      </c>
      <c r="Y361" s="364" t="str">
        <f t="shared" si="332"/>
        <v/>
      </c>
      <c r="Z361" s="388"/>
      <c r="AA361" s="364" t="str">
        <f t="shared" si="333"/>
        <v/>
      </c>
      <c r="AB361" s="445" t="str">
        <f t="shared" si="334"/>
        <v/>
      </c>
      <c r="AC361" s="388"/>
      <c r="AD361" s="445" t="str">
        <f t="shared" si="335"/>
        <v/>
      </c>
      <c r="AE361" s="364" t="str">
        <f t="shared" si="336"/>
        <v/>
      </c>
      <c r="AF361" s="388"/>
      <c r="AG361" s="364"/>
      <c r="AH361" s="445" t="str">
        <f t="shared" si="337"/>
        <v/>
      </c>
      <c r="AI361" s="388"/>
      <c r="AJ361" s="445" t="str">
        <f t="shared" si="338"/>
        <v/>
      </c>
      <c r="AK361" s="364" t="str">
        <f t="shared" si="339"/>
        <v/>
      </c>
      <c r="AL361" s="388"/>
      <c r="AM361" s="364" t="str">
        <f t="shared" si="340"/>
        <v/>
      </c>
      <c r="AN361" s="445" t="str">
        <f t="shared" si="347"/>
        <v/>
      </c>
      <c r="AO361" s="388"/>
      <c r="AP361" s="445" t="str">
        <f t="shared" si="348"/>
        <v/>
      </c>
      <c r="AQ361" s="434" t="str">
        <f t="shared" si="349"/>
        <v/>
      </c>
      <c r="AR361" s="451"/>
      <c r="AS361" s="434" t="str">
        <f t="shared" si="350"/>
        <v/>
      </c>
      <c r="AT361" s="389"/>
      <c r="AU361" s="435" t="str">
        <f t="shared" si="351"/>
        <v/>
      </c>
      <c r="AV361" s="364" t="str">
        <f t="shared" si="352"/>
        <v/>
      </c>
      <c r="AW361" s="389"/>
      <c r="AX361" s="365" t="str">
        <f t="shared" si="353"/>
        <v/>
      </c>
      <c r="AY361" s="366" t="str">
        <f t="shared" si="341"/>
        <v/>
      </c>
      <c r="AZ361" s="358" t="str">
        <f t="shared" si="342"/>
        <v/>
      </c>
      <c r="BA361" s="366" t="str">
        <f t="shared" si="343"/>
        <v/>
      </c>
      <c r="BB361" s="358" t="str">
        <f t="shared" si="344"/>
        <v/>
      </c>
      <c r="BC361" s="366" t="str">
        <f t="shared" si="345"/>
        <v/>
      </c>
      <c r="BD361" s="367" t="str">
        <f t="shared" si="346"/>
        <v/>
      </c>
      <c r="BE361" s="356"/>
      <c r="BF361" s="356"/>
      <c r="BG361" s="356"/>
      <c r="BH361" s="356"/>
    </row>
    <row r="362" spans="1:60" ht="21.75" thickBot="1" x14ac:dyDescent="0.4">
      <c r="A362" s="368" t="s">
        <v>283</v>
      </c>
      <c r="B362" s="369">
        <v>250</v>
      </c>
      <c r="C362" s="372"/>
      <c r="D362" s="814" t="s">
        <v>280</v>
      </c>
      <c r="E362" s="815"/>
      <c r="F362" s="373">
        <f>IF(B358&gt;0,B362/B358,"")</f>
        <v>62.5</v>
      </c>
      <c r="G362" s="368" t="s">
        <v>284</v>
      </c>
      <c r="H362" s="374"/>
      <c r="I362" s="375">
        <f>IF(B357&gt;0,(F362-F361)/F361,"")</f>
        <v>-0.24999999999999994</v>
      </c>
      <c r="J362" s="355"/>
      <c r="Q362" s="364" t="str">
        <f t="shared" si="327"/>
        <v/>
      </c>
      <c r="R362" s="388"/>
      <c r="S362" s="364" t="str">
        <f t="shared" si="328"/>
        <v/>
      </c>
      <c r="T362" s="445" t="str">
        <f t="shared" si="329"/>
        <v/>
      </c>
      <c r="U362" s="388"/>
      <c r="V362" s="445">
        <f t="shared" si="330"/>
        <v>62.5</v>
      </c>
      <c r="W362" s="388"/>
      <c r="X362" s="445">
        <f t="shared" si="331"/>
        <v>-0.24999999999999994</v>
      </c>
      <c r="Y362" s="364" t="str">
        <f t="shared" si="332"/>
        <v/>
      </c>
      <c r="Z362" s="388"/>
      <c r="AA362" s="364" t="str">
        <f t="shared" si="333"/>
        <v/>
      </c>
      <c r="AB362" s="445" t="str">
        <f t="shared" si="334"/>
        <v/>
      </c>
      <c r="AC362" s="388"/>
      <c r="AD362" s="445" t="str">
        <f t="shared" si="335"/>
        <v/>
      </c>
      <c r="AE362" s="364" t="str">
        <f t="shared" si="336"/>
        <v/>
      </c>
      <c r="AF362" s="388"/>
      <c r="AG362" s="364"/>
      <c r="AH362" s="445" t="str">
        <f t="shared" si="337"/>
        <v/>
      </c>
      <c r="AI362" s="388"/>
      <c r="AJ362" s="445" t="str">
        <f t="shared" si="338"/>
        <v/>
      </c>
      <c r="AK362" s="364" t="str">
        <f t="shared" si="339"/>
        <v/>
      </c>
      <c r="AL362" s="388"/>
      <c r="AM362" s="364" t="str">
        <f t="shared" si="340"/>
        <v/>
      </c>
      <c r="AN362" s="445" t="str">
        <f t="shared" si="347"/>
        <v/>
      </c>
      <c r="AO362" s="388"/>
      <c r="AP362" s="445" t="str">
        <f t="shared" si="348"/>
        <v/>
      </c>
      <c r="AQ362" s="434" t="str">
        <f t="shared" si="349"/>
        <v/>
      </c>
      <c r="AR362" s="451"/>
      <c r="AS362" s="434" t="str">
        <f t="shared" si="350"/>
        <v/>
      </c>
      <c r="AT362" s="389"/>
      <c r="AU362" s="435" t="str">
        <f t="shared" si="351"/>
        <v/>
      </c>
      <c r="AV362" s="364" t="str">
        <f t="shared" si="352"/>
        <v/>
      </c>
      <c r="AW362" s="389"/>
      <c r="AX362" s="365" t="str">
        <f t="shared" si="353"/>
        <v/>
      </c>
      <c r="AY362" s="366" t="str">
        <f t="shared" si="341"/>
        <v/>
      </c>
      <c r="AZ362" s="358" t="str">
        <f t="shared" si="342"/>
        <v/>
      </c>
      <c r="BA362" s="366" t="str">
        <f t="shared" si="343"/>
        <v/>
      </c>
      <c r="BB362" s="358" t="str">
        <f t="shared" si="344"/>
        <v/>
      </c>
      <c r="BC362" s="366" t="str">
        <f t="shared" si="345"/>
        <v/>
      </c>
      <c r="BD362" s="367" t="str">
        <f t="shared" si="346"/>
        <v/>
      </c>
      <c r="BE362" s="356"/>
      <c r="BF362" s="356"/>
      <c r="BG362" s="356"/>
      <c r="BH362" s="356"/>
    </row>
    <row r="363" spans="1:60" ht="21.75" thickBot="1" x14ac:dyDescent="0.4">
      <c r="A363" s="368" t="s">
        <v>285</v>
      </c>
      <c r="B363" s="369">
        <v>300</v>
      </c>
      <c r="C363" s="372"/>
      <c r="D363" s="814" t="s">
        <v>280</v>
      </c>
      <c r="E363" s="815"/>
      <c r="F363" s="373">
        <f>IF(B359&gt;0,B363/B359,"")</f>
        <v>150</v>
      </c>
      <c r="G363" s="368" t="s">
        <v>286</v>
      </c>
      <c r="H363" s="374"/>
      <c r="I363" s="375">
        <f>IF(B358&gt;0,(F363-F361)/F361,"")</f>
        <v>0.80000000000000016</v>
      </c>
      <c r="J363" s="355"/>
      <c r="Q363" s="364" t="str">
        <f t="shared" si="327"/>
        <v/>
      </c>
      <c r="R363" s="388"/>
      <c r="S363" s="364" t="str">
        <f t="shared" si="328"/>
        <v/>
      </c>
      <c r="T363" s="445" t="str">
        <f t="shared" si="329"/>
        <v/>
      </c>
      <c r="U363" s="388"/>
      <c r="V363" s="445" t="str">
        <f t="shared" si="330"/>
        <v/>
      </c>
      <c r="W363" s="388"/>
      <c r="X363" s="445" t="str">
        <f t="shared" si="331"/>
        <v/>
      </c>
      <c r="Y363" s="364">
        <f t="shared" si="332"/>
        <v>150</v>
      </c>
      <c r="Z363" s="388"/>
      <c r="AA363" s="364">
        <f t="shared" si="333"/>
        <v>0.80000000000000016</v>
      </c>
      <c r="AB363" s="445" t="str">
        <f t="shared" si="334"/>
        <v/>
      </c>
      <c r="AC363" s="388"/>
      <c r="AD363" s="445" t="str">
        <f t="shared" si="335"/>
        <v/>
      </c>
      <c r="AE363" s="364" t="str">
        <f t="shared" si="336"/>
        <v/>
      </c>
      <c r="AF363" s="388"/>
      <c r="AG363" s="364"/>
      <c r="AH363" s="445" t="str">
        <f t="shared" si="337"/>
        <v/>
      </c>
      <c r="AI363" s="388"/>
      <c r="AJ363" s="445" t="str">
        <f t="shared" si="338"/>
        <v/>
      </c>
      <c r="AK363" s="364" t="str">
        <f t="shared" si="339"/>
        <v/>
      </c>
      <c r="AL363" s="388"/>
      <c r="AM363" s="364" t="str">
        <f t="shared" si="340"/>
        <v/>
      </c>
      <c r="AN363" s="445" t="str">
        <f t="shared" si="347"/>
        <v/>
      </c>
      <c r="AO363" s="388"/>
      <c r="AP363" s="445" t="str">
        <f t="shared" si="348"/>
        <v/>
      </c>
      <c r="AQ363" s="434" t="str">
        <f t="shared" si="349"/>
        <v/>
      </c>
      <c r="AR363" s="451"/>
      <c r="AS363" s="434" t="str">
        <f t="shared" si="350"/>
        <v/>
      </c>
      <c r="AT363" s="389"/>
      <c r="AU363" s="435" t="str">
        <f t="shared" si="351"/>
        <v/>
      </c>
      <c r="AV363" s="364" t="str">
        <f t="shared" si="352"/>
        <v/>
      </c>
      <c r="AW363" s="389"/>
      <c r="AX363" s="365" t="str">
        <f t="shared" si="353"/>
        <v/>
      </c>
      <c r="AY363" s="366" t="str">
        <f t="shared" si="341"/>
        <v/>
      </c>
      <c r="AZ363" s="358" t="str">
        <f t="shared" si="342"/>
        <v/>
      </c>
      <c r="BA363" s="366" t="str">
        <f t="shared" si="343"/>
        <v/>
      </c>
      <c r="BB363" s="358" t="str">
        <f t="shared" si="344"/>
        <v/>
      </c>
      <c r="BC363" s="366" t="str">
        <f t="shared" si="345"/>
        <v/>
      </c>
      <c r="BD363" s="367" t="str">
        <f t="shared" si="346"/>
        <v/>
      </c>
      <c r="BE363" s="356"/>
      <c r="BF363" s="356"/>
      <c r="BG363" s="356"/>
      <c r="BH363" s="356"/>
    </row>
    <row r="364" spans="1:60" ht="21.75" thickBot="1" x14ac:dyDescent="0.4">
      <c r="A364" s="368" t="s">
        <v>287</v>
      </c>
      <c r="B364" s="369">
        <v>50</v>
      </c>
      <c r="C364" s="372"/>
      <c r="D364" s="814" t="s">
        <v>288</v>
      </c>
      <c r="E364" s="815"/>
      <c r="F364" s="373">
        <f>IF(B360&gt;0,B364/B356,"")</f>
        <v>7.1428571428571432</v>
      </c>
      <c r="G364" s="368" t="s">
        <v>281</v>
      </c>
      <c r="H364" s="374"/>
      <c r="I364" s="375">
        <f>IF(B360&gt;0,(F364-F365)/F365,"")</f>
        <v>7.1428571428571438E-2</v>
      </c>
      <c r="J364" s="355"/>
      <c r="Q364" s="364" t="str">
        <f t="shared" si="327"/>
        <v/>
      </c>
      <c r="R364" s="388"/>
      <c r="S364" s="364" t="str">
        <f t="shared" si="328"/>
        <v/>
      </c>
      <c r="T364" s="445" t="str">
        <f t="shared" si="329"/>
        <v/>
      </c>
      <c r="U364" s="388"/>
      <c r="V364" s="445" t="str">
        <f t="shared" si="330"/>
        <v/>
      </c>
      <c r="W364" s="388"/>
      <c r="X364" s="445" t="str">
        <f t="shared" si="331"/>
        <v/>
      </c>
      <c r="Y364" s="364" t="str">
        <f t="shared" si="332"/>
        <v/>
      </c>
      <c r="Z364" s="388"/>
      <c r="AA364" s="364" t="str">
        <f t="shared" si="333"/>
        <v/>
      </c>
      <c r="AB364" s="445">
        <f t="shared" si="334"/>
        <v>7.1428571428571432</v>
      </c>
      <c r="AC364" s="388"/>
      <c r="AD364" s="445">
        <f t="shared" si="335"/>
        <v>7.1428571428571438E-2</v>
      </c>
      <c r="AE364" s="364" t="str">
        <f t="shared" si="336"/>
        <v/>
      </c>
      <c r="AF364" s="388"/>
      <c r="AG364" s="364"/>
      <c r="AH364" s="445" t="str">
        <f t="shared" si="337"/>
        <v/>
      </c>
      <c r="AI364" s="388"/>
      <c r="AJ364" s="445" t="str">
        <f t="shared" si="338"/>
        <v/>
      </c>
      <c r="AK364" s="364" t="str">
        <f t="shared" si="339"/>
        <v/>
      </c>
      <c r="AL364" s="388"/>
      <c r="AM364" s="364" t="str">
        <f t="shared" si="340"/>
        <v/>
      </c>
      <c r="AN364" s="445" t="str">
        <f t="shared" si="347"/>
        <v/>
      </c>
      <c r="AO364" s="388"/>
      <c r="AP364" s="445" t="str">
        <f t="shared" si="348"/>
        <v/>
      </c>
      <c r="AQ364" s="434" t="str">
        <f t="shared" si="349"/>
        <v/>
      </c>
      <c r="AR364" s="451"/>
      <c r="AS364" s="434" t="str">
        <f t="shared" si="350"/>
        <v/>
      </c>
      <c r="AT364" s="389"/>
      <c r="AU364" s="435" t="str">
        <f t="shared" si="351"/>
        <v/>
      </c>
      <c r="AV364" s="364" t="str">
        <f t="shared" si="352"/>
        <v/>
      </c>
      <c r="AW364" s="389"/>
      <c r="AX364" s="365" t="str">
        <f t="shared" si="353"/>
        <v/>
      </c>
      <c r="AY364" s="366" t="str">
        <f t="shared" si="341"/>
        <v/>
      </c>
      <c r="AZ364" s="358" t="str">
        <f t="shared" si="342"/>
        <v/>
      </c>
      <c r="BA364" s="366" t="str">
        <f t="shared" si="343"/>
        <v/>
      </c>
      <c r="BB364" s="358" t="str">
        <f t="shared" si="344"/>
        <v/>
      </c>
      <c r="BC364" s="366" t="str">
        <f t="shared" si="345"/>
        <v/>
      </c>
      <c r="BD364" s="367" t="str">
        <f t="shared" si="346"/>
        <v/>
      </c>
      <c r="BE364" s="356"/>
      <c r="BF364" s="356"/>
      <c r="BG364" s="356"/>
      <c r="BH364" s="356"/>
    </row>
    <row r="365" spans="1:60" ht="21.75" thickBot="1" x14ac:dyDescent="0.4">
      <c r="A365" s="368" t="s">
        <v>289</v>
      </c>
      <c r="B365" s="369">
        <v>20</v>
      </c>
      <c r="C365" s="372"/>
      <c r="D365" s="816" t="s">
        <v>288</v>
      </c>
      <c r="E365" s="817"/>
      <c r="F365" s="373">
        <f>IF(B361&gt;0,B365/B357,"")</f>
        <v>6.666666666666667</v>
      </c>
      <c r="G365" s="379"/>
      <c r="H365" s="372"/>
      <c r="I365" s="380"/>
      <c r="J365" s="355"/>
      <c r="Q365" s="364" t="str">
        <f t="shared" si="327"/>
        <v/>
      </c>
      <c r="R365" s="388"/>
      <c r="S365" s="364" t="str">
        <f t="shared" si="328"/>
        <v/>
      </c>
      <c r="T365" s="445" t="str">
        <f t="shared" si="329"/>
        <v/>
      </c>
      <c r="U365" s="388"/>
      <c r="V365" s="445" t="str">
        <f t="shared" si="330"/>
        <v/>
      </c>
      <c r="W365" s="388"/>
      <c r="X365" s="445" t="str">
        <f t="shared" si="331"/>
        <v/>
      </c>
      <c r="Y365" s="364" t="str">
        <f t="shared" si="332"/>
        <v/>
      </c>
      <c r="Z365" s="388"/>
      <c r="AA365" s="364" t="str">
        <f t="shared" si="333"/>
        <v/>
      </c>
      <c r="AB365" s="445" t="str">
        <f t="shared" si="334"/>
        <v/>
      </c>
      <c r="AC365" s="388"/>
      <c r="AD365" s="445" t="str">
        <f t="shared" si="335"/>
        <v/>
      </c>
      <c r="AE365" s="364">
        <f t="shared" si="336"/>
        <v>6.666666666666667</v>
      </c>
      <c r="AF365" s="388"/>
      <c r="AG365" s="364"/>
      <c r="AH365" s="445" t="str">
        <f t="shared" si="337"/>
        <v/>
      </c>
      <c r="AI365" s="388"/>
      <c r="AJ365" s="445" t="str">
        <f t="shared" si="338"/>
        <v/>
      </c>
      <c r="AK365" s="364" t="str">
        <f t="shared" si="339"/>
        <v/>
      </c>
      <c r="AL365" s="388"/>
      <c r="AM365" s="364" t="str">
        <f t="shared" si="340"/>
        <v/>
      </c>
      <c r="AN365" s="445" t="str">
        <f t="shared" si="347"/>
        <v/>
      </c>
      <c r="AO365" s="388"/>
      <c r="AP365" s="445" t="str">
        <f t="shared" si="348"/>
        <v/>
      </c>
      <c r="AQ365" s="434" t="str">
        <f t="shared" si="349"/>
        <v/>
      </c>
      <c r="AR365" s="451"/>
      <c r="AS365" s="434" t="str">
        <f t="shared" si="350"/>
        <v/>
      </c>
      <c r="AT365" s="389"/>
      <c r="AU365" s="435" t="str">
        <f t="shared" si="351"/>
        <v/>
      </c>
      <c r="AV365" s="364" t="str">
        <f t="shared" si="352"/>
        <v/>
      </c>
      <c r="AW365" s="389"/>
      <c r="AX365" s="365" t="str">
        <f t="shared" si="353"/>
        <v/>
      </c>
      <c r="AY365" s="366" t="str">
        <f t="shared" si="341"/>
        <v/>
      </c>
      <c r="AZ365" s="358" t="str">
        <f t="shared" si="342"/>
        <v/>
      </c>
      <c r="BA365" s="366" t="str">
        <f t="shared" si="343"/>
        <v/>
      </c>
      <c r="BB365" s="358" t="str">
        <f t="shared" si="344"/>
        <v/>
      </c>
      <c r="BC365" s="366" t="str">
        <f t="shared" si="345"/>
        <v/>
      </c>
      <c r="BD365" s="367" t="str">
        <f t="shared" si="346"/>
        <v/>
      </c>
      <c r="BE365" s="356"/>
      <c r="BF365" s="356"/>
      <c r="BG365" s="356"/>
      <c r="BH365" s="356"/>
    </row>
    <row r="366" spans="1:60" ht="21.75" thickBot="1" x14ac:dyDescent="0.4">
      <c r="A366" s="368" t="s">
        <v>290</v>
      </c>
      <c r="B366" s="369">
        <v>40</v>
      </c>
      <c r="C366" s="372"/>
      <c r="D366" s="814" t="s">
        <v>288</v>
      </c>
      <c r="E366" s="815"/>
      <c r="F366" s="373">
        <f>IF(B362&gt;0,B366/B358,"")</f>
        <v>10</v>
      </c>
      <c r="G366" s="368" t="s">
        <v>284</v>
      </c>
      <c r="H366" s="374"/>
      <c r="I366" s="375">
        <f>IF(B361&gt;0,(F366-F365)/F365,"")</f>
        <v>0.49999999999999994</v>
      </c>
      <c r="J366" s="355"/>
      <c r="Q366" s="364" t="str">
        <f t="shared" si="327"/>
        <v/>
      </c>
      <c r="R366" s="388"/>
      <c r="S366" s="364" t="str">
        <f t="shared" si="328"/>
        <v/>
      </c>
      <c r="T366" s="445" t="str">
        <f t="shared" si="329"/>
        <v/>
      </c>
      <c r="U366" s="388"/>
      <c r="V366" s="445" t="str">
        <f t="shared" si="330"/>
        <v/>
      </c>
      <c r="W366" s="388"/>
      <c r="X366" s="445" t="str">
        <f t="shared" si="331"/>
        <v/>
      </c>
      <c r="Y366" s="364" t="str">
        <f t="shared" si="332"/>
        <v/>
      </c>
      <c r="Z366" s="388"/>
      <c r="AA366" s="364" t="str">
        <f t="shared" si="333"/>
        <v/>
      </c>
      <c r="AB366" s="445" t="str">
        <f t="shared" si="334"/>
        <v/>
      </c>
      <c r="AC366" s="388"/>
      <c r="AD366" s="445" t="str">
        <f t="shared" si="335"/>
        <v/>
      </c>
      <c r="AE366" s="364" t="str">
        <f t="shared" si="336"/>
        <v/>
      </c>
      <c r="AF366" s="388"/>
      <c r="AG366" s="364"/>
      <c r="AH366" s="445">
        <f t="shared" si="337"/>
        <v>10</v>
      </c>
      <c r="AI366" s="388"/>
      <c r="AJ366" s="445">
        <f t="shared" si="338"/>
        <v>0.49999999999999994</v>
      </c>
      <c r="AK366" s="364" t="str">
        <f t="shared" si="339"/>
        <v/>
      </c>
      <c r="AL366" s="388"/>
      <c r="AM366" s="364" t="str">
        <f t="shared" si="340"/>
        <v/>
      </c>
      <c r="AN366" s="445" t="str">
        <f t="shared" si="347"/>
        <v/>
      </c>
      <c r="AO366" s="388"/>
      <c r="AP366" s="445" t="str">
        <f t="shared" si="348"/>
        <v/>
      </c>
      <c r="AQ366" s="434" t="str">
        <f t="shared" si="349"/>
        <v/>
      </c>
      <c r="AR366" s="451"/>
      <c r="AS366" s="434" t="str">
        <f t="shared" si="350"/>
        <v/>
      </c>
      <c r="AT366" s="389"/>
      <c r="AU366" s="435" t="str">
        <f t="shared" si="351"/>
        <v/>
      </c>
      <c r="AV366" s="364" t="str">
        <f t="shared" si="352"/>
        <v/>
      </c>
      <c r="AW366" s="389"/>
      <c r="AX366" s="365" t="str">
        <f t="shared" si="353"/>
        <v/>
      </c>
      <c r="AY366" s="366" t="str">
        <f t="shared" si="341"/>
        <v/>
      </c>
      <c r="AZ366" s="358" t="str">
        <f t="shared" si="342"/>
        <v/>
      </c>
      <c r="BA366" s="366" t="str">
        <f t="shared" si="343"/>
        <v/>
      </c>
      <c r="BB366" s="358" t="str">
        <f t="shared" si="344"/>
        <v/>
      </c>
      <c r="BC366" s="366" t="str">
        <f t="shared" si="345"/>
        <v/>
      </c>
      <c r="BD366" s="367" t="str">
        <f t="shared" si="346"/>
        <v/>
      </c>
      <c r="BE366" s="356"/>
      <c r="BF366" s="356"/>
      <c r="BG366" s="356"/>
      <c r="BH366" s="356"/>
    </row>
    <row r="367" spans="1:60" ht="21.75" thickBot="1" x14ac:dyDescent="0.4">
      <c r="A367" s="368" t="s">
        <v>291</v>
      </c>
      <c r="B367" s="369">
        <v>20</v>
      </c>
      <c r="C367" s="372"/>
      <c r="D367" s="814" t="s">
        <v>288</v>
      </c>
      <c r="E367" s="815"/>
      <c r="F367" s="373">
        <f>IF(B363&gt;0,B367/B359,"")</f>
        <v>10</v>
      </c>
      <c r="G367" s="368" t="s">
        <v>286</v>
      </c>
      <c r="H367" s="374"/>
      <c r="I367" s="375">
        <f>IF(B362&gt;0,(F367-F365)/F365,"")</f>
        <v>0.49999999999999994</v>
      </c>
      <c r="J367" s="355"/>
      <c r="Q367" s="364" t="str">
        <f t="shared" si="327"/>
        <v/>
      </c>
      <c r="R367" s="388"/>
      <c r="S367" s="364" t="str">
        <f t="shared" si="328"/>
        <v/>
      </c>
      <c r="T367" s="445" t="str">
        <f t="shared" si="329"/>
        <v/>
      </c>
      <c r="U367" s="388"/>
      <c r="V367" s="445" t="str">
        <f t="shared" si="330"/>
        <v/>
      </c>
      <c r="W367" s="388"/>
      <c r="X367" s="445" t="str">
        <f t="shared" si="331"/>
        <v/>
      </c>
      <c r="Y367" s="364" t="str">
        <f t="shared" si="332"/>
        <v/>
      </c>
      <c r="Z367" s="388"/>
      <c r="AA367" s="364" t="str">
        <f t="shared" si="333"/>
        <v/>
      </c>
      <c r="AB367" s="445" t="str">
        <f t="shared" si="334"/>
        <v/>
      </c>
      <c r="AC367" s="388"/>
      <c r="AD367" s="445" t="str">
        <f t="shared" si="335"/>
        <v/>
      </c>
      <c r="AE367" s="364" t="str">
        <f t="shared" si="336"/>
        <v/>
      </c>
      <c r="AF367" s="388"/>
      <c r="AG367" s="364"/>
      <c r="AH367" s="445" t="str">
        <f t="shared" si="337"/>
        <v/>
      </c>
      <c r="AI367" s="388"/>
      <c r="AJ367" s="445" t="str">
        <f t="shared" si="338"/>
        <v/>
      </c>
      <c r="AK367" s="364">
        <f t="shared" si="339"/>
        <v>10</v>
      </c>
      <c r="AL367" s="388"/>
      <c r="AM367" s="364">
        <f t="shared" si="340"/>
        <v>0.49999999999999994</v>
      </c>
      <c r="AN367" s="445" t="str">
        <f t="shared" si="347"/>
        <v/>
      </c>
      <c r="AO367" s="388"/>
      <c r="AP367" s="445" t="str">
        <f t="shared" si="348"/>
        <v/>
      </c>
      <c r="AQ367" s="434" t="str">
        <f t="shared" si="349"/>
        <v/>
      </c>
      <c r="AR367" s="451"/>
      <c r="AS367" s="434" t="str">
        <f t="shared" si="350"/>
        <v/>
      </c>
      <c r="AT367" s="389"/>
      <c r="AU367" s="435" t="str">
        <f t="shared" si="351"/>
        <v/>
      </c>
      <c r="AV367" s="364" t="str">
        <f t="shared" si="352"/>
        <v/>
      </c>
      <c r="AW367" s="389"/>
      <c r="AX367" s="365" t="str">
        <f t="shared" si="353"/>
        <v/>
      </c>
      <c r="AY367" s="366" t="str">
        <f t="shared" si="341"/>
        <v/>
      </c>
      <c r="AZ367" s="358" t="str">
        <f t="shared" si="342"/>
        <v/>
      </c>
      <c r="BA367" s="366" t="str">
        <f t="shared" si="343"/>
        <v/>
      </c>
      <c r="BB367" s="358" t="str">
        <f t="shared" si="344"/>
        <v/>
      </c>
      <c r="BC367" s="366" t="str">
        <f t="shared" si="345"/>
        <v/>
      </c>
      <c r="BD367" s="367" t="str">
        <f t="shared" si="346"/>
        <v/>
      </c>
      <c r="BE367" s="356"/>
      <c r="BF367" s="356"/>
      <c r="BG367" s="356"/>
      <c r="BH367" s="356"/>
    </row>
    <row r="368" spans="1:60" ht="21.75" thickBot="1" x14ac:dyDescent="0.4">
      <c r="A368" s="368" t="s">
        <v>292</v>
      </c>
      <c r="B368" s="381">
        <v>0.05</v>
      </c>
      <c r="C368" s="372"/>
      <c r="D368" s="368" t="s">
        <v>281</v>
      </c>
      <c r="E368" s="374"/>
      <c r="F368" s="375">
        <f>IF(B368&gt;0,(B368-B369)/B369,"")</f>
        <v>-0.5</v>
      </c>
      <c r="G368" s="355"/>
      <c r="H368" s="355"/>
      <c r="I368" s="355"/>
      <c r="J368" s="355"/>
      <c r="Q368" s="364" t="str">
        <f t="shared" si="327"/>
        <v/>
      </c>
      <c r="R368" s="388"/>
      <c r="S368" s="364" t="str">
        <f t="shared" si="328"/>
        <v/>
      </c>
      <c r="T368" s="445" t="str">
        <f t="shared" si="329"/>
        <v/>
      </c>
      <c r="U368" s="388"/>
      <c r="V368" s="445" t="str">
        <f t="shared" si="330"/>
        <v/>
      </c>
      <c r="W368" s="388"/>
      <c r="X368" s="445" t="str">
        <f t="shared" si="331"/>
        <v/>
      </c>
      <c r="Y368" s="364" t="str">
        <f t="shared" si="332"/>
        <v/>
      </c>
      <c r="Z368" s="388"/>
      <c r="AA368" s="364" t="str">
        <f t="shared" si="333"/>
        <v/>
      </c>
      <c r="AB368" s="445" t="str">
        <f t="shared" si="334"/>
        <v/>
      </c>
      <c r="AC368" s="388"/>
      <c r="AD368" s="445" t="str">
        <f t="shared" si="335"/>
        <v/>
      </c>
      <c r="AE368" s="364" t="str">
        <f t="shared" si="336"/>
        <v/>
      </c>
      <c r="AF368" s="388"/>
      <c r="AG368" s="364"/>
      <c r="AH368" s="445" t="str">
        <f t="shared" si="337"/>
        <v/>
      </c>
      <c r="AI368" s="388"/>
      <c r="AJ368" s="445" t="str">
        <f t="shared" si="338"/>
        <v/>
      </c>
      <c r="AK368" s="364" t="str">
        <f t="shared" si="339"/>
        <v/>
      </c>
      <c r="AL368" s="388"/>
      <c r="AM368" s="364" t="str">
        <f t="shared" si="340"/>
        <v/>
      </c>
      <c r="AN368" s="445">
        <f t="shared" si="347"/>
        <v>0.05</v>
      </c>
      <c r="AO368" s="388"/>
      <c r="AP368" s="445">
        <f t="shared" si="348"/>
        <v>-0.5</v>
      </c>
      <c r="AQ368" s="434" t="str">
        <f t="shared" si="349"/>
        <v/>
      </c>
      <c r="AR368" s="451"/>
      <c r="AS368" s="434" t="str">
        <f t="shared" si="350"/>
        <v/>
      </c>
      <c r="AT368" s="389"/>
      <c r="AU368" s="435" t="str">
        <f t="shared" si="351"/>
        <v/>
      </c>
      <c r="AV368" s="364" t="str">
        <f t="shared" si="352"/>
        <v/>
      </c>
      <c r="AW368" s="389"/>
      <c r="AX368" s="365" t="str">
        <f t="shared" si="353"/>
        <v/>
      </c>
      <c r="AY368" s="366" t="str">
        <f t="shared" si="341"/>
        <v/>
      </c>
      <c r="AZ368" s="358" t="str">
        <f t="shared" si="342"/>
        <v/>
      </c>
      <c r="BA368" s="366" t="str">
        <f t="shared" si="343"/>
        <v/>
      </c>
      <c r="BB368" s="358" t="str">
        <f t="shared" si="344"/>
        <v/>
      </c>
      <c r="BC368" s="366" t="str">
        <f t="shared" si="345"/>
        <v/>
      </c>
      <c r="BD368" s="367" t="str">
        <f t="shared" si="346"/>
        <v/>
      </c>
      <c r="BE368" s="356"/>
      <c r="BF368" s="356"/>
      <c r="BG368" s="356"/>
      <c r="BH368" s="356"/>
    </row>
    <row r="369" spans="1:83" ht="21.75" thickBot="1" x14ac:dyDescent="0.4">
      <c r="A369" s="368" t="s">
        <v>293</v>
      </c>
      <c r="B369" s="381">
        <v>0.1</v>
      </c>
      <c r="C369" s="372"/>
      <c r="D369" s="382"/>
      <c r="E369" s="372"/>
      <c r="F369" s="380"/>
      <c r="G369" s="355"/>
      <c r="H369" s="355"/>
      <c r="I369" s="355"/>
      <c r="J369" s="355"/>
      <c r="Q369" s="364" t="str">
        <f t="shared" si="327"/>
        <v/>
      </c>
      <c r="R369" s="388"/>
      <c r="S369" s="364" t="str">
        <f t="shared" si="328"/>
        <v/>
      </c>
      <c r="T369" s="445" t="str">
        <f t="shared" si="329"/>
        <v/>
      </c>
      <c r="U369" s="388"/>
      <c r="V369" s="445" t="str">
        <f t="shared" si="330"/>
        <v/>
      </c>
      <c r="W369" s="388"/>
      <c r="X369" s="445" t="str">
        <f t="shared" si="331"/>
        <v/>
      </c>
      <c r="Y369" s="364" t="str">
        <f t="shared" si="332"/>
        <v/>
      </c>
      <c r="Z369" s="388"/>
      <c r="AA369" s="364" t="str">
        <f t="shared" si="333"/>
        <v/>
      </c>
      <c r="AB369" s="445" t="str">
        <f t="shared" si="334"/>
        <v/>
      </c>
      <c r="AC369" s="388"/>
      <c r="AD369" s="445" t="str">
        <f t="shared" si="335"/>
        <v/>
      </c>
      <c r="AE369" s="364" t="str">
        <f t="shared" si="336"/>
        <v/>
      </c>
      <c r="AF369" s="388"/>
      <c r="AG369" s="364"/>
      <c r="AH369" s="445" t="str">
        <f t="shared" si="337"/>
        <v/>
      </c>
      <c r="AI369" s="388"/>
      <c r="AJ369" s="445" t="str">
        <f t="shared" si="338"/>
        <v/>
      </c>
      <c r="AK369" s="364" t="str">
        <f t="shared" si="339"/>
        <v/>
      </c>
      <c r="AL369" s="388"/>
      <c r="AM369" s="364" t="str">
        <f t="shared" si="340"/>
        <v/>
      </c>
      <c r="AN369" s="445" t="str">
        <f t="shared" si="347"/>
        <v/>
      </c>
      <c r="AO369" s="388"/>
      <c r="AP369" s="445" t="str">
        <f t="shared" si="348"/>
        <v/>
      </c>
      <c r="AQ369" s="434">
        <f t="shared" si="349"/>
        <v>0.1</v>
      </c>
      <c r="AR369" s="451"/>
      <c r="AS369" s="434" t="str">
        <f t="shared" si="350"/>
        <v/>
      </c>
      <c r="AT369" s="389"/>
      <c r="AU369" s="435" t="str">
        <f t="shared" si="351"/>
        <v/>
      </c>
      <c r="AV369" s="364" t="str">
        <f t="shared" si="352"/>
        <v/>
      </c>
      <c r="AW369" s="389"/>
      <c r="AX369" s="365" t="str">
        <f t="shared" si="353"/>
        <v/>
      </c>
      <c r="AY369" s="366" t="str">
        <f t="shared" si="341"/>
        <v/>
      </c>
      <c r="AZ369" s="358" t="str">
        <f t="shared" si="342"/>
        <v/>
      </c>
      <c r="BA369" s="366" t="str">
        <f t="shared" si="343"/>
        <v/>
      </c>
      <c r="BB369" s="358" t="str">
        <f t="shared" si="344"/>
        <v/>
      </c>
      <c r="BC369" s="366" t="str">
        <f t="shared" si="345"/>
        <v/>
      </c>
      <c r="BD369" s="367" t="str">
        <f t="shared" si="346"/>
        <v/>
      </c>
      <c r="BE369" s="356"/>
      <c r="BF369" s="356"/>
      <c r="BG369" s="356"/>
      <c r="BH369" s="356"/>
    </row>
    <row r="370" spans="1:83" ht="21.75" thickBot="1" x14ac:dyDescent="0.4">
      <c r="A370" s="368" t="s">
        <v>294</v>
      </c>
      <c r="B370" s="381">
        <v>0.2</v>
      </c>
      <c r="C370" s="372"/>
      <c r="D370" s="368" t="s">
        <v>284</v>
      </c>
      <c r="E370" s="374"/>
      <c r="F370" s="375">
        <f>IF(B370&gt;0,(B370-B369)/B369,"")</f>
        <v>1</v>
      </c>
      <c r="G370" s="355"/>
      <c r="H370" s="355"/>
      <c r="I370" s="355"/>
      <c r="J370" s="355"/>
      <c r="Q370" s="364" t="str">
        <f t="shared" si="327"/>
        <v/>
      </c>
      <c r="R370" s="388"/>
      <c r="S370" s="364" t="str">
        <f t="shared" si="328"/>
        <v/>
      </c>
      <c r="T370" s="445" t="str">
        <f t="shared" si="329"/>
        <v/>
      </c>
      <c r="U370" s="388"/>
      <c r="V370" s="445" t="str">
        <f t="shared" si="330"/>
        <v/>
      </c>
      <c r="W370" s="388"/>
      <c r="X370" s="445" t="str">
        <f t="shared" si="331"/>
        <v/>
      </c>
      <c r="Y370" s="364" t="str">
        <f t="shared" si="332"/>
        <v/>
      </c>
      <c r="Z370" s="388"/>
      <c r="AA370" s="364" t="str">
        <f t="shared" si="333"/>
        <v/>
      </c>
      <c r="AB370" s="445" t="str">
        <f t="shared" si="334"/>
        <v/>
      </c>
      <c r="AC370" s="388"/>
      <c r="AD370" s="445" t="str">
        <f t="shared" si="335"/>
        <v/>
      </c>
      <c r="AE370" s="364" t="str">
        <f t="shared" si="336"/>
        <v/>
      </c>
      <c r="AF370" s="388"/>
      <c r="AG370" s="364"/>
      <c r="AH370" s="445" t="str">
        <f t="shared" si="337"/>
        <v/>
      </c>
      <c r="AI370" s="388"/>
      <c r="AJ370" s="445" t="str">
        <f t="shared" si="338"/>
        <v/>
      </c>
      <c r="AK370" s="364" t="str">
        <f t="shared" si="339"/>
        <v/>
      </c>
      <c r="AL370" s="388"/>
      <c r="AM370" s="364" t="str">
        <f t="shared" si="340"/>
        <v/>
      </c>
      <c r="AN370" s="445" t="str">
        <f t="shared" si="347"/>
        <v/>
      </c>
      <c r="AO370" s="388"/>
      <c r="AP370" s="445" t="str">
        <f t="shared" si="348"/>
        <v/>
      </c>
      <c r="AQ370" s="434" t="str">
        <f t="shared" si="349"/>
        <v/>
      </c>
      <c r="AR370" s="451"/>
      <c r="AS370" s="434">
        <f t="shared" si="350"/>
        <v>0.2</v>
      </c>
      <c r="AT370" s="389"/>
      <c r="AU370" s="435">
        <f t="shared" si="351"/>
        <v>1</v>
      </c>
      <c r="AV370" s="364" t="str">
        <f t="shared" si="352"/>
        <v/>
      </c>
      <c r="AW370" s="389"/>
      <c r="AX370" s="365" t="str">
        <f t="shared" si="353"/>
        <v/>
      </c>
      <c r="AY370" s="366" t="str">
        <f t="shared" si="341"/>
        <v/>
      </c>
      <c r="AZ370" s="358" t="str">
        <f t="shared" si="342"/>
        <v/>
      </c>
      <c r="BA370" s="366" t="str">
        <f t="shared" si="343"/>
        <v/>
      </c>
      <c r="BB370" s="358" t="str">
        <f t="shared" si="344"/>
        <v/>
      </c>
      <c r="BC370" s="366" t="str">
        <f t="shared" si="345"/>
        <v/>
      </c>
      <c r="BD370" s="367" t="str">
        <f t="shared" si="346"/>
        <v/>
      </c>
      <c r="BE370" s="356"/>
      <c r="BF370" s="356"/>
      <c r="BG370" s="356"/>
      <c r="BH370" s="356"/>
    </row>
    <row r="371" spans="1:83" ht="21.75" thickBot="1" x14ac:dyDescent="0.4">
      <c r="A371" s="368" t="s">
        <v>295</v>
      </c>
      <c r="B371" s="381">
        <v>0.3</v>
      </c>
      <c r="C371" s="372"/>
      <c r="D371" s="368" t="s">
        <v>286</v>
      </c>
      <c r="E371" s="374"/>
      <c r="F371" s="375">
        <f>IF(B371&gt;0,(B371-B369)/B369,"")</f>
        <v>1.9999999999999998</v>
      </c>
      <c r="G371" s="355"/>
      <c r="H371" s="355"/>
      <c r="I371" s="355"/>
      <c r="J371" s="355"/>
      <c r="Q371" s="364" t="str">
        <f t="shared" si="327"/>
        <v/>
      </c>
      <c r="R371" s="388"/>
      <c r="S371" s="364" t="str">
        <f t="shared" si="328"/>
        <v/>
      </c>
      <c r="T371" s="445" t="str">
        <f t="shared" si="329"/>
        <v/>
      </c>
      <c r="U371" s="388"/>
      <c r="V371" s="445" t="str">
        <f t="shared" si="330"/>
        <v/>
      </c>
      <c r="W371" s="388"/>
      <c r="X371" s="445" t="str">
        <f t="shared" si="331"/>
        <v/>
      </c>
      <c r="Y371" s="364" t="str">
        <f t="shared" si="332"/>
        <v/>
      </c>
      <c r="Z371" s="388"/>
      <c r="AA371" s="364" t="str">
        <f t="shared" si="333"/>
        <v/>
      </c>
      <c r="AB371" s="445" t="str">
        <f t="shared" si="334"/>
        <v/>
      </c>
      <c r="AC371" s="388"/>
      <c r="AD371" s="445" t="str">
        <f t="shared" si="335"/>
        <v/>
      </c>
      <c r="AE371" s="364" t="str">
        <f t="shared" si="336"/>
        <v/>
      </c>
      <c r="AF371" s="388"/>
      <c r="AG371" s="364"/>
      <c r="AH371" s="445" t="str">
        <f t="shared" si="337"/>
        <v/>
      </c>
      <c r="AI371" s="388"/>
      <c r="AJ371" s="445" t="str">
        <f t="shared" si="338"/>
        <v/>
      </c>
      <c r="AK371" s="364" t="str">
        <f t="shared" si="339"/>
        <v/>
      </c>
      <c r="AL371" s="388"/>
      <c r="AM371" s="364" t="str">
        <f t="shared" si="340"/>
        <v/>
      </c>
      <c r="AN371" s="445" t="str">
        <f t="shared" si="347"/>
        <v/>
      </c>
      <c r="AO371" s="388"/>
      <c r="AP371" s="445" t="str">
        <f t="shared" si="348"/>
        <v/>
      </c>
      <c r="AQ371" s="434" t="str">
        <f t="shared" si="349"/>
        <v/>
      </c>
      <c r="AR371" s="451"/>
      <c r="AS371" s="434" t="str">
        <f t="shared" si="350"/>
        <v/>
      </c>
      <c r="AT371" s="389"/>
      <c r="AU371" s="435" t="str">
        <f t="shared" si="351"/>
        <v/>
      </c>
      <c r="AV371" s="364">
        <f t="shared" si="352"/>
        <v>0.3</v>
      </c>
      <c r="AW371" s="389"/>
      <c r="AX371" s="365">
        <f>IF(A371="16) Qual porcentagem dos recursos financeiros de São Carlos será investida em abastecimento de água e estruturas de saneamento em 2050?   ",F371,"")</f>
        <v>1.9999999999999998</v>
      </c>
      <c r="AY371" s="366" t="str">
        <f t="shared" si="341"/>
        <v/>
      </c>
      <c r="AZ371" s="358" t="str">
        <f t="shared" si="342"/>
        <v/>
      </c>
      <c r="BA371" s="366" t="str">
        <f t="shared" si="343"/>
        <v/>
      </c>
      <c r="BB371" s="358" t="str">
        <f t="shared" si="344"/>
        <v/>
      </c>
      <c r="BC371" s="366" t="str">
        <f t="shared" si="345"/>
        <v/>
      </c>
      <c r="BD371" s="367" t="str">
        <f t="shared" si="346"/>
        <v/>
      </c>
      <c r="BE371" s="356"/>
      <c r="BF371" s="356"/>
      <c r="BG371" s="356"/>
      <c r="BH371" s="356"/>
    </row>
    <row r="372" spans="1:83" ht="21.75" thickBot="1" x14ac:dyDescent="0.4">
      <c r="A372" s="355"/>
      <c r="B372" s="355"/>
      <c r="C372" s="355"/>
      <c r="D372" s="355"/>
      <c r="E372" s="355"/>
      <c r="F372" s="383"/>
      <c r="G372" s="355"/>
      <c r="H372" s="823" t="s">
        <v>296</v>
      </c>
      <c r="I372" s="823"/>
      <c r="J372" s="355"/>
      <c r="Q372" s="364" t="str">
        <f t="shared" si="327"/>
        <v/>
      </c>
      <c r="R372" s="388"/>
      <c r="S372" s="364" t="str">
        <f t="shared" si="328"/>
        <v/>
      </c>
      <c r="T372" s="445" t="str">
        <f t="shared" si="329"/>
        <v/>
      </c>
      <c r="U372" s="388"/>
      <c r="V372" s="445" t="str">
        <f t="shared" si="330"/>
        <v/>
      </c>
      <c r="W372" s="388"/>
      <c r="X372" s="445" t="str">
        <f t="shared" si="331"/>
        <v/>
      </c>
      <c r="Y372" s="364" t="str">
        <f t="shared" si="332"/>
        <v/>
      </c>
      <c r="Z372" s="388"/>
      <c r="AA372" s="364" t="str">
        <f t="shared" si="333"/>
        <v/>
      </c>
      <c r="AB372" s="445" t="str">
        <f t="shared" si="334"/>
        <v/>
      </c>
      <c r="AC372" s="388"/>
      <c r="AD372" s="445" t="str">
        <f t="shared" si="335"/>
        <v/>
      </c>
      <c r="AE372" s="364" t="str">
        <f t="shared" si="336"/>
        <v/>
      </c>
      <c r="AF372" s="388"/>
      <c r="AG372" s="364"/>
      <c r="AH372" s="445" t="str">
        <f t="shared" si="337"/>
        <v/>
      </c>
      <c r="AI372" s="388"/>
      <c r="AJ372" s="445" t="str">
        <f t="shared" si="338"/>
        <v/>
      </c>
      <c r="AK372" s="364" t="str">
        <f t="shared" si="339"/>
        <v/>
      </c>
      <c r="AL372" s="388"/>
      <c r="AM372" s="364" t="str">
        <f t="shared" si="340"/>
        <v/>
      </c>
      <c r="AN372" s="445" t="str">
        <f t="shared" si="347"/>
        <v/>
      </c>
      <c r="AO372" s="388"/>
      <c r="AP372" s="445" t="str">
        <f t="shared" si="348"/>
        <v/>
      </c>
      <c r="AQ372" s="434" t="str">
        <f t="shared" si="349"/>
        <v/>
      </c>
      <c r="AR372" s="451"/>
      <c r="AS372" s="434" t="str">
        <f t="shared" si="350"/>
        <v/>
      </c>
      <c r="AT372" s="389"/>
      <c r="AU372" s="435" t="str">
        <f t="shared" si="351"/>
        <v/>
      </c>
      <c r="AV372" s="364" t="str">
        <f t="shared" si="352"/>
        <v/>
      </c>
      <c r="AW372" s="389"/>
      <c r="AX372" s="365" t="str">
        <f t="shared" si="353"/>
        <v/>
      </c>
      <c r="AY372" s="366" t="str">
        <f t="shared" si="341"/>
        <v/>
      </c>
      <c r="AZ372" s="358" t="str">
        <f t="shared" si="342"/>
        <v/>
      </c>
      <c r="BA372" s="366" t="str">
        <f t="shared" si="343"/>
        <v/>
      </c>
      <c r="BB372" s="358" t="str">
        <f t="shared" si="344"/>
        <v/>
      </c>
      <c r="BC372" s="366" t="str">
        <f t="shared" si="345"/>
        <v/>
      </c>
      <c r="BD372" s="367" t="str">
        <f t="shared" si="346"/>
        <v/>
      </c>
      <c r="BE372" s="356"/>
      <c r="BF372" s="356"/>
      <c r="BG372" s="356"/>
      <c r="BH372" s="356"/>
    </row>
    <row r="373" spans="1:83" ht="21.75" thickBot="1" x14ac:dyDescent="0.4">
      <c r="A373" s="368" t="s">
        <v>297</v>
      </c>
      <c r="B373" s="820" t="s">
        <v>298</v>
      </c>
      <c r="C373" s="821"/>
      <c r="D373" s="821"/>
      <c r="E373" s="821"/>
      <c r="F373" s="821"/>
      <c r="G373" s="822"/>
      <c r="H373" s="819">
        <v>0</v>
      </c>
      <c r="I373" s="819"/>
      <c r="J373" s="355"/>
      <c r="Q373" s="364" t="str">
        <f t="shared" si="327"/>
        <v/>
      </c>
      <c r="R373" s="388"/>
      <c r="S373" s="364" t="str">
        <f t="shared" si="328"/>
        <v/>
      </c>
      <c r="T373" s="445" t="str">
        <f t="shared" si="329"/>
        <v/>
      </c>
      <c r="U373" s="388"/>
      <c r="V373" s="445" t="str">
        <f t="shared" si="330"/>
        <v/>
      </c>
      <c r="W373" s="388"/>
      <c r="X373" s="445" t="str">
        <f t="shared" si="331"/>
        <v/>
      </c>
      <c r="Y373" s="364" t="str">
        <f t="shared" si="332"/>
        <v/>
      </c>
      <c r="Z373" s="388"/>
      <c r="AA373" s="364" t="str">
        <f t="shared" si="333"/>
        <v/>
      </c>
      <c r="AB373" s="445" t="str">
        <f t="shared" si="334"/>
        <v/>
      </c>
      <c r="AC373" s="388"/>
      <c r="AD373" s="445" t="str">
        <f t="shared" si="335"/>
        <v/>
      </c>
      <c r="AE373" s="364" t="str">
        <f t="shared" si="336"/>
        <v/>
      </c>
      <c r="AF373" s="388"/>
      <c r="AG373" s="364"/>
      <c r="AH373" s="445" t="str">
        <f t="shared" si="337"/>
        <v/>
      </c>
      <c r="AI373" s="388"/>
      <c r="AJ373" s="445" t="str">
        <f t="shared" si="338"/>
        <v/>
      </c>
      <c r="AK373" s="364" t="str">
        <f t="shared" si="339"/>
        <v/>
      </c>
      <c r="AL373" s="388"/>
      <c r="AM373" s="364" t="str">
        <f t="shared" si="340"/>
        <v/>
      </c>
      <c r="AN373" s="445" t="str">
        <f t="shared" si="347"/>
        <v/>
      </c>
      <c r="AO373" s="388"/>
      <c r="AP373" s="445" t="str">
        <f t="shared" si="348"/>
        <v/>
      </c>
      <c r="AQ373" s="434" t="str">
        <f t="shared" si="349"/>
        <v/>
      </c>
      <c r="AR373" s="451"/>
      <c r="AS373" s="434" t="str">
        <f t="shared" si="350"/>
        <v/>
      </c>
      <c r="AT373" s="389"/>
      <c r="AU373" s="435" t="str">
        <f t="shared" si="351"/>
        <v/>
      </c>
      <c r="AV373" s="364" t="str">
        <f t="shared" si="352"/>
        <v/>
      </c>
      <c r="AW373" s="389"/>
      <c r="AX373" s="365" t="str">
        <f t="shared" si="353"/>
        <v/>
      </c>
      <c r="AY373" s="366">
        <f t="shared" si="341"/>
        <v>0</v>
      </c>
      <c r="AZ373" s="358" t="str">
        <f t="shared" si="342"/>
        <v/>
      </c>
      <c r="BA373" s="366" t="str">
        <f t="shared" si="343"/>
        <v/>
      </c>
      <c r="BB373" s="358" t="str">
        <f t="shared" si="344"/>
        <v/>
      </c>
      <c r="BC373" s="366" t="str">
        <f t="shared" si="345"/>
        <v/>
      </c>
      <c r="BD373" s="367" t="str">
        <f t="shared" si="346"/>
        <v/>
      </c>
      <c r="BE373" s="356"/>
      <c r="BF373" s="356"/>
      <c r="BG373" s="356"/>
      <c r="BH373" s="356"/>
    </row>
    <row r="374" spans="1:83" ht="21.75" thickBot="1" x14ac:dyDescent="0.4">
      <c r="A374" s="368" t="s">
        <v>299</v>
      </c>
      <c r="B374" s="820" t="s">
        <v>341</v>
      </c>
      <c r="C374" s="821"/>
      <c r="D374" s="821"/>
      <c r="E374" s="821"/>
      <c r="F374" s="821"/>
      <c r="G374" s="822"/>
      <c r="H374" s="819">
        <v>0</v>
      </c>
      <c r="I374" s="819"/>
      <c r="J374" s="355"/>
      <c r="Q374" s="364" t="str">
        <f t="shared" si="327"/>
        <v/>
      </c>
      <c r="R374" s="388"/>
      <c r="S374" s="364" t="str">
        <f t="shared" si="328"/>
        <v/>
      </c>
      <c r="T374" s="445" t="str">
        <f t="shared" si="329"/>
        <v/>
      </c>
      <c r="U374" s="388"/>
      <c r="V374" s="445" t="str">
        <f t="shared" si="330"/>
        <v/>
      </c>
      <c r="W374" s="388"/>
      <c r="X374" s="445" t="str">
        <f t="shared" si="331"/>
        <v/>
      </c>
      <c r="Y374" s="364" t="str">
        <f t="shared" si="332"/>
        <v/>
      </c>
      <c r="Z374" s="388"/>
      <c r="AA374" s="364" t="str">
        <f t="shared" si="333"/>
        <v/>
      </c>
      <c r="AB374" s="445" t="str">
        <f t="shared" si="334"/>
        <v/>
      </c>
      <c r="AC374" s="388"/>
      <c r="AD374" s="445" t="str">
        <f t="shared" si="335"/>
        <v/>
      </c>
      <c r="AE374" s="364" t="str">
        <f t="shared" si="336"/>
        <v/>
      </c>
      <c r="AF374" s="388"/>
      <c r="AG374" s="364"/>
      <c r="AH374" s="445" t="str">
        <f t="shared" si="337"/>
        <v/>
      </c>
      <c r="AI374" s="388"/>
      <c r="AJ374" s="445" t="str">
        <f t="shared" si="338"/>
        <v/>
      </c>
      <c r="AK374" s="364" t="str">
        <f t="shared" si="339"/>
        <v/>
      </c>
      <c r="AL374" s="388"/>
      <c r="AM374" s="364" t="str">
        <f t="shared" si="340"/>
        <v/>
      </c>
      <c r="AN374" s="445" t="str">
        <f t="shared" si="347"/>
        <v/>
      </c>
      <c r="AO374" s="388"/>
      <c r="AP374" s="445" t="str">
        <f t="shared" si="348"/>
        <v/>
      </c>
      <c r="AQ374" s="434" t="str">
        <f t="shared" si="349"/>
        <v/>
      </c>
      <c r="AR374" s="451"/>
      <c r="AS374" s="434" t="str">
        <f t="shared" si="350"/>
        <v/>
      </c>
      <c r="AT374" s="389"/>
      <c r="AU374" s="435" t="str">
        <f t="shared" si="351"/>
        <v/>
      </c>
      <c r="AV374" s="364" t="str">
        <f t="shared" si="352"/>
        <v/>
      </c>
      <c r="AW374" s="389"/>
      <c r="AX374" s="365" t="str">
        <f t="shared" si="353"/>
        <v/>
      </c>
      <c r="AY374" s="366" t="str">
        <f t="shared" si="341"/>
        <v/>
      </c>
      <c r="AZ374" s="358">
        <f t="shared" si="342"/>
        <v>0</v>
      </c>
      <c r="BA374" s="366" t="str">
        <f t="shared" si="343"/>
        <v/>
      </c>
      <c r="BB374" s="358" t="str">
        <f t="shared" si="344"/>
        <v/>
      </c>
      <c r="BC374" s="366" t="str">
        <f t="shared" si="345"/>
        <v/>
      </c>
      <c r="BD374" s="367" t="str">
        <f t="shared" si="346"/>
        <v/>
      </c>
      <c r="BE374" s="356"/>
      <c r="BF374" s="356"/>
      <c r="BG374" s="356"/>
      <c r="BH374" s="356"/>
    </row>
    <row r="375" spans="1:83" ht="21.75" thickBot="1" x14ac:dyDescent="0.4">
      <c r="A375" s="368" t="s">
        <v>301</v>
      </c>
      <c r="B375" s="820" t="s">
        <v>298</v>
      </c>
      <c r="C375" s="821"/>
      <c r="D375" s="821"/>
      <c r="E375" s="821"/>
      <c r="F375" s="821"/>
      <c r="G375" s="822"/>
      <c r="H375" s="819">
        <v>0</v>
      </c>
      <c r="I375" s="819"/>
      <c r="J375" s="355"/>
      <c r="Q375" s="364" t="str">
        <f t="shared" si="327"/>
        <v/>
      </c>
      <c r="R375" s="388"/>
      <c r="S375" s="364" t="str">
        <f t="shared" si="328"/>
        <v/>
      </c>
      <c r="T375" s="445" t="str">
        <f t="shared" si="329"/>
        <v/>
      </c>
      <c r="U375" s="388"/>
      <c r="V375" s="445" t="str">
        <f t="shared" si="330"/>
        <v/>
      </c>
      <c r="W375" s="388"/>
      <c r="X375" s="445" t="str">
        <f t="shared" si="331"/>
        <v/>
      </c>
      <c r="Y375" s="364" t="str">
        <f t="shared" si="332"/>
        <v/>
      </c>
      <c r="Z375" s="388"/>
      <c r="AA375" s="364" t="str">
        <f t="shared" si="333"/>
        <v/>
      </c>
      <c r="AB375" s="445" t="str">
        <f t="shared" si="334"/>
        <v/>
      </c>
      <c r="AC375" s="388"/>
      <c r="AD375" s="445" t="str">
        <f t="shared" si="335"/>
        <v/>
      </c>
      <c r="AE375" s="364" t="str">
        <f t="shared" si="336"/>
        <v/>
      </c>
      <c r="AF375" s="388"/>
      <c r="AG375" s="364"/>
      <c r="AH375" s="445" t="str">
        <f t="shared" si="337"/>
        <v/>
      </c>
      <c r="AI375" s="388"/>
      <c r="AJ375" s="445" t="str">
        <f t="shared" si="338"/>
        <v/>
      </c>
      <c r="AK375" s="364" t="str">
        <f t="shared" si="339"/>
        <v/>
      </c>
      <c r="AL375" s="388"/>
      <c r="AM375" s="364" t="str">
        <f t="shared" si="340"/>
        <v/>
      </c>
      <c r="AN375" s="445" t="str">
        <f t="shared" si="347"/>
        <v/>
      </c>
      <c r="AO375" s="388"/>
      <c r="AP375" s="445" t="str">
        <f t="shared" si="348"/>
        <v/>
      </c>
      <c r="AQ375" s="434" t="str">
        <f t="shared" si="349"/>
        <v/>
      </c>
      <c r="AR375" s="451"/>
      <c r="AS375" s="434" t="str">
        <f t="shared" si="350"/>
        <v/>
      </c>
      <c r="AT375" s="389"/>
      <c r="AU375" s="435" t="str">
        <f t="shared" si="351"/>
        <v/>
      </c>
      <c r="AV375" s="364" t="str">
        <f t="shared" si="352"/>
        <v/>
      </c>
      <c r="AW375" s="389"/>
      <c r="AX375" s="365" t="str">
        <f t="shared" si="353"/>
        <v/>
      </c>
      <c r="AY375" s="366" t="str">
        <f t="shared" si="341"/>
        <v/>
      </c>
      <c r="AZ375" s="358" t="str">
        <f t="shared" si="342"/>
        <v/>
      </c>
      <c r="BA375" s="366">
        <f t="shared" si="343"/>
        <v>0</v>
      </c>
      <c r="BB375" s="358" t="str">
        <f t="shared" si="344"/>
        <v/>
      </c>
      <c r="BC375" s="366" t="str">
        <f t="shared" si="345"/>
        <v/>
      </c>
      <c r="BD375" s="367" t="str">
        <f t="shared" si="346"/>
        <v/>
      </c>
      <c r="BE375" s="356"/>
      <c r="BF375" s="356"/>
      <c r="BG375" s="356"/>
      <c r="BH375" s="356"/>
    </row>
    <row r="376" spans="1:83" ht="21.75" thickBot="1" x14ac:dyDescent="0.4">
      <c r="A376" s="368" t="s">
        <v>302</v>
      </c>
      <c r="B376" s="820" t="s">
        <v>3</v>
      </c>
      <c r="C376" s="821"/>
      <c r="D376" s="821"/>
      <c r="E376" s="821"/>
      <c r="F376" s="821"/>
      <c r="G376" s="822"/>
      <c r="H376" s="819">
        <v>1</v>
      </c>
      <c r="I376" s="819"/>
      <c r="J376" s="355"/>
      <c r="Q376" s="364" t="str">
        <f t="shared" si="327"/>
        <v/>
      </c>
      <c r="R376" s="388"/>
      <c r="S376" s="364" t="str">
        <f t="shared" si="328"/>
        <v/>
      </c>
      <c r="T376" s="445" t="str">
        <f t="shared" si="329"/>
        <v/>
      </c>
      <c r="U376" s="388"/>
      <c r="V376" s="445" t="str">
        <f t="shared" si="330"/>
        <v/>
      </c>
      <c r="W376" s="388"/>
      <c r="X376" s="445" t="str">
        <f t="shared" si="331"/>
        <v/>
      </c>
      <c r="Y376" s="364" t="str">
        <f t="shared" si="332"/>
        <v/>
      </c>
      <c r="Z376" s="388"/>
      <c r="AA376" s="364" t="str">
        <f t="shared" si="333"/>
        <v/>
      </c>
      <c r="AB376" s="445" t="str">
        <f t="shared" si="334"/>
        <v/>
      </c>
      <c r="AC376" s="388"/>
      <c r="AD376" s="445" t="str">
        <f t="shared" si="335"/>
        <v/>
      </c>
      <c r="AE376" s="364" t="str">
        <f t="shared" si="336"/>
        <v/>
      </c>
      <c r="AF376" s="388"/>
      <c r="AG376" s="364"/>
      <c r="AH376" s="445" t="str">
        <f t="shared" si="337"/>
        <v/>
      </c>
      <c r="AI376" s="388"/>
      <c r="AJ376" s="445" t="str">
        <f t="shared" si="338"/>
        <v/>
      </c>
      <c r="AK376" s="364" t="str">
        <f t="shared" si="339"/>
        <v/>
      </c>
      <c r="AL376" s="388"/>
      <c r="AM376" s="364" t="str">
        <f t="shared" si="340"/>
        <v/>
      </c>
      <c r="AN376" s="445" t="str">
        <f t="shared" si="347"/>
        <v/>
      </c>
      <c r="AO376" s="388"/>
      <c r="AP376" s="445" t="str">
        <f t="shared" si="348"/>
        <v/>
      </c>
      <c r="AQ376" s="434" t="str">
        <f t="shared" si="349"/>
        <v/>
      </c>
      <c r="AR376" s="451"/>
      <c r="AS376" s="434" t="str">
        <f t="shared" si="350"/>
        <v/>
      </c>
      <c r="AT376" s="389"/>
      <c r="AU376" s="435" t="str">
        <f t="shared" si="351"/>
        <v/>
      </c>
      <c r="AV376" s="364" t="str">
        <f t="shared" si="352"/>
        <v/>
      </c>
      <c r="AW376" s="389"/>
      <c r="AX376" s="365" t="str">
        <f t="shared" si="353"/>
        <v/>
      </c>
      <c r="AY376" s="366" t="str">
        <f t="shared" si="341"/>
        <v/>
      </c>
      <c r="AZ376" s="358" t="str">
        <f t="shared" si="342"/>
        <v/>
      </c>
      <c r="BA376" s="366" t="str">
        <f t="shared" si="343"/>
        <v/>
      </c>
      <c r="BB376" s="358">
        <f t="shared" si="344"/>
        <v>1</v>
      </c>
      <c r="BC376" s="366" t="str">
        <f t="shared" si="345"/>
        <v/>
      </c>
      <c r="BD376" s="367" t="str">
        <f t="shared" si="346"/>
        <v/>
      </c>
      <c r="BE376" s="356"/>
      <c r="BF376" s="356"/>
      <c r="BG376" s="356"/>
      <c r="BH376" s="356"/>
    </row>
    <row r="377" spans="1:83" ht="21.75" thickBot="1" x14ac:dyDescent="0.4">
      <c r="A377" s="368" t="s">
        <v>303</v>
      </c>
      <c r="B377" s="820" t="s">
        <v>304</v>
      </c>
      <c r="C377" s="821"/>
      <c r="D377" s="821"/>
      <c r="E377" s="821"/>
      <c r="F377" s="821"/>
      <c r="G377" s="822"/>
      <c r="H377" s="819">
        <v>1</v>
      </c>
      <c r="I377" s="819"/>
      <c r="J377" s="355"/>
      <c r="Q377" s="364" t="str">
        <f t="shared" si="327"/>
        <v/>
      </c>
      <c r="R377" s="388"/>
      <c r="S377" s="364" t="str">
        <f t="shared" si="328"/>
        <v/>
      </c>
      <c r="T377" s="445" t="str">
        <f t="shared" si="329"/>
        <v/>
      </c>
      <c r="U377" s="388"/>
      <c r="V377" s="445" t="str">
        <f t="shared" si="330"/>
        <v/>
      </c>
      <c r="W377" s="388"/>
      <c r="X377" s="445" t="str">
        <f t="shared" si="331"/>
        <v/>
      </c>
      <c r="Y377" s="364" t="str">
        <f t="shared" si="332"/>
        <v/>
      </c>
      <c r="Z377" s="388"/>
      <c r="AA377" s="364" t="str">
        <f t="shared" si="333"/>
        <v/>
      </c>
      <c r="AB377" s="445" t="str">
        <f t="shared" si="334"/>
        <v/>
      </c>
      <c r="AC377" s="388"/>
      <c r="AD377" s="445" t="str">
        <f t="shared" si="335"/>
        <v/>
      </c>
      <c r="AE377" s="364" t="str">
        <f t="shared" si="336"/>
        <v/>
      </c>
      <c r="AF377" s="388"/>
      <c r="AG377" s="364"/>
      <c r="AH377" s="445" t="str">
        <f t="shared" si="337"/>
        <v/>
      </c>
      <c r="AI377" s="388"/>
      <c r="AJ377" s="445" t="str">
        <f t="shared" si="338"/>
        <v/>
      </c>
      <c r="AK377" s="364" t="str">
        <f t="shared" si="339"/>
        <v/>
      </c>
      <c r="AL377" s="388"/>
      <c r="AM377" s="364" t="str">
        <f t="shared" si="340"/>
        <v/>
      </c>
      <c r="AN377" s="445" t="str">
        <f t="shared" si="347"/>
        <v/>
      </c>
      <c r="AO377" s="388"/>
      <c r="AP377" s="445" t="str">
        <f t="shared" si="348"/>
        <v/>
      </c>
      <c r="AQ377" s="434" t="str">
        <f t="shared" si="349"/>
        <v/>
      </c>
      <c r="AR377" s="451"/>
      <c r="AS377" s="434" t="str">
        <f t="shared" si="350"/>
        <v/>
      </c>
      <c r="AT377" s="389"/>
      <c r="AU377" s="435" t="str">
        <f t="shared" si="351"/>
        <v/>
      </c>
      <c r="AV377" s="364" t="str">
        <f t="shared" si="352"/>
        <v/>
      </c>
      <c r="AW377" s="389"/>
      <c r="AX377" s="365" t="str">
        <f t="shared" si="353"/>
        <v/>
      </c>
      <c r="AY377" s="366" t="str">
        <f t="shared" si="341"/>
        <v/>
      </c>
      <c r="AZ377" s="358" t="str">
        <f t="shared" si="342"/>
        <v/>
      </c>
      <c r="BA377" s="366" t="str">
        <f t="shared" si="343"/>
        <v/>
      </c>
      <c r="BB377" s="358" t="str">
        <f t="shared" si="344"/>
        <v/>
      </c>
      <c r="BC377" s="366">
        <f t="shared" si="345"/>
        <v>1</v>
      </c>
      <c r="BD377" s="367" t="str">
        <f t="shared" si="346"/>
        <v/>
      </c>
      <c r="BE377" s="356"/>
      <c r="BF377" s="356"/>
      <c r="BG377" s="356"/>
      <c r="BH377" s="356"/>
    </row>
    <row r="378" spans="1:83" ht="21.75" thickBot="1" x14ac:dyDescent="0.4">
      <c r="A378" s="368" t="s">
        <v>305</v>
      </c>
      <c r="B378" s="820"/>
      <c r="C378" s="821"/>
      <c r="D378" s="821"/>
      <c r="E378" s="821"/>
      <c r="F378" s="821"/>
      <c r="G378" s="822"/>
      <c r="H378" s="819"/>
      <c r="I378" s="819"/>
      <c r="J378" s="355"/>
      <c r="Q378" s="364" t="str">
        <f t="shared" si="327"/>
        <v/>
      </c>
      <c r="R378" s="388"/>
      <c r="S378" s="364" t="str">
        <f t="shared" si="328"/>
        <v/>
      </c>
      <c r="T378" s="445" t="str">
        <f t="shared" si="329"/>
        <v/>
      </c>
      <c r="U378" s="388"/>
      <c r="V378" s="445" t="str">
        <f t="shared" si="330"/>
        <v/>
      </c>
      <c r="W378" s="388"/>
      <c r="X378" s="445" t="str">
        <f t="shared" si="331"/>
        <v/>
      </c>
      <c r="Y378" s="364" t="str">
        <f t="shared" si="332"/>
        <v/>
      </c>
      <c r="Z378" s="388"/>
      <c r="AA378" s="364" t="str">
        <f t="shared" si="333"/>
        <v/>
      </c>
      <c r="AB378" s="445" t="str">
        <f t="shared" si="334"/>
        <v/>
      </c>
      <c r="AC378" s="388"/>
      <c r="AD378" s="445" t="str">
        <f t="shared" si="335"/>
        <v/>
      </c>
      <c r="AE378" s="364" t="str">
        <f t="shared" si="336"/>
        <v/>
      </c>
      <c r="AF378" s="388"/>
      <c r="AG378" s="364"/>
      <c r="AH378" s="445" t="str">
        <f t="shared" si="337"/>
        <v/>
      </c>
      <c r="AI378" s="388"/>
      <c r="AJ378" s="445" t="str">
        <f t="shared" si="338"/>
        <v/>
      </c>
      <c r="AK378" s="364" t="str">
        <f t="shared" si="339"/>
        <v/>
      </c>
      <c r="AL378" s="388"/>
      <c r="AM378" s="364" t="str">
        <f t="shared" si="340"/>
        <v/>
      </c>
      <c r="AN378" s="445" t="str">
        <f t="shared" si="347"/>
        <v/>
      </c>
      <c r="AO378" s="388"/>
      <c r="AP378" s="445" t="str">
        <f t="shared" si="348"/>
        <v/>
      </c>
      <c r="AQ378" s="434" t="str">
        <f t="shared" si="349"/>
        <v/>
      </c>
      <c r="AR378" s="451"/>
      <c r="AS378" s="434" t="str">
        <f t="shared" si="350"/>
        <v/>
      </c>
      <c r="AT378" s="389"/>
      <c r="AU378" s="435" t="str">
        <f t="shared" si="351"/>
        <v/>
      </c>
      <c r="AV378" s="364" t="str">
        <f t="shared" si="352"/>
        <v/>
      </c>
      <c r="AW378" s="389"/>
      <c r="AX378" s="365" t="str">
        <f t="shared" si="353"/>
        <v/>
      </c>
      <c r="AY378" s="366" t="str">
        <f t="shared" si="341"/>
        <v/>
      </c>
      <c r="AZ378" s="358" t="str">
        <f t="shared" si="342"/>
        <v/>
      </c>
      <c r="BA378" s="366" t="str">
        <f t="shared" si="343"/>
        <v/>
      </c>
      <c r="BB378" s="358" t="str">
        <f t="shared" si="344"/>
        <v/>
      </c>
      <c r="BC378" s="366" t="str">
        <f t="shared" si="345"/>
        <v/>
      </c>
      <c r="BD378" s="367">
        <f t="shared" si="346"/>
        <v>0</v>
      </c>
      <c r="BE378" s="356"/>
      <c r="BF378" s="356"/>
      <c r="BG378" s="356"/>
      <c r="BH378" s="356"/>
      <c r="BJ378" s="360">
        <f>IF(B353&lt;20,SUM(AY352:BC378),"")</f>
        <v>2</v>
      </c>
      <c r="BK378" s="360" t="str">
        <f>IF(AND(B353&gt;19,B353&lt;31),SUM(AY352:BC378),"")</f>
        <v/>
      </c>
      <c r="BL378" s="360" t="str">
        <f>IF(B353&gt;30,SUM(AY352:BC378),"")</f>
        <v/>
      </c>
      <c r="BM378" s="356"/>
      <c r="BN378" s="360" t="str">
        <f>IF(AND(B353&lt;20,BJ378=0),1,"")</f>
        <v/>
      </c>
      <c r="BO378" s="360" t="str">
        <f>IF(AND(B353&lt;20,BJ378=1),1,"")</f>
        <v/>
      </c>
      <c r="BP378" s="360">
        <f>IF(AND(B353&lt;20,BJ378=2),1,"")</f>
        <v>1</v>
      </c>
      <c r="BQ378" s="360" t="str">
        <f>IF(AND(B353&lt;20,BJ378=3),1,"")</f>
        <v/>
      </c>
      <c r="BR378" s="360" t="str">
        <f>IF(AND(B353&lt;20,BJ378=4),1,"")</f>
        <v/>
      </c>
      <c r="BS378" s="360" t="str">
        <f>IF(AND(B353&lt;20,BJ378=5),1,"")</f>
        <v/>
      </c>
      <c r="BT378" s="360" t="str">
        <f>IF(AND(AND(B353&gt;19,B353&lt;31),BK378=0),1,"")</f>
        <v/>
      </c>
      <c r="BU378" s="360" t="str">
        <f>IF(AND(AND(B353&gt;19,B353&lt;31),BK378=1),1,"")</f>
        <v/>
      </c>
      <c r="BV378" s="360" t="str">
        <f>IF(AND(AND(B353&gt;19,B353&lt;31),BK378=2),1,"")</f>
        <v/>
      </c>
      <c r="BW378" s="360" t="str">
        <f>IF(AND(AND(B353&gt;19,B353&lt;31),BK378=3),1,"")</f>
        <v/>
      </c>
      <c r="BX378" s="360" t="str">
        <f>IF(AND(AND(B353&gt;19,B353&lt;31),BK378=4),1,"")</f>
        <v/>
      </c>
      <c r="BY378" s="360" t="str">
        <f>IF(AND(AND(B353&gt;19,B353&lt;31),BK378=5),1,"")</f>
        <v/>
      </c>
      <c r="BZ378" s="360" t="str">
        <f>IF(AND(B353&gt;30,BL378=0),1,"")</f>
        <v/>
      </c>
      <c r="CA378" s="360" t="str">
        <f>IF(AND(B353&gt;30,BL378=1),1,"")</f>
        <v/>
      </c>
      <c r="CB378" s="360" t="str">
        <f>IF(AND(B353&gt;30,BL378=2),1,"")</f>
        <v/>
      </c>
      <c r="CC378" s="360" t="str">
        <f>IF(AND(B353&gt;30,BL378=3),1,"")</f>
        <v/>
      </c>
      <c r="CD378" s="360" t="str">
        <f>IF(AND(B353&gt;30,BL378=4),1,"")</f>
        <v/>
      </c>
      <c r="CE378" s="360" t="str">
        <f>IF(AND(B353&gt;30,BL378=5),1,"")</f>
        <v/>
      </c>
    </row>
    <row r="379" spans="1:83" ht="36" x14ac:dyDescent="0.35">
      <c r="A379" s="818" t="str">
        <f>CONCATENATE("Voluntário",J379)</f>
        <v>Voluntário14</v>
      </c>
      <c r="B379" s="818"/>
      <c r="C379" s="818"/>
      <c r="D379" s="818"/>
      <c r="E379" s="818"/>
      <c r="F379" s="818"/>
      <c r="G379" s="818"/>
      <c r="H379" s="818"/>
      <c r="I379" s="818"/>
      <c r="J379" s="355">
        <f>J350+1</f>
        <v>14</v>
      </c>
      <c r="Q379" s="396"/>
      <c r="S379" s="396"/>
      <c r="T379" s="396"/>
      <c r="V379" s="396"/>
      <c r="X379" s="396"/>
      <c r="Y379" s="396"/>
      <c r="AA379" s="396"/>
      <c r="AB379" s="396"/>
      <c r="AD379" s="396"/>
      <c r="AE379" s="396"/>
      <c r="AG379" s="396"/>
      <c r="AH379" s="396"/>
      <c r="AJ379" s="396"/>
      <c r="AK379" s="396"/>
      <c r="AM379" s="396"/>
      <c r="AN379" s="396"/>
      <c r="AP379" s="396"/>
      <c r="AV379" s="396"/>
      <c r="AX379" s="397"/>
      <c r="AY379" s="398"/>
      <c r="AZ379" s="399"/>
      <c r="BA379" s="398"/>
      <c r="BB379" s="399"/>
      <c r="BC379" s="398"/>
      <c r="BD379" s="398"/>
      <c r="BE379" s="356"/>
      <c r="BF379" s="356"/>
      <c r="BG379" s="356"/>
      <c r="BH379" s="356"/>
    </row>
    <row r="380" spans="1:83" ht="21" x14ac:dyDescent="0.35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Q380" s="396"/>
      <c r="S380" s="396"/>
      <c r="T380" s="396"/>
      <c r="V380" s="396"/>
      <c r="X380" s="396"/>
      <c r="Y380" s="396"/>
      <c r="AA380" s="396"/>
      <c r="AB380" s="396"/>
      <c r="AD380" s="396"/>
      <c r="AE380" s="396"/>
      <c r="AG380" s="396"/>
      <c r="AH380" s="396"/>
      <c r="AJ380" s="396"/>
      <c r="AK380" s="396"/>
      <c r="AM380" s="396"/>
      <c r="AN380" s="396"/>
      <c r="AP380" s="396"/>
      <c r="AV380" s="396"/>
      <c r="AX380" s="397"/>
      <c r="AY380" s="398"/>
      <c r="AZ380" s="399"/>
      <c r="BA380" s="398"/>
      <c r="BB380" s="399"/>
      <c r="BC380" s="398"/>
      <c r="BD380" s="398"/>
      <c r="BE380" s="356"/>
      <c r="BF380" s="356"/>
      <c r="BG380" s="356"/>
      <c r="BH380" s="356"/>
    </row>
    <row r="381" spans="1:83" ht="21" x14ac:dyDescent="0.35">
      <c r="A381" s="356" t="s">
        <v>271</v>
      </c>
      <c r="B381" s="824" t="s">
        <v>342</v>
      </c>
      <c r="C381" s="819"/>
      <c r="D381" s="819"/>
      <c r="E381" s="819"/>
      <c r="F381" s="819"/>
      <c r="G381" s="819"/>
      <c r="H381" s="819"/>
      <c r="I381" s="819"/>
      <c r="J381" s="355"/>
      <c r="Q381" s="396"/>
      <c r="S381" s="396"/>
      <c r="T381" s="396"/>
      <c r="V381" s="396"/>
      <c r="X381" s="396"/>
      <c r="Y381" s="396"/>
      <c r="AA381" s="396"/>
      <c r="AB381" s="396"/>
      <c r="AD381" s="396"/>
      <c r="AE381" s="396"/>
      <c r="AG381" s="396"/>
      <c r="AH381" s="396"/>
      <c r="AJ381" s="396"/>
      <c r="AK381" s="396"/>
      <c r="AM381" s="396"/>
      <c r="AN381" s="396"/>
      <c r="AP381" s="396"/>
      <c r="AV381" s="396"/>
      <c r="AX381" s="397"/>
      <c r="AY381" s="398"/>
      <c r="AZ381" s="399"/>
      <c r="BA381" s="398"/>
      <c r="BB381" s="399"/>
      <c r="BC381" s="398"/>
      <c r="BD381" s="398"/>
      <c r="BE381" s="356"/>
      <c r="BF381" s="356"/>
      <c r="BG381" s="356"/>
      <c r="BH381" s="356"/>
    </row>
    <row r="382" spans="1:83" ht="21" x14ac:dyDescent="0.35">
      <c r="A382" s="356" t="s">
        <v>272</v>
      </c>
      <c r="B382" s="819">
        <v>20</v>
      </c>
      <c r="C382" s="819"/>
      <c r="D382" s="819"/>
      <c r="E382" s="819"/>
      <c r="F382" s="819"/>
      <c r="G382" s="819"/>
      <c r="H382" s="819"/>
      <c r="I382" s="819"/>
      <c r="J382" s="355"/>
      <c r="Q382" s="396"/>
      <c r="S382" s="396"/>
      <c r="T382" s="396"/>
      <c r="V382" s="396"/>
      <c r="X382" s="396"/>
      <c r="Y382" s="396"/>
      <c r="AA382" s="396"/>
      <c r="AB382" s="396"/>
      <c r="AD382" s="396"/>
      <c r="AE382" s="396"/>
      <c r="AG382" s="396"/>
      <c r="AH382" s="396"/>
      <c r="AJ382" s="396"/>
      <c r="AK382" s="396"/>
      <c r="AM382" s="396"/>
      <c r="AN382" s="396"/>
      <c r="AP382" s="396"/>
      <c r="AV382" s="396"/>
      <c r="AX382" s="397"/>
      <c r="AY382" s="398"/>
      <c r="AZ382" s="399"/>
      <c r="BA382" s="398"/>
      <c r="BB382" s="399"/>
      <c r="BC382" s="398"/>
      <c r="BD382" s="398"/>
      <c r="BE382" s="356"/>
      <c r="BF382" s="360" t="str">
        <f>IF(B382&lt;20,1,"")</f>
        <v/>
      </c>
      <c r="BG382" s="360">
        <f>IF(AND(B382&gt;19,B382&lt;31),1,"")</f>
        <v>1</v>
      </c>
      <c r="BH382" s="360" t="str">
        <f>IF(B382&gt;30,1,"")</f>
        <v/>
      </c>
    </row>
    <row r="383" spans="1:83" ht="21" x14ac:dyDescent="0.35">
      <c r="A383" s="356" t="s">
        <v>273</v>
      </c>
      <c r="B383" s="819" t="s">
        <v>343</v>
      </c>
      <c r="C383" s="819"/>
      <c r="D383" s="819"/>
      <c r="E383" s="819"/>
      <c r="F383" s="819"/>
      <c r="G383" s="819"/>
      <c r="H383" s="819"/>
      <c r="I383" s="819"/>
      <c r="J383" s="355"/>
      <c r="Q383" s="396"/>
      <c r="S383" s="396"/>
      <c r="T383" s="396"/>
      <c r="V383" s="396"/>
      <c r="X383" s="396"/>
      <c r="Y383" s="396"/>
      <c r="AA383" s="396"/>
      <c r="AB383" s="396"/>
      <c r="AD383" s="396"/>
      <c r="AE383" s="396"/>
      <c r="AG383" s="396"/>
      <c r="AH383" s="396"/>
      <c r="AJ383" s="396"/>
      <c r="AK383" s="396"/>
      <c r="AM383" s="396"/>
      <c r="AN383" s="396"/>
      <c r="AP383" s="396"/>
      <c r="AV383" s="396"/>
      <c r="AX383" s="397"/>
      <c r="AY383" s="398"/>
      <c r="AZ383" s="399"/>
      <c r="BA383" s="398"/>
      <c r="BB383" s="399"/>
      <c r="BC383" s="398"/>
      <c r="BD383" s="398"/>
      <c r="BE383" s="356"/>
      <c r="BF383" s="356"/>
      <c r="BG383" s="356"/>
      <c r="BH383" s="356"/>
    </row>
    <row r="384" spans="1:83" ht="21.75" thickBot="1" x14ac:dyDescent="0.4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Q384" s="396"/>
      <c r="S384" s="396"/>
      <c r="T384" s="396"/>
      <c r="V384" s="396"/>
      <c r="X384" s="396"/>
      <c r="Y384" s="396"/>
      <c r="AA384" s="396"/>
      <c r="AB384" s="396"/>
      <c r="AD384" s="396"/>
      <c r="AE384" s="396"/>
      <c r="AG384" s="396"/>
      <c r="AH384" s="396"/>
      <c r="AJ384" s="396"/>
      <c r="AK384" s="396"/>
      <c r="AM384" s="396"/>
      <c r="AN384" s="396"/>
      <c r="AP384" s="396"/>
      <c r="AV384" s="396"/>
      <c r="AX384" s="397"/>
      <c r="AY384" s="398"/>
      <c r="AZ384" s="399"/>
      <c r="BA384" s="398"/>
      <c r="BB384" s="399"/>
      <c r="BC384" s="398"/>
      <c r="BD384" s="398"/>
      <c r="BE384" s="356"/>
      <c r="BF384" s="356"/>
      <c r="BG384" s="356"/>
      <c r="BH384" s="356"/>
    </row>
    <row r="385" spans="1:60" ht="21.75" thickBot="1" x14ac:dyDescent="0.4">
      <c r="A385" s="368" t="s">
        <v>275</v>
      </c>
      <c r="B385" s="369">
        <v>4</v>
      </c>
      <c r="C385" s="370"/>
      <c r="D385" s="355"/>
      <c r="E385" s="355"/>
      <c r="F385" s="355"/>
      <c r="G385" s="355"/>
      <c r="H385" s="355"/>
      <c r="I385" s="355"/>
      <c r="J385" s="355"/>
      <c r="Q385" s="364" t="str">
        <f t="shared" ref="Q385:Q407" si="354">IF(A385="5) Quanto a sua casa pagava de conta de água mensalmente há 10 anos atrás (aproximadamente)?",F385,"")</f>
        <v/>
      </c>
      <c r="R385" s="388"/>
      <c r="S385" s="364" t="str">
        <f t="shared" ref="S385:S407" si="355">IF(A385="5) Quanto a sua casa pagava de conta de água mensalmente há 10 anos atrás (aproximadamente)?",I385,"")</f>
        <v/>
      </c>
      <c r="T385" s="445" t="str">
        <f t="shared" ref="T385:T407" si="356">IF(A385="6) Quanto a sua casa paga de conta de água hoje?  ",F385,"")</f>
        <v/>
      </c>
      <c r="U385" s="388"/>
      <c r="V385" s="445" t="str">
        <f t="shared" ref="V385:V407" si="357">IF(A385="7) Quanto você acha que sua casa pagará de conta de água em 2030?",F385,"")</f>
        <v/>
      </c>
      <c r="W385" s="388"/>
      <c r="X385" s="445" t="str">
        <f t="shared" ref="X385:X407" si="358">IF(A385="7) Quanto você acha que sua casa pagará de conta de água em 2030?",I385,"")</f>
        <v/>
      </c>
      <c r="Y385" s="364" t="str">
        <f t="shared" ref="Y385:Y407" si="359">IF(A385="8) Quanto você acha que sua casa pagará de conta de água em 2050?  ",F385,"")</f>
        <v/>
      </c>
      <c r="Z385" s="388"/>
      <c r="AA385" s="364" t="str">
        <f t="shared" ref="AA385:AA407" si="360">IF(A385="8) Quanto você acha que sua casa pagará de conta de água em 2050?  ",I385,"")</f>
        <v/>
      </c>
      <c r="AB385" s="445" t="str">
        <f t="shared" ref="AB385:AB407" si="361">IF(A385="9) Há dez anos atrás, sua casa produzia quantas sacolinhas de lixo por semana (aproximadamente)?",F385,"")</f>
        <v/>
      </c>
      <c r="AC385" s="388"/>
      <c r="AD385" s="445" t="str">
        <f t="shared" ref="AD385:AD407" si="362">IF(A385="9) Há dez anos atrás, sua casa produzia quantas sacolinhas de lixo por semana (aproximadamente)?",I385,"")</f>
        <v/>
      </c>
      <c r="AE385" s="364" t="str">
        <f t="shared" ref="AE385:AE407" si="363">IF(A385="10) Sua casa produz quantas sacolinhas de lixo por semana hoje em dia?   ",F385,"")</f>
        <v/>
      </c>
      <c r="AF385" s="388"/>
      <c r="AG385" s="364"/>
      <c r="AH385" s="445" t="str">
        <f t="shared" ref="AH385:AH407" si="364">IF(A385="11) Quantas sacolinhas de lixo você acha que sua casa produzirá por semana em 2030?  ",F385,"")</f>
        <v/>
      </c>
      <c r="AI385" s="388"/>
      <c r="AJ385" s="445" t="str">
        <f t="shared" ref="AJ385:AJ407" si="365">IF(A385="11) Quantas sacolinhas de lixo você acha que sua casa produzirá por semana em 2030?  ",I385,"")</f>
        <v/>
      </c>
      <c r="AK385" s="364" t="str">
        <f t="shared" ref="AK385:AK407" si="366">IF(A385="12) Quantas sacolinhas de lixo você acha que sua casa produzirá por semana em 2050?  ",F385,"")</f>
        <v/>
      </c>
      <c r="AL385" s="388"/>
      <c r="AM385" s="364" t="str">
        <f t="shared" ref="AM385:AM407" si="367">IF(A385="12) Quantas sacolinhas de lixo você acha que sua casa produzirá por semana em 2050?  ",I385,"")</f>
        <v/>
      </c>
      <c r="AN385" s="445" t="str">
        <f>IF(A385="13) Qual porcentagem dos recursos financeiros de São Carlos era investida em abastecimento de água e estruturas de saneamento dez anos atrás? ",B385,"")</f>
        <v/>
      </c>
      <c r="AO385" s="388"/>
      <c r="AP385" s="445" t="str">
        <f>IF(A385="13) Qual porcentagem dos recursos financeiros de São Carlos era investida em abastecimento de água e estruturas de saneamento dez anos atrás? ",F385,"")</f>
        <v/>
      </c>
      <c r="AQ385" s="434" t="str">
        <f>IF(A385="14) Qual porcentagem dos recursos financeiros de São Carlos é investida em abastecimento de água e estruturas de saneamento hoje? ",B385,"")</f>
        <v/>
      </c>
      <c r="AR385" s="451"/>
      <c r="AS385" s="434" t="str">
        <f>IF(A385="15) Qual porcentagem dos recursos financeiros de São Carlos será investida em abastecimento de água e estruturas de saneamento em 2030? ",B385,"")</f>
        <v/>
      </c>
      <c r="AT385" s="389"/>
      <c r="AU385" s="435" t="str">
        <f>IF(A385="15) Qual porcentagem dos recursos financeiros de São Carlos será investida em abastecimento de água e estruturas de saneamento em 2030? ",F385,"")</f>
        <v/>
      </c>
      <c r="AV385" s="364" t="str">
        <f>IF(A385="16) Qual porcentagem dos recursos financeiros de São Carlos será investida em abastecimento de água e estruturas de saneamento em 2050?   ",B385,"")</f>
        <v/>
      </c>
      <c r="AW385" s="389"/>
      <c r="AX385" s="365" t="str">
        <f>IF(A385="16) Qual porcentagem dos recursos financeiros de São Carlos será investida em abastecimento de água e estruturas de saneamento em 2050?   ",B385,"")</f>
        <v/>
      </c>
      <c r="AY385" s="366" t="str">
        <f t="shared" ref="AY385:AY407" si="368">IF(A385="17) De onde vem a água que você bebe?  ",H385,"")</f>
        <v/>
      </c>
      <c r="AZ385" s="358" t="str">
        <f t="shared" ref="AZ385:AZ407" si="369">IF(A385="18) Quem é responsável por trazer água para sua casa?  ",H385,"")</f>
        <v/>
      </c>
      <c r="BA385" s="366" t="str">
        <f t="shared" ref="BA385:BA407" si="370">IF(A385="19) O que acontece com o esgoto que sai da sua casa?  ",H385,"")</f>
        <v/>
      </c>
      <c r="BB385" s="358" t="str">
        <f t="shared" ref="BB385:BB407" si="371">IF(A385="20) Quem consome mais água em sua cidade: a população, as indústrias ou as fazendas? ",H385,"")</f>
        <v/>
      </c>
      <c r="BC385" s="366" t="str">
        <f t="shared" ref="BC385:BC407" si="372">IF(A385="21) Você se preocupa se a cidade em que você mora terá água para beber em 2100?  ",H385,"")</f>
        <v/>
      </c>
      <c r="BD385" s="367" t="str">
        <f t="shared" ref="BD385:BD407" si="373">IF(A385="22) Você acredita que pode ajudar no processo de decisão sobre gerenciamento dos recursos hídricos?  Se sim, como? ",H385,"")</f>
        <v/>
      </c>
      <c r="BE385" s="356"/>
      <c r="BF385" s="356"/>
      <c r="BG385" s="356"/>
      <c r="BH385" s="356"/>
    </row>
    <row r="386" spans="1:60" ht="21.75" thickBot="1" x14ac:dyDescent="0.4">
      <c r="A386" s="368" t="s">
        <v>276</v>
      </c>
      <c r="B386" s="369">
        <v>4</v>
      </c>
      <c r="C386" s="370"/>
      <c r="D386" s="355"/>
      <c r="E386" s="355"/>
      <c r="F386" s="355"/>
      <c r="G386" s="355"/>
      <c r="H386" s="355"/>
      <c r="I386" s="355"/>
      <c r="J386" s="355"/>
      <c r="Q386" s="364" t="str">
        <f t="shared" si="354"/>
        <v/>
      </c>
      <c r="R386" s="388"/>
      <c r="S386" s="364" t="str">
        <f t="shared" si="355"/>
        <v/>
      </c>
      <c r="T386" s="445" t="str">
        <f t="shared" si="356"/>
        <v/>
      </c>
      <c r="U386" s="388"/>
      <c r="V386" s="445" t="str">
        <f t="shared" si="357"/>
        <v/>
      </c>
      <c r="W386" s="388"/>
      <c r="X386" s="445" t="str">
        <f t="shared" si="358"/>
        <v/>
      </c>
      <c r="Y386" s="364" t="str">
        <f t="shared" si="359"/>
        <v/>
      </c>
      <c r="Z386" s="388"/>
      <c r="AA386" s="364" t="str">
        <f t="shared" si="360"/>
        <v/>
      </c>
      <c r="AB386" s="445" t="str">
        <f t="shared" si="361"/>
        <v/>
      </c>
      <c r="AC386" s="388"/>
      <c r="AD386" s="445" t="str">
        <f t="shared" si="362"/>
        <v/>
      </c>
      <c r="AE386" s="364" t="str">
        <f t="shared" si="363"/>
        <v/>
      </c>
      <c r="AF386" s="388"/>
      <c r="AG386" s="364"/>
      <c r="AH386" s="445" t="str">
        <f t="shared" si="364"/>
        <v/>
      </c>
      <c r="AI386" s="388"/>
      <c r="AJ386" s="445" t="str">
        <f t="shared" si="365"/>
        <v/>
      </c>
      <c r="AK386" s="364" t="str">
        <f t="shared" si="366"/>
        <v/>
      </c>
      <c r="AL386" s="388"/>
      <c r="AM386" s="364" t="str">
        <f t="shared" si="367"/>
        <v/>
      </c>
      <c r="AN386" s="445" t="str">
        <f t="shared" ref="AN386:AN407" si="374">IF(A386="13) Qual porcentagem dos recursos financeiros de São Carlos era investida em abastecimento de água e estruturas de saneamento dez anos atrás? ",B386,"")</f>
        <v/>
      </c>
      <c r="AO386" s="388"/>
      <c r="AP386" s="445" t="str">
        <f t="shared" ref="AP386:AP407" si="375">IF(A386="13) Qual porcentagem dos recursos financeiros de São Carlos era investida em abastecimento de água e estruturas de saneamento dez anos atrás? ",F386,"")</f>
        <v/>
      </c>
      <c r="AQ386" s="434" t="str">
        <f t="shared" ref="AQ386:AQ407" si="376">IF(A386="14) Qual porcentagem dos recursos financeiros de São Carlos é investida em abastecimento de água e estruturas de saneamento hoje? ",B386,"")</f>
        <v/>
      </c>
      <c r="AR386" s="451"/>
      <c r="AS386" s="434" t="str">
        <f t="shared" ref="AS386:AS407" si="377">IF(A386="15) Qual porcentagem dos recursos financeiros de São Carlos será investida em abastecimento de água e estruturas de saneamento em 2030? ",B386,"")</f>
        <v/>
      </c>
      <c r="AT386" s="389"/>
      <c r="AU386" s="435" t="str">
        <f t="shared" ref="AU386:AU407" si="378">IF(A386="15) Qual porcentagem dos recursos financeiros de São Carlos será investida em abastecimento de água e estruturas de saneamento em 2030? ",F386,"")</f>
        <v/>
      </c>
      <c r="AV386" s="364" t="str">
        <f t="shared" ref="AV386:AV407" si="379">IF(A386="16) Qual porcentagem dos recursos financeiros de São Carlos será investida em abastecimento de água e estruturas de saneamento em 2050?   ",B386,"")</f>
        <v/>
      </c>
      <c r="AW386" s="389"/>
      <c r="AX386" s="365" t="str">
        <f t="shared" ref="AX386:AX407" si="380">IF(A386="16) Qual porcentagem dos recursos financeiros de São Carlos será investida em abastecimento de água e estruturas de saneamento em 2050?   ",B386,"")</f>
        <v/>
      </c>
      <c r="AY386" s="366" t="str">
        <f t="shared" si="368"/>
        <v/>
      </c>
      <c r="AZ386" s="358" t="str">
        <f t="shared" si="369"/>
        <v/>
      </c>
      <c r="BA386" s="366" t="str">
        <f t="shared" si="370"/>
        <v/>
      </c>
      <c r="BB386" s="358" t="str">
        <f t="shared" si="371"/>
        <v/>
      </c>
      <c r="BC386" s="366" t="str">
        <f t="shared" si="372"/>
        <v/>
      </c>
      <c r="BD386" s="367" t="str">
        <f t="shared" si="373"/>
        <v/>
      </c>
      <c r="BE386" s="356"/>
      <c r="BF386" s="356"/>
      <c r="BG386" s="356"/>
      <c r="BH386" s="356"/>
    </row>
    <row r="387" spans="1:60" ht="21.75" thickBot="1" x14ac:dyDescent="0.4">
      <c r="A387" s="368" t="s">
        <v>277</v>
      </c>
      <c r="B387" s="369">
        <v>3</v>
      </c>
      <c r="C387" s="371"/>
      <c r="D387" s="355"/>
      <c r="E387" s="355"/>
      <c r="F387" s="355"/>
      <c r="G387" s="355"/>
      <c r="H387" s="355"/>
      <c r="I387" s="355"/>
      <c r="J387" s="355"/>
      <c r="Q387" s="364" t="str">
        <f t="shared" si="354"/>
        <v/>
      </c>
      <c r="R387" s="388"/>
      <c r="S387" s="364" t="str">
        <f t="shared" si="355"/>
        <v/>
      </c>
      <c r="T387" s="445" t="str">
        <f t="shared" si="356"/>
        <v/>
      </c>
      <c r="U387" s="388"/>
      <c r="V387" s="445" t="str">
        <f t="shared" si="357"/>
        <v/>
      </c>
      <c r="W387" s="388"/>
      <c r="X387" s="445" t="str">
        <f t="shared" si="358"/>
        <v/>
      </c>
      <c r="Y387" s="364" t="str">
        <f t="shared" si="359"/>
        <v/>
      </c>
      <c r="Z387" s="388"/>
      <c r="AA387" s="364" t="str">
        <f t="shared" si="360"/>
        <v/>
      </c>
      <c r="AB387" s="445" t="str">
        <f t="shared" si="361"/>
        <v/>
      </c>
      <c r="AC387" s="388"/>
      <c r="AD387" s="445" t="str">
        <f t="shared" si="362"/>
        <v/>
      </c>
      <c r="AE387" s="364" t="str">
        <f t="shared" si="363"/>
        <v/>
      </c>
      <c r="AF387" s="388"/>
      <c r="AG387" s="364"/>
      <c r="AH387" s="445" t="str">
        <f t="shared" si="364"/>
        <v/>
      </c>
      <c r="AI387" s="388"/>
      <c r="AJ387" s="445" t="str">
        <f t="shared" si="365"/>
        <v/>
      </c>
      <c r="AK387" s="364" t="str">
        <f t="shared" si="366"/>
        <v/>
      </c>
      <c r="AL387" s="388"/>
      <c r="AM387" s="364" t="str">
        <f t="shared" si="367"/>
        <v/>
      </c>
      <c r="AN387" s="445" t="str">
        <f t="shared" si="374"/>
        <v/>
      </c>
      <c r="AO387" s="388"/>
      <c r="AP387" s="445" t="str">
        <f t="shared" si="375"/>
        <v/>
      </c>
      <c r="AQ387" s="434" t="str">
        <f t="shared" si="376"/>
        <v/>
      </c>
      <c r="AR387" s="451"/>
      <c r="AS387" s="434" t="str">
        <f t="shared" si="377"/>
        <v/>
      </c>
      <c r="AT387" s="389"/>
      <c r="AU387" s="435" t="str">
        <f t="shared" si="378"/>
        <v/>
      </c>
      <c r="AV387" s="364" t="str">
        <f t="shared" si="379"/>
        <v/>
      </c>
      <c r="AW387" s="389"/>
      <c r="AX387" s="365" t="str">
        <f t="shared" si="380"/>
        <v/>
      </c>
      <c r="AY387" s="366" t="str">
        <f t="shared" si="368"/>
        <v/>
      </c>
      <c r="AZ387" s="358" t="str">
        <f t="shared" si="369"/>
        <v/>
      </c>
      <c r="BA387" s="366" t="str">
        <f t="shared" si="370"/>
        <v/>
      </c>
      <c r="BB387" s="358" t="str">
        <f t="shared" si="371"/>
        <v/>
      </c>
      <c r="BC387" s="366" t="str">
        <f t="shared" si="372"/>
        <v/>
      </c>
      <c r="BD387" s="367" t="str">
        <f t="shared" si="373"/>
        <v/>
      </c>
      <c r="BE387" s="356"/>
      <c r="BF387" s="356"/>
      <c r="BG387" s="356"/>
      <c r="BH387" s="356"/>
    </row>
    <row r="388" spans="1:60" ht="21.75" thickBot="1" x14ac:dyDescent="0.4">
      <c r="A388" s="368" t="s">
        <v>278</v>
      </c>
      <c r="B388" s="369">
        <v>2</v>
      </c>
      <c r="C388" s="370"/>
      <c r="D388" s="355"/>
      <c r="E388" s="355"/>
      <c r="F388" s="355"/>
      <c r="G388" s="355"/>
      <c r="H388" s="355"/>
      <c r="I388" s="355"/>
      <c r="J388" s="355"/>
      <c r="Q388" s="364" t="str">
        <f t="shared" si="354"/>
        <v/>
      </c>
      <c r="R388" s="388"/>
      <c r="S388" s="364" t="str">
        <f t="shared" si="355"/>
        <v/>
      </c>
      <c r="T388" s="445" t="str">
        <f t="shared" si="356"/>
        <v/>
      </c>
      <c r="U388" s="388"/>
      <c r="V388" s="445" t="str">
        <f t="shared" si="357"/>
        <v/>
      </c>
      <c r="W388" s="388"/>
      <c r="X388" s="445" t="str">
        <f t="shared" si="358"/>
        <v/>
      </c>
      <c r="Y388" s="364" t="str">
        <f t="shared" si="359"/>
        <v/>
      </c>
      <c r="Z388" s="388"/>
      <c r="AA388" s="364" t="str">
        <f t="shared" si="360"/>
        <v/>
      </c>
      <c r="AB388" s="445" t="str">
        <f t="shared" si="361"/>
        <v/>
      </c>
      <c r="AC388" s="388"/>
      <c r="AD388" s="445" t="str">
        <f t="shared" si="362"/>
        <v/>
      </c>
      <c r="AE388" s="364" t="str">
        <f t="shared" si="363"/>
        <v/>
      </c>
      <c r="AF388" s="388"/>
      <c r="AG388" s="364"/>
      <c r="AH388" s="445" t="str">
        <f t="shared" si="364"/>
        <v/>
      </c>
      <c r="AI388" s="388"/>
      <c r="AJ388" s="445" t="str">
        <f t="shared" si="365"/>
        <v/>
      </c>
      <c r="AK388" s="364" t="str">
        <f t="shared" si="366"/>
        <v/>
      </c>
      <c r="AL388" s="388"/>
      <c r="AM388" s="364" t="str">
        <f t="shared" si="367"/>
        <v/>
      </c>
      <c r="AN388" s="445" t="str">
        <f t="shared" si="374"/>
        <v/>
      </c>
      <c r="AO388" s="388"/>
      <c r="AP388" s="445" t="str">
        <f t="shared" si="375"/>
        <v/>
      </c>
      <c r="AQ388" s="434" t="str">
        <f t="shared" si="376"/>
        <v/>
      </c>
      <c r="AR388" s="451"/>
      <c r="AS388" s="434" t="str">
        <f t="shared" si="377"/>
        <v/>
      </c>
      <c r="AT388" s="389"/>
      <c r="AU388" s="435" t="str">
        <f t="shared" si="378"/>
        <v/>
      </c>
      <c r="AV388" s="364" t="str">
        <f t="shared" si="379"/>
        <v/>
      </c>
      <c r="AW388" s="389"/>
      <c r="AX388" s="365" t="str">
        <f t="shared" si="380"/>
        <v/>
      </c>
      <c r="AY388" s="366" t="str">
        <f t="shared" si="368"/>
        <v/>
      </c>
      <c r="AZ388" s="358" t="str">
        <f t="shared" si="369"/>
        <v/>
      </c>
      <c r="BA388" s="366" t="str">
        <f t="shared" si="370"/>
        <v/>
      </c>
      <c r="BB388" s="358" t="str">
        <f t="shared" si="371"/>
        <v/>
      </c>
      <c r="BC388" s="366" t="str">
        <f t="shared" si="372"/>
        <v/>
      </c>
      <c r="BD388" s="367" t="str">
        <f t="shared" si="373"/>
        <v/>
      </c>
      <c r="BE388" s="356"/>
      <c r="BF388" s="356"/>
      <c r="BG388" s="356"/>
      <c r="BH388" s="356"/>
    </row>
    <row r="389" spans="1:60" ht="21.75" thickBot="1" x14ac:dyDescent="0.4">
      <c r="A389" s="368" t="s">
        <v>279</v>
      </c>
      <c r="B389" s="369">
        <v>60</v>
      </c>
      <c r="C389" s="372"/>
      <c r="D389" s="814" t="s">
        <v>280</v>
      </c>
      <c r="E389" s="815"/>
      <c r="F389" s="373">
        <f>IF(B385&gt;0,B389/B385,"")</f>
        <v>15</v>
      </c>
      <c r="G389" s="368" t="s">
        <v>281</v>
      </c>
      <c r="H389" s="374"/>
      <c r="I389" s="375">
        <f>IF(B385&gt;0,(F389-F390)/F390,"")</f>
        <v>-0.53846153846153844</v>
      </c>
      <c r="J389" s="355"/>
      <c r="Q389" s="364">
        <f t="shared" si="354"/>
        <v>15</v>
      </c>
      <c r="R389" s="388"/>
      <c r="S389" s="364">
        <f t="shared" si="355"/>
        <v>-0.53846153846153844</v>
      </c>
      <c r="T389" s="445" t="str">
        <f t="shared" si="356"/>
        <v/>
      </c>
      <c r="U389" s="388"/>
      <c r="V389" s="445" t="str">
        <f t="shared" si="357"/>
        <v/>
      </c>
      <c r="W389" s="388"/>
      <c r="X389" s="445" t="str">
        <f t="shared" si="358"/>
        <v/>
      </c>
      <c r="Y389" s="364" t="str">
        <f t="shared" si="359"/>
        <v/>
      </c>
      <c r="Z389" s="388"/>
      <c r="AA389" s="364" t="str">
        <f t="shared" si="360"/>
        <v/>
      </c>
      <c r="AB389" s="445" t="str">
        <f t="shared" si="361"/>
        <v/>
      </c>
      <c r="AC389" s="388"/>
      <c r="AD389" s="445" t="str">
        <f t="shared" si="362"/>
        <v/>
      </c>
      <c r="AE389" s="364" t="str">
        <f t="shared" si="363"/>
        <v/>
      </c>
      <c r="AF389" s="388"/>
      <c r="AG389" s="364"/>
      <c r="AH389" s="445" t="str">
        <f t="shared" si="364"/>
        <v/>
      </c>
      <c r="AI389" s="388"/>
      <c r="AJ389" s="445" t="str">
        <f t="shared" si="365"/>
        <v/>
      </c>
      <c r="AK389" s="364" t="str">
        <f t="shared" si="366"/>
        <v/>
      </c>
      <c r="AL389" s="388"/>
      <c r="AM389" s="364" t="str">
        <f t="shared" si="367"/>
        <v/>
      </c>
      <c r="AN389" s="445" t="str">
        <f t="shared" si="374"/>
        <v/>
      </c>
      <c r="AO389" s="388"/>
      <c r="AP389" s="445" t="str">
        <f t="shared" si="375"/>
        <v/>
      </c>
      <c r="AQ389" s="434" t="str">
        <f t="shared" si="376"/>
        <v/>
      </c>
      <c r="AR389" s="451"/>
      <c r="AS389" s="434" t="str">
        <f t="shared" si="377"/>
        <v/>
      </c>
      <c r="AT389" s="389"/>
      <c r="AU389" s="435" t="str">
        <f t="shared" si="378"/>
        <v/>
      </c>
      <c r="AV389" s="364" t="str">
        <f t="shared" si="379"/>
        <v/>
      </c>
      <c r="AW389" s="389"/>
      <c r="AX389" s="365" t="str">
        <f t="shared" si="380"/>
        <v/>
      </c>
      <c r="AY389" s="366" t="str">
        <f t="shared" si="368"/>
        <v/>
      </c>
      <c r="AZ389" s="358" t="str">
        <f t="shared" si="369"/>
        <v/>
      </c>
      <c r="BA389" s="366" t="str">
        <f t="shared" si="370"/>
        <v/>
      </c>
      <c r="BB389" s="358" t="str">
        <f t="shared" si="371"/>
        <v/>
      </c>
      <c r="BC389" s="366" t="str">
        <f t="shared" si="372"/>
        <v/>
      </c>
      <c r="BD389" s="367" t="str">
        <f t="shared" si="373"/>
        <v/>
      </c>
      <c r="BE389" s="356"/>
      <c r="BF389" s="356"/>
      <c r="BG389" s="356"/>
      <c r="BH389" s="356"/>
    </row>
    <row r="390" spans="1:60" ht="21.75" thickBot="1" x14ac:dyDescent="0.4">
      <c r="A390" s="368" t="s">
        <v>282</v>
      </c>
      <c r="B390" s="369">
        <v>130</v>
      </c>
      <c r="C390" s="372"/>
      <c r="D390" s="814" t="s">
        <v>280</v>
      </c>
      <c r="E390" s="815"/>
      <c r="F390" s="373">
        <f>IF(B386&gt;0,B390/B386,"")</f>
        <v>32.5</v>
      </c>
      <c r="G390" s="376"/>
      <c r="H390" s="377"/>
      <c r="I390" s="378"/>
      <c r="J390" s="355"/>
      <c r="Q390" s="364" t="str">
        <f t="shared" si="354"/>
        <v/>
      </c>
      <c r="R390" s="388"/>
      <c r="S390" s="364" t="str">
        <f t="shared" si="355"/>
        <v/>
      </c>
      <c r="T390" s="445">
        <f t="shared" si="356"/>
        <v>32.5</v>
      </c>
      <c r="U390" s="388"/>
      <c r="V390" s="445" t="str">
        <f t="shared" si="357"/>
        <v/>
      </c>
      <c r="W390" s="388"/>
      <c r="X390" s="445" t="str">
        <f t="shared" si="358"/>
        <v/>
      </c>
      <c r="Y390" s="364" t="str">
        <f t="shared" si="359"/>
        <v/>
      </c>
      <c r="Z390" s="388"/>
      <c r="AA390" s="364" t="str">
        <f t="shared" si="360"/>
        <v/>
      </c>
      <c r="AB390" s="445" t="str">
        <f t="shared" si="361"/>
        <v/>
      </c>
      <c r="AC390" s="388"/>
      <c r="AD390" s="445" t="str">
        <f t="shared" si="362"/>
        <v/>
      </c>
      <c r="AE390" s="364" t="str">
        <f t="shared" si="363"/>
        <v/>
      </c>
      <c r="AF390" s="388"/>
      <c r="AG390" s="364"/>
      <c r="AH390" s="445" t="str">
        <f t="shared" si="364"/>
        <v/>
      </c>
      <c r="AI390" s="388"/>
      <c r="AJ390" s="445" t="str">
        <f t="shared" si="365"/>
        <v/>
      </c>
      <c r="AK390" s="364" t="str">
        <f t="shared" si="366"/>
        <v/>
      </c>
      <c r="AL390" s="388"/>
      <c r="AM390" s="364" t="str">
        <f t="shared" si="367"/>
        <v/>
      </c>
      <c r="AN390" s="445" t="str">
        <f t="shared" si="374"/>
        <v/>
      </c>
      <c r="AO390" s="388"/>
      <c r="AP390" s="445" t="str">
        <f t="shared" si="375"/>
        <v/>
      </c>
      <c r="AQ390" s="434" t="str">
        <f t="shared" si="376"/>
        <v/>
      </c>
      <c r="AR390" s="451"/>
      <c r="AS390" s="434" t="str">
        <f t="shared" si="377"/>
        <v/>
      </c>
      <c r="AT390" s="389"/>
      <c r="AU390" s="435" t="str">
        <f t="shared" si="378"/>
        <v/>
      </c>
      <c r="AV390" s="364" t="str">
        <f t="shared" si="379"/>
        <v/>
      </c>
      <c r="AW390" s="389"/>
      <c r="AX390" s="365" t="str">
        <f t="shared" si="380"/>
        <v/>
      </c>
      <c r="AY390" s="366" t="str">
        <f t="shared" si="368"/>
        <v/>
      </c>
      <c r="AZ390" s="358" t="str">
        <f t="shared" si="369"/>
        <v/>
      </c>
      <c r="BA390" s="366" t="str">
        <f t="shared" si="370"/>
        <v/>
      </c>
      <c r="BB390" s="358" t="str">
        <f t="shared" si="371"/>
        <v/>
      </c>
      <c r="BC390" s="366" t="str">
        <f t="shared" si="372"/>
        <v/>
      </c>
      <c r="BD390" s="367" t="str">
        <f t="shared" si="373"/>
        <v/>
      </c>
      <c r="BE390" s="356"/>
      <c r="BF390" s="356"/>
      <c r="BG390" s="356"/>
      <c r="BH390" s="356"/>
    </row>
    <row r="391" spans="1:60" ht="21.75" thickBot="1" x14ac:dyDescent="0.4">
      <c r="A391" s="368" t="s">
        <v>283</v>
      </c>
      <c r="B391" s="369">
        <v>150</v>
      </c>
      <c r="C391" s="372"/>
      <c r="D391" s="814" t="s">
        <v>280</v>
      </c>
      <c r="E391" s="815"/>
      <c r="F391" s="373">
        <f>IF(B387&gt;0,B391/B387,"")</f>
        <v>50</v>
      </c>
      <c r="G391" s="368" t="s">
        <v>284</v>
      </c>
      <c r="H391" s="374"/>
      <c r="I391" s="375">
        <f>IF(B386&gt;0,(F391-F390)/F390,"")</f>
        <v>0.53846153846153844</v>
      </c>
      <c r="J391" s="355"/>
      <c r="Q391" s="364" t="str">
        <f t="shared" si="354"/>
        <v/>
      </c>
      <c r="R391" s="388"/>
      <c r="S391" s="364" t="str">
        <f t="shared" si="355"/>
        <v/>
      </c>
      <c r="T391" s="445" t="str">
        <f t="shared" si="356"/>
        <v/>
      </c>
      <c r="U391" s="388"/>
      <c r="V391" s="445">
        <f t="shared" si="357"/>
        <v>50</v>
      </c>
      <c r="W391" s="388"/>
      <c r="X391" s="445">
        <f t="shared" si="358"/>
        <v>0.53846153846153844</v>
      </c>
      <c r="Y391" s="364" t="str">
        <f t="shared" si="359"/>
        <v/>
      </c>
      <c r="Z391" s="388"/>
      <c r="AA391" s="364" t="str">
        <f t="shared" si="360"/>
        <v/>
      </c>
      <c r="AB391" s="445" t="str">
        <f t="shared" si="361"/>
        <v/>
      </c>
      <c r="AC391" s="388"/>
      <c r="AD391" s="445" t="str">
        <f t="shared" si="362"/>
        <v/>
      </c>
      <c r="AE391" s="364" t="str">
        <f t="shared" si="363"/>
        <v/>
      </c>
      <c r="AF391" s="388"/>
      <c r="AG391" s="364"/>
      <c r="AH391" s="445" t="str">
        <f t="shared" si="364"/>
        <v/>
      </c>
      <c r="AI391" s="388"/>
      <c r="AJ391" s="445" t="str">
        <f t="shared" si="365"/>
        <v/>
      </c>
      <c r="AK391" s="364" t="str">
        <f t="shared" si="366"/>
        <v/>
      </c>
      <c r="AL391" s="388"/>
      <c r="AM391" s="364" t="str">
        <f t="shared" si="367"/>
        <v/>
      </c>
      <c r="AN391" s="445" t="str">
        <f t="shared" si="374"/>
        <v/>
      </c>
      <c r="AO391" s="388"/>
      <c r="AP391" s="445" t="str">
        <f t="shared" si="375"/>
        <v/>
      </c>
      <c r="AQ391" s="434" t="str">
        <f t="shared" si="376"/>
        <v/>
      </c>
      <c r="AR391" s="451"/>
      <c r="AS391" s="434" t="str">
        <f t="shared" si="377"/>
        <v/>
      </c>
      <c r="AT391" s="389"/>
      <c r="AU391" s="435" t="str">
        <f t="shared" si="378"/>
        <v/>
      </c>
      <c r="AV391" s="364" t="str">
        <f t="shared" si="379"/>
        <v/>
      </c>
      <c r="AW391" s="389"/>
      <c r="AX391" s="365" t="str">
        <f t="shared" si="380"/>
        <v/>
      </c>
      <c r="AY391" s="366" t="str">
        <f t="shared" si="368"/>
        <v/>
      </c>
      <c r="AZ391" s="358" t="str">
        <f t="shared" si="369"/>
        <v/>
      </c>
      <c r="BA391" s="366" t="str">
        <f t="shared" si="370"/>
        <v/>
      </c>
      <c r="BB391" s="358" t="str">
        <f t="shared" si="371"/>
        <v/>
      </c>
      <c r="BC391" s="366" t="str">
        <f t="shared" si="372"/>
        <v/>
      </c>
      <c r="BD391" s="367" t="str">
        <f t="shared" si="373"/>
        <v/>
      </c>
      <c r="BE391" s="356"/>
      <c r="BF391" s="356"/>
      <c r="BG391" s="356"/>
      <c r="BH391" s="356"/>
    </row>
    <row r="392" spans="1:60" ht="21.75" thickBot="1" x14ac:dyDescent="0.4">
      <c r="A392" s="368" t="s">
        <v>285</v>
      </c>
      <c r="B392" s="369">
        <v>200</v>
      </c>
      <c r="C392" s="372"/>
      <c r="D392" s="814" t="s">
        <v>280</v>
      </c>
      <c r="E392" s="815"/>
      <c r="F392" s="373">
        <f>IF(B388&gt;0,B392/B388,"")</f>
        <v>100</v>
      </c>
      <c r="G392" s="368" t="s">
        <v>286</v>
      </c>
      <c r="H392" s="374"/>
      <c r="I392" s="375">
        <f>IF(B387&gt;0,(F392-F390)/F390,"")</f>
        <v>2.0769230769230771</v>
      </c>
      <c r="J392" s="355"/>
      <c r="Q392" s="364" t="str">
        <f t="shared" si="354"/>
        <v/>
      </c>
      <c r="R392" s="388"/>
      <c r="S392" s="364" t="str">
        <f t="shared" si="355"/>
        <v/>
      </c>
      <c r="T392" s="445" t="str">
        <f t="shared" si="356"/>
        <v/>
      </c>
      <c r="U392" s="388"/>
      <c r="V392" s="445" t="str">
        <f t="shared" si="357"/>
        <v/>
      </c>
      <c r="W392" s="388"/>
      <c r="X392" s="445" t="str">
        <f t="shared" si="358"/>
        <v/>
      </c>
      <c r="Y392" s="364">
        <f t="shared" si="359"/>
        <v>100</v>
      </c>
      <c r="Z392" s="388"/>
      <c r="AA392" s="364">
        <f t="shared" si="360"/>
        <v>2.0769230769230771</v>
      </c>
      <c r="AB392" s="445" t="str">
        <f t="shared" si="361"/>
        <v/>
      </c>
      <c r="AC392" s="388"/>
      <c r="AD392" s="445" t="str">
        <f t="shared" si="362"/>
        <v/>
      </c>
      <c r="AE392" s="364" t="str">
        <f t="shared" si="363"/>
        <v/>
      </c>
      <c r="AF392" s="388"/>
      <c r="AG392" s="364"/>
      <c r="AH392" s="445" t="str">
        <f t="shared" si="364"/>
        <v/>
      </c>
      <c r="AI392" s="388"/>
      <c r="AJ392" s="445" t="str">
        <f t="shared" si="365"/>
        <v/>
      </c>
      <c r="AK392" s="364" t="str">
        <f t="shared" si="366"/>
        <v/>
      </c>
      <c r="AL392" s="388"/>
      <c r="AM392" s="364" t="str">
        <f t="shared" si="367"/>
        <v/>
      </c>
      <c r="AN392" s="445" t="str">
        <f t="shared" si="374"/>
        <v/>
      </c>
      <c r="AO392" s="388"/>
      <c r="AP392" s="445" t="str">
        <f t="shared" si="375"/>
        <v/>
      </c>
      <c r="AQ392" s="434" t="str">
        <f t="shared" si="376"/>
        <v/>
      </c>
      <c r="AR392" s="451"/>
      <c r="AS392" s="434" t="str">
        <f t="shared" si="377"/>
        <v/>
      </c>
      <c r="AT392" s="389"/>
      <c r="AU392" s="435" t="str">
        <f t="shared" si="378"/>
        <v/>
      </c>
      <c r="AV392" s="364" t="str">
        <f t="shared" si="379"/>
        <v/>
      </c>
      <c r="AW392" s="389"/>
      <c r="AX392" s="365" t="str">
        <f t="shared" si="380"/>
        <v/>
      </c>
      <c r="AY392" s="366" t="str">
        <f t="shared" si="368"/>
        <v/>
      </c>
      <c r="AZ392" s="358" t="str">
        <f t="shared" si="369"/>
        <v/>
      </c>
      <c r="BA392" s="366" t="str">
        <f t="shared" si="370"/>
        <v/>
      </c>
      <c r="BB392" s="358" t="str">
        <f t="shared" si="371"/>
        <v/>
      </c>
      <c r="BC392" s="366" t="str">
        <f t="shared" si="372"/>
        <v/>
      </c>
      <c r="BD392" s="367" t="str">
        <f t="shared" si="373"/>
        <v/>
      </c>
      <c r="BE392" s="356"/>
      <c r="BF392" s="356"/>
      <c r="BG392" s="356"/>
      <c r="BH392" s="356"/>
    </row>
    <row r="393" spans="1:60" ht="21.75" thickBot="1" x14ac:dyDescent="0.4">
      <c r="A393" s="368" t="s">
        <v>287</v>
      </c>
      <c r="B393" s="369">
        <v>8</v>
      </c>
      <c r="C393" s="372"/>
      <c r="D393" s="814" t="s">
        <v>288</v>
      </c>
      <c r="E393" s="815"/>
      <c r="F393" s="373">
        <f>IF(B389&gt;0,B393/B385,"")</f>
        <v>2</v>
      </c>
      <c r="G393" s="368" t="s">
        <v>281</v>
      </c>
      <c r="H393" s="374"/>
      <c r="I393" s="375">
        <f>IF(B389&gt;0,(F393-F394)/F394,"")</f>
        <v>-0.33333333333333331</v>
      </c>
      <c r="J393" s="355"/>
      <c r="Q393" s="364" t="str">
        <f t="shared" si="354"/>
        <v/>
      </c>
      <c r="R393" s="388"/>
      <c r="S393" s="364" t="str">
        <f t="shared" si="355"/>
        <v/>
      </c>
      <c r="T393" s="445" t="str">
        <f t="shared" si="356"/>
        <v/>
      </c>
      <c r="U393" s="388"/>
      <c r="V393" s="445" t="str">
        <f t="shared" si="357"/>
        <v/>
      </c>
      <c r="W393" s="388"/>
      <c r="X393" s="445" t="str">
        <f t="shared" si="358"/>
        <v/>
      </c>
      <c r="Y393" s="364" t="str">
        <f t="shared" si="359"/>
        <v/>
      </c>
      <c r="Z393" s="388"/>
      <c r="AA393" s="364" t="str">
        <f t="shared" si="360"/>
        <v/>
      </c>
      <c r="AB393" s="445">
        <f t="shared" si="361"/>
        <v>2</v>
      </c>
      <c r="AC393" s="388"/>
      <c r="AD393" s="445">
        <f t="shared" si="362"/>
        <v>-0.33333333333333331</v>
      </c>
      <c r="AE393" s="364" t="str">
        <f t="shared" si="363"/>
        <v/>
      </c>
      <c r="AF393" s="388"/>
      <c r="AG393" s="364"/>
      <c r="AH393" s="445" t="str">
        <f t="shared" si="364"/>
        <v/>
      </c>
      <c r="AI393" s="388"/>
      <c r="AJ393" s="445" t="str">
        <f t="shared" si="365"/>
        <v/>
      </c>
      <c r="AK393" s="364" t="str">
        <f t="shared" si="366"/>
        <v/>
      </c>
      <c r="AL393" s="388"/>
      <c r="AM393" s="364" t="str">
        <f t="shared" si="367"/>
        <v/>
      </c>
      <c r="AN393" s="445" t="str">
        <f t="shared" si="374"/>
        <v/>
      </c>
      <c r="AO393" s="388"/>
      <c r="AP393" s="445" t="str">
        <f t="shared" si="375"/>
        <v/>
      </c>
      <c r="AQ393" s="434" t="str">
        <f t="shared" si="376"/>
        <v/>
      </c>
      <c r="AR393" s="451"/>
      <c r="AS393" s="434" t="str">
        <f t="shared" si="377"/>
        <v/>
      </c>
      <c r="AT393" s="389"/>
      <c r="AU393" s="435" t="str">
        <f t="shared" si="378"/>
        <v/>
      </c>
      <c r="AV393" s="364" t="str">
        <f t="shared" si="379"/>
        <v/>
      </c>
      <c r="AW393" s="389"/>
      <c r="AX393" s="365" t="str">
        <f t="shared" si="380"/>
        <v/>
      </c>
      <c r="AY393" s="366" t="str">
        <f t="shared" si="368"/>
        <v/>
      </c>
      <c r="AZ393" s="358" t="str">
        <f t="shared" si="369"/>
        <v/>
      </c>
      <c r="BA393" s="366" t="str">
        <f t="shared" si="370"/>
        <v/>
      </c>
      <c r="BB393" s="358" t="str">
        <f t="shared" si="371"/>
        <v/>
      </c>
      <c r="BC393" s="366" t="str">
        <f t="shared" si="372"/>
        <v/>
      </c>
      <c r="BD393" s="367" t="str">
        <f t="shared" si="373"/>
        <v/>
      </c>
      <c r="BE393" s="356"/>
      <c r="BF393" s="356"/>
      <c r="BG393" s="356"/>
      <c r="BH393" s="356"/>
    </row>
    <row r="394" spans="1:60" ht="21.75" thickBot="1" x14ac:dyDescent="0.4">
      <c r="A394" s="368" t="s">
        <v>289</v>
      </c>
      <c r="B394" s="369">
        <v>12</v>
      </c>
      <c r="C394" s="372"/>
      <c r="D394" s="816" t="s">
        <v>288</v>
      </c>
      <c r="E394" s="817"/>
      <c r="F394" s="373">
        <f>IF(B390&gt;0,B394/B386,"")</f>
        <v>3</v>
      </c>
      <c r="G394" s="379"/>
      <c r="H394" s="372"/>
      <c r="I394" s="380"/>
      <c r="J394" s="355"/>
      <c r="Q394" s="364" t="str">
        <f t="shared" si="354"/>
        <v/>
      </c>
      <c r="R394" s="388"/>
      <c r="S394" s="364" t="str">
        <f t="shared" si="355"/>
        <v/>
      </c>
      <c r="T394" s="445" t="str">
        <f t="shared" si="356"/>
        <v/>
      </c>
      <c r="U394" s="388"/>
      <c r="V394" s="445" t="str">
        <f t="shared" si="357"/>
        <v/>
      </c>
      <c r="W394" s="388"/>
      <c r="X394" s="445" t="str">
        <f t="shared" si="358"/>
        <v/>
      </c>
      <c r="Y394" s="364" t="str">
        <f t="shared" si="359"/>
        <v/>
      </c>
      <c r="Z394" s="388"/>
      <c r="AA394" s="364" t="str">
        <f t="shared" si="360"/>
        <v/>
      </c>
      <c r="AB394" s="445" t="str">
        <f t="shared" si="361"/>
        <v/>
      </c>
      <c r="AC394" s="388"/>
      <c r="AD394" s="445" t="str">
        <f t="shared" si="362"/>
        <v/>
      </c>
      <c r="AE394" s="364">
        <f t="shared" si="363"/>
        <v>3</v>
      </c>
      <c r="AF394" s="388"/>
      <c r="AG394" s="364"/>
      <c r="AH394" s="445" t="str">
        <f t="shared" si="364"/>
        <v/>
      </c>
      <c r="AI394" s="388"/>
      <c r="AJ394" s="445" t="str">
        <f t="shared" si="365"/>
        <v/>
      </c>
      <c r="AK394" s="364" t="str">
        <f t="shared" si="366"/>
        <v/>
      </c>
      <c r="AL394" s="388"/>
      <c r="AM394" s="364" t="str">
        <f t="shared" si="367"/>
        <v/>
      </c>
      <c r="AN394" s="445" t="str">
        <f t="shared" si="374"/>
        <v/>
      </c>
      <c r="AO394" s="388"/>
      <c r="AP394" s="445" t="str">
        <f t="shared" si="375"/>
        <v/>
      </c>
      <c r="AQ394" s="434" t="str">
        <f t="shared" si="376"/>
        <v/>
      </c>
      <c r="AR394" s="451"/>
      <c r="AS394" s="434" t="str">
        <f t="shared" si="377"/>
        <v/>
      </c>
      <c r="AT394" s="389"/>
      <c r="AU394" s="435" t="str">
        <f t="shared" si="378"/>
        <v/>
      </c>
      <c r="AV394" s="364" t="str">
        <f t="shared" si="379"/>
        <v/>
      </c>
      <c r="AW394" s="389"/>
      <c r="AX394" s="365" t="str">
        <f t="shared" si="380"/>
        <v/>
      </c>
      <c r="AY394" s="366" t="str">
        <f t="shared" si="368"/>
        <v/>
      </c>
      <c r="AZ394" s="358" t="str">
        <f t="shared" si="369"/>
        <v/>
      </c>
      <c r="BA394" s="366" t="str">
        <f t="shared" si="370"/>
        <v/>
      </c>
      <c r="BB394" s="358" t="str">
        <f t="shared" si="371"/>
        <v/>
      </c>
      <c r="BC394" s="366" t="str">
        <f t="shared" si="372"/>
        <v/>
      </c>
      <c r="BD394" s="367" t="str">
        <f t="shared" si="373"/>
        <v/>
      </c>
      <c r="BE394" s="356"/>
      <c r="BF394" s="356"/>
      <c r="BG394" s="356"/>
      <c r="BH394" s="356"/>
    </row>
    <row r="395" spans="1:60" ht="21.75" thickBot="1" x14ac:dyDescent="0.4">
      <c r="A395" s="368" t="s">
        <v>290</v>
      </c>
      <c r="B395" s="369">
        <v>15</v>
      </c>
      <c r="C395" s="372"/>
      <c r="D395" s="814" t="s">
        <v>288</v>
      </c>
      <c r="E395" s="815"/>
      <c r="F395" s="373">
        <f>IF(B391&gt;0,B395/B387,"")</f>
        <v>5</v>
      </c>
      <c r="G395" s="368" t="s">
        <v>284</v>
      </c>
      <c r="H395" s="374"/>
      <c r="I395" s="375">
        <f>IF(B390&gt;0,(F395-F394)/F394,"")</f>
        <v>0.66666666666666663</v>
      </c>
      <c r="J395" s="355"/>
      <c r="Q395" s="364" t="str">
        <f t="shared" si="354"/>
        <v/>
      </c>
      <c r="R395" s="388"/>
      <c r="S395" s="364" t="str">
        <f t="shared" si="355"/>
        <v/>
      </c>
      <c r="T395" s="445" t="str">
        <f t="shared" si="356"/>
        <v/>
      </c>
      <c r="U395" s="388"/>
      <c r="V395" s="445" t="str">
        <f t="shared" si="357"/>
        <v/>
      </c>
      <c r="W395" s="388"/>
      <c r="X395" s="445" t="str">
        <f t="shared" si="358"/>
        <v/>
      </c>
      <c r="Y395" s="364" t="str">
        <f t="shared" si="359"/>
        <v/>
      </c>
      <c r="Z395" s="388"/>
      <c r="AA395" s="364" t="str">
        <f t="shared" si="360"/>
        <v/>
      </c>
      <c r="AB395" s="445" t="str">
        <f t="shared" si="361"/>
        <v/>
      </c>
      <c r="AC395" s="388"/>
      <c r="AD395" s="445" t="str">
        <f t="shared" si="362"/>
        <v/>
      </c>
      <c r="AE395" s="364" t="str">
        <f t="shared" si="363"/>
        <v/>
      </c>
      <c r="AF395" s="388"/>
      <c r="AG395" s="364"/>
      <c r="AH395" s="445">
        <f t="shared" si="364"/>
        <v>5</v>
      </c>
      <c r="AI395" s="388"/>
      <c r="AJ395" s="445">
        <f t="shared" si="365"/>
        <v>0.66666666666666663</v>
      </c>
      <c r="AK395" s="364" t="str">
        <f t="shared" si="366"/>
        <v/>
      </c>
      <c r="AL395" s="388"/>
      <c r="AM395" s="364" t="str">
        <f t="shared" si="367"/>
        <v/>
      </c>
      <c r="AN395" s="445" t="str">
        <f t="shared" si="374"/>
        <v/>
      </c>
      <c r="AO395" s="388"/>
      <c r="AP395" s="445" t="str">
        <f t="shared" si="375"/>
        <v/>
      </c>
      <c r="AQ395" s="434" t="str">
        <f t="shared" si="376"/>
        <v/>
      </c>
      <c r="AR395" s="451"/>
      <c r="AS395" s="434" t="str">
        <f t="shared" si="377"/>
        <v/>
      </c>
      <c r="AT395" s="389"/>
      <c r="AU395" s="435" t="str">
        <f t="shared" si="378"/>
        <v/>
      </c>
      <c r="AV395" s="364" t="str">
        <f t="shared" si="379"/>
        <v/>
      </c>
      <c r="AW395" s="389"/>
      <c r="AX395" s="365" t="str">
        <f t="shared" si="380"/>
        <v/>
      </c>
      <c r="AY395" s="366" t="str">
        <f t="shared" si="368"/>
        <v/>
      </c>
      <c r="AZ395" s="358" t="str">
        <f t="shared" si="369"/>
        <v/>
      </c>
      <c r="BA395" s="366" t="str">
        <f t="shared" si="370"/>
        <v/>
      </c>
      <c r="BB395" s="358" t="str">
        <f t="shared" si="371"/>
        <v/>
      </c>
      <c r="BC395" s="366" t="str">
        <f t="shared" si="372"/>
        <v/>
      </c>
      <c r="BD395" s="367" t="str">
        <f t="shared" si="373"/>
        <v/>
      </c>
      <c r="BE395" s="356"/>
      <c r="BF395" s="356"/>
      <c r="BG395" s="356"/>
      <c r="BH395" s="356"/>
    </row>
    <row r="396" spans="1:60" ht="21.75" thickBot="1" x14ac:dyDescent="0.4">
      <c r="A396" s="368" t="s">
        <v>291</v>
      </c>
      <c r="B396" s="369">
        <v>10</v>
      </c>
      <c r="C396" s="372"/>
      <c r="D396" s="814" t="s">
        <v>288</v>
      </c>
      <c r="E396" s="815"/>
      <c r="F396" s="373">
        <f>IF(B392&gt;0,B396/B388,"")</f>
        <v>5</v>
      </c>
      <c r="G396" s="368" t="s">
        <v>286</v>
      </c>
      <c r="H396" s="374"/>
      <c r="I396" s="375">
        <f>IF(B391&gt;0,(F396-F394)/F394,"")</f>
        <v>0.66666666666666663</v>
      </c>
      <c r="J396" s="355"/>
      <c r="Q396" s="364" t="str">
        <f t="shared" si="354"/>
        <v/>
      </c>
      <c r="R396" s="388"/>
      <c r="S396" s="364" t="str">
        <f t="shared" si="355"/>
        <v/>
      </c>
      <c r="T396" s="445" t="str">
        <f t="shared" si="356"/>
        <v/>
      </c>
      <c r="U396" s="388"/>
      <c r="V396" s="445" t="str">
        <f t="shared" si="357"/>
        <v/>
      </c>
      <c r="W396" s="388"/>
      <c r="X396" s="445" t="str">
        <f t="shared" si="358"/>
        <v/>
      </c>
      <c r="Y396" s="364" t="str">
        <f t="shared" si="359"/>
        <v/>
      </c>
      <c r="Z396" s="388"/>
      <c r="AA396" s="364" t="str">
        <f t="shared" si="360"/>
        <v/>
      </c>
      <c r="AB396" s="445" t="str">
        <f t="shared" si="361"/>
        <v/>
      </c>
      <c r="AC396" s="388"/>
      <c r="AD396" s="445" t="str">
        <f t="shared" si="362"/>
        <v/>
      </c>
      <c r="AE396" s="364" t="str">
        <f t="shared" si="363"/>
        <v/>
      </c>
      <c r="AF396" s="388"/>
      <c r="AG396" s="364"/>
      <c r="AH396" s="445" t="str">
        <f t="shared" si="364"/>
        <v/>
      </c>
      <c r="AI396" s="388"/>
      <c r="AJ396" s="445" t="str">
        <f t="shared" si="365"/>
        <v/>
      </c>
      <c r="AK396" s="364">
        <f t="shared" si="366"/>
        <v>5</v>
      </c>
      <c r="AL396" s="388"/>
      <c r="AM396" s="364">
        <f t="shared" si="367"/>
        <v>0.66666666666666663</v>
      </c>
      <c r="AN396" s="445" t="str">
        <f t="shared" si="374"/>
        <v/>
      </c>
      <c r="AO396" s="388"/>
      <c r="AP396" s="445" t="str">
        <f t="shared" si="375"/>
        <v/>
      </c>
      <c r="AQ396" s="434" t="str">
        <f t="shared" si="376"/>
        <v/>
      </c>
      <c r="AR396" s="451"/>
      <c r="AS396" s="434" t="str">
        <f t="shared" si="377"/>
        <v/>
      </c>
      <c r="AT396" s="389"/>
      <c r="AU396" s="435" t="str">
        <f t="shared" si="378"/>
        <v/>
      </c>
      <c r="AV396" s="364" t="str">
        <f t="shared" si="379"/>
        <v/>
      </c>
      <c r="AW396" s="389"/>
      <c r="AX396" s="365" t="str">
        <f t="shared" si="380"/>
        <v/>
      </c>
      <c r="AY396" s="366" t="str">
        <f t="shared" si="368"/>
        <v/>
      </c>
      <c r="AZ396" s="358" t="str">
        <f t="shared" si="369"/>
        <v/>
      </c>
      <c r="BA396" s="366" t="str">
        <f t="shared" si="370"/>
        <v/>
      </c>
      <c r="BB396" s="358" t="str">
        <f t="shared" si="371"/>
        <v/>
      </c>
      <c r="BC396" s="366" t="str">
        <f t="shared" si="372"/>
        <v/>
      </c>
      <c r="BD396" s="367" t="str">
        <f t="shared" si="373"/>
        <v/>
      </c>
      <c r="BE396" s="356"/>
      <c r="BF396" s="356"/>
      <c r="BG396" s="356"/>
      <c r="BH396" s="356"/>
    </row>
    <row r="397" spans="1:60" ht="21.75" thickBot="1" x14ac:dyDescent="0.4">
      <c r="A397" s="368" t="s">
        <v>292</v>
      </c>
      <c r="B397" s="381">
        <v>0.5</v>
      </c>
      <c r="C397" s="372"/>
      <c r="D397" s="368" t="s">
        <v>281</v>
      </c>
      <c r="E397" s="374"/>
      <c r="F397" s="375">
        <f>IF(B397&gt;0,(B397-B398)/B398,"")</f>
        <v>4</v>
      </c>
      <c r="G397" s="355"/>
      <c r="H397" s="355"/>
      <c r="I397" s="355"/>
      <c r="J397" s="355"/>
      <c r="Q397" s="364" t="str">
        <f t="shared" si="354"/>
        <v/>
      </c>
      <c r="R397" s="388"/>
      <c r="S397" s="364" t="str">
        <f t="shared" si="355"/>
        <v/>
      </c>
      <c r="T397" s="445" t="str">
        <f t="shared" si="356"/>
        <v/>
      </c>
      <c r="U397" s="388"/>
      <c r="V397" s="445" t="str">
        <f t="shared" si="357"/>
        <v/>
      </c>
      <c r="W397" s="388"/>
      <c r="X397" s="445" t="str">
        <f t="shared" si="358"/>
        <v/>
      </c>
      <c r="Y397" s="364" t="str">
        <f t="shared" si="359"/>
        <v/>
      </c>
      <c r="Z397" s="388"/>
      <c r="AA397" s="364" t="str">
        <f t="shared" si="360"/>
        <v/>
      </c>
      <c r="AB397" s="445" t="str">
        <f t="shared" si="361"/>
        <v/>
      </c>
      <c r="AC397" s="388"/>
      <c r="AD397" s="445" t="str">
        <f t="shared" si="362"/>
        <v/>
      </c>
      <c r="AE397" s="364" t="str">
        <f t="shared" si="363"/>
        <v/>
      </c>
      <c r="AF397" s="388"/>
      <c r="AG397" s="364"/>
      <c r="AH397" s="445" t="str">
        <f t="shared" si="364"/>
        <v/>
      </c>
      <c r="AI397" s="388"/>
      <c r="AJ397" s="445" t="str">
        <f t="shared" si="365"/>
        <v/>
      </c>
      <c r="AK397" s="364" t="str">
        <f t="shared" si="366"/>
        <v/>
      </c>
      <c r="AL397" s="388"/>
      <c r="AM397" s="364" t="str">
        <f t="shared" si="367"/>
        <v/>
      </c>
      <c r="AN397" s="445">
        <f t="shared" si="374"/>
        <v>0.5</v>
      </c>
      <c r="AO397" s="388"/>
      <c r="AP397" s="445">
        <f t="shared" si="375"/>
        <v>4</v>
      </c>
      <c r="AQ397" s="434" t="str">
        <f t="shared" si="376"/>
        <v/>
      </c>
      <c r="AR397" s="451"/>
      <c r="AS397" s="434" t="str">
        <f t="shared" si="377"/>
        <v/>
      </c>
      <c r="AT397" s="389"/>
      <c r="AU397" s="435" t="str">
        <f t="shared" si="378"/>
        <v/>
      </c>
      <c r="AV397" s="364" t="str">
        <f t="shared" si="379"/>
        <v/>
      </c>
      <c r="AW397" s="389"/>
      <c r="AX397" s="365" t="str">
        <f t="shared" si="380"/>
        <v/>
      </c>
      <c r="AY397" s="366" t="str">
        <f t="shared" si="368"/>
        <v/>
      </c>
      <c r="AZ397" s="358" t="str">
        <f t="shared" si="369"/>
        <v/>
      </c>
      <c r="BA397" s="366" t="str">
        <f t="shared" si="370"/>
        <v/>
      </c>
      <c r="BB397" s="358" t="str">
        <f t="shared" si="371"/>
        <v/>
      </c>
      <c r="BC397" s="366" t="str">
        <f t="shared" si="372"/>
        <v/>
      </c>
      <c r="BD397" s="367" t="str">
        <f t="shared" si="373"/>
        <v/>
      </c>
      <c r="BE397" s="356"/>
      <c r="BF397" s="356"/>
      <c r="BG397" s="356"/>
      <c r="BH397" s="356"/>
    </row>
    <row r="398" spans="1:60" ht="21.75" thickBot="1" x14ac:dyDescent="0.4">
      <c r="A398" s="368" t="s">
        <v>293</v>
      </c>
      <c r="B398" s="381">
        <v>0.1</v>
      </c>
      <c r="C398" s="372"/>
      <c r="D398" s="382"/>
      <c r="E398" s="372"/>
      <c r="F398" s="380"/>
      <c r="G398" s="355"/>
      <c r="H398" s="355"/>
      <c r="I398" s="355"/>
      <c r="J398" s="355"/>
      <c r="Q398" s="364" t="str">
        <f t="shared" si="354"/>
        <v/>
      </c>
      <c r="R398" s="388"/>
      <c r="S398" s="364" t="str">
        <f t="shared" si="355"/>
        <v/>
      </c>
      <c r="T398" s="445" t="str">
        <f t="shared" si="356"/>
        <v/>
      </c>
      <c r="U398" s="388"/>
      <c r="V398" s="445" t="str">
        <f t="shared" si="357"/>
        <v/>
      </c>
      <c r="W398" s="388"/>
      <c r="X398" s="445" t="str">
        <f t="shared" si="358"/>
        <v/>
      </c>
      <c r="Y398" s="364" t="str">
        <f t="shared" si="359"/>
        <v/>
      </c>
      <c r="Z398" s="388"/>
      <c r="AA398" s="364" t="str">
        <f t="shared" si="360"/>
        <v/>
      </c>
      <c r="AB398" s="445" t="str">
        <f t="shared" si="361"/>
        <v/>
      </c>
      <c r="AC398" s="388"/>
      <c r="AD398" s="445" t="str">
        <f t="shared" si="362"/>
        <v/>
      </c>
      <c r="AE398" s="364" t="str">
        <f t="shared" si="363"/>
        <v/>
      </c>
      <c r="AF398" s="388"/>
      <c r="AG398" s="364"/>
      <c r="AH398" s="445" t="str">
        <f t="shared" si="364"/>
        <v/>
      </c>
      <c r="AI398" s="388"/>
      <c r="AJ398" s="445" t="str">
        <f t="shared" si="365"/>
        <v/>
      </c>
      <c r="AK398" s="364" t="str">
        <f t="shared" si="366"/>
        <v/>
      </c>
      <c r="AL398" s="388"/>
      <c r="AM398" s="364" t="str">
        <f t="shared" si="367"/>
        <v/>
      </c>
      <c r="AN398" s="445" t="str">
        <f t="shared" si="374"/>
        <v/>
      </c>
      <c r="AO398" s="388"/>
      <c r="AP398" s="445" t="str">
        <f t="shared" si="375"/>
        <v/>
      </c>
      <c r="AQ398" s="434">
        <f t="shared" si="376"/>
        <v>0.1</v>
      </c>
      <c r="AR398" s="451"/>
      <c r="AS398" s="434" t="str">
        <f t="shared" si="377"/>
        <v/>
      </c>
      <c r="AT398" s="389"/>
      <c r="AU398" s="435" t="str">
        <f t="shared" si="378"/>
        <v/>
      </c>
      <c r="AV398" s="364" t="str">
        <f t="shared" si="379"/>
        <v/>
      </c>
      <c r="AW398" s="389"/>
      <c r="AX398" s="365" t="str">
        <f t="shared" si="380"/>
        <v/>
      </c>
      <c r="AY398" s="366" t="str">
        <f t="shared" si="368"/>
        <v/>
      </c>
      <c r="AZ398" s="358" t="str">
        <f t="shared" si="369"/>
        <v/>
      </c>
      <c r="BA398" s="366" t="str">
        <f t="shared" si="370"/>
        <v/>
      </c>
      <c r="BB398" s="358" t="str">
        <f t="shared" si="371"/>
        <v/>
      </c>
      <c r="BC398" s="366" t="str">
        <f t="shared" si="372"/>
        <v/>
      </c>
      <c r="BD398" s="367" t="str">
        <f t="shared" si="373"/>
        <v/>
      </c>
      <c r="BE398" s="356"/>
      <c r="BF398" s="356"/>
      <c r="BG398" s="356"/>
      <c r="BH398" s="356"/>
    </row>
    <row r="399" spans="1:60" ht="21.75" thickBot="1" x14ac:dyDescent="0.4">
      <c r="A399" s="368" t="s">
        <v>294</v>
      </c>
      <c r="B399" s="381">
        <v>0.5</v>
      </c>
      <c r="C399" s="372"/>
      <c r="D399" s="368" t="s">
        <v>284</v>
      </c>
      <c r="E399" s="374"/>
      <c r="F399" s="375">
        <f>IF(B399&gt;0,(B399-B398)/B398,"")</f>
        <v>4</v>
      </c>
      <c r="G399" s="355"/>
      <c r="H399" s="355"/>
      <c r="I399" s="355"/>
      <c r="J399" s="355"/>
      <c r="Q399" s="364" t="str">
        <f t="shared" si="354"/>
        <v/>
      </c>
      <c r="R399" s="388"/>
      <c r="S399" s="364" t="str">
        <f t="shared" si="355"/>
        <v/>
      </c>
      <c r="T399" s="445" t="str">
        <f t="shared" si="356"/>
        <v/>
      </c>
      <c r="U399" s="388"/>
      <c r="V399" s="445" t="str">
        <f t="shared" si="357"/>
        <v/>
      </c>
      <c r="W399" s="388"/>
      <c r="X399" s="445" t="str">
        <f t="shared" si="358"/>
        <v/>
      </c>
      <c r="Y399" s="364" t="str">
        <f t="shared" si="359"/>
        <v/>
      </c>
      <c r="Z399" s="388"/>
      <c r="AA399" s="364" t="str">
        <f t="shared" si="360"/>
        <v/>
      </c>
      <c r="AB399" s="445" t="str">
        <f t="shared" si="361"/>
        <v/>
      </c>
      <c r="AC399" s="388"/>
      <c r="AD399" s="445" t="str">
        <f t="shared" si="362"/>
        <v/>
      </c>
      <c r="AE399" s="364" t="str">
        <f t="shared" si="363"/>
        <v/>
      </c>
      <c r="AF399" s="388"/>
      <c r="AG399" s="364"/>
      <c r="AH399" s="445" t="str">
        <f t="shared" si="364"/>
        <v/>
      </c>
      <c r="AI399" s="388"/>
      <c r="AJ399" s="445" t="str">
        <f t="shared" si="365"/>
        <v/>
      </c>
      <c r="AK399" s="364" t="str">
        <f t="shared" si="366"/>
        <v/>
      </c>
      <c r="AL399" s="388"/>
      <c r="AM399" s="364" t="str">
        <f t="shared" si="367"/>
        <v/>
      </c>
      <c r="AN399" s="445" t="str">
        <f t="shared" si="374"/>
        <v/>
      </c>
      <c r="AO399" s="388"/>
      <c r="AP399" s="445" t="str">
        <f t="shared" si="375"/>
        <v/>
      </c>
      <c r="AQ399" s="434" t="str">
        <f t="shared" si="376"/>
        <v/>
      </c>
      <c r="AR399" s="451"/>
      <c r="AS399" s="434">
        <f t="shared" si="377"/>
        <v>0.5</v>
      </c>
      <c r="AT399" s="389"/>
      <c r="AU399" s="435">
        <f t="shared" si="378"/>
        <v>4</v>
      </c>
      <c r="AV399" s="364" t="str">
        <f t="shared" si="379"/>
        <v/>
      </c>
      <c r="AW399" s="389"/>
      <c r="AX399" s="365" t="str">
        <f t="shared" si="380"/>
        <v/>
      </c>
      <c r="AY399" s="366" t="str">
        <f t="shared" si="368"/>
        <v/>
      </c>
      <c r="AZ399" s="358" t="str">
        <f t="shared" si="369"/>
        <v/>
      </c>
      <c r="BA399" s="366" t="str">
        <f t="shared" si="370"/>
        <v/>
      </c>
      <c r="BB399" s="358" t="str">
        <f t="shared" si="371"/>
        <v/>
      </c>
      <c r="BC399" s="366" t="str">
        <f t="shared" si="372"/>
        <v/>
      </c>
      <c r="BD399" s="367" t="str">
        <f t="shared" si="373"/>
        <v/>
      </c>
      <c r="BE399" s="356"/>
      <c r="BF399" s="356"/>
      <c r="BG399" s="356"/>
      <c r="BH399" s="356"/>
    </row>
    <row r="400" spans="1:60" ht="21.75" thickBot="1" x14ac:dyDescent="0.4">
      <c r="A400" s="368" t="s">
        <v>295</v>
      </c>
      <c r="B400" s="381">
        <v>0.5</v>
      </c>
      <c r="C400" s="372"/>
      <c r="D400" s="368" t="s">
        <v>286</v>
      </c>
      <c r="E400" s="374"/>
      <c r="F400" s="375">
        <f>IF(B400&gt;0,(B400-B398)/B398,"")</f>
        <v>4</v>
      </c>
      <c r="G400" s="355"/>
      <c r="H400" s="355"/>
      <c r="I400" s="355"/>
      <c r="J400" s="355"/>
      <c r="Q400" s="364" t="str">
        <f t="shared" si="354"/>
        <v/>
      </c>
      <c r="R400" s="388"/>
      <c r="S400" s="364" t="str">
        <f t="shared" si="355"/>
        <v/>
      </c>
      <c r="T400" s="445" t="str">
        <f t="shared" si="356"/>
        <v/>
      </c>
      <c r="U400" s="388"/>
      <c r="V400" s="445" t="str">
        <f t="shared" si="357"/>
        <v/>
      </c>
      <c r="W400" s="388"/>
      <c r="X400" s="445" t="str">
        <f t="shared" si="358"/>
        <v/>
      </c>
      <c r="Y400" s="364" t="str">
        <f t="shared" si="359"/>
        <v/>
      </c>
      <c r="Z400" s="388"/>
      <c r="AA400" s="364" t="str">
        <f t="shared" si="360"/>
        <v/>
      </c>
      <c r="AB400" s="445" t="str">
        <f t="shared" si="361"/>
        <v/>
      </c>
      <c r="AC400" s="388"/>
      <c r="AD400" s="445" t="str">
        <f t="shared" si="362"/>
        <v/>
      </c>
      <c r="AE400" s="364" t="str">
        <f t="shared" si="363"/>
        <v/>
      </c>
      <c r="AF400" s="388"/>
      <c r="AG400" s="364"/>
      <c r="AH400" s="445" t="str">
        <f t="shared" si="364"/>
        <v/>
      </c>
      <c r="AI400" s="388"/>
      <c r="AJ400" s="445" t="str">
        <f t="shared" si="365"/>
        <v/>
      </c>
      <c r="AK400" s="364" t="str">
        <f t="shared" si="366"/>
        <v/>
      </c>
      <c r="AL400" s="388"/>
      <c r="AM400" s="364" t="str">
        <f t="shared" si="367"/>
        <v/>
      </c>
      <c r="AN400" s="445" t="str">
        <f t="shared" si="374"/>
        <v/>
      </c>
      <c r="AO400" s="388"/>
      <c r="AP400" s="445" t="str">
        <f t="shared" si="375"/>
        <v/>
      </c>
      <c r="AQ400" s="434" t="str">
        <f t="shared" si="376"/>
        <v/>
      </c>
      <c r="AR400" s="451"/>
      <c r="AS400" s="434" t="str">
        <f t="shared" si="377"/>
        <v/>
      </c>
      <c r="AT400" s="389"/>
      <c r="AU400" s="435" t="str">
        <f t="shared" si="378"/>
        <v/>
      </c>
      <c r="AV400" s="364">
        <f t="shared" si="379"/>
        <v>0.5</v>
      </c>
      <c r="AW400" s="389"/>
      <c r="AX400" s="365">
        <f>IF(A400="16) Qual porcentagem dos recursos financeiros de São Carlos será investida em abastecimento de água e estruturas de saneamento em 2050?   ",F400,"")</f>
        <v>4</v>
      </c>
      <c r="AY400" s="366" t="str">
        <f t="shared" si="368"/>
        <v/>
      </c>
      <c r="AZ400" s="358" t="str">
        <f t="shared" si="369"/>
        <v/>
      </c>
      <c r="BA400" s="366" t="str">
        <f t="shared" si="370"/>
        <v/>
      </c>
      <c r="BB400" s="358" t="str">
        <f t="shared" si="371"/>
        <v/>
      </c>
      <c r="BC400" s="366" t="str">
        <f t="shared" si="372"/>
        <v/>
      </c>
      <c r="BD400" s="367" t="str">
        <f t="shared" si="373"/>
        <v/>
      </c>
      <c r="BE400" s="356"/>
      <c r="BF400" s="356"/>
      <c r="BG400" s="356"/>
      <c r="BH400" s="356"/>
    </row>
    <row r="401" spans="1:83" ht="21.75" thickBot="1" x14ac:dyDescent="0.4">
      <c r="A401" s="355"/>
      <c r="B401" s="355"/>
      <c r="C401" s="355"/>
      <c r="D401" s="355"/>
      <c r="E401" s="355"/>
      <c r="F401" s="383"/>
      <c r="G401" s="355"/>
      <c r="H401" s="823" t="s">
        <v>296</v>
      </c>
      <c r="I401" s="823"/>
      <c r="J401" s="355"/>
      <c r="Q401" s="364" t="str">
        <f t="shared" si="354"/>
        <v/>
      </c>
      <c r="R401" s="388"/>
      <c r="S401" s="364" t="str">
        <f t="shared" si="355"/>
        <v/>
      </c>
      <c r="T401" s="445" t="str">
        <f t="shared" si="356"/>
        <v/>
      </c>
      <c r="U401" s="388"/>
      <c r="V401" s="445" t="str">
        <f t="shared" si="357"/>
        <v/>
      </c>
      <c r="W401" s="388"/>
      <c r="X401" s="445" t="str">
        <f t="shared" si="358"/>
        <v/>
      </c>
      <c r="Y401" s="364" t="str">
        <f t="shared" si="359"/>
        <v/>
      </c>
      <c r="Z401" s="388"/>
      <c r="AA401" s="364" t="str">
        <f t="shared" si="360"/>
        <v/>
      </c>
      <c r="AB401" s="445" t="str">
        <f t="shared" si="361"/>
        <v/>
      </c>
      <c r="AC401" s="388"/>
      <c r="AD401" s="445" t="str">
        <f t="shared" si="362"/>
        <v/>
      </c>
      <c r="AE401" s="364" t="str">
        <f t="shared" si="363"/>
        <v/>
      </c>
      <c r="AF401" s="388"/>
      <c r="AG401" s="364"/>
      <c r="AH401" s="445" t="str">
        <f t="shared" si="364"/>
        <v/>
      </c>
      <c r="AI401" s="388"/>
      <c r="AJ401" s="445" t="str">
        <f t="shared" si="365"/>
        <v/>
      </c>
      <c r="AK401" s="364" t="str">
        <f t="shared" si="366"/>
        <v/>
      </c>
      <c r="AL401" s="388"/>
      <c r="AM401" s="364" t="str">
        <f t="shared" si="367"/>
        <v/>
      </c>
      <c r="AN401" s="445" t="str">
        <f t="shared" si="374"/>
        <v/>
      </c>
      <c r="AO401" s="388"/>
      <c r="AP401" s="445" t="str">
        <f t="shared" si="375"/>
        <v/>
      </c>
      <c r="AQ401" s="434" t="str">
        <f t="shared" si="376"/>
        <v/>
      </c>
      <c r="AR401" s="451"/>
      <c r="AS401" s="434" t="str">
        <f t="shared" si="377"/>
        <v/>
      </c>
      <c r="AT401" s="389"/>
      <c r="AU401" s="435" t="str">
        <f t="shared" si="378"/>
        <v/>
      </c>
      <c r="AV401" s="364" t="str">
        <f t="shared" si="379"/>
        <v/>
      </c>
      <c r="AW401" s="389"/>
      <c r="AX401" s="365" t="str">
        <f t="shared" si="380"/>
        <v/>
      </c>
      <c r="AY401" s="366" t="str">
        <f t="shared" si="368"/>
        <v/>
      </c>
      <c r="AZ401" s="358" t="str">
        <f t="shared" si="369"/>
        <v/>
      </c>
      <c r="BA401" s="366" t="str">
        <f t="shared" si="370"/>
        <v/>
      </c>
      <c r="BB401" s="358" t="str">
        <f t="shared" si="371"/>
        <v/>
      </c>
      <c r="BC401" s="366" t="str">
        <f t="shared" si="372"/>
        <v/>
      </c>
      <c r="BD401" s="367" t="str">
        <f t="shared" si="373"/>
        <v/>
      </c>
      <c r="BE401" s="356"/>
      <c r="BF401" s="356"/>
      <c r="BG401" s="356"/>
      <c r="BH401" s="356"/>
    </row>
    <row r="402" spans="1:83" ht="21.75" thickBot="1" x14ac:dyDescent="0.4">
      <c r="A402" s="368" t="s">
        <v>297</v>
      </c>
      <c r="B402" s="820" t="s">
        <v>344</v>
      </c>
      <c r="C402" s="821"/>
      <c r="D402" s="821"/>
      <c r="E402" s="821"/>
      <c r="F402" s="821"/>
      <c r="G402" s="822"/>
      <c r="H402" s="819">
        <v>0</v>
      </c>
      <c r="I402" s="819"/>
      <c r="J402" s="355"/>
      <c r="Q402" s="364" t="str">
        <f t="shared" si="354"/>
        <v/>
      </c>
      <c r="R402" s="388"/>
      <c r="S402" s="364" t="str">
        <f t="shared" si="355"/>
        <v/>
      </c>
      <c r="T402" s="445" t="str">
        <f t="shared" si="356"/>
        <v/>
      </c>
      <c r="U402" s="388"/>
      <c r="V402" s="445" t="str">
        <f t="shared" si="357"/>
        <v/>
      </c>
      <c r="W402" s="388"/>
      <c r="X402" s="445" t="str">
        <f t="shared" si="358"/>
        <v/>
      </c>
      <c r="Y402" s="364" t="str">
        <f t="shared" si="359"/>
        <v/>
      </c>
      <c r="Z402" s="388"/>
      <c r="AA402" s="364" t="str">
        <f t="shared" si="360"/>
        <v/>
      </c>
      <c r="AB402" s="445" t="str">
        <f t="shared" si="361"/>
        <v/>
      </c>
      <c r="AC402" s="388"/>
      <c r="AD402" s="445" t="str">
        <f t="shared" si="362"/>
        <v/>
      </c>
      <c r="AE402" s="364" t="str">
        <f t="shared" si="363"/>
        <v/>
      </c>
      <c r="AF402" s="388"/>
      <c r="AG402" s="364"/>
      <c r="AH402" s="445" t="str">
        <f t="shared" si="364"/>
        <v/>
      </c>
      <c r="AI402" s="388"/>
      <c r="AJ402" s="445" t="str">
        <f t="shared" si="365"/>
        <v/>
      </c>
      <c r="AK402" s="364" t="str">
        <f t="shared" si="366"/>
        <v/>
      </c>
      <c r="AL402" s="388"/>
      <c r="AM402" s="364" t="str">
        <f t="shared" si="367"/>
        <v/>
      </c>
      <c r="AN402" s="445" t="str">
        <f t="shared" si="374"/>
        <v/>
      </c>
      <c r="AO402" s="388"/>
      <c r="AP402" s="445" t="str">
        <f t="shared" si="375"/>
        <v/>
      </c>
      <c r="AQ402" s="434" t="str">
        <f t="shared" si="376"/>
        <v/>
      </c>
      <c r="AR402" s="451"/>
      <c r="AS402" s="434" t="str">
        <f t="shared" si="377"/>
        <v/>
      </c>
      <c r="AT402" s="389"/>
      <c r="AU402" s="435" t="str">
        <f t="shared" si="378"/>
        <v/>
      </c>
      <c r="AV402" s="364" t="str">
        <f t="shared" si="379"/>
        <v/>
      </c>
      <c r="AW402" s="389"/>
      <c r="AX402" s="365" t="str">
        <f t="shared" si="380"/>
        <v/>
      </c>
      <c r="AY402" s="366">
        <f t="shared" si="368"/>
        <v>0</v>
      </c>
      <c r="AZ402" s="358" t="str">
        <f t="shared" si="369"/>
        <v/>
      </c>
      <c r="BA402" s="366" t="str">
        <f t="shared" si="370"/>
        <v/>
      </c>
      <c r="BB402" s="358" t="str">
        <f t="shared" si="371"/>
        <v/>
      </c>
      <c r="BC402" s="366" t="str">
        <f t="shared" si="372"/>
        <v/>
      </c>
      <c r="BD402" s="367" t="str">
        <f t="shared" si="373"/>
        <v/>
      </c>
      <c r="BE402" s="356"/>
      <c r="BF402" s="356"/>
      <c r="BG402" s="356"/>
      <c r="BH402" s="356"/>
    </row>
    <row r="403" spans="1:83" ht="21.75" thickBot="1" x14ac:dyDescent="0.4">
      <c r="A403" s="368" t="s">
        <v>299</v>
      </c>
      <c r="B403" s="820" t="s">
        <v>300</v>
      </c>
      <c r="C403" s="821"/>
      <c r="D403" s="821"/>
      <c r="E403" s="821"/>
      <c r="F403" s="821"/>
      <c r="G403" s="822"/>
      <c r="H403" s="819">
        <v>1</v>
      </c>
      <c r="I403" s="819"/>
      <c r="J403" s="355"/>
      <c r="Q403" s="364" t="str">
        <f t="shared" si="354"/>
        <v/>
      </c>
      <c r="R403" s="388"/>
      <c r="S403" s="364" t="str">
        <f t="shared" si="355"/>
        <v/>
      </c>
      <c r="T403" s="445" t="str">
        <f t="shared" si="356"/>
        <v/>
      </c>
      <c r="U403" s="388"/>
      <c r="V403" s="445" t="str">
        <f t="shared" si="357"/>
        <v/>
      </c>
      <c r="W403" s="388"/>
      <c r="X403" s="445" t="str">
        <f t="shared" si="358"/>
        <v/>
      </c>
      <c r="Y403" s="364" t="str">
        <f t="shared" si="359"/>
        <v/>
      </c>
      <c r="Z403" s="388"/>
      <c r="AA403" s="364" t="str">
        <f t="shared" si="360"/>
        <v/>
      </c>
      <c r="AB403" s="445" t="str">
        <f t="shared" si="361"/>
        <v/>
      </c>
      <c r="AC403" s="388"/>
      <c r="AD403" s="445" t="str">
        <f t="shared" si="362"/>
        <v/>
      </c>
      <c r="AE403" s="364" t="str">
        <f t="shared" si="363"/>
        <v/>
      </c>
      <c r="AF403" s="388"/>
      <c r="AG403" s="364"/>
      <c r="AH403" s="445" t="str">
        <f t="shared" si="364"/>
        <v/>
      </c>
      <c r="AI403" s="388"/>
      <c r="AJ403" s="445" t="str">
        <f t="shared" si="365"/>
        <v/>
      </c>
      <c r="AK403" s="364" t="str">
        <f t="shared" si="366"/>
        <v/>
      </c>
      <c r="AL403" s="388"/>
      <c r="AM403" s="364" t="str">
        <f t="shared" si="367"/>
        <v/>
      </c>
      <c r="AN403" s="445" t="str">
        <f t="shared" si="374"/>
        <v/>
      </c>
      <c r="AO403" s="388"/>
      <c r="AP403" s="445" t="str">
        <f t="shared" si="375"/>
        <v/>
      </c>
      <c r="AQ403" s="434" t="str">
        <f t="shared" si="376"/>
        <v/>
      </c>
      <c r="AR403" s="451"/>
      <c r="AS403" s="434" t="str">
        <f t="shared" si="377"/>
        <v/>
      </c>
      <c r="AT403" s="389"/>
      <c r="AU403" s="435" t="str">
        <f t="shared" si="378"/>
        <v/>
      </c>
      <c r="AV403" s="364" t="str">
        <f t="shared" si="379"/>
        <v/>
      </c>
      <c r="AW403" s="389"/>
      <c r="AX403" s="365" t="str">
        <f t="shared" si="380"/>
        <v/>
      </c>
      <c r="AY403" s="366" t="str">
        <f t="shared" si="368"/>
        <v/>
      </c>
      <c r="AZ403" s="358">
        <f t="shared" si="369"/>
        <v>1</v>
      </c>
      <c r="BA403" s="366" t="str">
        <f t="shared" si="370"/>
        <v/>
      </c>
      <c r="BB403" s="358" t="str">
        <f t="shared" si="371"/>
        <v/>
      </c>
      <c r="BC403" s="366" t="str">
        <f t="shared" si="372"/>
        <v/>
      </c>
      <c r="BD403" s="367" t="str">
        <f t="shared" si="373"/>
        <v/>
      </c>
      <c r="BE403" s="356"/>
      <c r="BF403" s="356"/>
      <c r="BG403" s="356"/>
      <c r="BH403" s="356"/>
    </row>
    <row r="404" spans="1:83" ht="21.75" thickBot="1" x14ac:dyDescent="0.4">
      <c r="A404" s="368" t="s">
        <v>301</v>
      </c>
      <c r="B404" s="820" t="s">
        <v>344</v>
      </c>
      <c r="C404" s="821"/>
      <c r="D404" s="821"/>
      <c r="E404" s="821"/>
      <c r="F404" s="821"/>
      <c r="G404" s="822"/>
      <c r="H404" s="819">
        <v>0</v>
      </c>
      <c r="I404" s="819"/>
      <c r="J404" s="355"/>
      <c r="Q404" s="364" t="str">
        <f t="shared" si="354"/>
        <v/>
      </c>
      <c r="R404" s="388"/>
      <c r="S404" s="364" t="str">
        <f t="shared" si="355"/>
        <v/>
      </c>
      <c r="T404" s="445" t="str">
        <f t="shared" si="356"/>
        <v/>
      </c>
      <c r="U404" s="388"/>
      <c r="V404" s="445" t="str">
        <f t="shared" si="357"/>
        <v/>
      </c>
      <c r="W404" s="388"/>
      <c r="X404" s="445" t="str">
        <f t="shared" si="358"/>
        <v/>
      </c>
      <c r="Y404" s="364" t="str">
        <f t="shared" si="359"/>
        <v/>
      </c>
      <c r="Z404" s="388"/>
      <c r="AA404" s="364" t="str">
        <f t="shared" si="360"/>
        <v/>
      </c>
      <c r="AB404" s="445" t="str">
        <f t="shared" si="361"/>
        <v/>
      </c>
      <c r="AC404" s="388"/>
      <c r="AD404" s="445" t="str">
        <f t="shared" si="362"/>
        <v/>
      </c>
      <c r="AE404" s="364" t="str">
        <f t="shared" si="363"/>
        <v/>
      </c>
      <c r="AF404" s="388"/>
      <c r="AG404" s="364"/>
      <c r="AH404" s="445" t="str">
        <f t="shared" si="364"/>
        <v/>
      </c>
      <c r="AI404" s="388"/>
      <c r="AJ404" s="445" t="str">
        <f t="shared" si="365"/>
        <v/>
      </c>
      <c r="AK404" s="364" t="str">
        <f t="shared" si="366"/>
        <v/>
      </c>
      <c r="AL404" s="388"/>
      <c r="AM404" s="364" t="str">
        <f t="shared" si="367"/>
        <v/>
      </c>
      <c r="AN404" s="445" t="str">
        <f t="shared" si="374"/>
        <v/>
      </c>
      <c r="AO404" s="388"/>
      <c r="AP404" s="445" t="str">
        <f t="shared" si="375"/>
        <v/>
      </c>
      <c r="AQ404" s="434" t="str">
        <f t="shared" si="376"/>
        <v/>
      </c>
      <c r="AR404" s="451"/>
      <c r="AS404" s="434" t="str">
        <f t="shared" si="377"/>
        <v/>
      </c>
      <c r="AT404" s="389"/>
      <c r="AU404" s="435" t="str">
        <f t="shared" si="378"/>
        <v/>
      </c>
      <c r="AV404" s="364" t="str">
        <f t="shared" si="379"/>
        <v/>
      </c>
      <c r="AW404" s="389"/>
      <c r="AX404" s="365" t="str">
        <f t="shared" si="380"/>
        <v/>
      </c>
      <c r="AY404" s="366" t="str">
        <f t="shared" si="368"/>
        <v/>
      </c>
      <c r="AZ404" s="358" t="str">
        <f t="shared" si="369"/>
        <v/>
      </c>
      <c r="BA404" s="366">
        <f t="shared" si="370"/>
        <v>0</v>
      </c>
      <c r="BB404" s="358" t="str">
        <f t="shared" si="371"/>
        <v/>
      </c>
      <c r="BC404" s="366" t="str">
        <f t="shared" si="372"/>
        <v/>
      </c>
      <c r="BD404" s="367" t="str">
        <f t="shared" si="373"/>
        <v/>
      </c>
      <c r="BE404" s="356"/>
      <c r="BF404" s="356"/>
      <c r="BG404" s="356"/>
      <c r="BH404" s="356"/>
    </row>
    <row r="405" spans="1:83" ht="21.75" thickBot="1" x14ac:dyDescent="0.4">
      <c r="A405" s="368" t="s">
        <v>302</v>
      </c>
      <c r="B405" s="820" t="s">
        <v>124</v>
      </c>
      <c r="C405" s="821"/>
      <c r="D405" s="821"/>
      <c r="E405" s="821"/>
      <c r="F405" s="821"/>
      <c r="G405" s="822"/>
      <c r="H405" s="819">
        <v>0</v>
      </c>
      <c r="I405" s="819"/>
      <c r="J405" s="355"/>
      <c r="Q405" s="364" t="str">
        <f t="shared" si="354"/>
        <v/>
      </c>
      <c r="R405" s="388"/>
      <c r="S405" s="364" t="str">
        <f t="shared" si="355"/>
        <v/>
      </c>
      <c r="T405" s="445" t="str">
        <f t="shared" si="356"/>
        <v/>
      </c>
      <c r="U405" s="388"/>
      <c r="V405" s="445" t="str">
        <f t="shared" si="357"/>
        <v/>
      </c>
      <c r="W405" s="388"/>
      <c r="X405" s="445" t="str">
        <f t="shared" si="358"/>
        <v/>
      </c>
      <c r="Y405" s="364" t="str">
        <f t="shared" si="359"/>
        <v/>
      </c>
      <c r="Z405" s="388"/>
      <c r="AA405" s="364" t="str">
        <f t="shared" si="360"/>
        <v/>
      </c>
      <c r="AB405" s="445" t="str">
        <f t="shared" si="361"/>
        <v/>
      </c>
      <c r="AC405" s="388"/>
      <c r="AD405" s="445" t="str">
        <f t="shared" si="362"/>
        <v/>
      </c>
      <c r="AE405" s="364" t="str">
        <f t="shared" si="363"/>
        <v/>
      </c>
      <c r="AF405" s="388"/>
      <c r="AG405" s="364"/>
      <c r="AH405" s="445" t="str">
        <f t="shared" si="364"/>
        <v/>
      </c>
      <c r="AI405" s="388"/>
      <c r="AJ405" s="445" t="str">
        <f t="shared" si="365"/>
        <v/>
      </c>
      <c r="AK405" s="364" t="str">
        <f t="shared" si="366"/>
        <v/>
      </c>
      <c r="AL405" s="388"/>
      <c r="AM405" s="364" t="str">
        <f t="shared" si="367"/>
        <v/>
      </c>
      <c r="AN405" s="445" t="str">
        <f t="shared" si="374"/>
        <v/>
      </c>
      <c r="AO405" s="388"/>
      <c r="AP405" s="445" t="str">
        <f t="shared" si="375"/>
        <v/>
      </c>
      <c r="AQ405" s="434" t="str">
        <f t="shared" si="376"/>
        <v/>
      </c>
      <c r="AR405" s="451"/>
      <c r="AS405" s="434" t="str">
        <f t="shared" si="377"/>
        <v/>
      </c>
      <c r="AT405" s="389"/>
      <c r="AU405" s="435" t="str">
        <f t="shared" si="378"/>
        <v/>
      </c>
      <c r="AV405" s="364" t="str">
        <f t="shared" si="379"/>
        <v/>
      </c>
      <c r="AW405" s="389"/>
      <c r="AX405" s="365" t="str">
        <f t="shared" si="380"/>
        <v/>
      </c>
      <c r="AY405" s="366" t="str">
        <f t="shared" si="368"/>
        <v/>
      </c>
      <c r="AZ405" s="358" t="str">
        <f t="shared" si="369"/>
        <v/>
      </c>
      <c r="BA405" s="366" t="str">
        <f t="shared" si="370"/>
        <v/>
      </c>
      <c r="BB405" s="358">
        <f t="shared" si="371"/>
        <v>0</v>
      </c>
      <c r="BC405" s="366" t="str">
        <f t="shared" si="372"/>
        <v/>
      </c>
      <c r="BD405" s="367" t="str">
        <f t="shared" si="373"/>
        <v/>
      </c>
      <c r="BE405" s="356"/>
      <c r="BF405" s="356"/>
      <c r="BG405" s="356"/>
      <c r="BH405" s="356"/>
    </row>
    <row r="406" spans="1:83" ht="21.75" thickBot="1" x14ac:dyDescent="0.4">
      <c r="A406" s="368" t="s">
        <v>303</v>
      </c>
      <c r="B406" s="820" t="s">
        <v>335</v>
      </c>
      <c r="C406" s="821"/>
      <c r="D406" s="821"/>
      <c r="E406" s="821"/>
      <c r="F406" s="821"/>
      <c r="G406" s="822"/>
      <c r="H406" s="819">
        <v>1</v>
      </c>
      <c r="I406" s="819"/>
      <c r="J406" s="355"/>
      <c r="Q406" s="364" t="str">
        <f t="shared" si="354"/>
        <v/>
      </c>
      <c r="R406" s="388"/>
      <c r="S406" s="364" t="str">
        <f t="shared" si="355"/>
        <v/>
      </c>
      <c r="T406" s="445" t="str">
        <f t="shared" si="356"/>
        <v/>
      </c>
      <c r="U406" s="388"/>
      <c r="V406" s="445" t="str">
        <f t="shared" si="357"/>
        <v/>
      </c>
      <c r="W406" s="388"/>
      <c r="X406" s="445" t="str">
        <f t="shared" si="358"/>
        <v/>
      </c>
      <c r="Y406" s="364" t="str">
        <f t="shared" si="359"/>
        <v/>
      </c>
      <c r="Z406" s="388"/>
      <c r="AA406" s="364" t="str">
        <f t="shared" si="360"/>
        <v/>
      </c>
      <c r="AB406" s="445" t="str">
        <f t="shared" si="361"/>
        <v/>
      </c>
      <c r="AC406" s="388"/>
      <c r="AD406" s="445" t="str">
        <f t="shared" si="362"/>
        <v/>
      </c>
      <c r="AE406" s="364" t="str">
        <f t="shared" si="363"/>
        <v/>
      </c>
      <c r="AF406" s="388"/>
      <c r="AG406" s="364"/>
      <c r="AH406" s="445" t="str">
        <f t="shared" si="364"/>
        <v/>
      </c>
      <c r="AI406" s="388"/>
      <c r="AJ406" s="445" t="str">
        <f t="shared" si="365"/>
        <v/>
      </c>
      <c r="AK406" s="364" t="str">
        <f t="shared" si="366"/>
        <v/>
      </c>
      <c r="AL406" s="388"/>
      <c r="AM406" s="364" t="str">
        <f t="shared" si="367"/>
        <v/>
      </c>
      <c r="AN406" s="445" t="str">
        <f t="shared" si="374"/>
        <v/>
      </c>
      <c r="AO406" s="388"/>
      <c r="AP406" s="445" t="str">
        <f t="shared" si="375"/>
        <v/>
      </c>
      <c r="AQ406" s="434" t="str">
        <f t="shared" si="376"/>
        <v/>
      </c>
      <c r="AR406" s="451"/>
      <c r="AS406" s="434" t="str">
        <f t="shared" si="377"/>
        <v/>
      </c>
      <c r="AT406" s="389"/>
      <c r="AU406" s="435" t="str">
        <f t="shared" si="378"/>
        <v/>
      </c>
      <c r="AV406" s="364" t="str">
        <f t="shared" si="379"/>
        <v/>
      </c>
      <c r="AW406" s="389"/>
      <c r="AX406" s="365" t="str">
        <f t="shared" si="380"/>
        <v/>
      </c>
      <c r="AY406" s="366" t="str">
        <f t="shared" si="368"/>
        <v/>
      </c>
      <c r="AZ406" s="358" t="str">
        <f t="shared" si="369"/>
        <v/>
      </c>
      <c r="BA406" s="366" t="str">
        <f t="shared" si="370"/>
        <v/>
      </c>
      <c r="BB406" s="358" t="str">
        <f t="shared" si="371"/>
        <v/>
      </c>
      <c r="BC406" s="366">
        <f t="shared" si="372"/>
        <v>1</v>
      </c>
      <c r="BD406" s="367" t="str">
        <f t="shared" si="373"/>
        <v/>
      </c>
      <c r="BE406" s="356"/>
      <c r="BF406" s="356"/>
      <c r="BG406" s="356"/>
      <c r="BH406" s="356"/>
    </row>
    <row r="407" spans="1:83" ht="21.75" thickBot="1" x14ac:dyDescent="0.4">
      <c r="A407" s="368" t="s">
        <v>305</v>
      </c>
      <c r="B407" s="820"/>
      <c r="C407" s="821"/>
      <c r="D407" s="821"/>
      <c r="E407" s="821"/>
      <c r="F407" s="821"/>
      <c r="G407" s="822"/>
      <c r="H407" s="819"/>
      <c r="I407" s="819"/>
      <c r="J407" s="355"/>
      <c r="Q407" s="364" t="str">
        <f t="shared" si="354"/>
        <v/>
      </c>
      <c r="R407" s="388"/>
      <c r="S407" s="364" t="str">
        <f t="shared" si="355"/>
        <v/>
      </c>
      <c r="T407" s="445" t="str">
        <f t="shared" si="356"/>
        <v/>
      </c>
      <c r="U407" s="388"/>
      <c r="V407" s="445" t="str">
        <f t="shared" si="357"/>
        <v/>
      </c>
      <c r="W407" s="388"/>
      <c r="X407" s="445" t="str">
        <f t="shared" si="358"/>
        <v/>
      </c>
      <c r="Y407" s="364" t="str">
        <f t="shared" si="359"/>
        <v/>
      </c>
      <c r="Z407" s="388"/>
      <c r="AA407" s="364" t="str">
        <f t="shared" si="360"/>
        <v/>
      </c>
      <c r="AB407" s="445" t="str">
        <f t="shared" si="361"/>
        <v/>
      </c>
      <c r="AC407" s="388"/>
      <c r="AD407" s="445" t="str">
        <f t="shared" si="362"/>
        <v/>
      </c>
      <c r="AE407" s="364" t="str">
        <f t="shared" si="363"/>
        <v/>
      </c>
      <c r="AF407" s="388"/>
      <c r="AG407" s="364"/>
      <c r="AH407" s="445" t="str">
        <f t="shared" si="364"/>
        <v/>
      </c>
      <c r="AI407" s="388"/>
      <c r="AJ407" s="445" t="str">
        <f t="shared" si="365"/>
        <v/>
      </c>
      <c r="AK407" s="364" t="str">
        <f t="shared" si="366"/>
        <v/>
      </c>
      <c r="AL407" s="388"/>
      <c r="AM407" s="364" t="str">
        <f t="shared" si="367"/>
        <v/>
      </c>
      <c r="AN407" s="445" t="str">
        <f t="shared" si="374"/>
        <v/>
      </c>
      <c r="AO407" s="388"/>
      <c r="AP407" s="445" t="str">
        <f t="shared" si="375"/>
        <v/>
      </c>
      <c r="AQ407" s="434" t="str">
        <f t="shared" si="376"/>
        <v/>
      </c>
      <c r="AR407" s="451"/>
      <c r="AS407" s="434" t="str">
        <f t="shared" si="377"/>
        <v/>
      </c>
      <c r="AT407" s="389"/>
      <c r="AU407" s="435" t="str">
        <f t="shared" si="378"/>
        <v/>
      </c>
      <c r="AV407" s="364" t="str">
        <f t="shared" si="379"/>
        <v/>
      </c>
      <c r="AW407" s="389"/>
      <c r="AX407" s="365" t="str">
        <f t="shared" si="380"/>
        <v/>
      </c>
      <c r="AY407" s="366" t="str">
        <f t="shared" si="368"/>
        <v/>
      </c>
      <c r="AZ407" s="358" t="str">
        <f t="shared" si="369"/>
        <v/>
      </c>
      <c r="BA407" s="366" t="str">
        <f t="shared" si="370"/>
        <v/>
      </c>
      <c r="BB407" s="358" t="str">
        <f t="shared" si="371"/>
        <v/>
      </c>
      <c r="BC407" s="366" t="str">
        <f t="shared" si="372"/>
        <v/>
      </c>
      <c r="BD407" s="367">
        <f t="shared" si="373"/>
        <v>0</v>
      </c>
      <c r="BE407" s="356"/>
      <c r="BF407" s="356"/>
      <c r="BG407" s="356"/>
      <c r="BH407" s="356"/>
      <c r="BJ407" s="360" t="str">
        <f>IF(B382&lt;20,SUM(AY381:BC407),"")</f>
        <v/>
      </c>
      <c r="BK407" s="360">
        <f>IF(AND(B382&gt;19,B382&lt;31),SUM(AY381:BC407),"")</f>
        <v>2</v>
      </c>
      <c r="BL407" s="360" t="str">
        <f>IF(B382&gt;30,SUM(AY381:BC407),"")</f>
        <v/>
      </c>
      <c r="BM407" s="356"/>
      <c r="BN407" s="360" t="str">
        <f>IF(AND(B382&lt;20,BJ407=0),1,"")</f>
        <v/>
      </c>
      <c r="BO407" s="360" t="str">
        <f>IF(AND(B382&lt;20,BJ407=1),1,"")</f>
        <v/>
      </c>
      <c r="BP407" s="360" t="str">
        <f>IF(AND(B382&lt;20,BJ407=2),1,"")</f>
        <v/>
      </c>
      <c r="BQ407" s="360" t="str">
        <f>IF(AND(B382&lt;20,BJ407=3),1,"")</f>
        <v/>
      </c>
      <c r="BR407" s="360" t="str">
        <f>IF(AND(B382&lt;20,BJ407=4),1,"")</f>
        <v/>
      </c>
      <c r="BS407" s="360" t="str">
        <f>IF(AND(B382&lt;20,BJ407=5),1,"")</f>
        <v/>
      </c>
      <c r="BT407" s="360" t="str">
        <f>IF(AND(AND(B382&gt;19,B382&lt;31),BK407=0),1,"")</f>
        <v/>
      </c>
      <c r="BU407" s="360" t="str">
        <f>IF(AND(AND(B382&gt;19,B382&lt;31),BK407=1),1,"")</f>
        <v/>
      </c>
      <c r="BV407" s="360">
        <f>IF(AND(AND(B382&gt;19,B382&lt;31),BK407=2),1,"")</f>
        <v>1</v>
      </c>
      <c r="BW407" s="360" t="str">
        <f>IF(AND(AND(B382&gt;19,B382&lt;31),BK407=3),1,"")</f>
        <v/>
      </c>
      <c r="BX407" s="360" t="str">
        <f>IF(AND(AND(B382&gt;19,B382&lt;31),BK407=4),1,"")</f>
        <v/>
      </c>
      <c r="BY407" s="360" t="str">
        <f>IF(AND(AND(B382&gt;19,B382&lt;31),BK407=5),1,"")</f>
        <v/>
      </c>
      <c r="BZ407" s="360" t="str">
        <f>IF(AND(B382&gt;30,BL407=0),1,"")</f>
        <v/>
      </c>
      <c r="CA407" s="360" t="str">
        <f>IF(AND(B382&gt;30,BL407=1),1,"")</f>
        <v/>
      </c>
      <c r="CB407" s="360" t="str">
        <f>IF(AND(B382&gt;30,BL407=2),1,"")</f>
        <v/>
      </c>
      <c r="CC407" s="360" t="str">
        <f>IF(AND(B382&gt;30,BL407=3),1,"")</f>
        <v/>
      </c>
      <c r="CD407" s="360" t="str">
        <f>IF(AND(B382&gt;30,BL407=4),1,"")</f>
        <v/>
      </c>
      <c r="CE407" s="360" t="str">
        <f>IF(AND(B382&gt;30,BL407=5),1,"")</f>
        <v/>
      </c>
    </row>
    <row r="408" spans="1:83" ht="36" x14ac:dyDescent="0.35">
      <c r="A408" s="818" t="str">
        <f>CONCATENATE("Voluntário",J408)</f>
        <v>Voluntário15</v>
      </c>
      <c r="B408" s="818"/>
      <c r="C408" s="818"/>
      <c r="D408" s="818"/>
      <c r="E408" s="818"/>
      <c r="F408" s="818"/>
      <c r="G408" s="818"/>
      <c r="H408" s="818"/>
      <c r="I408" s="818"/>
      <c r="J408" s="355">
        <f>J379+1</f>
        <v>15</v>
      </c>
      <c r="Q408" s="396"/>
      <c r="S408" s="396"/>
      <c r="T408" s="396"/>
      <c r="V408" s="396"/>
      <c r="X408" s="396"/>
      <c r="Y408" s="396"/>
      <c r="AA408" s="396"/>
      <c r="AB408" s="396"/>
      <c r="AD408" s="396"/>
      <c r="AE408" s="396"/>
      <c r="AG408" s="396"/>
      <c r="AH408" s="396"/>
      <c r="AJ408" s="396"/>
      <c r="AK408" s="396"/>
      <c r="AM408" s="396"/>
      <c r="AN408" s="396"/>
      <c r="AP408" s="396"/>
      <c r="AV408" s="396"/>
      <c r="AX408" s="397"/>
      <c r="AY408" s="398"/>
      <c r="AZ408" s="399"/>
      <c r="BA408" s="398"/>
      <c r="BB408" s="399"/>
      <c r="BC408" s="398"/>
      <c r="BD408" s="398"/>
      <c r="BE408" s="356"/>
      <c r="BF408" s="356"/>
      <c r="BG408" s="356"/>
      <c r="BH408" s="356"/>
    </row>
    <row r="409" spans="1:83" ht="21" x14ac:dyDescent="0.35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Q409" s="396"/>
      <c r="S409" s="396"/>
      <c r="T409" s="396"/>
      <c r="V409" s="396"/>
      <c r="X409" s="396"/>
      <c r="Y409" s="396"/>
      <c r="AA409" s="396"/>
      <c r="AB409" s="396"/>
      <c r="AD409" s="396"/>
      <c r="AE409" s="396"/>
      <c r="AG409" s="396"/>
      <c r="AH409" s="396"/>
      <c r="AJ409" s="396"/>
      <c r="AK409" s="396"/>
      <c r="AM409" s="396"/>
      <c r="AN409" s="396"/>
      <c r="AP409" s="396"/>
      <c r="AV409" s="396"/>
      <c r="AX409" s="397"/>
      <c r="AY409" s="398"/>
      <c r="AZ409" s="399"/>
      <c r="BA409" s="398"/>
      <c r="BB409" s="399"/>
      <c r="BC409" s="398"/>
      <c r="BD409" s="398"/>
      <c r="BE409" s="356"/>
      <c r="BF409" s="356"/>
      <c r="BG409" s="356"/>
      <c r="BH409" s="356"/>
    </row>
    <row r="410" spans="1:83" ht="21" x14ac:dyDescent="0.35">
      <c r="A410" s="356" t="s">
        <v>271</v>
      </c>
      <c r="B410" s="824" t="s">
        <v>345</v>
      </c>
      <c r="C410" s="819"/>
      <c r="D410" s="819"/>
      <c r="E410" s="819"/>
      <c r="F410" s="819"/>
      <c r="G410" s="819"/>
      <c r="H410" s="819"/>
      <c r="I410" s="819"/>
      <c r="J410" s="355"/>
      <c r="Q410" s="396"/>
      <c r="S410" s="396"/>
      <c r="T410" s="396"/>
      <c r="V410" s="396"/>
      <c r="X410" s="396"/>
      <c r="Y410" s="396"/>
      <c r="AA410" s="396"/>
      <c r="AB410" s="396"/>
      <c r="AD410" s="396"/>
      <c r="AE410" s="396"/>
      <c r="AG410" s="396"/>
      <c r="AH410" s="396"/>
      <c r="AJ410" s="396"/>
      <c r="AK410" s="396"/>
      <c r="AM410" s="396"/>
      <c r="AN410" s="396"/>
      <c r="AP410" s="396"/>
      <c r="AV410" s="396"/>
      <c r="AX410" s="397"/>
      <c r="AY410" s="398"/>
      <c r="AZ410" s="399"/>
      <c r="BA410" s="398"/>
      <c r="BB410" s="399"/>
      <c r="BC410" s="398"/>
      <c r="BD410" s="398"/>
      <c r="BE410" s="356"/>
      <c r="BF410" s="356"/>
      <c r="BG410" s="356"/>
      <c r="BH410" s="356"/>
    </row>
    <row r="411" spans="1:83" ht="21" x14ac:dyDescent="0.35">
      <c r="A411" s="356" t="s">
        <v>272</v>
      </c>
      <c r="B411" s="819">
        <v>40</v>
      </c>
      <c r="C411" s="819"/>
      <c r="D411" s="819"/>
      <c r="E411" s="819"/>
      <c r="F411" s="819"/>
      <c r="G411" s="819"/>
      <c r="H411" s="819"/>
      <c r="I411" s="819"/>
      <c r="J411" s="355"/>
      <c r="Q411" s="396"/>
      <c r="S411" s="396"/>
      <c r="T411" s="396"/>
      <c r="V411" s="396"/>
      <c r="X411" s="396"/>
      <c r="Y411" s="396"/>
      <c r="AA411" s="396"/>
      <c r="AB411" s="396"/>
      <c r="AD411" s="396"/>
      <c r="AE411" s="396"/>
      <c r="AG411" s="396"/>
      <c r="AH411" s="396"/>
      <c r="AJ411" s="396"/>
      <c r="AK411" s="396"/>
      <c r="AM411" s="396"/>
      <c r="AN411" s="396"/>
      <c r="AP411" s="396"/>
      <c r="AV411" s="396"/>
      <c r="AX411" s="397"/>
      <c r="AY411" s="398"/>
      <c r="AZ411" s="399"/>
      <c r="BA411" s="398"/>
      <c r="BB411" s="399"/>
      <c r="BC411" s="398"/>
      <c r="BD411" s="398"/>
      <c r="BE411" s="356"/>
      <c r="BF411" s="360" t="str">
        <f>IF(B411&lt;20,1,"")</f>
        <v/>
      </c>
      <c r="BG411" s="360" t="str">
        <f>IF(AND(B411&gt;19,B411&lt;31),1,"")</f>
        <v/>
      </c>
      <c r="BH411" s="360">
        <f>IF(B411&gt;30,1,"")</f>
        <v>1</v>
      </c>
    </row>
    <row r="412" spans="1:83" ht="21" x14ac:dyDescent="0.35">
      <c r="A412" s="356" t="s">
        <v>273</v>
      </c>
      <c r="B412" s="819" t="s">
        <v>346</v>
      </c>
      <c r="C412" s="819"/>
      <c r="D412" s="819"/>
      <c r="E412" s="819"/>
      <c r="F412" s="819"/>
      <c r="G412" s="819"/>
      <c r="H412" s="819"/>
      <c r="I412" s="819"/>
      <c r="J412" s="355"/>
      <c r="Q412" s="396"/>
      <c r="S412" s="396"/>
      <c r="T412" s="396"/>
      <c r="V412" s="396"/>
      <c r="X412" s="396"/>
      <c r="Y412" s="396"/>
      <c r="AA412" s="396"/>
      <c r="AB412" s="396"/>
      <c r="AD412" s="396"/>
      <c r="AE412" s="396"/>
      <c r="AG412" s="396"/>
      <c r="AH412" s="396"/>
      <c r="AJ412" s="396"/>
      <c r="AK412" s="396"/>
      <c r="AM412" s="396"/>
      <c r="AN412" s="396"/>
      <c r="AP412" s="396"/>
      <c r="AV412" s="396"/>
      <c r="AX412" s="397"/>
      <c r="AY412" s="398"/>
      <c r="AZ412" s="399"/>
      <c r="BA412" s="398"/>
      <c r="BB412" s="399"/>
      <c r="BC412" s="398"/>
      <c r="BD412" s="398"/>
      <c r="BE412" s="356"/>
      <c r="BF412" s="356"/>
      <c r="BG412" s="356"/>
      <c r="BH412" s="356"/>
    </row>
    <row r="413" spans="1:83" ht="21.75" thickBot="1" x14ac:dyDescent="0.4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Q413" s="396"/>
      <c r="S413" s="396"/>
      <c r="T413" s="396"/>
      <c r="V413" s="396"/>
      <c r="X413" s="396"/>
      <c r="Y413" s="396"/>
      <c r="AA413" s="396"/>
      <c r="AB413" s="396"/>
      <c r="AD413" s="396"/>
      <c r="AE413" s="396"/>
      <c r="AG413" s="396"/>
      <c r="AH413" s="396"/>
      <c r="AJ413" s="396"/>
      <c r="AK413" s="396"/>
      <c r="AM413" s="396"/>
      <c r="AN413" s="396"/>
      <c r="AP413" s="396"/>
      <c r="AV413" s="396"/>
      <c r="AX413" s="397"/>
      <c r="AY413" s="398"/>
      <c r="AZ413" s="399"/>
      <c r="BA413" s="398"/>
      <c r="BB413" s="399"/>
      <c r="BC413" s="398"/>
      <c r="BD413" s="398"/>
      <c r="BE413" s="356"/>
      <c r="BF413" s="356"/>
      <c r="BG413" s="356"/>
      <c r="BH413" s="356"/>
    </row>
    <row r="414" spans="1:83" ht="21.75" thickBot="1" x14ac:dyDescent="0.4">
      <c r="A414" s="368" t="s">
        <v>275</v>
      </c>
      <c r="B414" s="369">
        <v>3</v>
      </c>
      <c r="C414" s="370"/>
      <c r="D414" s="355"/>
      <c r="E414" s="355"/>
      <c r="F414" s="355"/>
      <c r="G414" s="355"/>
      <c r="H414" s="355"/>
      <c r="I414" s="355"/>
      <c r="J414" s="355"/>
      <c r="Q414" s="364" t="str">
        <f t="shared" ref="Q414:Q436" si="381">IF(A414="5) Quanto a sua casa pagava de conta de água mensalmente há 10 anos atrás (aproximadamente)?",F414,"")</f>
        <v/>
      </c>
      <c r="R414" s="388"/>
      <c r="S414" s="364" t="str">
        <f t="shared" ref="S414:S436" si="382">IF(A414="5) Quanto a sua casa pagava de conta de água mensalmente há 10 anos atrás (aproximadamente)?",I414,"")</f>
        <v/>
      </c>
      <c r="T414" s="445" t="str">
        <f t="shared" ref="T414:T436" si="383">IF(A414="6) Quanto a sua casa paga de conta de água hoje?  ",F414,"")</f>
        <v/>
      </c>
      <c r="U414" s="388"/>
      <c r="V414" s="445" t="str">
        <f t="shared" ref="V414:V436" si="384">IF(A414="7) Quanto você acha que sua casa pagará de conta de água em 2030?",F414,"")</f>
        <v/>
      </c>
      <c r="W414" s="388"/>
      <c r="X414" s="445" t="str">
        <f t="shared" ref="X414:X436" si="385">IF(A414="7) Quanto você acha que sua casa pagará de conta de água em 2030?",I414,"")</f>
        <v/>
      </c>
      <c r="Y414" s="364" t="str">
        <f t="shared" ref="Y414:Y436" si="386">IF(A414="8) Quanto você acha que sua casa pagará de conta de água em 2050?  ",F414,"")</f>
        <v/>
      </c>
      <c r="Z414" s="388"/>
      <c r="AA414" s="364" t="str">
        <f t="shared" ref="AA414:AA436" si="387">IF(A414="8) Quanto você acha que sua casa pagará de conta de água em 2050?  ",I414,"")</f>
        <v/>
      </c>
      <c r="AB414" s="445" t="str">
        <f t="shared" ref="AB414:AB436" si="388">IF(A414="9) Há dez anos atrás, sua casa produzia quantas sacolinhas de lixo por semana (aproximadamente)?",F414,"")</f>
        <v/>
      </c>
      <c r="AC414" s="388"/>
      <c r="AD414" s="445" t="str">
        <f t="shared" ref="AD414:AD436" si="389">IF(A414="9) Há dez anos atrás, sua casa produzia quantas sacolinhas de lixo por semana (aproximadamente)?",I414,"")</f>
        <v/>
      </c>
      <c r="AE414" s="364" t="str">
        <f t="shared" ref="AE414:AE436" si="390">IF(A414="10) Sua casa produz quantas sacolinhas de lixo por semana hoje em dia?   ",F414,"")</f>
        <v/>
      </c>
      <c r="AF414" s="388"/>
      <c r="AG414" s="364"/>
      <c r="AH414" s="445" t="str">
        <f t="shared" ref="AH414:AH436" si="391">IF(A414="11) Quantas sacolinhas de lixo você acha que sua casa produzirá por semana em 2030?  ",F414,"")</f>
        <v/>
      </c>
      <c r="AI414" s="388"/>
      <c r="AJ414" s="445" t="str">
        <f t="shared" ref="AJ414:AJ436" si="392">IF(A414="11) Quantas sacolinhas de lixo você acha que sua casa produzirá por semana em 2030?  ",I414,"")</f>
        <v/>
      </c>
      <c r="AK414" s="364" t="str">
        <f t="shared" ref="AK414:AK436" si="393">IF(A414="12) Quantas sacolinhas de lixo você acha que sua casa produzirá por semana em 2050?  ",F414,"")</f>
        <v/>
      </c>
      <c r="AL414" s="388"/>
      <c r="AM414" s="364" t="str">
        <f t="shared" ref="AM414:AM436" si="394">IF(A414="12) Quantas sacolinhas de lixo você acha que sua casa produzirá por semana em 2050?  ",I414,"")</f>
        <v/>
      </c>
      <c r="AN414" s="445" t="str">
        <f>IF(A414="13) Qual porcentagem dos recursos financeiros de São Carlos era investida em abastecimento de água e estruturas de saneamento dez anos atrás? ",B414,"")</f>
        <v/>
      </c>
      <c r="AO414" s="388"/>
      <c r="AP414" s="445" t="str">
        <f>IF(A414="13) Qual porcentagem dos recursos financeiros de São Carlos era investida em abastecimento de água e estruturas de saneamento dez anos atrás? ",F414,"")</f>
        <v/>
      </c>
      <c r="AQ414" s="434" t="str">
        <f>IF(A414="14) Qual porcentagem dos recursos financeiros de São Carlos é investida em abastecimento de água e estruturas de saneamento hoje? ",B414,"")</f>
        <v/>
      </c>
      <c r="AR414" s="451"/>
      <c r="AS414" s="434" t="str">
        <f>IF(A414="15) Qual porcentagem dos recursos financeiros de São Carlos será investida em abastecimento de água e estruturas de saneamento em 2030? ",B414,"")</f>
        <v/>
      </c>
      <c r="AT414" s="389"/>
      <c r="AU414" s="435" t="str">
        <f>IF(A414="15) Qual porcentagem dos recursos financeiros de São Carlos será investida em abastecimento de água e estruturas de saneamento em 2030? ",F414,"")</f>
        <v/>
      </c>
      <c r="AV414" s="364" t="str">
        <f>IF(A414="16) Qual porcentagem dos recursos financeiros de São Carlos será investida em abastecimento de água e estruturas de saneamento em 2050?   ",B414,"")</f>
        <v/>
      </c>
      <c r="AW414" s="389"/>
      <c r="AX414" s="365" t="str">
        <f>IF(A414="16) Qual porcentagem dos recursos financeiros de São Carlos será investida em abastecimento de água e estruturas de saneamento em 2050?   ",B414,"")</f>
        <v/>
      </c>
      <c r="AY414" s="366" t="str">
        <f t="shared" ref="AY414:AY436" si="395">IF(A414="17) De onde vem a água que você bebe?  ",H414,"")</f>
        <v/>
      </c>
      <c r="AZ414" s="358" t="str">
        <f t="shared" ref="AZ414:AZ436" si="396">IF(A414="18) Quem é responsável por trazer água para sua casa?  ",H414,"")</f>
        <v/>
      </c>
      <c r="BA414" s="366" t="str">
        <f t="shared" ref="BA414:BA436" si="397">IF(A414="19) O que acontece com o esgoto que sai da sua casa?  ",H414,"")</f>
        <v/>
      </c>
      <c r="BB414" s="358" t="str">
        <f t="shared" ref="BB414:BB436" si="398">IF(A414="20) Quem consome mais água em sua cidade: a população, as indústrias ou as fazendas? ",H414,"")</f>
        <v/>
      </c>
      <c r="BC414" s="366" t="str">
        <f t="shared" ref="BC414:BC436" si="399">IF(A414="21) Você se preocupa se a cidade em que você mora terá água para beber em 2100?  ",H414,"")</f>
        <v/>
      </c>
      <c r="BD414" s="367" t="str">
        <f t="shared" ref="BD414:BD436" si="400">IF(A414="22) Você acredita que pode ajudar no processo de decisão sobre gerenciamento dos recursos hídricos?  Se sim, como? ",H414,"")</f>
        <v/>
      </c>
      <c r="BE414" s="356"/>
      <c r="BF414" s="356"/>
      <c r="BG414" s="356"/>
      <c r="BH414" s="356"/>
    </row>
    <row r="415" spans="1:83" ht="21.75" thickBot="1" x14ac:dyDescent="0.4">
      <c r="A415" s="368" t="s">
        <v>276</v>
      </c>
      <c r="B415" s="369">
        <v>2</v>
      </c>
      <c r="C415" s="370"/>
      <c r="D415" s="355"/>
      <c r="E415" s="355"/>
      <c r="F415" s="355"/>
      <c r="G415" s="355"/>
      <c r="H415" s="355"/>
      <c r="I415" s="355"/>
      <c r="J415" s="355"/>
      <c r="Q415" s="364" t="str">
        <f t="shared" si="381"/>
        <v/>
      </c>
      <c r="R415" s="388"/>
      <c r="S415" s="364" t="str">
        <f t="shared" si="382"/>
        <v/>
      </c>
      <c r="T415" s="445" t="str">
        <f t="shared" si="383"/>
        <v/>
      </c>
      <c r="U415" s="388"/>
      <c r="V415" s="445" t="str">
        <f t="shared" si="384"/>
        <v/>
      </c>
      <c r="W415" s="388"/>
      <c r="X415" s="445" t="str">
        <f t="shared" si="385"/>
        <v/>
      </c>
      <c r="Y415" s="364" t="str">
        <f t="shared" si="386"/>
        <v/>
      </c>
      <c r="Z415" s="388"/>
      <c r="AA415" s="364" t="str">
        <f t="shared" si="387"/>
        <v/>
      </c>
      <c r="AB415" s="445" t="str">
        <f t="shared" si="388"/>
        <v/>
      </c>
      <c r="AC415" s="388"/>
      <c r="AD415" s="445" t="str">
        <f t="shared" si="389"/>
        <v/>
      </c>
      <c r="AE415" s="364" t="str">
        <f t="shared" si="390"/>
        <v/>
      </c>
      <c r="AF415" s="388"/>
      <c r="AG415" s="364"/>
      <c r="AH415" s="445" t="str">
        <f t="shared" si="391"/>
        <v/>
      </c>
      <c r="AI415" s="388"/>
      <c r="AJ415" s="445" t="str">
        <f t="shared" si="392"/>
        <v/>
      </c>
      <c r="AK415" s="364" t="str">
        <f t="shared" si="393"/>
        <v/>
      </c>
      <c r="AL415" s="388"/>
      <c r="AM415" s="364" t="str">
        <f t="shared" si="394"/>
        <v/>
      </c>
      <c r="AN415" s="445" t="str">
        <f t="shared" ref="AN415:AN436" si="401">IF(A415="13) Qual porcentagem dos recursos financeiros de São Carlos era investida em abastecimento de água e estruturas de saneamento dez anos atrás? ",B415,"")</f>
        <v/>
      </c>
      <c r="AO415" s="388"/>
      <c r="AP415" s="445" t="str">
        <f t="shared" ref="AP415:AP436" si="402">IF(A415="13) Qual porcentagem dos recursos financeiros de São Carlos era investida em abastecimento de água e estruturas de saneamento dez anos atrás? ",F415,"")</f>
        <v/>
      </c>
      <c r="AQ415" s="434" t="str">
        <f t="shared" ref="AQ415:AQ436" si="403">IF(A415="14) Qual porcentagem dos recursos financeiros de São Carlos é investida em abastecimento de água e estruturas de saneamento hoje? ",B415,"")</f>
        <v/>
      </c>
      <c r="AR415" s="451"/>
      <c r="AS415" s="434" t="str">
        <f t="shared" ref="AS415:AS436" si="404">IF(A415="15) Qual porcentagem dos recursos financeiros de São Carlos será investida em abastecimento de água e estruturas de saneamento em 2030? ",B415,"")</f>
        <v/>
      </c>
      <c r="AT415" s="389"/>
      <c r="AU415" s="435" t="str">
        <f t="shared" ref="AU415:AU436" si="405">IF(A415="15) Qual porcentagem dos recursos financeiros de São Carlos será investida em abastecimento de água e estruturas de saneamento em 2030? ",F415,"")</f>
        <v/>
      </c>
      <c r="AV415" s="364" t="str">
        <f t="shared" ref="AV415:AV436" si="406">IF(A415="16) Qual porcentagem dos recursos financeiros de São Carlos será investida em abastecimento de água e estruturas de saneamento em 2050?   ",B415,"")</f>
        <v/>
      </c>
      <c r="AW415" s="389"/>
      <c r="AX415" s="365" t="str">
        <f t="shared" ref="AX415:AX436" si="407">IF(A415="16) Qual porcentagem dos recursos financeiros de São Carlos será investida em abastecimento de água e estruturas de saneamento em 2050?   ",B415,"")</f>
        <v/>
      </c>
      <c r="AY415" s="366" t="str">
        <f t="shared" si="395"/>
        <v/>
      </c>
      <c r="AZ415" s="358" t="str">
        <f t="shared" si="396"/>
        <v/>
      </c>
      <c r="BA415" s="366" t="str">
        <f t="shared" si="397"/>
        <v/>
      </c>
      <c r="BB415" s="358" t="str">
        <f t="shared" si="398"/>
        <v/>
      </c>
      <c r="BC415" s="366" t="str">
        <f t="shared" si="399"/>
        <v/>
      </c>
      <c r="BD415" s="367" t="str">
        <f t="shared" si="400"/>
        <v/>
      </c>
      <c r="BE415" s="356"/>
      <c r="BF415" s="356"/>
      <c r="BG415" s="356"/>
      <c r="BH415" s="356"/>
    </row>
    <row r="416" spans="1:83" ht="21.75" thickBot="1" x14ac:dyDescent="0.4">
      <c r="A416" s="368" t="s">
        <v>277</v>
      </c>
      <c r="B416" s="369">
        <v>2</v>
      </c>
      <c r="C416" s="371"/>
      <c r="D416" s="355"/>
      <c r="E416" s="355"/>
      <c r="F416" s="355"/>
      <c r="G416" s="355"/>
      <c r="H416" s="355"/>
      <c r="I416" s="355"/>
      <c r="J416" s="355"/>
      <c r="Q416" s="364" t="str">
        <f t="shared" si="381"/>
        <v/>
      </c>
      <c r="R416" s="388"/>
      <c r="S416" s="364" t="str">
        <f t="shared" si="382"/>
        <v/>
      </c>
      <c r="T416" s="445" t="str">
        <f t="shared" si="383"/>
        <v/>
      </c>
      <c r="U416" s="388"/>
      <c r="V416" s="445" t="str">
        <f t="shared" si="384"/>
        <v/>
      </c>
      <c r="W416" s="388"/>
      <c r="X416" s="445" t="str">
        <f t="shared" si="385"/>
        <v/>
      </c>
      <c r="Y416" s="364" t="str">
        <f t="shared" si="386"/>
        <v/>
      </c>
      <c r="Z416" s="388"/>
      <c r="AA416" s="364" t="str">
        <f t="shared" si="387"/>
        <v/>
      </c>
      <c r="AB416" s="445" t="str">
        <f t="shared" si="388"/>
        <v/>
      </c>
      <c r="AC416" s="388"/>
      <c r="AD416" s="445" t="str">
        <f t="shared" si="389"/>
        <v/>
      </c>
      <c r="AE416" s="364" t="str">
        <f t="shared" si="390"/>
        <v/>
      </c>
      <c r="AF416" s="388"/>
      <c r="AG416" s="364"/>
      <c r="AH416" s="445" t="str">
        <f t="shared" si="391"/>
        <v/>
      </c>
      <c r="AI416" s="388"/>
      <c r="AJ416" s="445" t="str">
        <f t="shared" si="392"/>
        <v/>
      </c>
      <c r="AK416" s="364" t="str">
        <f t="shared" si="393"/>
        <v/>
      </c>
      <c r="AL416" s="388"/>
      <c r="AM416" s="364" t="str">
        <f t="shared" si="394"/>
        <v/>
      </c>
      <c r="AN416" s="445" t="str">
        <f t="shared" si="401"/>
        <v/>
      </c>
      <c r="AO416" s="388"/>
      <c r="AP416" s="445" t="str">
        <f t="shared" si="402"/>
        <v/>
      </c>
      <c r="AQ416" s="434" t="str">
        <f t="shared" si="403"/>
        <v/>
      </c>
      <c r="AR416" s="451"/>
      <c r="AS416" s="434" t="str">
        <f t="shared" si="404"/>
        <v/>
      </c>
      <c r="AT416" s="389"/>
      <c r="AU416" s="435" t="str">
        <f t="shared" si="405"/>
        <v/>
      </c>
      <c r="AV416" s="364" t="str">
        <f t="shared" si="406"/>
        <v/>
      </c>
      <c r="AW416" s="389"/>
      <c r="AX416" s="365" t="str">
        <f t="shared" si="407"/>
        <v/>
      </c>
      <c r="AY416" s="366" t="str">
        <f t="shared" si="395"/>
        <v/>
      </c>
      <c r="AZ416" s="358" t="str">
        <f t="shared" si="396"/>
        <v/>
      </c>
      <c r="BA416" s="366" t="str">
        <f t="shared" si="397"/>
        <v/>
      </c>
      <c r="BB416" s="358" t="str">
        <f t="shared" si="398"/>
        <v/>
      </c>
      <c r="BC416" s="366" t="str">
        <f t="shared" si="399"/>
        <v/>
      </c>
      <c r="BD416" s="367" t="str">
        <f t="shared" si="400"/>
        <v/>
      </c>
      <c r="BE416" s="356"/>
      <c r="BF416" s="356"/>
      <c r="BG416" s="356"/>
      <c r="BH416" s="356"/>
    </row>
    <row r="417" spans="1:60" ht="21.75" thickBot="1" x14ac:dyDescent="0.4">
      <c r="A417" s="368" t="s">
        <v>278</v>
      </c>
      <c r="B417" s="369">
        <v>2</v>
      </c>
      <c r="C417" s="370"/>
      <c r="D417" s="355"/>
      <c r="E417" s="355"/>
      <c r="F417" s="355"/>
      <c r="G417" s="355"/>
      <c r="H417" s="355"/>
      <c r="I417" s="355"/>
      <c r="J417" s="355"/>
      <c r="Q417" s="364" t="str">
        <f t="shared" si="381"/>
        <v/>
      </c>
      <c r="R417" s="388"/>
      <c r="S417" s="364" t="str">
        <f t="shared" si="382"/>
        <v/>
      </c>
      <c r="T417" s="445" t="str">
        <f t="shared" si="383"/>
        <v/>
      </c>
      <c r="U417" s="388"/>
      <c r="V417" s="445" t="str">
        <f t="shared" si="384"/>
        <v/>
      </c>
      <c r="W417" s="388"/>
      <c r="X417" s="445" t="str">
        <f t="shared" si="385"/>
        <v/>
      </c>
      <c r="Y417" s="364" t="str">
        <f t="shared" si="386"/>
        <v/>
      </c>
      <c r="Z417" s="388"/>
      <c r="AA417" s="364" t="str">
        <f t="shared" si="387"/>
        <v/>
      </c>
      <c r="AB417" s="445" t="str">
        <f t="shared" si="388"/>
        <v/>
      </c>
      <c r="AC417" s="388"/>
      <c r="AD417" s="445" t="str">
        <f t="shared" si="389"/>
        <v/>
      </c>
      <c r="AE417" s="364" t="str">
        <f t="shared" si="390"/>
        <v/>
      </c>
      <c r="AF417" s="388"/>
      <c r="AG417" s="364"/>
      <c r="AH417" s="445" t="str">
        <f t="shared" si="391"/>
        <v/>
      </c>
      <c r="AI417" s="388"/>
      <c r="AJ417" s="445" t="str">
        <f t="shared" si="392"/>
        <v/>
      </c>
      <c r="AK417" s="364" t="str">
        <f t="shared" si="393"/>
        <v/>
      </c>
      <c r="AL417" s="388"/>
      <c r="AM417" s="364" t="str">
        <f t="shared" si="394"/>
        <v/>
      </c>
      <c r="AN417" s="445" t="str">
        <f t="shared" si="401"/>
        <v/>
      </c>
      <c r="AO417" s="388"/>
      <c r="AP417" s="445" t="str">
        <f t="shared" si="402"/>
        <v/>
      </c>
      <c r="AQ417" s="434" t="str">
        <f t="shared" si="403"/>
        <v/>
      </c>
      <c r="AR417" s="451"/>
      <c r="AS417" s="434" t="str">
        <f t="shared" si="404"/>
        <v/>
      </c>
      <c r="AT417" s="389"/>
      <c r="AU417" s="435" t="str">
        <f t="shared" si="405"/>
        <v/>
      </c>
      <c r="AV417" s="364" t="str">
        <f t="shared" si="406"/>
        <v/>
      </c>
      <c r="AW417" s="389"/>
      <c r="AX417" s="365" t="str">
        <f t="shared" si="407"/>
        <v/>
      </c>
      <c r="AY417" s="366" t="str">
        <f t="shared" si="395"/>
        <v/>
      </c>
      <c r="AZ417" s="358" t="str">
        <f t="shared" si="396"/>
        <v/>
      </c>
      <c r="BA417" s="366" t="str">
        <f t="shared" si="397"/>
        <v/>
      </c>
      <c r="BB417" s="358" t="str">
        <f t="shared" si="398"/>
        <v/>
      </c>
      <c r="BC417" s="366" t="str">
        <f t="shared" si="399"/>
        <v/>
      </c>
      <c r="BD417" s="367" t="str">
        <f t="shared" si="400"/>
        <v/>
      </c>
      <c r="BE417" s="356"/>
      <c r="BF417" s="356"/>
      <c r="BG417" s="356"/>
      <c r="BH417" s="356"/>
    </row>
    <row r="418" spans="1:60" ht="21.75" thickBot="1" x14ac:dyDescent="0.4">
      <c r="A418" s="368" t="s">
        <v>279</v>
      </c>
      <c r="B418" s="369">
        <v>40</v>
      </c>
      <c r="C418" s="372"/>
      <c r="D418" s="814" t="s">
        <v>280</v>
      </c>
      <c r="E418" s="815"/>
      <c r="F418" s="373">
        <f>IF(B414&gt;0,B418/B414,"")</f>
        <v>13.333333333333334</v>
      </c>
      <c r="G418" s="368" t="s">
        <v>281</v>
      </c>
      <c r="H418" s="374"/>
      <c r="I418" s="375">
        <f>IF(B414&gt;0,(F418-F419)/F419,"")</f>
        <v>-0.55555555555555547</v>
      </c>
      <c r="J418" s="355"/>
      <c r="Q418" s="364">
        <f t="shared" si="381"/>
        <v>13.333333333333334</v>
      </c>
      <c r="R418" s="388"/>
      <c r="S418" s="364">
        <f t="shared" si="382"/>
        <v>-0.55555555555555547</v>
      </c>
      <c r="T418" s="445" t="str">
        <f t="shared" si="383"/>
        <v/>
      </c>
      <c r="U418" s="388"/>
      <c r="V418" s="445" t="str">
        <f t="shared" si="384"/>
        <v/>
      </c>
      <c r="W418" s="388"/>
      <c r="X418" s="445" t="str">
        <f t="shared" si="385"/>
        <v/>
      </c>
      <c r="Y418" s="364" t="str">
        <f t="shared" si="386"/>
        <v/>
      </c>
      <c r="Z418" s="388"/>
      <c r="AA418" s="364" t="str">
        <f t="shared" si="387"/>
        <v/>
      </c>
      <c r="AB418" s="445" t="str">
        <f t="shared" si="388"/>
        <v/>
      </c>
      <c r="AC418" s="388"/>
      <c r="AD418" s="445" t="str">
        <f t="shared" si="389"/>
        <v/>
      </c>
      <c r="AE418" s="364" t="str">
        <f t="shared" si="390"/>
        <v/>
      </c>
      <c r="AF418" s="388"/>
      <c r="AG418" s="364"/>
      <c r="AH418" s="445" t="str">
        <f t="shared" si="391"/>
        <v/>
      </c>
      <c r="AI418" s="388"/>
      <c r="AJ418" s="445" t="str">
        <f t="shared" si="392"/>
        <v/>
      </c>
      <c r="AK418" s="364" t="str">
        <f t="shared" si="393"/>
        <v/>
      </c>
      <c r="AL418" s="388"/>
      <c r="AM418" s="364" t="str">
        <f t="shared" si="394"/>
        <v/>
      </c>
      <c r="AN418" s="445" t="str">
        <f t="shared" si="401"/>
        <v/>
      </c>
      <c r="AO418" s="388"/>
      <c r="AP418" s="445" t="str">
        <f t="shared" si="402"/>
        <v/>
      </c>
      <c r="AQ418" s="434" t="str">
        <f t="shared" si="403"/>
        <v/>
      </c>
      <c r="AR418" s="451"/>
      <c r="AS418" s="434" t="str">
        <f t="shared" si="404"/>
        <v/>
      </c>
      <c r="AT418" s="389"/>
      <c r="AU418" s="435" t="str">
        <f t="shared" si="405"/>
        <v/>
      </c>
      <c r="AV418" s="364" t="str">
        <f t="shared" si="406"/>
        <v/>
      </c>
      <c r="AW418" s="389"/>
      <c r="AX418" s="365" t="str">
        <f t="shared" si="407"/>
        <v/>
      </c>
      <c r="AY418" s="366" t="str">
        <f t="shared" si="395"/>
        <v/>
      </c>
      <c r="AZ418" s="358" t="str">
        <f t="shared" si="396"/>
        <v/>
      </c>
      <c r="BA418" s="366" t="str">
        <f t="shared" si="397"/>
        <v/>
      </c>
      <c r="BB418" s="358" t="str">
        <f t="shared" si="398"/>
        <v/>
      </c>
      <c r="BC418" s="366" t="str">
        <f t="shared" si="399"/>
        <v/>
      </c>
      <c r="BD418" s="367" t="str">
        <f t="shared" si="400"/>
        <v/>
      </c>
      <c r="BE418" s="356"/>
      <c r="BF418" s="356"/>
      <c r="BG418" s="356"/>
      <c r="BH418" s="356"/>
    </row>
    <row r="419" spans="1:60" ht="21.75" thickBot="1" x14ac:dyDescent="0.4">
      <c r="A419" s="368" t="s">
        <v>282</v>
      </c>
      <c r="B419" s="369">
        <v>60</v>
      </c>
      <c r="C419" s="372"/>
      <c r="D419" s="814" t="s">
        <v>280</v>
      </c>
      <c r="E419" s="815"/>
      <c r="F419" s="373">
        <f>IF(B415&gt;0,B419/B415,"")</f>
        <v>30</v>
      </c>
      <c r="G419" s="376"/>
      <c r="H419" s="377"/>
      <c r="I419" s="378"/>
      <c r="J419" s="355"/>
      <c r="Q419" s="364" t="str">
        <f t="shared" si="381"/>
        <v/>
      </c>
      <c r="R419" s="388"/>
      <c r="S419" s="364" t="str">
        <f t="shared" si="382"/>
        <v/>
      </c>
      <c r="T419" s="445">
        <f t="shared" si="383"/>
        <v>30</v>
      </c>
      <c r="U419" s="388"/>
      <c r="V419" s="445" t="str">
        <f t="shared" si="384"/>
        <v/>
      </c>
      <c r="W419" s="388"/>
      <c r="X419" s="445" t="str">
        <f t="shared" si="385"/>
        <v/>
      </c>
      <c r="Y419" s="364" t="str">
        <f t="shared" si="386"/>
        <v/>
      </c>
      <c r="Z419" s="388"/>
      <c r="AA419" s="364" t="str">
        <f t="shared" si="387"/>
        <v/>
      </c>
      <c r="AB419" s="445" t="str">
        <f t="shared" si="388"/>
        <v/>
      </c>
      <c r="AC419" s="388"/>
      <c r="AD419" s="445" t="str">
        <f t="shared" si="389"/>
        <v/>
      </c>
      <c r="AE419" s="364" t="str">
        <f t="shared" si="390"/>
        <v/>
      </c>
      <c r="AF419" s="388"/>
      <c r="AG419" s="364"/>
      <c r="AH419" s="445" t="str">
        <f t="shared" si="391"/>
        <v/>
      </c>
      <c r="AI419" s="388"/>
      <c r="AJ419" s="445" t="str">
        <f t="shared" si="392"/>
        <v/>
      </c>
      <c r="AK419" s="364" t="str">
        <f t="shared" si="393"/>
        <v/>
      </c>
      <c r="AL419" s="388"/>
      <c r="AM419" s="364" t="str">
        <f t="shared" si="394"/>
        <v/>
      </c>
      <c r="AN419" s="445" t="str">
        <f t="shared" si="401"/>
        <v/>
      </c>
      <c r="AO419" s="388"/>
      <c r="AP419" s="445" t="str">
        <f t="shared" si="402"/>
        <v/>
      </c>
      <c r="AQ419" s="434" t="str">
        <f t="shared" si="403"/>
        <v/>
      </c>
      <c r="AR419" s="451"/>
      <c r="AS419" s="434" t="str">
        <f t="shared" si="404"/>
        <v/>
      </c>
      <c r="AT419" s="389"/>
      <c r="AU419" s="435" t="str">
        <f t="shared" si="405"/>
        <v/>
      </c>
      <c r="AV419" s="364" t="str">
        <f t="shared" si="406"/>
        <v/>
      </c>
      <c r="AW419" s="389"/>
      <c r="AX419" s="365" t="str">
        <f t="shared" si="407"/>
        <v/>
      </c>
      <c r="AY419" s="366" t="str">
        <f t="shared" si="395"/>
        <v/>
      </c>
      <c r="AZ419" s="358" t="str">
        <f t="shared" si="396"/>
        <v/>
      </c>
      <c r="BA419" s="366" t="str">
        <f t="shared" si="397"/>
        <v/>
      </c>
      <c r="BB419" s="358" t="str">
        <f t="shared" si="398"/>
        <v/>
      </c>
      <c r="BC419" s="366" t="str">
        <f t="shared" si="399"/>
        <v/>
      </c>
      <c r="BD419" s="367" t="str">
        <f t="shared" si="400"/>
        <v/>
      </c>
      <c r="BE419" s="356"/>
      <c r="BF419" s="356"/>
      <c r="BG419" s="356"/>
      <c r="BH419" s="356"/>
    </row>
    <row r="420" spans="1:60" ht="21.75" thickBot="1" x14ac:dyDescent="0.4">
      <c r="A420" s="368" t="s">
        <v>283</v>
      </c>
      <c r="B420" s="369">
        <v>120</v>
      </c>
      <c r="C420" s="372"/>
      <c r="D420" s="814" t="s">
        <v>280</v>
      </c>
      <c r="E420" s="815"/>
      <c r="F420" s="373">
        <f>IF(B416&gt;0,B420/B416,"")</f>
        <v>60</v>
      </c>
      <c r="G420" s="368" t="s">
        <v>284</v>
      </c>
      <c r="H420" s="374"/>
      <c r="I420" s="375">
        <f>IF(B415&gt;0,(F420-F419)/F419,"")</f>
        <v>1</v>
      </c>
      <c r="J420" s="355"/>
      <c r="Q420" s="364" t="str">
        <f t="shared" si="381"/>
        <v/>
      </c>
      <c r="R420" s="388"/>
      <c r="S420" s="364" t="str">
        <f t="shared" si="382"/>
        <v/>
      </c>
      <c r="T420" s="445" t="str">
        <f t="shared" si="383"/>
        <v/>
      </c>
      <c r="U420" s="388"/>
      <c r="V420" s="445">
        <f t="shared" si="384"/>
        <v>60</v>
      </c>
      <c r="W420" s="388"/>
      <c r="X420" s="445">
        <f t="shared" si="385"/>
        <v>1</v>
      </c>
      <c r="Y420" s="364" t="str">
        <f t="shared" si="386"/>
        <v/>
      </c>
      <c r="Z420" s="388"/>
      <c r="AA420" s="364" t="str">
        <f t="shared" si="387"/>
        <v/>
      </c>
      <c r="AB420" s="445" t="str">
        <f t="shared" si="388"/>
        <v/>
      </c>
      <c r="AC420" s="388"/>
      <c r="AD420" s="445" t="str">
        <f t="shared" si="389"/>
        <v/>
      </c>
      <c r="AE420" s="364" t="str">
        <f t="shared" si="390"/>
        <v/>
      </c>
      <c r="AF420" s="388"/>
      <c r="AG420" s="364"/>
      <c r="AH420" s="445" t="str">
        <f t="shared" si="391"/>
        <v/>
      </c>
      <c r="AI420" s="388"/>
      <c r="AJ420" s="445" t="str">
        <f t="shared" si="392"/>
        <v/>
      </c>
      <c r="AK420" s="364" t="str">
        <f t="shared" si="393"/>
        <v/>
      </c>
      <c r="AL420" s="388"/>
      <c r="AM420" s="364" t="str">
        <f t="shared" si="394"/>
        <v/>
      </c>
      <c r="AN420" s="445" t="str">
        <f t="shared" si="401"/>
        <v/>
      </c>
      <c r="AO420" s="388"/>
      <c r="AP420" s="445" t="str">
        <f t="shared" si="402"/>
        <v/>
      </c>
      <c r="AQ420" s="434" t="str">
        <f t="shared" si="403"/>
        <v/>
      </c>
      <c r="AR420" s="451"/>
      <c r="AS420" s="434" t="str">
        <f t="shared" si="404"/>
        <v/>
      </c>
      <c r="AT420" s="389"/>
      <c r="AU420" s="435" t="str">
        <f t="shared" si="405"/>
        <v/>
      </c>
      <c r="AV420" s="364" t="str">
        <f t="shared" si="406"/>
        <v/>
      </c>
      <c r="AW420" s="389"/>
      <c r="AX420" s="365" t="str">
        <f t="shared" si="407"/>
        <v/>
      </c>
      <c r="AY420" s="366" t="str">
        <f t="shared" si="395"/>
        <v/>
      </c>
      <c r="AZ420" s="358" t="str">
        <f t="shared" si="396"/>
        <v/>
      </c>
      <c r="BA420" s="366" t="str">
        <f t="shared" si="397"/>
        <v/>
      </c>
      <c r="BB420" s="358" t="str">
        <f t="shared" si="398"/>
        <v/>
      </c>
      <c r="BC420" s="366" t="str">
        <f t="shared" si="399"/>
        <v/>
      </c>
      <c r="BD420" s="367" t="str">
        <f t="shared" si="400"/>
        <v/>
      </c>
      <c r="BE420" s="356"/>
      <c r="BF420" s="356"/>
      <c r="BG420" s="356"/>
      <c r="BH420" s="356"/>
    </row>
    <row r="421" spans="1:60" ht="21.75" thickBot="1" x14ac:dyDescent="0.4">
      <c r="A421" s="368" t="s">
        <v>285</v>
      </c>
      <c r="B421" s="369">
        <v>230</v>
      </c>
      <c r="C421" s="372"/>
      <c r="D421" s="814" t="s">
        <v>280</v>
      </c>
      <c r="E421" s="815"/>
      <c r="F421" s="373">
        <f>IF(B417&gt;0,B421/B417,"")</f>
        <v>115</v>
      </c>
      <c r="G421" s="368" t="s">
        <v>286</v>
      </c>
      <c r="H421" s="374"/>
      <c r="I421" s="375">
        <f>IF(B416&gt;0,(F421-F419)/F419,"")</f>
        <v>2.8333333333333335</v>
      </c>
      <c r="J421" s="355"/>
      <c r="Q421" s="364" t="str">
        <f t="shared" si="381"/>
        <v/>
      </c>
      <c r="R421" s="388"/>
      <c r="S421" s="364" t="str">
        <f t="shared" si="382"/>
        <v/>
      </c>
      <c r="T421" s="445" t="str">
        <f t="shared" si="383"/>
        <v/>
      </c>
      <c r="U421" s="388"/>
      <c r="V421" s="445" t="str">
        <f t="shared" si="384"/>
        <v/>
      </c>
      <c r="W421" s="388"/>
      <c r="X421" s="445" t="str">
        <f t="shared" si="385"/>
        <v/>
      </c>
      <c r="Y421" s="364">
        <f t="shared" si="386"/>
        <v>115</v>
      </c>
      <c r="Z421" s="388"/>
      <c r="AA421" s="364">
        <f t="shared" si="387"/>
        <v>2.8333333333333335</v>
      </c>
      <c r="AB421" s="445" t="str">
        <f t="shared" si="388"/>
        <v/>
      </c>
      <c r="AC421" s="388"/>
      <c r="AD421" s="445" t="str">
        <f t="shared" si="389"/>
        <v/>
      </c>
      <c r="AE421" s="364" t="str">
        <f t="shared" si="390"/>
        <v/>
      </c>
      <c r="AF421" s="388"/>
      <c r="AG421" s="364"/>
      <c r="AH421" s="445" t="str">
        <f t="shared" si="391"/>
        <v/>
      </c>
      <c r="AI421" s="388"/>
      <c r="AJ421" s="445" t="str">
        <f t="shared" si="392"/>
        <v/>
      </c>
      <c r="AK421" s="364" t="str">
        <f t="shared" si="393"/>
        <v/>
      </c>
      <c r="AL421" s="388"/>
      <c r="AM421" s="364" t="str">
        <f t="shared" si="394"/>
        <v/>
      </c>
      <c r="AN421" s="445" t="str">
        <f t="shared" si="401"/>
        <v/>
      </c>
      <c r="AO421" s="388"/>
      <c r="AP421" s="445" t="str">
        <f t="shared" si="402"/>
        <v/>
      </c>
      <c r="AQ421" s="434" t="str">
        <f t="shared" si="403"/>
        <v/>
      </c>
      <c r="AR421" s="451"/>
      <c r="AS421" s="434" t="str">
        <f t="shared" si="404"/>
        <v/>
      </c>
      <c r="AT421" s="389"/>
      <c r="AU421" s="435" t="str">
        <f t="shared" si="405"/>
        <v/>
      </c>
      <c r="AV421" s="364" t="str">
        <f t="shared" si="406"/>
        <v/>
      </c>
      <c r="AW421" s="389"/>
      <c r="AX421" s="365" t="str">
        <f t="shared" si="407"/>
        <v/>
      </c>
      <c r="AY421" s="366" t="str">
        <f t="shared" si="395"/>
        <v/>
      </c>
      <c r="AZ421" s="358" t="str">
        <f t="shared" si="396"/>
        <v/>
      </c>
      <c r="BA421" s="366" t="str">
        <f t="shared" si="397"/>
        <v/>
      </c>
      <c r="BB421" s="358" t="str">
        <f t="shared" si="398"/>
        <v/>
      </c>
      <c r="BC421" s="366" t="str">
        <f t="shared" si="399"/>
        <v/>
      </c>
      <c r="BD421" s="367" t="str">
        <f t="shared" si="400"/>
        <v/>
      </c>
      <c r="BE421" s="356"/>
      <c r="BF421" s="356"/>
      <c r="BG421" s="356"/>
      <c r="BH421" s="356"/>
    </row>
    <row r="422" spans="1:60" ht="21.75" thickBot="1" x14ac:dyDescent="0.4">
      <c r="A422" s="368" t="s">
        <v>287</v>
      </c>
      <c r="B422" s="369">
        <v>10</v>
      </c>
      <c r="C422" s="372"/>
      <c r="D422" s="814" t="s">
        <v>288</v>
      </c>
      <c r="E422" s="815"/>
      <c r="F422" s="373">
        <f>IF(B418&gt;0,B422/B414,"")</f>
        <v>3.3333333333333335</v>
      </c>
      <c r="G422" s="368" t="s">
        <v>281</v>
      </c>
      <c r="H422" s="374"/>
      <c r="I422" s="375">
        <f>IF(B418&gt;0,(F422-F423)/F423,"")</f>
        <v>-4.7619047619047575E-2</v>
      </c>
      <c r="J422" s="355"/>
      <c r="Q422" s="364" t="str">
        <f t="shared" si="381"/>
        <v/>
      </c>
      <c r="R422" s="388"/>
      <c r="S422" s="364" t="str">
        <f t="shared" si="382"/>
        <v/>
      </c>
      <c r="T422" s="445" t="str">
        <f t="shared" si="383"/>
        <v/>
      </c>
      <c r="U422" s="388"/>
      <c r="V422" s="445" t="str">
        <f t="shared" si="384"/>
        <v/>
      </c>
      <c r="W422" s="388"/>
      <c r="X422" s="445" t="str">
        <f t="shared" si="385"/>
        <v/>
      </c>
      <c r="Y422" s="364" t="str">
        <f t="shared" si="386"/>
        <v/>
      </c>
      <c r="Z422" s="388"/>
      <c r="AA422" s="364" t="str">
        <f t="shared" si="387"/>
        <v/>
      </c>
      <c r="AB422" s="445">
        <f t="shared" si="388"/>
        <v>3.3333333333333335</v>
      </c>
      <c r="AC422" s="388"/>
      <c r="AD422" s="445">
        <f t="shared" si="389"/>
        <v>-4.7619047619047575E-2</v>
      </c>
      <c r="AE422" s="364" t="str">
        <f t="shared" si="390"/>
        <v/>
      </c>
      <c r="AF422" s="388"/>
      <c r="AG422" s="364"/>
      <c r="AH422" s="445" t="str">
        <f t="shared" si="391"/>
        <v/>
      </c>
      <c r="AI422" s="388"/>
      <c r="AJ422" s="445" t="str">
        <f t="shared" si="392"/>
        <v/>
      </c>
      <c r="AK422" s="364" t="str">
        <f t="shared" si="393"/>
        <v/>
      </c>
      <c r="AL422" s="388"/>
      <c r="AM422" s="364" t="str">
        <f t="shared" si="394"/>
        <v/>
      </c>
      <c r="AN422" s="445" t="str">
        <f t="shared" si="401"/>
        <v/>
      </c>
      <c r="AO422" s="388"/>
      <c r="AP422" s="445" t="str">
        <f t="shared" si="402"/>
        <v/>
      </c>
      <c r="AQ422" s="434" t="str">
        <f t="shared" si="403"/>
        <v/>
      </c>
      <c r="AR422" s="451"/>
      <c r="AS422" s="434" t="str">
        <f t="shared" si="404"/>
        <v/>
      </c>
      <c r="AT422" s="389"/>
      <c r="AU422" s="435" t="str">
        <f t="shared" si="405"/>
        <v/>
      </c>
      <c r="AV422" s="364" t="str">
        <f t="shared" si="406"/>
        <v/>
      </c>
      <c r="AW422" s="389"/>
      <c r="AX422" s="365" t="str">
        <f t="shared" si="407"/>
        <v/>
      </c>
      <c r="AY422" s="366" t="str">
        <f t="shared" si="395"/>
        <v/>
      </c>
      <c r="AZ422" s="358" t="str">
        <f t="shared" si="396"/>
        <v/>
      </c>
      <c r="BA422" s="366" t="str">
        <f t="shared" si="397"/>
        <v/>
      </c>
      <c r="BB422" s="358" t="str">
        <f t="shared" si="398"/>
        <v/>
      </c>
      <c r="BC422" s="366" t="str">
        <f t="shared" si="399"/>
        <v/>
      </c>
      <c r="BD422" s="367" t="str">
        <f t="shared" si="400"/>
        <v/>
      </c>
      <c r="BE422" s="356"/>
      <c r="BF422" s="356"/>
      <c r="BG422" s="356"/>
      <c r="BH422" s="356"/>
    </row>
    <row r="423" spans="1:60" ht="21.75" thickBot="1" x14ac:dyDescent="0.4">
      <c r="A423" s="368" t="s">
        <v>289</v>
      </c>
      <c r="B423" s="369">
        <v>7</v>
      </c>
      <c r="C423" s="372"/>
      <c r="D423" s="816" t="s">
        <v>288</v>
      </c>
      <c r="E423" s="817"/>
      <c r="F423" s="373">
        <f>IF(B419&gt;0,B423/B415,"")</f>
        <v>3.5</v>
      </c>
      <c r="G423" s="379"/>
      <c r="H423" s="372"/>
      <c r="I423" s="380"/>
      <c r="J423" s="355"/>
      <c r="Q423" s="364" t="str">
        <f t="shared" si="381"/>
        <v/>
      </c>
      <c r="R423" s="388"/>
      <c r="S423" s="364" t="str">
        <f t="shared" si="382"/>
        <v/>
      </c>
      <c r="T423" s="445" t="str">
        <f t="shared" si="383"/>
        <v/>
      </c>
      <c r="U423" s="388"/>
      <c r="V423" s="445" t="str">
        <f t="shared" si="384"/>
        <v/>
      </c>
      <c r="W423" s="388"/>
      <c r="X423" s="445" t="str">
        <f t="shared" si="385"/>
        <v/>
      </c>
      <c r="Y423" s="364" t="str">
        <f t="shared" si="386"/>
        <v/>
      </c>
      <c r="Z423" s="388"/>
      <c r="AA423" s="364" t="str">
        <f t="shared" si="387"/>
        <v/>
      </c>
      <c r="AB423" s="445" t="str">
        <f t="shared" si="388"/>
        <v/>
      </c>
      <c r="AC423" s="388"/>
      <c r="AD423" s="445" t="str">
        <f t="shared" si="389"/>
        <v/>
      </c>
      <c r="AE423" s="364">
        <f t="shared" si="390"/>
        <v>3.5</v>
      </c>
      <c r="AF423" s="388"/>
      <c r="AG423" s="364"/>
      <c r="AH423" s="445" t="str">
        <f t="shared" si="391"/>
        <v/>
      </c>
      <c r="AI423" s="388"/>
      <c r="AJ423" s="445" t="str">
        <f t="shared" si="392"/>
        <v/>
      </c>
      <c r="AK423" s="364" t="str">
        <f t="shared" si="393"/>
        <v/>
      </c>
      <c r="AL423" s="388"/>
      <c r="AM423" s="364" t="str">
        <f t="shared" si="394"/>
        <v/>
      </c>
      <c r="AN423" s="445" t="str">
        <f t="shared" si="401"/>
        <v/>
      </c>
      <c r="AO423" s="388"/>
      <c r="AP423" s="445" t="str">
        <f t="shared" si="402"/>
        <v/>
      </c>
      <c r="AQ423" s="434" t="str">
        <f t="shared" si="403"/>
        <v/>
      </c>
      <c r="AR423" s="451"/>
      <c r="AS423" s="434" t="str">
        <f t="shared" si="404"/>
        <v/>
      </c>
      <c r="AT423" s="389"/>
      <c r="AU423" s="435" t="str">
        <f t="shared" si="405"/>
        <v/>
      </c>
      <c r="AV423" s="364" t="str">
        <f t="shared" si="406"/>
        <v/>
      </c>
      <c r="AW423" s="389"/>
      <c r="AX423" s="365" t="str">
        <f t="shared" si="407"/>
        <v/>
      </c>
      <c r="AY423" s="366" t="str">
        <f t="shared" si="395"/>
        <v/>
      </c>
      <c r="AZ423" s="358" t="str">
        <f t="shared" si="396"/>
        <v/>
      </c>
      <c r="BA423" s="366" t="str">
        <f t="shared" si="397"/>
        <v/>
      </c>
      <c r="BB423" s="358" t="str">
        <f t="shared" si="398"/>
        <v/>
      </c>
      <c r="BC423" s="366" t="str">
        <f t="shared" si="399"/>
        <v/>
      </c>
      <c r="BD423" s="367" t="str">
        <f t="shared" si="400"/>
        <v/>
      </c>
      <c r="BE423" s="356"/>
      <c r="BF423" s="356"/>
      <c r="BG423" s="356"/>
      <c r="BH423" s="356"/>
    </row>
    <row r="424" spans="1:60" ht="21.75" thickBot="1" x14ac:dyDescent="0.4">
      <c r="A424" s="368" t="s">
        <v>290</v>
      </c>
      <c r="B424" s="369">
        <v>10</v>
      </c>
      <c r="C424" s="372"/>
      <c r="D424" s="814" t="s">
        <v>288</v>
      </c>
      <c r="E424" s="815"/>
      <c r="F424" s="373">
        <f>IF(B420&gt;0,B424/B416,"")</f>
        <v>5</v>
      </c>
      <c r="G424" s="368" t="s">
        <v>284</v>
      </c>
      <c r="H424" s="374"/>
      <c r="I424" s="375">
        <f>IF(B419&gt;0,(F424-F423)/F423,"")</f>
        <v>0.42857142857142855</v>
      </c>
      <c r="J424" s="355"/>
      <c r="Q424" s="364" t="str">
        <f t="shared" si="381"/>
        <v/>
      </c>
      <c r="R424" s="388"/>
      <c r="S424" s="364" t="str">
        <f t="shared" si="382"/>
        <v/>
      </c>
      <c r="T424" s="445" t="str">
        <f t="shared" si="383"/>
        <v/>
      </c>
      <c r="U424" s="388"/>
      <c r="V424" s="445" t="str">
        <f t="shared" si="384"/>
        <v/>
      </c>
      <c r="W424" s="388"/>
      <c r="X424" s="445" t="str">
        <f t="shared" si="385"/>
        <v/>
      </c>
      <c r="Y424" s="364" t="str">
        <f t="shared" si="386"/>
        <v/>
      </c>
      <c r="Z424" s="388"/>
      <c r="AA424" s="364" t="str">
        <f t="shared" si="387"/>
        <v/>
      </c>
      <c r="AB424" s="445" t="str">
        <f t="shared" si="388"/>
        <v/>
      </c>
      <c r="AC424" s="388"/>
      <c r="AD424" s="445" t="str">
        <f t="shared" si="389"/>
        <v/>
      </c>
      <c r="AE424" s="364" t="str">
        <f t="shared" si="390"/>
        <v/>
      </c>
      <c r="AF424" s="388"/>
      <c r="AG424" s="364"/>
      <c r="AH424" s="445">
        <f t="shared" si="391"/>
        <v>5</v>
      </c>
      <c r="AI424" s="388"/>
      <c r="AJ424" s="445">
        <f t="shared" si="392"/>
        <v>0.42857142857142855</v>
      </c>
      <c r="AK424" s="364" t="str">
        <f t="shared" si="393"/>
        <v/>
      </c>
      <c r="AL424" s="388"/>
      <c r="AM424" s="364" t="str">
        <f t="shared" si="394"/>
        <v/>
      </c>
      <c r="AN424" s="445" t="str">
        <f t="shared" si="401"/>
        <v/>
      </c>
      <c r="AO424" s="388"/>
      <c r="AP424" s="445" t="str">
        <f t="shared" si="402"/>
        <v/>
      </c>
      <c r="AQ424" s="434" t="str">
        <f t="shared" si="403"/>
        <v/>
      </c>
      <c r="AR424" s="451"/>
      <c r="AS424" s="434" t="str">
        <f t="shared" si="404"/>
        <v/>
      </c>
      <c r="AT424" s="389"/>
      <c r="AU424" s="435" t="str">
        <f t="shared" si="405"/>
        <v/>
      </c>
      <c r="AV424" s="364" t="str">
        <f t="shared" si="406"/>
        <v/>
      </c>
      <c r="AW424" s="389"/>
      <c r="AX424" s="365" t="str">
        <f t="shared" si="407"/>
        <v/>
      </c>
      <c r="AY424" s="366" t="str">
        <f t="shared" si="395"/>
        <v/>
      </c>
      <c r="AZ424" s="358" t="str">
        <f t="shared" si="396"/>
        <v/>
      </c>
      <c r="BA424" s="366" t="str">
        <f t="shared" si="397"/>
        <v/>
      </c>
      <c r="BB424" s="358" t="str">
        <f t="shared" si="398"/>
        <v/>
      </c>
      <c r="BC424" s="366" t="str">
        <f t="shared" si="399"/>
        <v/>
      </c>
      <c r="BD424" s="367" t="str">
        <f t="shared" si="400"/>
        <v/>
      </c>
      <c r="BE424" s="356"/>
      <c r="BF424" s="356"/>
      <c r="BG424" s="356"/>
      <c r="BH424" s="356"/>
    </row>
    <row r="425" spans="1:60" ht="21.75" thickBot="1" x14ac:dyDescent="0.4">
      <c r="A425" s="368" t="s">
        <v>291</v>
      </c>
      <c r="B425" s="369">
        <v>20</v>
      </c>
      <c r="C425" s="372"/>
      <c r="D425" s="814" t="s">
        <v>288</v>
      </c>
      <c r="E425" s="815"/>
      <c r="F425" s="373">
        <f>IF(B421&gt;0,B425/B417,"")</f>
        <v>10</v>
      </c>
      <c r="G425" s="368" t="s">
        <v>286</v>
      </c>
      <c r="H425" s="374"/>
      <c r="I425" s="375">
        <f>IF(B420&gt;0,(F425-F423)/F423,"")</f>
        <v>1.8571428571428572</v>
      </c>
      <c r="J425" s="355"/>
      <c r="Q425" s="364" t="str">
        <f t="shared" si="381"/>
        <v/>
      </c>
      <c r="R425" s="388"/>
      <c r="S425" s="364" t="str">
        <f t="shared" si="382"/>
        <v/>
      </c>
      <c r="T425" s="445" t="str">
        <f t="shared" si="383"/>
        <v/>
      </c>
      <c r="U425" s="388"/>
      <c r="V425" s="445" t="str">
        <f t="shared" si="384"/>
        <v/>
      </c>
      <c r="W425" s="388"/>
      <c r="X425" s="445" t="str">
        <f t="shared" si="385"/>
        <v/>
      </c>
      <c r="Y425" s="364" t="str">
        <f t="shared" si="386"/>
        <v/>
      </c>
      <c r="Z425" s="388"/>
      <c r="AA425" s="364" t="str">
        <f t="shared" si="387"/>
        <v/>
      </c>
      <c r="AB425" s="445" t="str">
        <f t="shared" si="388"/>
        <v/>
      </c>
      <c r="AC425" s="388"/>
      <c r="AD425" s="445" t="str">
        <f t="shared" si="389"/>
        <v/>
      </c>
      <c r="AE425" s="364" t="str">
        <f t="shared" si="390"/>
        <v/>
      </c>
      <c r="AF425" s="388"/>
      <c r="AG425" s="364"/>
      <c r="AH425" s="445" t="str">
        <f t="shared" si="391"/>
        <v/>
      </c>
      <c r="AI425" s="388"/>
      <c r="AJ425" s="445" t="str">
        <f t="shared" si="392"/>
        <v/>
      </c>
      <c r="AK425" s="364">
        <f t="shared" si="393"/>
        <v>10</v>
      </c>
      <c r="AL425" s="388"/>
      <c r="AM425" s="364">
        <f t="shared" si="394"/>
        <v>1.8571428571428572</v>
      </c>
      <c r="AN425" s="445" t="str">
        <f t="shared" si="401"/>
        <v/>
      </c>
      <c r="AO425" s="388"/>
      <c r="AP425" s="445" t="str">
        <f t="shared" si="402"/>
        <v/>
      </c>
      <c r="AQ425" s="434" t="str">
        <f t="shared" si="403"/>
        <v/>
      </c>
      <c r="AR425" s="451"/>
      <c r="AS425" s="434" t="str">
        <f t="shared" si="404"/>
        <v/>
      </c>
      <c r="AT425" s="389"/>
      <c r="AU425" s="435" t="str">
        <f t="shared" si="405"/>
        <v/>
      </c>
      <c r="AV425" s="364" t="str">
        <f t="shared" si="406"/>
        <v/>
      </c>
      <c r="AW425" s="389"/>
      <c r="AX425" s="365" t="str">
        <f t="shared" si="407"/>
        <v/>
      </c>
      <c r="AY425" s="366" t="str">
        <f t="shared" si="395"/>
        <v/>
      </c>
      <c r="AZ425" s="358" t="str">
        <f t="shared" si="396"/>
        <v/>
      </c>
      <c r="BA425" s="366" t="str">
        <f t="shared" si="397"/>
        <v/>
      </c>
      <c r="BB425" s="358" t="str">
        <f t="shared" si="398"/>
        <v/>
      </c>
      <c r="BC425" s="366" t="str">
        <f t="shared" si="399"/>
        <v/>
      </c>
      <c r="BD425" s="367" t="str">
        <f t="shared" si="400"/>
        <v/>
      </c>
      <c r="BE425" s="356"/>
      <c r="BF425" s="356"/>
      <c r="BG425" s="356"/>
      <c r="BH425" s="356"/>
    </row>
    <row r="426" spans="1:60" ht="21.75" thickBot="1" x14ac:dyDescent="0.4">
      <c r="A426" s="368" t="s">
        <v>292</v>
      </c>
      <c r="B426" s="381">
        <v>0.2</v>
      </c>
      <c r="C426" s="372"/>
      <c r="D426" s="368" t="s">
        <v>281</v>
      </c>
      <c r="E426" s="374"/>
      <c r="F426" s="375">
        <f>IF(B426&gt;0,(B426-B427)/B427,"")</f>
        <v>0</v>
      </c>
      <c r="G426" s="355"/>
      <c r="H426" s="355"/>
      <c r="I426" s="355"/>
      <c r="J426" s="355"/>
      <c r="Q426" s="364" t="str">
        <f t="shared" si="381"/>
        <v/>
      </c>
      <c r="R426" s="388"/>
      <c r="S426" s="364" t="str">
        <f t="shared" si="382"/>
        <v/>
      </c>
      <c r="T426" s="445" t="str">
        <f t="shared" si="383"/>
        <v/>
      </c>
      <c r="U426" s="388"/>
      <c r="V426" s="445" t="str">
        <f t="shared" si="384"/>
        <v/>
      </c>
      <c r="W426" s="388"/>
      <c r="X426" s="445" t="str">
        <f t="shared" si="385"/>
        <v/>
      </c>
      <c r="Y426" s="364" t="str">
        <f t="shared" si="386"/>
        <v/>
      </c>
      <c r="Z426" s="388"/>
      <c r="AA426" s="364" t="str">
        <f t="shared" si="387"/>
        <v/>
      </c>
      <c r="AB426" s="445" t="str">
        <f t="shared" si="388"/>
        <v/>
      </c>
      <c r="AC426" s="388"/>
      <c r="AD426" s="445" t="str">
        <f t="shared" si="389"/>
        <v/>
      </c>
      <c r="AE426" s="364" t="str">
        <f t="shared" si="390"/>
        <v/>
      </c>
      <c r="AF426" s="388"/>
      <c r="AG426" s="364"/>
      <c r="AH426" s="445" t="str">
        <f t="shared" si="391"/>
        <v/>
      </c>
      <c r="AI426" s="388"/>
      <c r="AJ426" s="445" t="str">
        <f t="shared" si="392"/>
        <v/>
      </c>
      <c r="AK426" s="364" t="str">
        <f t="shared" si="393"/>
        <v/>
      </c>
      <c r="AL426" s="388"/>
      <c r="AM426" s="364" t="str">
        <f t="shared" si="394"/>
        <v/>
      </c>
      <c r="AN426" s="445">
        <f t="shared" si="401"/>
        <v>0.2</v>
      </c>
      <c r="AO426" s="388"/>
      <c r="AP426" s="445">
        <f t="shared" si="402"/>
        <v>0</v>
      </c>
      <c r="AQ426" s="434" t="str">
        <f t="shared" si="403"/>
        <v/>
      </c>
      <c r="AR426" s="451"/>
      <c r="AS426" s="434" t="str">
        <f t="shared" si="404"/>
        <v/>
      </c>
      <c r="AT426" s="389"/>
      <c r="AU426" s="435" t="str">
        <f t="shared" si="405"/>
        <v/>
      </c>
      <c r="AV426" s="364" t="str">
        <f t="shared" si="406"/>
        <v/>
      </c>
      <c r="AW426" s="389"/>
      <c r="AX426" s="365" t="str">
        <f t="shared" si="407"/>
        <v/>
      </c>
      <c r="AY426" s="366" t="str">
        <f t="shared" si="395"/>
        <v/>
      </c>
      <c r="AZ426" s="358" t="str">
        <f t="shared" si="396"/>
        <v/>
      </c>
      <c r="BA426" s="366" t="str">
        <f t="shared" si="397"/>
        <v/>
      </c>
      <c r="BB426" s="358" t="str">
        <f t="shared" si="398"/>
        <v/>
      </c>
      <c r="BC426" s="366" t="str">
        <f t="shared" si="399"/>
        <v/>
      </c>
      <c r="BD426" s="367" t="str">
        <f t="shared" si="400"/>
        <v/>
      </c>
      <c r="BE426" s="356"/>
      <c r="BF426" s="356"/>
      <c r="BG426" s="356"/>
      <c r="BH426" s="356"/>
    </row>
    <row r="427" spans="1:60" ht="21.75" thickBot="1" x14ac:dyDescent="0.4">
      <c r="A427" s="368" t="s">
        <v>293</v>
      </c>
      <c r="B427" s="381">
        <v>0.2</v>
      </c>
      <c r="C427" s="372"/>
      <c r="D427" s="382"/>
      <c r="E427" s="372"/>
      <c r="F427" s="380"/>
      <c r="G427" s="355"/>
      <c r="H427" s="355"/>
      <c r="I427" s="355"/>
      <c r="J427" s="355"/>
      <c r="Q427" s="364" t="str">
        <f t="shared" si="381"/>
        <v/>
      </c>
      <c r="R427" s="388"/>
      <c r="S427" s="364" t="str">
        <f t="shared" si="382"/>
        <v/>
      </c>
      <c r="T427" s="445" t="str">
        <f t="shared" si="383"/>
        <v/>
      </c>
      <c r="U427" s="388"/>
      <c r="V427" s="445" t="str">
        <f t="shared" si="384"/>
        <v/>
      </c>
      <c r="W427" s="388"/>
      <c r="X427" s="445" t="str">
        <f t="shared" si="385"/>
        <v/>
      </c>
      <c r="Y427" s="364" t="str">
        <f t="shared" si="386"/>
        <v/>
      </c>
      <c r="Z427" s="388"/>
      <c r="AA427" s="364" t="str">
        <f t="shared" si="387"/>
        <v/>
      </c>
      <c r="AB427" s="445" t="str">
        <f t="shared" si="388"/>
        <v/>
      </c>
      <c r="AC427" s="388"/>
      <c r="AD427" s="445" t="str">
        <f t="shared" si="389"/>
        <v/>
      </c>
      <c r="AE427" s="364" t="str">
        <f t="shared" si="390"/>
        <v/>
      </c>
      <c r="AF427" s="388"/>
      <c r="AG427" s="364"/>
      <c r="AH427" s="445" t="str">
        <f t="shared" si="391"/>
        <v/>
      </c>
      <c r="AI427" s="388"/>
      <c r="AJ427" s="445" t="str">
        <f t="shared" si="392"/>
        <v/>
      </c>
      <c r="AK427" s="364" t="str">
        <f t="shared" si="393"/>
        <v/>
      </c>
      <c r="AL427" s="388"/>
      <c r="AM427" s="364" t="str">
        <f t="shared" si="394"/>
        <v/>
      </c>
      <c r="AN427" s="445" t="str">
        <f t="shared" si="401"/>
        <v/>
      </c>
      <c r="AO427" s="388"/>
      <c r="AP427" s="445" t="str">
        <f t="shared" si="402"/>
        <v/>
      </c>
      <c r="AQ427" s="434">
        <f t="shared" si="403"/>
        <v>0.2</v>
      </c>
      <c r="AR427" s="451"/>
      <c r="AS427" s="434" t="str">
        <f t="shared" si="404"/>
        <v/>
      </c>
      <c r="AT427" s="389"/>
      <c r="AU427" s="435" t="str">
        <f t="shared" si="405"/>
        <v/>
      </c>
      <c r="AV427" s="364" t="str">
        <f t="shared" si="406"/>
        <v/>
      </c>
      <c r="AW427" s="389"/>
      <c r="AX427" s="365" t="str">
        <f t="shared" si="407"/>
        <v/>
      </c>
      <c r="AY427" s="366" t="str">
        <f t="shared" si="395"/>
        <v/>
      </c>
      <c r="AZ427" s="358" t="str">
        <f t="shared" si="396"/>
        <v/>
      </c>
      <c r="BA427" s="366" t="str">
        <f t="shared" si="397"/>
        <v/>
      </c>
      <c r="BB427" s="358" t="str">
        <f t="shared" si="398"/>
        <v/>
      </c>
      <c r="BC427" s="366" t="str">
        <f t="shared" si="399"/>
        <v/>
      </c>
      <c r="BD427" s="367" t="str">
        <f t="shared" si="400"/>
        <v/>
      </c>
      <c r="BE427" s="356"/>
      <c r="BF427" s="356"/>
      <c r="BG427" s="356"/>
      <c r="BH427" s="356"/>
    </row>
    <row r="428" spans="1:60" ht="21.75" thickBot="1" x14ac:dyDescent="0.4">
      <c r="A428" s="368" t="s">
        <v>294</v>
      </c>
      <c r="B428" s="381">
        <v>0.25</v>
      </c>
      <c r="C428" s="372"/>
      <c r="D428" s="368" t="s">
        <v>284</v>
      </c>
      <c r="E428" s="374"/>
      <c r="F428" s="375">
        <f>IF(B428&gt;0,(B428-B427)/B427,"")</f>
        <v>0.24999999999999994</v>
      </c>
      <c r="G428" s="355"/>
      <c r="H428" s="355"/>
      <c r="I428" s="355"/>
      <c r="J428" s="355"/>
      <c r="Q428" s="364" t="str">
        <f t="shared" si="381"/>
        <v/>
      </c>
      <c r="R428" s="388"/>
      <c r="S428" s="364" t="str">
        <f t="shared" si="382"/>
        <v/>
      </c>
      <c r="T428" s="445" t="str">
        <f t="shared" si="383"/>
        <v/>
      </c>
      <c r="U428" s="388"/>
      <c r="V428" s="445" t="str">
        <f t="shared" si="384"/>
        <v/>
      </c>
      <c r="W428" s="388"/>
      <c r="X428" s="445" t="str">
        <f t="shared" si="385"/>
        <v/>
      </c>
      <c r="Y428" s="364" t="str">
        <f t="shared" si="386"/>
        <v/>
      </c>
      <c r="Z428" s="388"/>
      <c r="AA428" s="364" t="str">
        <f t="shared" si="387"/>
        <v/>
      </c>
      <c r="AB428" s="445" t="str">
        <f t="shared" si="388"/>
        <v/>
      </c>
      <c r="AC428" s="388"/>
      <c r="AD428" s="445" t="str">
        <f t="shared" si="389"/>
        <v/>
      </c>
      <c r="AE428" s="364" t="str">
        <f t="shared" si="390"/>
        <v/>
      </c>
      <c r="AF428" s="388"/>
      <c r="AG428" s="364"/>
      <c r="AH428" s="445" t="str">
        <f t="shared" si="391"/>
        <v/>
      </c>
      <c r="AI428" s="388"/>
      <c r="AJ428" s="445" t="str">
        <f t="shared" si="392"/>
        <v/>
      </c>
      <c r="AK428" s="364" t="str">
        <f t="shared" si="393"/>
        <v/>
      </c>
      <c r="AL428" s="388"/>
      <c r="AM428" s="364" t="str">
        <f t="shared" si="394"/>
        <v/>
      </c>
      <c r="AN428" s="445" t="str">
        <f t="shared" si="401"/>
        <v/>
      </c>
      <c r="AO428" s="388"/>
      <c r="AP428" s="445" t="str">
        <f t="shared" si="402"/>
        <v/>
      </c>
      <c r="AQ428" s="434" t="str">
        <f t="shared" si="403"/>
        <v/>
      </c>
      <c r="AR428" s="451"/>
      <c r="AS428" s="434">
        <f t="shared" si="404"/>
        <v>0.25</v>
      </c>
      <c r="AT428" s="389"/>
      <c r="AU428" s="435">
        <f t="shared" si="405"/>
        <v>0.24999999999999994</v>
      </c>
      <c r="AV428" s="364" t="str">
        <f t="shared" si="406"/>
        <v/>
      </c>
      <c r="AW428" s="389"/>
      <c r="AX428" s="365" t="str">
        <f t="shared" si="407"/>
        <v/>
      </c>
      <c r="AY428" s="366" t="str">
        <f t="shared" si="395"/>
        <v/>
      </c>
      <c r="AZ428" s="358" t="str">
        <f t="shared" si="396"/>
        <v/>
      </c>
      <c r="BA428" s="366" t="str">
        <f t="shared" si="397"/>
        <v/>
      </c>
      <c r="BB428" s="358" t="str">
        <f t="shared" si="398"/>
        <v/>
      </c>
      <c r="BC428" s="366" t="str">
        <f t="shared" si="399"/>
        <v/>
      </c>
      <c r="BD428" s="367" t="str">
        <f t="shared" si="400"/>
        <v/>
      </c>
      <c r="BE428" s="356"/>
      <c r="BF428" s="356"/>
      <c r="BG428" s="356"/>
      <c r="BH428" s="356"/>
    </row>
    <row r="429" spans="1:60" ht="21.75" thickBot="1" x14ac:dyDescent="0.4">
      <c r="A429" s="368" t="s">
        <v>295</v>
      </c>
      <c r="B429" s="381">
        <v>0.25</v>
      </c>
      <c r="C429" s="372"/>
      <c r="D429" s="368" t="s">
        <v>286</v>
      </c>
      <c r="E429" s="374"/>
      <c r="F429" s="375">
        <f>IF(B429&gt;0,(B429-B427)/B427,"")</f>
        <v>0.24999999999999994</v>
      </c>
      <c r="G429" s="355"/>
      <c r="H429" s="355"/>
      <c r="I429" s="355"/>
      <c r="J429" s="355"/>
      <c r="Q429" s="364" t="str">
        <f t="shared" si="381"/>
        <v/>
      </c>
      <c r="R429" s="388"/>
      <c r="S429" s="364" t="str">
        <f t="shared" si="382"/>
        <v/>
      </c>
      <c r="T429" s="445" t="str">
        <f t="shared" si="383"/>
        <v/>
      </c>
      <c r="U429" s="388"/>
      <c r="V429" s="445" t="str">
        <f t="shared" si="384"/>
        <v/>
      </c>
      <c r="W429" s="388"/>
      <c r="X429" s="445" t="str">
        <f t="shared" si="385"/>
        <v/>
      </c>
      <c r="Y429" s="364" t="str">
        <f t="shared" si="386"/>
        <v/>
      </c>
      <c r="Z429" s="388"/>
      <c r="AA429" s="364" t="str">
        <f t="shared" si="387"/>
        <v/>
      </c>
      <c r="AB429" s="445" t="str">
        <f t="shared" si="388"/>
        <v/>
      </c>
      <c r="AC429" s="388"/>
      <c r="AD429" s="445" t="str">
        <f t="shared" si="389"/>
        <v/>
      </c>
      <c r="AE429" s="364" t="str">
        <f t="shared" si="390"/>
        <v/>
      </c>
      <c r="AF429" s="388"/>
      <c r="AG429" s="364"/>
      <c r="AH429" s="445" t="str">
        <f t="shared" si="391"/>
        <v/>
      </c>
      <c r="AI429" s="388"/>
      <c r="AJ429" s="445" t="str">
        <f t="shared" si="392"/>
        <v/>
      </c>
      <c r="AK429" s="364" t="str">
        <f t="shared" si="393"/>
        <v/>
      </c>
      <c r="AL429" s="388"/>
      <c r="AM429" s="364" t="str">
        <f t="shared" si="394"/>
        <v/>
      </c>
      <c r="AN429" s="445" t="str">
        <f t="shared" si="401"/>
        <v/>
      </c>
      <c r="AO429" s="388"/>
      <c r="AP429" s="445" t="str">
        <f t="shared" si="402"/>
        <v/>
      </c>
      <c r="AQ429" s="434" t="str">
        <f t="shared" si="403"/>
        <v/>
      </c>
      <c r="AR429" s="451"/>
      <c r="AS429" s="434" t="str">
        <f t="shared" si="404"/>
        <v/>
      </c>
      <c r="AT429" s="389"/>
      <c r="AU429" s="435" t="str">
        <f t="shared" si="405"/>
        <v/>
      </c>
      <c r="AV429" s="364">
        <f t="shared" si="406"/>
        <v>0.25</v>
      </c>
      <c r="AW429" s="389"/>
      <c r="AX429" s="365">
        <f>IF(A429="16) Qual porcentagem dos recursos financeiros de São Carlos será investida em abastecimento de água e estruturas de saneamento em 2050?   ",F429,"")</f>
        <v>0.24999999999999994</v>
      </c>
      <c r="AY429" s="366" t="str">
        <f t="shared" si="395"/>
        <v/>
      </c>
      <c r="AZ429" s="358" t="str">
        <f t="shared" si="396"/>
        <v/>
      </c>
      <c r="BA429" s="366" t="str">
        <f t="shared" si="397"/>
        <v/>
      </c>
      <c r="BB429" s="358" t="str">
        <f t="shared" si="398"/>
        <v/>
      </c>
      <c r="BC429" s="366" t="str">
        <f t="shared" si="399"/>
        <v/>
      </c>
      <c r="BD429" s="367" t="str">
        <f t="shared" si="400"/>
        <v/>
      </c>
      <c r="BE429" s="356"/>
      <c r="BF429" s="356"/>
      <c r="BG429" s="356"/>
      <c r="BH429" s="356"/>
    </row>
    <row r="430" spans="1:60" ht="21.75" thickBot="1" x14ac:dyDescent="0.4">
      <c r="A430" s="355"/>
      <c r="B430" s="355"/>
      <c r="C430" s="355"/>
      <c r="D430" s="355"/>
      <c r="E430" s="355"/>
      <c r="F430" s="383"/>
      <c r="G430" s="355"/>
      <c r="H430" s="823" t="s">
        <v>296</v>
      </c>
      <c r="I430" s="823"/>
      <c r="J430" s="355"/>
      <c r="Q430" s="364" t="str">
        <f t="shared" si="381"/>
        <v/>
      </c>
      <c r="R430" s="388"/>
      <c r="S430" s="364" t="str">
        <f t="shared" si="382"/>
        <v/>
      </c>
      <c r="T430" s="445" t="str">
        <f t="shared" si="383"/>
        <v/>
      </c>
      <c r="U430" s="388"/>
      <c r="V430" s="445" t="str">
        <f t="shared" si="384"/>
        <v/>
      </c>
      <c r="W430" s="388"/>
      <c r="X430" s="445" t="str">
        <f t="shared" si="385"/>
        <v/>
      </c>
      <c r="Y430" s="364" t="str">
        <f t="shared" si="386"/>
        <v/>
      </c>
      <c r="Z430" s="388"/>
      <c r="AA430" s="364" t="str">
        <f t="shared" si="387"/>
        <v/>
      </c>
      <c r="AB430" s="445" t="str">
        <f t="shared" si="388"/>
        <v/>
      </c>
      <c r="AC430" s="388"/>
      <c r="AD430" s="445" t="str">
        <f t="shared" si="389"/>
        <v/>
      </c>
      <c r="AE430" s="364" t="str">
        <f t="shared" si="390"/>
        <v/>
      </c>
      <c r="AF430" s="388"/>
      <c r="AG430" s="364"/>
      <c r="AH430" s="445" t="str">
        <f t="shared" si="391"/>
        <v/>
      </c>
      <c r="AI430" s="388"/>
      <c r="AJ430" s="445" t="str">
        <f t="shared" si="392"/>
        <v/>
      </c>
      <c r="AK430" s="364" t="str">
        <f t="shared" si="393"/>
        <v/>
      </c>
      <c r="AL430" s="388"/>
      <c r="AM430" s="364" t="str">
        <f t="shared" si="394"/>
        <v/>
      </c>
      <c r="AN430" s="445" t="str">
        <f t="shared" si="401"/>
        <v/>
      </c>
      <c r="AO430" s="388"/>
      <c r="AP430" s="445" t="str">
        <f t="shared" si="402"/>
        <v/>
      </c>
      <c r="AQ430" s="434" t="str">
        <f t="shared" si="403"/>
        <v/>
      </c>
      <c r="AR430" s="451"/>
      <c r="AS430" s="434" t="str">
        <f t="shared" si="404"/>
        <v/>
      </c>
      <c r="AT430" s="389"/>
      <c r="AU430" s="435" t="str">
        <f t="shared" si="405"/>
        <v/>
      </c>
      <c r="AV430" s="364" t="str">
        <f t="shared" si="406"/>
        <v/>
      </c>
      <c r="AW430" s="389"/>
      <c r="AX430" s="365" t="str">
        <f t="shared" si="407"/>
        <v/>
      </c>
      <c r="AY430" s="366" t="str">
        <f t="shared" si="395"/>
        <v/>
      </c>
      <c r="AZ430" s="358" t="str">
        <f t="shared" si="396"/>
        <v/>
      </c>
      <c r="BA430" s="366" t="str">
        <f t="shared" si="397"/>
        <v/>
      </c>
      <c r="BB430" s="358" t="str">
        <f t="shared" si="398"/>
        <v/>
      </c>
      <c r="BC430" s="366" t="str">
        <f t="shared" si="399"/>
        <v/>
      </c>
      <c r="BD430" s="367" t="str">
        <f t="shared" si="400"/>
        <v/>
      </c>
      <c r="BE430" s="356"/>
      <c r="BF430" s="356"/>
      <c r="BG430" s="356"/>
      <c r="BH430" s="356"/>
    </row>
    <row r="431" spans="1:60" ht="21.75" thickBot="1" x14ac:dyDescent="0.4">
      <c r="A431" s="368" t="s">
        <v>297</v>
      </c>
      <c r="B431" s="820" t="s">
        <v>347</v>
      </c>
      <c r="C431" s="821"/>
      <c r="D431" s="821"/>
      <c r="E431" s="821"/>
      <c r="F431" s="821"/>
      <c r="G431" s="822"/>
      <c r="H431" s="819">
        <v>1</v>
      </c>
      <c r="I431" s="819"/>
      <c r="J431" s="355"/>
      <c r="Q431" s="364" t="str">
        <f t="shared" si="381"/>
        <v/>
      </c>
      <c r="R431" s="388"/>
      <c r="S431" s="364" t="str">
        <f t="shared" si="382"/>
        <v/>
      </c>
      <c r="T431" s="445" t="str">
        <f t="shared" si="383"/>
        <v/>
      </c>
      <c r="U431" s="388"/>
      <c r="V431" s="445" t="str">
        <f t="shared" si="384"/>
        <v/>
      </c>
      <c r="W431" s="388"/>
      <c r="X431" s="445" t="str">
        <f t="shared" si="385"/>
        <v/>
      </c>
      <c r="Y431" s="364" t="str">
        <f t="shared" si="386"/>
        <v/>
      </c>
      <c r="Z431" s="388"/>
      <c r="AA431" s="364" t="str">
        <f t="shared" si="387"/>
        <v/>
      </c>
      <c r="AB431" s="445" t="str">
        <f t="shared" si="388"/>
        <v/>
      </c>
      <c r="AC431" s="388"/>
      <c r="AD431" s="445" t="str">
        <f t="shared" si="389"/>
        <v/>
      </c>
      <c r="AE431" s="364" t="str">
        <f t="shared" si="390"/>
        <v/>
      </c>
      <c r="AF431" s="388"/>
      <c r="AG431" s="364"/>
      <c r="AH431" s="445" t="str">
        <f t="shared" si="391"/>
        <v/>
      </c>
      <c r="AI431" s="388"/>
      <c r="AJ431" s="445" t="str">
        <f t="shared" si="392"/>
        <v/>
      </c>
      <c r="AK431" s="364" t="str">
        <f t="shared" si="393"/>
        <v/>
      </c>
      <c r="AL431" s="388"/>
      <c r="AM431" s="364" t="str">
        <f t="shared" si="394"/>
        <v/>
      </c>
      <c r="AN431" s="445" t="str">
        <f t="shared" si="401"/>
        <v/>
      </c>
      <c r="AO431" s="388"/>
      <c r="AP431" s="445" t="str">
        <f t="shared" si="402"/>
        <v/>
      </c>
      <c r="AQ431" s="434" t="str">
        <f t="shared" si="403"/>
        <v/>
      </c>
      <c r="AR431" s="451"/>
      <c r="AS431" s="434" t="str">
        <f t="shared" si="404"/>
        <v/>
      </c>
      <c r="AT431" s="389"/>
      <c r="AU431" s="435" t="str">
        <f t="shared" si="405"/>
        <v/>
      </c>
      <c r="AV431" s="364" t="str">
        <f t="shared" si="406"/>
        <v/>
      </c>
      <c r="AW431" s="389"/>
      <c r="AX431" s="365" t="str">
        <f t="shared" si="407"/>
        <v/>
      </c>
      <c r="AY431" s="366">
        <f t="shared" si="395"/>
        <v>1</v>
      </c>
      <c r="AZ431" s="358" t="str">
        <f t="shared" si="396"/>
        <v/>
      </c>
      <c r="BA431" s="366" t="str">
        <f t="shared" si="397"/>
        <v/>
      </c>
      <c r="BB431" s="358" t="str">
        <f t="shared" si="398"/>
        <v/>
      </c>
      <c r="BC431" s="366" t="str">
        <f t="shared" si="399"/>
        <v/>
      </c>
      <c r="BD431" s="367" t="str">
        <f t="shared" si="400"/>
        <v/>
      </c>
      <c r="BE431" s="356"/>
      <c r="BF431" s="356"/>
      <c r="BG431" s="356"/>
      <c r="BH431" s="356"/>
    </row>
    <row r="432" spans="1:60" ht="21.75" thickBot="1" x14ac:dyDescent="0.4">
      <c r="A432" s="368" t="s">
        <v>299</v>
      </c>
      <c r="B432" s="820" t="s">
        <v>300</v>
      </c>
      <c r="C432" s="821"/>
      <c r="D432" s="821"/>
      <c r="E432" s="821"/>
      <c r="F432" s="821"/>
      <c r="G432" s="822"/>
      <c r="H432" s="819">
        <v>1</v>
      </c>
      <c r="I432" s="819"/>
      <c r="J432" s="355"/>
      <c r="Q432" s="364" t="str">
        <f t="shared" si="381"/>
        <v/>
      </c>
      <c r="R432" s="388"/>
      <c r="S432" s="364" t="str">
        <f t="shared" si="382"/>
        <v/>
      </c>
      <c r="T432" s="445" t="str">
        <f t="shared" si="383"/>
        <v/>
      </c>
      <c r="U432" s="388"/>
      <c r="V432" s="445" t="str">
        <f t="shared" si="384"/>
        <v/>
      </c>
      <c r="W432" s="388"/>
      <c r="X432" s="445" t="str">
        <f t="shared" si="385"/>
        <v/>
      </c>
      <c r="Y432" s="364" t="str">
        <f t="shared" si="386"/>
        <v/>
      </c>
      <c r="Z432" s="388"/>
      <c r="AA432" s="364" t="str">
        <f t="shared" si="387"/>
        <v/>
      </c>
      <c r="AB432" s="445" t="str">
        <f t="shared" si="388"/>
        <v/>
      </c>
      <c r="AC432" s="388"/>
      <c r="AD432" s="445" t="str">
        <f t="shared" si="389"/>
        <v/>
      </c>
      <c r="AE432" s="364" t="str">
        <f t="shared" si="390"/>
        <v/>
      </c>
      <c r="AF432" s="388"/>
      <c r="AG432" s="364"/>
      <c r="AH432" s="445" t="str">
        <f t="shared" si="391"/>
        <v/>
      </c>
      <c r="AI432" s="388"/>
      <c r="AJ432" s="445" t="str">
        <f t="shared" si="392"/>
        <v/>
      </c>
      <c r="AK432" s="364" t="str">
        <f t="shared" si="393"/>
        <v/>
      </c>
      <c r="AL432" s="388"/>
      <c r="AM432" s="364" t="str">
        <f t="shared" si="394"/>
        <v/>
      </c>
      <c r="AN432" s="445" t="str">
        <f t="shared" si="401"/>
        <v/>
      </c>
      <c r="AO432" s="388"/>
      <c r="AP432" s="445" t="str">
        <f t="shared" si="402"/>
        <v/>
      </c>
      <c r="AQ432" s="434" t="str">
        <f t="shared" si="403"/>
        <v/>
      </c>
      <c r="AR432" s="451"/>
      <c r="AS432" s="434" t="str">
        <f t="shared" si="404"/>
        <v/>
      </c>
      <c r="AT432" s="389"/>
      <c r="AU432" s="435" t="str">
        <f t="shared" si="405"/>
        <v/>
      </c>
      <c r="AV432" s="364" t="str">
        <f t="shared" si="406"/>
        <v/>
      </c>
      <c r="AW432" s="389"/>
      <c r="AX432" s="365" t="str">
        <f t="shared" si="407"/>
        <v/>
      </c>
      <c r="AY432" s="366" t="str">
        <f t="shared" si="395"/>
        <v/>
      </c>
      <c r="AZ432" s="358">
        <f t="shared" si="396"/>
        <v>1</v>
      </c>
      <c r="BA432" s="366" t="str">
        <f t="shared" si="397"/>
        <v/>
      </c>
      <c r="BB432" s="358" t="str">
        <f t="shared" si="398"/>
        <v/>
      </c>
      <c r="BC432" s="366" t="str">
        <f t="shared" si="399"/>
        <v/>
      </c>
      <c r="BD432" s="367" t="str">
        <f t="shared" si="400"/>
        <v/>
      </c>
      <c r="BE432" s="356"/>
      <c r="BF432" s="356"/>
      <c r="BG432" s="356"/>
      <c r="BH432" s="356"/>
    </row>
    <row r="433" spans="1:83" ht="21.75" thickBot="1" x14ac:dyDescent="0.4">
      <c r="A433" s="368" t="s">
        <v>301</v>
      </c>
      <c r="B433" s="820" t="s">
        <v>348</v>
      </c>
      <c r="C433" s="821"/>
      <c r="D433" s="821"/>
      <c r="E433" s="821"/>
      <c r="F433" s="821"/>
      <c r="G433" s="822"/>
      <c r="H433" s="819">
        <v>1</v>
      </c>
      <c r="I433" s="819"/>
      <c r="J433" s="355"/>
      <c r="Q433" s="364" t="str">
        <f t="shared" si="381"/>
        <v/>
      </c>
      <c r="R433" s="388"/>
      <c r="S433" s="364" t="str">
        <f t="shared" si="382"/>
        <v/>
      </c>
      <c r="T433" s="445" t="str">
        <f t="shared" si="383"/>
        <v/>
      </c>
      <c r="U433" s="388"/>
      <c r="V433" s="445" t="str">
        <f t="shared" si="384"/>
        <v/>
      </c>
      <c r="W433" s="388"/>
      <c r="X433" s="445" t="str">
        <f t="shared" si="385"/>
        <v/>
      </c>
      <c r="Y433" s="364" t="str">
        <f t="shared" si="386"/>
        <v/>
      </c>
      <c r="Z433" s="388"/>
      <c r="AA433" s="364" t="str">
        <f t="shared" si="387"/>
        <v/>
      </c>
      <c r="AB433" s="445" t="str">
        <f t="shared" si="388"/>
        <v/>
      </c>
      <c r="AC433" s="388"/>
      <c r="AD433" s="445" t="str">
        <f t="shared" si="389"/>
        <v/>
      </c>
      <c r="AE433" s="364" t="str">
        <f t="shared" si="390"/>
        <v/>
      </c>
      <c r="AF433" s="388"/>
      <c r="AG433" s="364"/>
      <c r="AH433" s="445" t="str">
        <f t="shared" si="391"/>
        <v/>
      </c>
      <c r="AI433" s="388"/>
      <c r="AJ433" s="445" t="str">
        <f t="shared" si="392"/>
        <v/>
      </c>
      <c r="AK433" s="364" t="str">
        <f t="shared" si="393"/>
        <v/>
      </c>
      <c r="AL433" s="388"/>
      <c r="AM433" s="364" t="str">
        <f t="shared" si="394"/>
        <v/>
      </c>
      <c r="AN433" s="445" t="str">
        <f t="shared" si="401"/>
        <v/>
      </c>
      <c r="AO433" s="388"/>
      <c r="AP433" s="445" t="str">
        <f t="shared" si="402"/>
        <v/>
      </c>
      <c r="AQ433" s="434" t="str">
        <f t="shared" si="403"/>
        <v/>
      </c>
      <c r="AR433" s="451"/>
      <c r="AS433" s="434" t="str">
        <f t="shared" si="404"/>
        <v/>
      </c>
      <c r="AT433" s="389"/>
      <c r="AU433" s="435" t="str">
        <f t="shared" si="405"/>
        <v/>
      </c>
      <c r="AV433" s="364" t="str">
        <f t="shared" si="406"/>
        <v/>
      </c>
      <c r="AW433" s="389"/>
      <c r="AX433" s="365" t="str">
        <f t="shared" si="407"/>
        <v/>
      </c>
      <c r="AY433" s="366" t="str">
        <f t="shared" si="395"/>
        <v/>
      </c>
      <c r="AZ433" s="358" t="str">
        <f t="shared" si="396"/>
        <v/>
      </c>
      <c r="BA433" s="366">
        <f t="shared" si="397"/>
        <v>1</v>
      </c>
      <c r="BB433" s="358" t="str">
        <f t="shared" si="398"/>
        <v/>
      </c>
      <c r="BC433" s="366" t="str">
        <f t="shared" si="399"/>
        <v/>
      </c>
      <c r="BD433" s="367" t="str">
        <f t="shared" si="400"/>
        <v/>
      </c>
      <c r="BE433" s="356"/>
      <c r="BF433" s="356"/>
      <c r="BG433" s="356"/>
      <c r="BH433" s="356"/>
    </row>
    <row r="434" spans="1:83" ht="21.75" thickBot="1" x14ac:dyDescent="0.4">
      <c r="A434" s="368" t="s">
        <v>302</v>
      </c>
      <c r="B434" s="820" t="s">
        <v>311</v>
      </c>
      <c r="C434" s="821"/>
      <c r="D434" s="821"/>
      <c r="E434" s="821"/>
      <c r="F434" s="821"/>
      <c r="G434" s="822"/>
      <c r="H434" s="819">
        <v>0</v>
      </c>
      <c r="I434" s="819"/>
      <c r="J434" s="355"/>
      <c r="Q434" s="364" t="str">
        <f t="shared" si="381"/>
        <v/>
      </c>
      <c r="R434" s="388"/>
      <c r="S434" s="364" t="str">
        <f t="shared" si="382"/>
        <v/>
      </c>
      <c r="T434" s="445" t="str">
        <f t="shared" si="383"/>
        <v/>
      </c>
      <c r="U434" s="388"/>
      <c r="V434" s="445" t="str">
        <f t="shared" si="384"/>
        <v/>
      </c>
      <c r="W434" s="388"/>
      <c r="X434" s="445" t="str">
        <f t="shared" si="385"/>
        <v/>
      </c>
      <c r="Y434" s="364" t="str">
        <f t="shared" si="386"/>
        <v/>
      </c>
      <c r="Z434" s="388"/>
      <c r="AA434" s="364" t="str">
        <f t="shared" si="387"/>
        <v/>
      </c>
      <c r="AB434" s="445" t="str">
        <f t="shared" si="388"/>
        <v/>
      </c>
      <c r="AC434" s="388"/>
      <c r="AD434" s="445" t="str">
        <f t="shared" si="389"/>
        <v/>
      </c>
      <c r="AE434" s="364" t="str">
        <f t="shared" si="390"/>
        <v/>
      </c>
      <c r="AF434" s="388"/>
      <c r="AG434" s="364"/>
      <c r="AH434" s="445" t="str">
        <f t="shared" si="391"/>
        <v/>
      </c>
      <c r="AI434" s="388"/>
      <c r="AJ434" s="445" t="str">
        <f t="shared" si="392"/>
        <v/>
      </c>
      <c r="AK434" s="364" t="str">
        <f t="shared" si="393"/>
        <v/>
      </c>
      <c r="AL434" s="388"/>
      <c r="AM434" s="364" t="str">
        <f t="shared" si="394"/>
        <v/>
      </c>
      <c r="AN434" s="445" t="str">
        <f t="shared" si="401"/>
        <v/>
      </c>
      <c r="AO434" s="388"/>
      <c r="AP434" s="445" t="str">
        <f t="shared" si="402"/>
        <v/>
      </c>
      <c r="AQ434" s="434" t="str">
        <f t="shared" si="403"/>
        <v/>
      </c>
      <c r="AR434" s="451"/>
      <c r="AS434" s="434" t="str">
        <f t="shared" si="404"/>
        <v/>
      </c>
      <c r="AT434" s="389"/>
      <c r="AU434" s="435" t="str">
        <f t="shared" si="405"/>
        <v/>
      </c>
      <c r="AV434" s="364" t="str">
        <f t="shared" si="406"/>
        <v/>
      </c>
      <c r="AW434" s="389"/>
      <c r="AX434" s="365" t="str">
        <f t="shared" si="407"/>
        <v/>
      </c>
      <c r="AY434" s="366" t="str">
        <f t="shared" si="395"/>
        <v/>
      </c>
      <c r="AZ434" s="358" t="str">
        <f t="shared" si="396"/>
        <v/>
      </c>
      <c r="BA434" s="366" t="str">
        <f t="shared" si="397"/>
        <v/>
      </c>
      <c r="BB434" s="358">
        <f t="shared" si="398"/>
        <v>0</v>
      </c>
      <c r="BC434" s="366" t="str">
        <f t="shared" si="399"/>
        <v/>
      </c>
      <c r="BD434" s="367" t="str">
        <f t="shared" si="400"/>
        <v/>
      </c>
      <c r="BE434" s="356"/>
      <c r="BF434" s="356"/>
      <c r="BG434" s="356"/>
      <c r="BH434" s="356"/>
    </row>
    <row r="435" spans="1:83" ht="21.75" thickBot="1" x14ac:dyDescent="0.4">
      <c r="A435" s="368" t="s">
        <v>303</v>
      </c>
      <c r="B435" s="820" t="s">
        <v>349</v>
      </c>
      <c r="C435" s="821"/>
      <c r="D435" s="821"/>
      <c r="E435" s="821"/>
      <c r="F435" s="821"/>
      <c r="G435" s="822"/>
      <c r="H435" s="819">
        <v>1</v>
      </c>
      <c r="I435" s="819"/>
      <c r="J435" s="355"/>
      <c r="Q435" s="364" t="str">
        <f t="shared" si="381"/>
        <v/>
      </c>
      <c r="R435" s="388"/>
      <c r="S435" s="364" t="str">
        <f t="shared" si="382"/>
        <v/>
      </c>
      <c r="T435" s="445" t="str">
        <f t="shared" si="383"/>
        <v/>
      </c>
      <c r="U435" s="388"/>
      <c r="V435" s="445" t="str">
        <f t="shared" si="384"/>
        <v/>
      </c>
      <c r="W435" s="388"/>
      <c r="X435" s="445" t="str">
        <f t="shared" si="385"/>
        <v/>
      </c>
      <c r="Y435" s="364" t="str">
        <f t="shared" si="386"/>
        <v/>
      </c>
      <c r="Z435" s="388"/>
      <c r="AA435" s="364" t="str">
        <f t="shared" si="387"/>
        <v/>
      </c>
      <c r="AB435" s="445" t="str">
        <f t="shared" si="388"/>
        <v/>
      </c>
      <c r="AC435" s="388"/>
      <c r="AD435" s="445" t="str">
        <f t="shared" si="389"/>
        <v/>
      </c>
      <c r="AE435" s="364" t="str">
        <f t="shared" si="390"/>
        <v/>
      </c>
      <c r="AF435" s="388"/>
      <c r="AG435" s="364"/>
      <c r="AH435" s="445" t="str">
        <f t="shared" si="391"/>
        <v/>
      </c>
      <c r="AI435" s="388"/>
      <c r="AJ435" s="445" t="str">
        <f t="shared" si="392"/>
        <v/>
      </c>
      <c r="AK435" s="364" t="str">
        <f t="shared" si="393"/>
        <v/>
      </c>
      <c r="AL435" s="388"/>
      <c r="AM435" s="364" t="str">
        <f t="shared" si="394"/>
        <v/>
      </c>
      <c r="AN435" s="445" t="str">
        <f t="shared" si="401"/>
        <v/>
      </c>
      <c r="AO435" s="388"/>
      <c r="AP435" s="445" t="str">
        <f t="shared" si="402"/>
        <v/>
      </c>
      <c r="AQ435" s="434" t="str">
        <f t="shared" si="403"/>
        <v/>
      </c>
      <c r="AR435" s="451"/>
      <c r="AS435" s="434" t="str">
        <f t="shared" si="404"/>
        <v/>
      </c>
      <c r="AT435" s="389"/>
      <c r="AU435" s="435" t="str">
        <f t="shared" si="405"/>
        <v/>
      </c>
      <c r="AV435" s="364" t="str">
        <f t="shared" si="406"/>
        <v/>
      </c>
      <c r="AW435" s="389"/>
      <c r="AX435" s="365" t="str">
        <f t="shared" si="407"/>
        <v/>
      </c>
      <c r="AY435" s="366" t="str">
        <f t="shared" si="395"/>
        <v/>
      </c>
      <c r="AZ435" s="358" t="str">
        <f t="shared" si="396"/>
        <v/>
      </c>
      <c r="BA435" s="366" t="str">
        <f t="shared" si="397"/>
        <v/>
      </c>
      <c r="BB435" s="358" t="str">
        <f t="shared" si="398"/>
        <v/>
      </c>
      <c r="BC435" s="366">
        <f t="shared" si="399"/>
        <v>1</v>
      </c>
      <c r="BD435" s="367" t="str">
        <f t="shared" si="400"/>
        <v/>
      </c>
      <c r="BE435" s="356"/>
      <c r="BF435" s="356"/>
      <c r="BG435" s="356"/>
      <c r="BH435" s="356"/>
    </row>
    <row r="436" spans="1:83" ht="21.75" thickBot="1" x14ac:dyDescent="0.4">
      <c r="A436" s="368" t="s">
        <v>305</v>
      </c>
      <c r="B436" s="820"/>
      <c r="C436" s="821"/>
      <c r="D436" s="821"/>
      <c r="E436" s="821"/>
      <c r="F436" s="821"/>
      <c r="G436" s="822"/>
      <c r="H436" s="819"/>
      <c r="I436" s="819"/>
      <c r="J436" s="355"/>
      <c r="Q436" s="364" t="str">
        <f t="shared" si="381"/>
        <v/>
      </c>
      <c r="R436" s="388"/>
      <c r="S436" s="364" t="str">
        <f t="shared" si="382"/>
        <v/>
      </c>
      <c r="T436" s="445" t="str">
        <f t="shared" si="383"/>
        <v/>
      </c>
      <c r="U436" s="388"/>
      <c r="V436" s="445" t="str">
        <f t="shared" si="384"/>
        <v/>
      </c>
      <c r="W436" s="388"/>
      <c r="X436" s="445" t="str">
        <f t="shared" si="385"/>
        <v/>
      </c>
      <c r="Y436" s="364" t="str">
        <f t="shared" si="386"/>
        <v/>
      </c>
      <c r="Z436" s="388"/>
      <c r="AA436" s="364" t="str">
        <f t="shared" si="387"/>
        <v/>
      </c>
      <c r="AB436" s="445" t="str">
        <f t="shared" si="388"/>
        <v/>
      </c>
      <c r="AC436" s="388"/>
      <c r="AD436" s="445" t="str">
        <f t="shared" si="389"/>
        <v/>
      </c>
      <c r="AE436" s="364" t="str">
        <f t="shared" si="390"/>
        <v/>
      </c>
      <c r="AF436" s="388"/>
      <c r="AG436" s="364"/>
      <c r="AH436" s="445" t="str">
        <f t="shared" si="391"/>
        <v/>
      </c>
      <c r="AI436" s="388"/>
      <c r="AJ436" s="445" t="str">
        <f t="shared" si="392"/>
        <v/>
      </c>
      <c r="AK436" s="364" t="str">
        <f t="shared" si="393"/>
        <v/>
      </c>
      <c r="AL436" s="388"/>
      <c r="AM436" s="364" t="str">
        <f t="shared" si="394"/>
        <v/>
      </c>
      <c r="AN436" s="445" t="str">
        <f t="shared" si="401"/>
        <v/>
      </c>
      <c r="AO436" s="388"/>
      <c r="AP436" s="445" t="str">
        <f t="shared" si="402"/>
        <v/>
      </c>
      <c r="AQ436" s="434" t="str">
        <f t="shared" si="403"/>
        <v/>
      </c>
      <c r="AR436" s="451"/>
      <c r="AS436" s="434" t="str">
        <f t="shared" si="404"/>
        <v/>
      </c>
      <c r="AT436" s="389"/>
      <c r="AU436" s="435" t="str">
        <f t="shared" si="405"/>
        <v/>
      </c>
      <c r="AV436" s="364" t="str">
        <f t="shared" si="406"/>
        <v/>
      </c>
      <c r="AW436" s="389"/>
      <c r="AX436" s="365" t="str">
        <f t="shared" si="407"/>
        <v/>
      </c>
      <c r="AY436" s="366" t="str">
        <f t="shared" si="395"/>
        <v/>
      </c>
      <c r="AZ436" s="358" t="str">
        <f t="shared" si="396"/>
        <v/>
      </c>
      <c r="BA436" s="366" t="str">
        <f t="shared" si="397"/>
        <v/>
      </c>
      <c r="BB436" s="358" t="str">
        <f t="shared" si="398"/>
        <v/>
      </c>
      <c r="BC436" s="366" t="str">
        <f t="shared" si="399"/>
        <v/>
      </c>
      <c r="BD436" s="367">
        <f t="shared" si="400"/>
        <v>0</v>
      </c>
      <c r="BE436" s="356"/>
      <c r="BF436" s="356"/>
      <c r="BG436" s="356"/>
      <c r="BH436" s="356"/>
      <c r="BJ436" s="360" t="str">
        <f>IF(B411&lt;20,SUM(AY410:BC436),"")</f>
        <v/>
      </c>
      <c r="BK436" s="360" t="str">
        <f>IF(AND(B411&gt;19,B411&lt;31),SUM(AY410:BC436),"")</f>
        <v/>
      </c>
      <c r="BL436" s="360">
        <f>IF(B411&gt;30,SUM(AY410:BC436),"")</f>
        <v>4</v>
      </c>
      <c r="BM436" s="356"/>
      <c r="BN436" s="360" t="str">
        <f>IF(AND(B411&lt;20,BJ436=0),1,"")</f>
        <v/>
      </c>
      <c r="BO436" s="360" t="str">
        <f>IF(AND(B411&lt;20,BJ436=1),1,"")</f>
        <v/>
      </c>
      <c r="BP436" s="360" t="str">
        <f>IF(AND(B411&lt;20,BJ436=2),1,"")</f>
        <v/>
      </c>
      <c r="BQ436" s="360" t="str">
        <f>IF(AND(B411&lt;20,BJ436=3),1,"")</f>
        <v/>
      </c>
      <c r="BR436" s="360" t="str">
        <f>IF(AND(B411&lt;20,BJ436=4),1,"")</f>
        <v/>
      </c>
      <c r="BS436" s="360" t="str">
        <f>IF(AND(B411&lt;20,BJ436=5),1,"")</f>
        <v/>
      </c>
      <c r="BT436" s="360" t="str">
        <f>IF(AND(AND(B411&gt;19,B411&lt;31),BK436=0),1,"")</f>
        <v/>
      </c>
      <c r="BU436" s="360" t="str">
        <f>IF(AND(AND(B411&gt;19,B411&lt;31),BK436=1),1,"")</f>
        <v/>
      </c>
      <c r="BV436" s="360" t="str">
        <f>IF(AND(AND(B411&gt;19,B411&lt;31),BK436=2),1,"")</f>
        <v/>
      </c>
      <c r="BW436" s="360" t="str">
        <f>IF(AND(AND(B411&gt;19,B411&lt;31),BK436=3),1,"")</f>
        <v/>
      </c>
      <c r="BX436" s="360" t="str">
        <f>IF(AND(AND(B411&gt;19,B411&lt;31),BK436=4),1,"")</f>
        <v/>
      </c>
      <c r="BY436" s="360" t="str">
        <f>IF(AND(AND(B411&gt;19,B411&lt;31),BK436=5),1,"")</f>
        <v/>
      </c>
      <c r="BZ436" s="360" t="str">
        <f>IF(AND(B411&gt;30,BL436=0),1,"")</f>
        <v/>
      </c>
      <c r="CA436" s="360" t="str">
        <f>IF(AND(B411&gt;30,BL436=1),1,"")</f>
        <v/>
      </c>
      <c r="CB436" s="360" t="str">
        <f>IF(AND(B411&gt;30,BL436=2),1,"")</f>
        <v/>
      </c>
      <c r="CC436" s="360" t="str">
        <f>IF(AND(B411&gt;30,BL436=3),1,"")</f>
        <v/>
      </c>
      <c r="CD436" s="360">
        <f>IF(AND(B411&gt;30,BL436=4),1,"")</f>
        <v>1</v>
      </c>
      <c r="CE436" s="360" t="str">
        <f>IF(AND(B411&gt;30,BL436=5),1,"")</f>
        <v/>
      </c>
    </row>
    <row r="437" spans="1:83" ht="36" x14ac:dyDescent="0.35">
      <c r="A437" s="818" t="str">
        <f>CONCATENATE("Voluntário",J437)</f>
        <v>Voluntário16</v>
      </c>
      <c r="B437" s="818"/>
      <c r="C437" s="818"/>
      <c r="D437" s="818"/>
      <c r="E437" s="818"/>
      <c r="F437" s="818"/>
      <c r="G437" s="818"/>
      <c r="H437" s="818"/>
      <c r="I437" s="818"/>
      <c r="J437" s="355">
        <f>J408+1</f>
        <v>16</v>
      </c>
      <c r="Q437" s="396"/>
      <c r="S437" s="396"/>
      <c r="T437" s="396"/>
      <c r="V437" s="396"/>
      <c r="X437" s="396"/>
      <c r="Y437" s="396"/>
      <c r="AA437" s="396"/>
      <c r="AB437" s="396"/>
      <c r="AD437" s="396"/>
      <c r="AE437" s="396"/>
      <c r="AG437" s="396"/>
      <c r="AH437" s="396"/>
      <c r="AJ437" s="396"/>
      <c r="AK437" s="396"/>
      <c r="AM437" s="396"/>
      <c r="AN437" s="396"/>
      <c r="AP437" s="396"/>
      <c r="AV437" s="396"/>
      <c r="AX437" s="397"/>
      <c r="AY437" s="398"/>
      <c r="AZ437" s="399"/>
      <c r="BA437" s="398"/>
      <c r="BB437" s="399"/>
      <c r="BC437" s="398"/>
      <c r="BD437" s="398"/>
      <c r="BE437" s="356"/>
      <c r="BF437" s="356"/>
      <c r="BG437" s="356"/>
      <c r="BH437" s="356"/>
    </row>
    <row r="438" spans="1:83" ht="21" x14ac:dyDescent="0.35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Q438" s="396"/>
      <c r="S438" s="396"/>
      <c r="T438" s="396"/>
      <c r="V438" s="396"/>
      <c r="X438" s="396"/>
      <c r="Y438" s="396"/>
      <c r="AA438" s="396"/>
      <c r="AB438" s="396"/>
      <c r="AD438" s="396"/>
      <c r="AE438" s="396"/>
      <c r="AG438" s="396"/>
      <c r="AH438" s="396"/>
      <c r="AJ438" s="396"/>
      <c r="AK438" s="396"/>
      <c r="AM438" s="396"/>
      <c r="AN438" s="396"/>
      <c r="AP438" s="396"/>
      <c r="AV438" s="396"/>
      <c r="AX438" s="397"/>
      <c r="AY438" s="398"/>
      <c r="AZ438" s="399"/>
      <c r="BA438" s="398"/>
      <c r="BB438" s="399"/>
      <c r="BC438" s="398"/>
      <c r="BD438" s="398"/>
      <c r="BE438" s="356"/>
      <c r="BF438" s="356"/>
      <c r="BG438" s="356"/>
      <c r="BH438" s="356"/>
    </row>
    <row r="439" spans="1:83" ht="21" x14ac:dyDescent="0.35">
      <c r="A439" s="356" t="s">
        <v>271</v>
      </c>
      <c r="B439" s="824" t="s">
        <v>350</v>
      </c>
      <c r="C439" s="819"/>
      <c r="D439" s="819"/>
      <c r="E439" s="819"/>
      <c r="F439" s="819"/>
      <c r="G439" s="819"/>
      <c r="H439" s="819"/>
      <c r="I439" s="819"/>
      <c r="J439" s="355"/>
      <c r="Q439" s="396"/>
      <c r="S439" s="396"/>
      <c r="T439" s="396"/>
      <c r="V439" s="396"/>
      <c r="X439" s="396"/>
      <c r="Y439" s="396"/>
      <c r="AA439" s="396"/>
      <c r="AB439" s="396"/>
      <c r="AD439" s="396"/>
      <c r="AE439" s="396"/>
      <c r="AG439" s="396"/>
      <c r="AH439" s="396"/>
      <c r="AJ439" s="396"/>
      <c r="AK439" s="396"/>
      <c r="AM439" s="396"/>
      <c r="AN439" s="396"/>
      <c r="AP439" s="396"/>
      <c r="AV439" s="396"/>
      <c r="AX439" s="397"/>
      <c r="AY439" s="398"/>
      <c r="AZ439" s="399"/>
      <c r="BA439" s="398"/>
      <c r="BB439" s="399"/>
      <c r="BC439" s="398"/>
      <c r="BD439" s="398"/>
      <c r="BE439" s="356"/>
      <c r="BF439" s="356"/>
      <c r="BG439" s="356"/>
      <c r="BH439" s="356"/>
    </row>
    <row r="440" spans="1:83" ht="21" x14ac:dyDescent="0.35">
      <c r="A440" s="356" t="s">
        <v>272</v>
      </c>
      <c r="B440" s="819">
        <v>38</v>
      </c>
      <c r="C440" s="819"/>
      <c r="D440" s="819"/>
      <c r="E440" s="819"/>
      <c r="F440" s="819"/>
      <c r="G440" s="819"/>
      <c r="H440" s="819"/>
      <c r="I440" s="819"/>
      <c r="J440" s="355"/>
      <c r="Q440" s="396"/>
      <c r="S440" s="396"/>
      <c r="T440" s="396"/>
      <c r="V440" s="396"/>
      <c r="X440" s="396"/>
      <c r="Y440" s="396"/>
      <c r="AA440" s="396"/>
      <c r="AB440" s="396"/>
      <c r="AD440" s="396"/>
      <c r="AE440" s="396"/>
      <c r="AG440" s="396"/>
      <c r="AH440" s="396"/>
      <c r="AJ440" s="396"/>
      <c r="AK440" s="396"/>
      <c r="AM440" s="396"/>
      <c r="AN440" s="396"/>
      <c r="AP440" s="396"/>
      <c r="AV440" s="396"/>
      <c r="AX440" s="397"/>
      <c r="AY440" s="398"/>
      <c r="AZ440" s="399"/>
      <c r="BA440" s="398"/>
      <c r="BB440" s="399"/>
      <c r="BC440" s="398"/>
      <c r="BD440" s="398"/>
      <c r="BE440" s="356"/>
      <c r="BF440" s="360" t="str">
        <f>IF(B440&lt;20,1,"")</f>
        <v/>
      </c>
      <c r="BG440" s="360" t="str">
        <f>IF(AND(B440&gt;19,B440&lt;31),1,"")</f>
        <v/>
      </c>
      <c r="BH440" s="360">
        <f>IF(B440&gt;30,1,"")</f>
        <v>1</v>
      </c>
    </row>
    <row r="441" spans="1:83" ht="21" x14ac:dyDescent="0.35">
      <c r="A441" s="356" t="s">
        <v>273</v>
      </c>
      <c r="B441" s="819" t="s">
        <v>351</v>
      </c>
      <c r="C441" s="819"/>
      <c r="D441" s="819"/>
      <c r="E441" s="819"/>
      <c r="F441" s="819"/>
      <c r="G441" s="819"/>
      <c r="H441" s="819"/>
      <c r="I441" s="819"/>
      <c r="J441" s="355"/>
      <c r="Q441" s="396"/>
      <c r="S441" s="396"/>
      <c r="T441" s="396"/>
      <c r="V441" s="396"/>
      <c r="X441" s="396"/>
      <c r="Y441" s="396"/>
      <c r="AA441" s="396"/>
      <c r="AB441" s="396"/>
      <c r="AD441" s="396"/>
      <c r="AE441" s="396"/>
      <c r="AG441" s="396"/>
      <c r="AH441" s="396"/>
      <c r="AJ441" s="396"/>
      <c r="AK441" s="396"/>
      <c r="AM441" s="396"/>
      <c r="AN441" s="396"/>
      <c r="AP441" s="396"/>
      <c r="AV441" s="396"/>
      <c r="AX441" s="397"/>
      <c r="AY441" s="398"/>
      <c r="AZ441" s="399"/>
      <c r="BA441" s="398"/>
      <c r="BB441" s="399"/>
      <c r="BC441" s="398"/>
      <c r="BD441" s="398"/>
      <c r="BE441" s="356"/>
      <c r="BF441" s="356"/>
      <c r="BG441" s="356"/>
      <c r="BH441" s="356"/>
    </row>
    <row r="442" spans="1:83" ht="21.75" thickBot="1" x14ac:dyDescent="0.4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Q442" s="396"/>
      <c r="S442" s="396"/>
      <c r="T442" s="396"/>
      <c r="V442" s="396"/>
      <c r="X442" s="396"/>
      <c r="Y442" s="396"/>
      <c r="AA442" s="396"/>
      <c r="AB442" s="396"/>
      <c r="AD442" s="396"/>
      <c r="AE442" s="396"/>
      <c r="AG442" s="396"/>
      <c r="AH442" s="396"/>
      <c r="AJ442" s="396"/>
      <c r="AK442" s="396"/>
      <c r="AM442" s="396"/>
      <c r="AN442" s="396"/>
      <c r="AP442" s="396"/>
      <c r="AV442" s="396"/>
      <c r="AX442" s="397"/>
      <c r="AY442" s="398"/>
      <c r="AZ442" s="399"/>
      <c r="BA442" s="398"/>
      <c r="BB442" s="399"/>
      <c r="BC442" s="398"/>
      <c r="BD442" s="398"/>
      <c r="BE442" s="356"/>
      <c r="BF442" s="356"/>
      <c r="BG442" s="356"/>
      <c r="BH442" s="356"/>
    </row>
    <row r="443" spans="1:83" ht="21.75" thickBot="1" x14ac:dyDescent="0.4">
      <c r="A443" s="368" t="s">
        <v>275</v>
      </c>
      <c r="B443" s="369">
        <v>5</v>
      </c>
      <c r="C443" s="370"/>
      <c r="D443" s="355"/>
      <c r="E443" s="355"/>
      <c r="F443" s="355"/>
      <c r="G443" s="355"/>
      <c r="H443" s="355"/>
      <c r="I443" s="355"/>
      <c r="J443" s="355"/>
      <c r="Q443" s="364" t="str">
        <f t="shared" ref="Q443:Q465" si="408">IF(A443="5) Quanto a sua casa pagava de conta de água mensalmente há 10 anos atrás (aproximadamente)?",F443,"")</f>
        <v/>
      </c>
      <c r="R443" s="388"/>
      <c r="S443" s="364" t="str">
        <f t="shared" ref="S443:S465" si="409">IF(A443="5) Quanto a sua casa pagava de conta de água mensalmente há 10 anos atrás (aproximadamente)?",I443,"")</f>
        <v/>
      </c>
      <c r="T443" s="445" t="str">
        <f t="shared" ref="T443:T465" si="410">IF(A443="6) Quanto a sua casa paga de conta de água hoje?  ",F443,"")</f>
        <v/>
      </c>
      <c r="U443" s="388"/>
      <c r="V443" s="445" t="str">
        <f t="shared" ref="V443:V465" si="411">IF(A443="7) Quanto você acha que sua casa pagará de conta de água em 2030?",F443,"")</f>
        <v/>
      </c>
      <c r="W443" s="388"/>
      <c r="X443" s="445" t="str">
        <f t="shared" ref="X443:X465" si="412">IF(A443="7) Quanto você acha que sua casa pagará de conta de água em 2030?",I443,"")</f>
        <v/>
      </c>
      <c r="Y443" s="364" t="str">
        <f t="shared" ref="Y443:Y465" si="413">IF(A443="8) Quanto você acha que sua casa pagará de conta de água em 2050?  ",F443,"")</f>
        <v/>
      </c>
      <c r="Z443" s="388"/>
      <c r="AA443" s="364" t="str">
        <f t="shared" ref="AA443:AA465" si="414">IF(A443="8) Quanto você acha que sua casa pagará de conta de água em 2050?  ",I443,"")</f>
        <v/>
      </c>
      <c r="AB443" s="445" t="str">
        <f t="shared" ref="AB443:AB465" si="415">IF(A443="9) Há dez anos atrás, sua casa produzia quantas sacolinhas de lixo por semana (aproximadamente)?",F443,"")</f>
        <v/>
      </c>
      <c r="AC443" s="388"/>
      <c r="AD443" s="445" t="str">
        <f t="shared" ref="AD443:AD465" si="416">IF(A443="9) Há dez anos atrás, sua casa produzia quantas sacolinhas de lixo por semana (aproximadamente)?",I443,"")</f>
        <v/>
      </c>
      <c r="AE443" s="364" t="str">
        <f t="shared" ref="AE443:AE465" si="417">IF(A443="10) Sua casa produz quantas sacolinhas de lixo por semana hoje em dia?   ",F443,"")</f>
        <v/>
      </c>
      <c r="AF443" s="388"/>
      <c r="AG443" s="364"/>
      <c r="AH443" s="445" t="str">
        <f t="shared" ref="AH443:AH465" si="418">IF(A443="11) Quantas sacolinhas de lixo você acha que sua casa produzirá por semana em 2030?  ",F443,"")</f>
        <v/>
      </c>
      <c r="AI443" s="388"/>
      <c r="AJ443" s="445" t="str">
        <f t="shared" ref="AJ443:AJ465" si="419">IF(A443="11) Quantas sacolinhas de lixo você acha que sua casa produzirá por semana em 2030?  ",I443,"")</f>
        <v/>
      </c>
      <c r="AK443" s="364" t="str">
        <f t="shared" ref="AK443:AK465" si="420">IF(A443="12) Quantas sacolinhas de lixo você acha que sua casa produzirá por semana em 2050?  ",F443,"")</f>
        <v/>
      </c>
      <c r="AL443" s="388"/>
      <c r="AM443" s="364" t="str">
        <f t="shared" ref="AM443:AM465" si="421">IF(A443="12) Quantas sacolinhas de lixo você acha que sua casa produzirá por semana em 2050?  ",I443,"")</f>
        <v/>
      </c>
      <c r="AN443" s="445" t="str">
        <f>IF(A443="13) Qual porcentagem dos recursos financeiros de São Carlos era investida em abastecimento de água e estruturas de saneamento dez anos atrás? ",B443,"")</f>
        <v/>
      </c>
      <c r="AO443" s="388"/>
      <c r="AP443" s="445" t="str">
        <f>IF(A443="13) Qual porcentagem dos recursos financeiros de São Carlos era investida em abastecimento de água e estruturas de saneamento dez anos atrás? ",F443,"")</f>
        <v/>
      </c>
      <c r="AQ443" s="434" t="str">
        <f>IF(A443="14) Qual porcentagem dos recursos financeiros de São Carlos é investida em abastecimento de água e estruturas de saneamento hoje? ",B443,"")</f>
        <v/>
      </c>
      <c r="AR443" s="451"/>
      <c r="AS443" s="434" t="str">
        <f>IF(A443="15) Qual porcentagem dos recursos financeiros de São Carlos será investida em abastecimento de água e estruturas de saneamento em 2030? ",B443,"")</f>
        <v/>
      </c>
      <c r="AT443" s="389"/>
      <c r="AU443" s="435" t="str">
        <f>IF(A443="15) Qual porcentagem dos recursos financeiros de São Carlos será investida em abastecimento de água e estruturas de saneamento em 2030? ",F443,"")</f>
        <v/>
      </c>
      <c r="AV443" s="364" t="str">
        <f>IF(A443="16) Qual porcentagem dos recursos financeiros de São Carlos será investida em abastecimento de água e estruturas de saneamento em 2050?   ",B443,"")</f>
        <v/>
      </c>
      <c r="AW443" s="389"/>
      <c r="AX443" s="365" t="str">
        <f>IF(A443="16) Qual porcentagem dos recursos financeiros de São Carlos será investida em abastecimento de água e estruturas de saneamento em 2050?   ",B443,"")</f>
        <v/>
      </c>
      <c r="AY443" s="366" t="str">
        <f t="shared" ref="AY443:AY465" si="422">IF(A443="17) De onde vem a água que você bebe?  ",H443,"")</f>
        <v/>
      </c>
      <c r="AZ443" s="358" t="str">
        <f t="shared" ref="AZ443:AZ465" si="423">IF(A443="18) Quem é responsável por trazer água para sua casa?  ",H443,"")</f>
        <v/>
      </c>
      <c r="BA443" s="366" t="str">
        <f t="shared" ref="BA443:BA465" si="424">IF(A443="19) O que acontece com o esgoto que sai da sua casa?  ",H443,"")</f>
        <v/>
      </c>
      <c r="BB443" s="358" t="str">
        <f t="shared" ref="BB443:BB465" si="425">IF(A443="20) Quem consome mais água em sua cidade: a população, as indústrias ou as fazendas? ",H443,"")</f>
        <v/>
      </c>
      <c r="BC443" s="366" t="str">
        <f t="shared" ref="BC443:BC465" si="426">IF(A443="21) Você se preocupa se a cidade em que você mora terá água para beber em 2100?  ",H443,"")</f>
        <v/>
      </c>
      <c r="BD443" s="367" t="str">
        <f t="shared" ref="BD443:BD465" si="427">IF(A443="22) Você acredita que pode ajudar no processo de decisão sobre gerenciamento dos recursos hídricos?  Se sim, como? ",H443,"")</f>
        <v/>
      </c>
      <c r="BE443" s="356"/>
      <c r="BF443" s="356"/>
      <c r="BG443" s="356"/>
      <c r="BH443" s="356"/>
    </row>
    <row r="444" spans="1:83" ht="21.75" thickBot="1" x14ac:dyDescent="0.4">
      <c r="A444" s="368" t="s">
        <v>276</v>
      </c>
      <c r="B444" s="369">
        <v>2</v>
      </c>
      <c r="C444" s="370"/>
      <c r="D444" s="355"/>
      <c r="E444" s="355"/>
      <c r="F444" s="355"/>
      <c r="G444" s="355"/>
      <c r="H444" s="355"/>
      <c r="I444" s="355"/>
      <c r="J444" s="355"/>
      <c r="Q444" s="364" t="str">
        <f t="shared" si="408"/>
        <v/>
      </c>
      <c r="R444" s="388"/>
      <c r="S444" s="364" t="str">
        <f t="shared" si="409"/>
        <v/>
      </c>
      <c r="T444" s="445" t="str">
        <f t="shared" si="410"/>
        <v/>
      </c>
      <c r="U444" s="388"/>
      <c r="V444" s="445" t="str">
        <f t="shared" si="411"/>
        <v/>
      </c>
      <c r="W444" s="388"/>
      <c r="X444" s="445" t="str">
        <f t="shared" si="412"/>
        <v/>
      </c>
      <c r="Y444" s="364" t="str">
        <f t="shared" si="413"/>
        <v/>
      </c>
      <c r="Z444" s="388"/>
      <c r="AA444" s="364" t="str">
        <f t="shared" si="414"/>
        <v/>
      </c>
      <c r="AB444" s="445" t="str">
        <f t="shared" si="415"/>
        <v/>
      </c>
      <c r="AC444" s="388"/>
      <c r="AD444" s="445" t="str">
        <f t="shared" si="416"/>
        <v/>
      </c>
      <c r="AE444" s="364" t="str">
        <f t="shared" si="417"/>
        <v/>
      </c>
      <c r="AF444" s="388"/>
      <c r="AG444" s="364"/>
      <c r="AH444" s="445" t="str">
        <f t="shared" si="418"/>
        <v/>
      </c>
      <c r="AI444" s="388"/>
      <c r="AJ444" s="445" t="str">
        <f t="shared" si="419"/>
        <v/>
      </c>
      <c r="AK444" s="364" t="str">
        <f t="shared" si="420"/>
        <v/>
      </c>
      <c r="AL444" s="388"/>
      <c r="AM444" s="364" t="str">
        <f t="shared" si="421"/>
        <v/>
      </c>
      <c r="AN444" s="445" t="str">
        <f t="shared" ref="AN444:AN465" si="428">IF(A444="13) Qual porcentagem dos recursos financeiros de São Carlos era investida em abastecimento de água e estruturas de saneamento dez anos atrás? ",B444,"")</f>
        <v/>
      </c>
      <c r="AO444" s="388"/>
      <c r="AP444" s="445" t="str">
        <f t="shared" ref="AP444:AP465" si="429">IF(A444="13) Qual porcentagem dos recursos financeiros de São Carlos era investida em abastecimento de água e estruturas de saneamento dez anos atrás? ",F444,"")</f>
        <v/>
      </c>
      <c r="AQ444" s="434" t="str">
        <f t="shared" ref="AQ444:AQ465" si="430">IF(A444="14) Qual porcentagem dos recursos financeiros de São Carlos é investida em abastecimento de água e estruturas de saneamento hoje? ",B444,"")</f>
        <v/>
      </c>
      <c r="AR444" s="451"/>
      <c r="AS444" s="434" t="str">
        <f t="shared" ref="AS444:AS465" si="431">IF(A444="15) Qual porcentagem dos recursos financeiros de São Carlos será investida em abastecimento de água e estruturas de saneamento em 2030? ",B444,"")</f>
        <v/>
      </c>
      <c r="AT444" s="389"/>
      <c r="AU444" s="435" t="str">
        <f t="shared" ref="AU444:AU465" si="432">IF(A444="15) Qual porcentagem dos recursos financeiros de São Carlos será investida em abastecimento de água e estruturas de saneamento em 2030? ",F444,"")</f>
        <v/>
      </c>
      <c r="AV444" s="364" t="str">
        <f t="shared" ref="AV444:AV465" si="433">IF(A444="16) Qual porcentagem dos recursos financeiros de São Carlos será investida em abastecimento de água e estruturas de saneamento em 2050?   ",B444,"")</f>
        <v/>
      </c>
      <c r="AW444" s="389"/>
      <c r="AX444" s="365" t="str">
        <f t="shared" ref="AX444:AX465" si="434">IF(A444="16) Qual porcentagem dos recursos financeiros de São Carlos será investida em abastecimento de água e estruturas de saneamento em 2050?   ",B444,"")</f>
        <v/>
      </c>
      <c r="AY444" s="366" t="str">
        <f t="shared" si="422"/>
        <v/>
      </c>
      <c r="AZ444" s="358" t="str">
        <f t="shared" si="423"/>
        <v/>
      </c>
      <c r="BA444" s="366" t="str">
        <f t="shared" si="424"/>
        <v/>
      </c>
      <c r="BB444" s="358" t="str">
        <f t="shared" si="425"/>
        <v/>
      </c>
      <c r="BC444" s="366" t="str">
        <f t="shared" si="426"/>
        <v/>
      </c>
      <c r="BD444" s="367" t="str">
        <f t="shared" si="427"/>
        <v/>
      </c>
      <c r="BE444" s="356"/>
      <c r="BF444" s="356"/>
      <c r="BG444" s="356"/>
      <c r="BH444" s="356"/>
    </row>
    <row r="445" spans="1:83" ht="21.75" thickBot="1" x14ac:dyDescent="0.4">
      <c r="A445" s="368" t="s">
        <v>277</v>
      </c>
      <c r="B445" s="369">
        <v>2</v>
      </c>
      <c r="C445" s="371"/>
      <c r="D445" s="355"/>
      <c r="E445" s="355"/>
      <c r="F445" s="355"/>
      <c r="G445" s="355"/>
      <c r="H445" s="355"/>
      <c r="I445" s="355"/>
      <c r="J445" s="355"/>
      <c r="Q445" s="364" t="str">
        <f t="shared" si="408"/>
        <v/>
      </c>
      <c r="R445" s="388"/>
      <c r="S445" s="364" t="str">
        <f t="shared" si="409"/>
        <v/>
      </c>
      <c r="T445" s="445" t="str">
        <f t="shared" si="410"/>
        <v/>
      </c>
      <c r="U445" s="388"/>
      <c r="V445" s="445" t="str">
        <f t="shared" si="411"/>
        <v/>
      </c>
      <c r="W445" s="388"/>
      <c r="X445" s="445" t="str">
        <f t="shared" si="412"/>
        <v/>
      </c>
      <c r="Y445" s="364" t="str">
        <f t="shared" si="413"/>
        <v/>
      </c>
      <c r="Z445" s="388"/>
      <c r="AA445" s="364" t="str">
        <f t="shared" si="414"/>
        <v/>
      </c>
      <c r="AB445" s="445" t="str">
        <f t="shared" si="415"/>
        <v/>
      </c>
      <c r="AC445" s="388"/>
      <c r="AD445" s="445" t="str">
        <f t="shared" si="416"/>
        <v/>
      </c>
      <c r="AE445" s="364" t="str">
        <f t="shared" si="417"/>
        <v/>
      </c>
      <c r="AF445" s="388"/>
      <c r="AG445" s="364"/>
      <c r="AH445" s="445" t="str">
        <f t="shared" si="418"/>
        <v/>
      </c>
      <c r="AI445" s="388"/>
      <c r="AJ445" s="445" t="str">
        <f t="shared" si="419"/>
        <v/>
      </c>
      <c r="AK445" s="364" t="str">
        <f t="shared" si="420"/>
        <v/>
      </c>
      <c r="AL445" s="388"/>
      <c r="AM445" s="364" t="str">
        <f t="shared" si="421"/>
        <v/>
      </c>
      <c r="AN445" s="445" t="str">
        <f t="shared" si="428"/>
        <v/>
      </c>
      <c r="AO445" s="388"/>
      <c r="AP445" s="445" t="str">
        <f t="shared" si="429"/>
        <v/>
      </c>
      <c r="AQ445" s="434" t="str">
        <f t="shared" si="430"/>
        <v/>
      </c>
      <c r="AR445" s="451"/>
      <c r="AS445" s="434" t="str">
        <f t="shared" si="431"/>
        <v/>
      </c>
      <c r="AT445" s="389"/>
      <c r="AU445" s="435" t="str">
        <f t="shared" si="432"/>
        <v/>
      </c>
      <c r="AV445" s="364" t="str">
        <f t="shared" si="433"/>
        <v/>
      </c>
      <c r="AW445" s="389"/>
      <c r="AX445" s="365" t="str">
        <f t="shared" si="434"/>
        <v/>
      </c>
      <c r="AY445" s="366" t="str">
        <f t="shared" si="422"/>
        <v/>
      </c>
      <c r="AZ445" s="358" t="str">
        <f t="shared" si="423"/>
        <v/>
      </c>
      <c r="BA445" s="366" t="str">
        <f t="shared" si="424"/>
        <v/>
      </c>
      <c r="BB445" s="358" t="str">
        <f t="shared" si="425"/>
        <v/>
      </c>
      <c r="BC445" s="366" t="str">
        <f t="shared" si="426"/>
        <v/>
      </c>
      <c r="BD445" s="367" t="str">
        <f t="shared" si="427"/>
        <v/>
      </c>
      <c r="BE445" s="356"/>
      <c r="BF445" s="356"/>
      <c r="BG445" s="356"/>
      <c r="BH445" s="356"/>
    </row>
    <row r="446" spans="1:83" ht="21.75" thickBot="1" x14ac:dyDescent="0.4">
      <c r="A446" s="368" t="s">
        <v>278</v>
      </c>
      <c r="B446" s="369">
        <v>2</v>
      </c>
      <c r="C446" s="370"/>
      <c r="D446" s="355"/>
      <c r="E446" s="355"/>
      <c r="F446" s="355"/>
      <c r="G446" s="355"/>
      <c r="H446" s="355"/>
      <c r="I446" s="355"/>
      <c r="J446" s="355"/>
      <c r="Q446" s="364" t="str">
        <f t="shared" si="408"/>
        <v/>
      </c>
      <c r="R446" s="388"/>
      <c r="S446" s="364" t="str">
        <f t="shared" si="409"/>
        <v/>
      </c>
      <c r="T446" s="445" t="str">
        <f t="shared" si="410"/>
        <v/>
      </c>
      <c r="U446" s="388"/>
      <c r="V446" s="445" t="str">
        <f t="shared" si="411"/>
        <v/>
      </c>
      <c r="W446" s="388"/>
      <c r="X446" s="445" t="str">
        <f t="shared" si="412"/>
        <v/>
      </c>
      <c r="Y446" s="364" t="str">
        <f t="shared" si="413"/>
        <v/>
      </c>
      <c r="Z446" s="388"/>
      <c r="AA446" s="364" t="str">
        <f t="shared" si="414"/>
        <v/>
      </c>
      <c r="AB446" s="445" t="str">
        <f t="shared" si="415"/>
        <v/>
      </c>
      <c r="AC446" s="388"/>
      <c r="AD446" s="445" t="str">
        <f t="shared" si="416"/>
        <v/>
      </c>
      <c r="AE446" s="364" t="str">
        <f t="shared" si="417"/>
        <v/>
      </c>
      <c r="AF446" s="388"/>
      <c r="AG446" s="364"/>
      <c r="AH446" s="445" t="str">
        <f t="shared" si="418"/>
        <v/>
      </c>
      <c r="AI446" s="388"/>
      <c r="AJ446" s="445" t="str">
        <f t="shared" si="419"/>
        <v/>
      </c>
      <c r="AK446" s="364" t="str">
        <f t="shared" si="420"/>
        <v/>
      </c>
      <c r="AL446" s="388"/>
      <c r="AM446" s="364" t="str">
        <f t="shared" si="421"/>
        <v/>
      </c>
      <c r="AN446" s="445" t="str">
        <f t="shared" si="428"/>
        <v/>
      </c>
      <c r="AO446" s="388"/>
      <c r="AP446" s="445" t="str">
        <f t="shared" si="429"/>
        <v/>
      </c>
      <c r="AQ446" s="434" t="str">
        <f t="shared" si="430"/>
        <v/>
      </c>
      <c r="AR446" s="451"/>
      <c r="AS446" s="434" t="str">
        <f t="shared" si="431"/>
        <v/>
      </c>
      <c r="AT446" s="389"/>
      <c r="AU446" s="435" t="str">
        <f t="shared" si="432"/>
        <v/>
      </c>
      <c r="AV446" s="364" t="str">
        <f t="shared" si="433"/>
        <v/>
      </c>
      <c r="AW446" s="389"/>
      <c r="AX446" s="365" t="str">
        <f t="shared" si="434"/>
        <v/>
      </c>
      <c r="AY446" s="366" t="str">
        <f t="shared" si="422"/>
        <v/>
      </c>
      <c r="AZ446" s="358" t="str">
        <f t="shared" si="423"/>
        <v/>
      </c>
      <c r="BA446" s="366" t="str">
        <f t="shared" si="424"/>
        <v/>
      </c>
      <c r="BB446" s="358" t="str">
        <f t="shared" si="425"/>
        <v/>
      </c>
      <c r="BC446" s="366" t="str">
        <f t="shared" si="426"/>
        <v/>
      </c>
      <c r="BD446" s="367" t="str">
        <f t="shared" si="427"/>
        <v/>
      </c>
      <c r="BE446" s="356"/>
      <c r="BF446" s="356"/>
      <c r="BG446" s="356"/>
      <c r="BH446" s="356"/>
    </row>
    <row r="447" spans="1:83" ht="21.75" thickBot="1" x14ac:dyDescent="0.4">
      <c r="A447" s="368" t="s">
        <v>279</v>
      </c>
      <c r="B447" s="369">
        <v>20</v>
      </c>
      <c r="C447" s="372"/>
      <c r="D447" s="814" t="s">
        <v>280</v>
      </c>
      <c r="E447" s="815"/>
      <c r="F447" s="373">
        <f>IF(B443&gt;0,B447/B443,"")</f>
        <v>4</v>
      </c>
      <c r="G447" s="368" t="s">
        <v>281</v>
      </c>
      <c r="H447" s="374"/>
      <c r="I447" s="375">
        <f>IF(B443&gt;0,(F447-F448)/F448,"")</f>
        <v>-0.73333333333333328</v>
      </c>
      <c r="J447" s="355"/>
      <c r="Q447" s="364">
        <f t="shared" si="408"/>
        <v>4</v>
      </c>
      <c r="R447" s="388"/>
      <c r="S447" s="364">
        <f t="shared" si="409"/>
        <v>-0.73333333333333328</v>
      </c>
      <c r="T447" s="445" t="str">
        <f t="shared" si="410"/>
        <v/>
      </c>
      <c r="U447" s="388"/>
      <c r="V447" s="445" t="str">
        <f t="shared" si="411"/>
        <v/>
      </c>
      <c r="W447" s="388"/>
      <c r="X447" s="445" t="str">
        <f t="shared" si="412"/>
        <v/>
      </c>
      <c r="Y447" s="364" t="str">
        <f t="shared" si="413"/>
        <v/>
      </c>
      <c r="Z447" s="388"/>
      <c r="AA447" s="364" t="str">
        <f t="shared" si="414"/>
        <v/>
      </c>
      <c r="AB447" s="445" t="str">
        <f t="shared" si="415"/>
        <v/>
      </c>
      <c r="AC447" s="388"/>
      <c r="AD447" s="445" t="str">
        <f t="shared" si="416"/>
        <v/>
      </c>
      <c r="AE447" s="364" t="str">
        <f t="shared" si="417"/>
        <v/>
      </c>
      <c r="AF447" s="388"/>
      <c r="AG447" s="364"/>
      <c r="AH447" s="445" t="str">
        <f t="shared" si="418"/>
        <v/>
      </c>
      <c r="AI447" s="388"/>
      <c r="AJ447" s="445" t="str">
        <f t="shared" si="419"/>
        <v/>
      </c>
      <c r="AK447" s="364" t="str">
        <f t="shared" si="420"/>
        <v/>
      </c>
      <c r="AL447" s="388"/>
      <c r="AM447" s="364" t="str">
        <f t="shared" si="421"/>
        <v/>
      </c>
      <c r="AN447" s="445" t="str">
        <f t="shared" si="428"/>
        <v/>
      </c>
      <c r="AO447" s="388"/>
      <c r="AP447" s="445" t="str">
        <f t="shared" si="429"/>
        <v/>
      </c>
      <c r="AQ447" s="434" t="str">
        <f t="shared" si="430"/>
        <v/>
      </c>
      <c r="AR447" s="451"/>
      <c r="AS447" s="434" t="str">
        <f t="shared" si="431"/>
        <v/>
      </c>
      <c r="AT447" s="389"/>
      <c r="AU447" s="435" t="str">
        <f t="shared" si="432"/>
        <v/>
      </c>
      <c r="AV447" s="364" t="str">
        <f t="shared" si="433"/>
        <v/>
      </c>
      <c r="AW447" s="389"/>
      <c r="AX447" s="365" t="str">
        <f t="shared" si="434"/>
        <v/>
      </c>
      <c r="AY447" s="366" t="str">
        <f t="shared" si="422"/>
        <v/>
      </c>
      <c r="AZ447" s="358" t="str">
        <f t="shared" si="423"/>
        <v/>
      </c>
      <c r="BA447" s="366" t="str">
        <f t="shared" si="424"/>
        <v/>
      </c>
      <c r="BB447" s="358" t="str">
        <f t="shared" si="425"/>
        <v/>
      </c>
      <c r="BC447" s="366" t="str">
        <f t="shared" si="426"/>
        <v/>
      </c>
      <c r="BD447" s="367" t="str">
        <f t="shared" si="427"/>
        <v/>
      </c>
      <c r="BE447" s="356"/>
      <c r="BF447" s="356"/>
      <c r="BG447" s="356"/>
      <c r="BH447" s="356"/>
    </row>
    <row r="448" spans="1:83" ht="21.75" thickBot="1" x14ac:dyDescent="0.4">
      <c r="A448" s="368" t="s">
        <v>282</v>
      </c>
      <c r="B448" s="369">
        <v>30</v>
      </c>
      <c r="C448" s="372"/>
      <c r="D448" s="814" t="s">
        <v>280</v>
      </c>
      <c r="E448" s="815"/>
      <c r="F448" s="373">
        <f>IF(B444&gt;0,B448/B444,"")</f>
        <v>15</v>
      </c>
      <c r="G448" s="376"/>
      <c r="H448" s="377"/>
      <c r="I448" s="378"/>
      <c r="J448" s="355"/>
      <c r="Q448" s="364" t="str">
        <f t="shared" si="408"/>
        <v/>
      </c>
      <c r="R448" s="388"/>
      <c r="S448" s="364" t="str">
        <f t="shared" si="409"/>
        <v/>
      </c>
      <c r="T448" s="445">
        <f t="shared" si="410"/>
        <v>15</v>
      </c>
      <c r="U448" s="388"/>
      <c r="V448" s="445" t="str">
        <f t="shared" si="411"/>
        <v/>
      </c>
      <c r="W448" s="388"/>
      <c r="X448" s="445" t="str">
        <f t="shared" si="412"/>
        <v/>
      </c>
      <c r="Y448" s="364" t="str">
        <f t="shared" si="413"/>
        <v/>
      </c>
      <c r="Z448" s="388"/>
      <c r="AA448" s="364" t="str">
        <f t="shared" si="414"/>
        <v/>
      </c>
      <c r="AB448" s="445" t="str">
        <f t="shared" si="415"/>
        <v/>
      </c>
      <c r="AC448" s="388"/>
      <c r="AD448" s="445" t="str">
        <f t="shared" si="416"/>
        <v/>
      </c>
      <c r="AE448" s="364" t="str">
        <f t="shared" si="417"/>
        <v/>
      </c>
      <c r="AF448" s="388"/>
      <c r="AG448" s="364"/>
      <c r="AH448" s="445" t="str">
        <f t="shared" si="418"/>
        <v/>
      </c>
      <c r="AI448" s="388"/>
      <c r="AJ448" s="445" t="str">
        <f t="shared" si="419"/>
        <v/>
      </c>
      <c r="AK448" s="364" t="str">
        <f t="shared" si="420"/>
        <v/>
      </c>
      <c r="AL448" s="388"/>
      <c r="AM448" s="364" t="str">
        <f t="shared" si="421"/>
        <v/>
      </c>
      <c r="AN448" s="445" t="str">
        <f t="shared" si="428"/>
        <v/>
      </c>
      <c r="AO448" s="388"/>
      <c r="AP448" s="445" t="str">
        <f t="shared" si="429"/>
        <v/>
      </c>
      <c r="AQ448" s="434" t="str">
        <f t="shared" si="430"/>
        <v/>
      </c>
      <c r="AR448" s="451"/>
      <c r="AS448" s="434" t="str">
        <f t="shared" si="431"/>
        <v/>
      </c>
      <c r="AT448" s="389"/>
      <c r="AU448" s="435" t="str">
        <f t="shared" si="432"/>
        <v/>
      </c>
      <c r="AV448" s="364" t="str">
        <f t="shared" si="433"/>
        <v/>
      </c>
      <c r="AW448" s="389"/>
      <c r="AX448" s="365" t="str">
        <f t="shared" si="434"/>
        <v/>
      </c>
      <c r="AY448" s="366" t="str">
        <f t="shared" si="422"/>
        <v/>
      </c>
      <c r="AZ448" s="358" t="str">
        <f t="shared" si="423"/>
        <v/>
      </c>
      <c r="BA448" s="366" t="str">
        <f t="shared" si="424"/>
        <v/>
      </c>
      <c r="BB448" s="358" t="str">
        <f t="shared" si="425"/>
        <v/>
      </c>
      <c r="BC448" s="366" t="str">
        <f t="shared" si="426"/>
        <v/>
      </c>
      <c r="BD448" s="367" t="str">
        <f t="shared" si="427"/>
        <v/>
      </c>
      <c r="BE448" s="356"/>
      <c r="BF448" s="356"/>
      <c r="BG448" s="356"/>
      <c r="BH448" s="356"/>
    </row>
    <row r="449" spans="1:60" ht="21.75" thickBot="1" x14ac:dyDescent="0.4">
      <c r="A449" s="368" t="s">
        <v>283</v>
      </c>
      <c r="B449" s="369">
        <v>30</v>
      </c>
      <c r="C449" s="372"/>
      <c r="D449" s="814" t="s">
        <v>280</v>
      </c>
      <c r="E449" s="815"/>
      <c r="F449" s="373">
        <f>IF(B445&gt;0,B449/B445,"")</f>
        <v>15</v>
      </c>
      <c r="G449" s="368" t="s">
        <v>284</v>
      </c>
      <c r="H449" s="374"/>
      <c r="I449" s="375">
        <f>IF(B444&gt;0,(F449-F448)/F448,"")</f>
        <v>0</v>
      </c>
      <c r="J449" s="355"/>
      <c r="Q449" s="364" t="str">
        <f t="shared" si="408"/>
        <v/>
      </c>
      <c r="R449" s="388"/>
      <c r="S449" s="364" t="str">
        <f t="shared" si="409"/>
        <v/>
      </c>
      <c r="T449" s="445" t="str">
        <f t="shared" si="410"/>
        <v/>
      </c>
      <c r="U449" s="388"/>
      <c r="V449" s="445">
        <f t="shared" si="411"/>
        <v>15</v>
      </c>
      <c r="W449" s="388"/>
      <c r="X449" s="445">
        <f t="shared" si="412"/>
        <v>0</v>
      </c>
      <c r="Y449" s="364" t="str">
        <f t="shared" si="413"/>
        <v/>
      </c>
      <c r="Z449" s="388"/>
      <c r="AA449" s="364" t="str">
        <f t="shared" si="414"/>
        <v/>
      </c>
      <c r="AB449" s="445" t="str">
        <f t="shared" si="415"/>
        <v/>
      </c>
      <c r="AC449" s="388"/>
      <c r="AD449" s="445" t="str">
        <f t="shared" si="416"/>
        <v/>
      </c>
      <c r="AE449" s="364" t="str">
        <f t="shared" si="417"/>
        <v/>
      </c>
      <c r="AF449" s="388"/>
      <c r="AG449" s="364"/>
      <c r="AH449" s="445" t="str">
        <f t="shared" si="418"/>
        <v/>
      </c>
      <c r="AI449" s="388"/>
      <c r="AJ449" s="445" t="str">
        <f t="shared" si="419"/>
        <v/>
      </c>
      <c r="AK449" s="364" t="str">
        <f t="shared" si="420"/>
        <v/>
      </c>
      <c r="AL449" s="388"/>
      <c r="AM449" s="364" t="str">
        <f t="shared" si="421"/>
        <v/>
      </c>
      <c r="AN449" s="445" t="str">
        <f t="shared" si="428"/>
        <v/>
      </c>
      <c r="AO449" s="388"/>
      <c r="AP449" s="445" t="str">
        <f t="shared" si="429"/>
        <v/>
      </c>
      <c r="AQ449" s="434" t="str">
        <f t="shared" si="430"/>
        <v/>
      </c>
      <c r="AR449" s="451"/>
      <c r="AS449" s="434" t="str">
        <f t="shared" si="431"/>
        <v/>
      </c>
      <c r="AT449" s="389"/>
      <c r="AU449" s="435" t="str">
        <f t="shared" si="432"/>
        <v/>
      </c>
      <c r="AV449" s="364" t="str">
        <f t="shared" si="433"/>
        <v/>
      </c>
      <c r="AW449" s="389"/>
      <c r="AX449" s="365" t="str">
        <f t="shared" si="434"/>
        <v/>
      </c>
      <c r="AY449" s="366" t="str">
        <f t="shared" si="422"/>
        <v/>
      </c>
      <c r="AZ449" s="358" t="str">
        <f t="shared" si="423"/>
        <v/>
      </c>
      <c r="BA449" s="366" t="str">
        <f t="shared" si="424"/>
        <v/>
      </c>
      <c r="BB449" s="358" t="str">
        <f t="shared" si="425"/>
        <v/>
      </c>
      <c r="BC449" s="366" t="str">
        <f t="shared" si="426"/>
        <v/>
      </c>
      <c r="BD449" s="367" t="str">
        <f t="shared" si="427"/>
        <v/>
      </c>
      <c r="BE449" s="356"/>
      <c r="BF449" s="356"/>
      <c r="BG449" s="356"/>
      <c r="BH449" s="356"/>
    </row>
    <row r="450" spans="1:60" ht="21.75" thickBot="1" x14ac:dyDescent="0.4">
      <c r="A450" s="368" t="s">
        <v>285</v>
      </c>
      <c r="B450" s="369">
        <v>100</v>
      </c>
      <c r="C450" s="372"/>
      <c r="D450" s="814" t="s">
        <v>280</v>
      </c>
      <c r="E450" s="815"/>
      <c r="F450" s="373">
        <f>IF(B446&gt;0,B450/B446,"")</f>
        <v>50</v>
      </c>
      <c r="G450" s="368" t="s">
        <v>286</v>
      </c>
      <c r="H450" s="374"/>
      <c r="I450" s="375">
        <f>IF(B445&gt;0,(F450-F448)/F448,"")</f>
        <v>2.3333333333333335</v>
      </c>
      <c r="J450" s="355"/>
      <c r="Q450" s="364" t="str">
        <f t="shared" si="408"/>
        <v/>
      </c>
      <c r="R450" s="388"/>
      <c r="S450" s="364" t="str">
        <f t="shared" si="409"/>
        <v/>
      </c>
      <c r="T450" s="445" t="str">
        <f t="shared" si="410"/>
        <v/>
      </c>
      <c r="U450" s="388"/>
      <c r="V450" s="445" t="str">
        <f t="shared" si="411"/>
        <v/>
      </c>
      <c r="W450" s="388"/>
      <c r="X450" s="445" t="str">
        <f t="shared" si="412"/>
        <v/>
      </c>
      <c r="Y450" s="364">
        <f t="shared" si="413"/>
        <v>50</v>
      </c>
      <c r="Z450" s="388"/>
      <c r="AA450" s="364">
        <f t="shared" si="414"/>
        <v>2.3333333333333335</v>
      </c>
      <c r="AB450" s="445" t="str">
        <f t="shared" si="415"/>
        <v/>
      </c>
      <c r="AC450" s="388"/>
      <c r="AD450" s="445" t="str">
        <f t="shared" si="416"/>
        <v/>
      </c>
      <c r="AE450" s="364" t="str">
        <f t="shared" si="417"/>
        <v/>
      </c>
      <c r="AF450" s="388"/>
      <c r="AG450" s="364"/>
      <c r="AH450" s="445" t="str">
        <f t="shared" si="418"/>
        <v/>
      </c>
      <c r="AI450" s="388"/>
      <c r="AJ450" s="445" t="str">
        <f t="shared" si="419"/>
        <v/>
      </c>
      <c r="AK450" s="364" t="str">
        <f t="shared" si="420"/>
        <v/>
      </c>
      <c r="AL450" s="388"/>
      <c r="AM450" s="364" t="str">
        <f t="shared" si="421"/>
        <v/>
      </c>
      <c r="AN450" s="445" t="str">
        <f t="shared" si="428"/>
        <v/>
      </c>
      <c r="AO450" s="388"/>
      <c r="AP450" s="445" t="str">
        <f t="shared" si="429"/>
        <v/>
      </c>
      <c r="AQ450" s="434" t="str">
        <f t="shared" si="430"/>
        <v/>
      </c>
      <c r="AR450" s="451"/>
      <c r="AS450" s="434" t="str">
        <f t="shared" si="431"/>
        <v/>
      </c>
      <c r="AT450" s="389"/>
      <c r="AU450" s="435" t="str">
        <f t="shared" si="432"/>
        <v/>
      </c>
      <c r="AV450" s="364" t="str">
        <f t="shared" si="433"/>
        <v/>
      </c>
      <c r="AW450" s="389"/>
      <c r="AX450" s="365" t="str">
        <f t="shared" si="434"/>
        <v/>
      </c>
      <c r="AY450" s="366" t="str">
        <f t="shared" si="422"/>
        <v/>
      </c>
      <c r="AZ450" s="358" t="str">
        <f t="shared" si="423"/>
        <v/>
      </c>
      <c r="BA450" s="366" t="str">
        <f t="shared" si="424"/>
        <v/>
      </c>
      <c r="BB450" s="358" t="str">
        <f t="shared" si="425"/>
        <v/>
      </c>
      <c r="BC450" s="366" t="str">
        <f t="shared" si="426"/>
        <v/>
      </c>
      <c r="BD450" s="367" t="str">
        <f t="shared" si="427"/>
        <v/>
      </c>
      <c r="BE450" s="356"/>
      <c r="BF450" s="356"/>
      <c r="BG450" s="356"/>
      <c r="BH450" s="356"/>
    </row>
    <row r="451" spans="1:60" ht="21.75" thickBot="1" x14ac:dyDescent="0.4">
      <c r="A451" s="368" t="s">
        <v>287</v>
      </c>
      <c r="B451" s="369">
        <v>10</v>
      </c>
      <c r="C451" s="372"/>
      <c r="D451" s="814" t="s">
        <v>288</v>
      </c>
      <c r="E451" s="815"/>
      <c r="F451" s="373">
        <f>IF(B447&gt;0,B451/B443,"")</f>
        <v>2</v>
      </c>
      <c r="G451" s="368" t="s">
        <v>281</v>
      </c>
      <c r="H451" s="374"/>
      <c r="I451" s="375">
        <f>IF(B447&gt;0,(F451-F452)/F452,"")</f>
        <v>1</v>
      </c>
      <c r="J451" s="355"/>
      <c r="Q451" s="364" t="str">
        <f t="shared" si="408"/>
        <v/>
      </c>
      <c r="R451" s="388"/>
      <c r="S451" s="364" t="str">
        <f t="shared" si="409"/>
        <v/>
      </c>
      <c r="T451" s="445" t="str">
        <f t="shared" si="410"/>
        <v/>
      </c>
      <c r="U451" s="388"/>
      <c r="V451" s="445" t="str">
        <f t="shared" si="411"/>
        <v/>
      </c>
      <c r="W451" s="388"/>
      <c r="X451" s="445" t="str">
        <f t="shared" si="412"/>
        <v/>
      </c>
      <c r="Y451" s="364" t="str">
        <f t="shared" si="413"/>
        <v/>
      </c>
      <c r="Z451" s="388"/>
      <c r="AA451" s="364" t="str">
        <f t="shared" si="414"/>
        <v/>
      </c>
      <c r="AB451" s="445">
        <f t="shared" si="415"/>
        <v>2</v>
      </c>
      <c r="AC451" s="388"/>
      <c r="AD451" s="445">
        <f t="shared" si="416"/>
        <v>1</v>
      </c>
      <c r="AE451" s="364" t="str">
        <f t="shared" si="417"/>
        <v/>
      </c>
      <c r="AF451" s="388"/>
      <c r="AG451" s="364"/>
      <c r="AH451" s="445" t="str">
        <f t="shared" si="418"/>
        <v/>
      </c>
      <c r="AI451" s="388"/>
      <c r="AJ451" s="445" t="str">
        <f t="shared" si="419"/>
        <v/>
      </c>
      <c r="AK451" s="364" t="str">
        <f t="shared" si="420"/>
        <v/>
      </c>
      <c r="AL451" s="388"/>
      <c r="AM451" s="364" t="str">
        <f t="shared" si="421"/>
        <v/>
      </c>
      <c r="AN451" s="445" t="str">
        <f t="shared" si="428"/>
        <v/>
      </c>
      <c r="AO451" s="388"/>
      <c r="AP451" s="445" t="str">
        <f t="shared" si="429"/>
        <v/>
      </c>
      <c r="AQ451" s="434" t="str">
        <f t="shared" si="430"/>
        <v/>
      </c>
      <c r="AR451" s="451"/>
      <c r="AS451" s="434" t="str">
        <f t="shared" si="431"/>
        <v/>
      </c>
      <c r="AT451" s="389"/>
      <c r="AU451" s="435" t="str">
        <f t="shared" si="432"/>
        <v/>
      </c>
      <c r="AV451" s="364" t="str">
        <f t="shared" si="433"/>
        <v/>
      </c>
      <c r="AW451" s="389"/>
      <c r="AX451" s="365" t="str">
        <f t="shared" si="434"/>
        <v/>
      </c>
      <c r="AY451" s="366" t="str">
        <f t="shared" si="422"/>
        <v/>
      </c>
      <c r="AZ451" s="358" t="str">
        <f t="shared" si="423"/>
        <v/>
      </c>
      <c r="BA451" s="366" t="str">
        <f t="shared" si="424"/>
        <v/>
      </c>
      <c r="BB451" s="358" t="str">
        <f t="shared" si="425"/>
        <v/>
      </c>
      <c r="BC451" s="366" t="str">
        <f t="shared" si="426"/>
        <v/>
      </c>
      <c r="BD451" s="367" t="str">
        <f t="shared" si="427"/>
        <v/>
      </c>
      <c r="BE451" s="356"/>
      <c r="BF451" s="356"/>
      <c r="BG451" s="356"/>
      <c r="BH451" s="356"/>
    </row>
    <row r="452" spans="1:60" ht="21.75" thickBot="1" x14ac:dyDescent="0.4">
      <c r="A452" s="368" t="s">
        <v>289</v>
      </c>
      <c r="B452" s="369">
        <v>2</v>
      </c>
      <c r="C452" s="372"/>
      <c r="D452" s="816" t="s">
        <v>288</v>
      </c>
      <c r="E452" s="817"/>
      <c r="F452" s="373">
        <f>IF(B448&gt;0,B452/B444,"")</f>
        <v>1</v>
      </c>
      <c r="G452" s="379"/>
      <c r="H452" s="372"/>
      <c r="I452" s="380"/>
      <c r="J452" s="355"/>
      <c r="Q452" s="364" t="str">
        <f t="shared" si="408"/>
        <v/>
      </c>
      <c r="R452" s="388"/>
      <c r="S452" s="364" t="str">
        <f t="shared" si="409"/>
        <v/>
      </c>
      <c r="T452" s="445" t="str">
        <f t="shared" si="410"/>
        <v/>
      </c>
      <c r="U452" s="388"/>
      <c r="V452" s="445" t="str">
        <f t="shared" si="411"/>
        <v/>
      </c>
      <c r="W452" s="388"/>
      <c r="X452" s="445" t="str">
        <f t="shared" si="412"/>
        <v/>
      </c>
      <c r="Y452" s="364" t="str">
        <f t="shared" si="413"/>
        <v/>
      </c>
      <c r="Z452" s="388"/>
      <c r="AA452" s="364" t="str">
        <f t="shared" si="414"/>
        <v/>
      </c>
      <c r="AB452" s="445" t="str">
        <f t="shared" si="415"/>
        <v/>
      </c>
      <c r="AC452" s="388"/>
      <c r="AD452" s="445" t="str">
        <f t="shared" si="416"/>
        <v/>
      </c>
      <c r="AE452" s="364">
        <f t="shared" si="417"/>
        <v>1</v>
      </c>
      <c r="AF452" s="388"/>
      <c r="AG452" s="364"/>
      <c r="AH452" s="445" t="str">
        <f t="shared" si="418"/>
        <v/>
      </c>
      <c r="AI452" s="388"/>
      <c r="AJ452" s="445" t="str">
        <f t="shared" si="419"/>
        <v/>
      </c>
      <c r="AK452" s="364" t="str">
        <f t="shared" si="420"/>
        <v/>
      </c>
      <c r="AL452" s="388"/>
      <c r="AM452" s="364" t="str">
        <f t="shared" si="421"/>
        <v/>
      </c>
      <c r="AN452" s="445" t="str">
        <f t="shared" si="428"/>
        <v/>
      </c>
      <c r="AO452" s="388"/>
      <c r="AP452" s="445" t="str">
        <f t="shared" si="429"/>
        <v/>
      </c>
      <c r="AQ452" s="434" t="str">
        <f t="shared" si="430"/>
        <v/>
      </c>
      <c r="AR452" s="451"/>
      <c r="AS452" s="434" t="str">
        <f t="shared" si="431"/>
        <v/>
      </c>
      <c r="AT452" s="389"/>
      <c r="AU452" s="435" t="str">
        <f t="shared" si="432"/>
        <v/>
      </c>
      <c r="AV452" s="364" t="str">
        <f t="shared" si="433"/>
        <v/>
      </c>
      <c r="AW452" s="389"/>
      <c r="AX452" s="365" t="str">
        <f t="shared" si="434"/>
        <v/>
      </c>
      <c r="AY452" s="366" t="str">
        <f t="shared" si="422"/>
        <v/>
      </c>
      <c r="AZ452" s="358" t="str">
        <f t="shared" si="423"/>
        <v/>
      </c>
      <c r="BA452" s="366" t="str">
        <f t="shared" si="424"/>
        <v/>
      </c>
      <c r="BB452" s="358" t="str">
        <f t="shared" si="425"/>
        <v/>
      </c>
      <c r="BC452" s="366" t="str">
        <f t="shared" si="426"/>
        <v/>
      </c>
      <c r="BD452" s="367" t="str">
        <f t="shared" si="427"/>
        <v/>
      </c>
      <c r="BE452" s="356"/>
      <c r="BF452" s="356"/>
      <c r="BG452" s="356"/>
      <c r="BH452" s="356"/>
    </row>
    <row r="453" spans="1:60" ht="21.75" thickBot="1" x14ac:dyDescent="0.4">
      <c r="A453" s="368" t="s">
        <v>290</v>
      </c>
      <c r="B453" s="369">
        <v>1</v>
      </c>
      <c r="C453" s="372"/>
      <c r="D453" s="814" t="s">
        <v>288</v>
      </c>
      <c r="E453" s="815"/>
      <c r="F453" s="373">
        <f>IF(B449&gt;0,B453/B445,"")</f>
        <v>0.5</v>
      </c>
      <c r="G453" s="368" t="s">
        <v>284</v>
      </c>
      <c r="H453" s="374"/>
      <c r="I453" s="375">
        <f>IF(B448&gt;0,(F453-F452)/F452,"")</f>
        <v>-0.5</v>
      </c>
      <c r="J453" s="355"/>
      <c r="Q453" s="364" t="str">
        <f t="shared" si="408"/>
        <v/>
      </c>
      <c r="R453" s="388"/>
      <c r="S453" s="364" t="str">
        <f t="shared" si="409"/>
        <v/>
      </c>
      <c r="T453" s="445" t="str">
        <f t="shared" si="410"/>
        <v/>
      </c>
      <c r="U453" s="388"/>
      <c r="V453" s="445" t="str">
        <f t="shared" si="411"/>
        <v/>
      </c>
      <c r="W453" s="388"/>
      <c r="X453" s="445" t="str">
        <f t="shared" si="412"/>
        <v/>
      </c>
      <c r="Y453" s="364" t="str">
        <f t="shared" si="413"/>
        <v/>
      </c>
      <c r="Z453" s="388"/>
      <c r="AA453" s="364" t="str">
        <f t="shared" si="414"/>
        <v/>
      </c>
      <c r="AB453" s="445" t="str">
        <f t="shared" si="415"/>
        <v/>
      </c>
      <c r="AC453" s="388"/>
      <c r="AD453" s="445" t="str">
        <f t="shared" si="416"/>
        <v/>
      </c>
      <c r="AE453" s="364" t="str">
        <f t="shared" si="417"/>
        <v/>
      </c>
      <c r="AF453" s="388"/>
      <c r="AG453" s="364"/>
      <c r="AH453" s="445">
        <f t="shared" si="418"/>
        <v>0.5</v>
      </c>
      <c r="AI453" s="388"/>
      <c r="AJ453" s="445">
        <f t="shared" si="419"/>
        <v>-0.5</v>
      </c>
      <c r="AK453" s="364" t="str">
        <f t="shared" si="420"/>
        <v/>
      </c>
      <c r="AL453" s="388"/>
      <c r="AM453" s="364" t="str">
        <f t="shared" si="421"/>
        <v/>
      </c>
      <c r="AN453" s="445" t="str">
        <f t="shared" si="428"/>
        <v/>
      </c>
      <c r="AO453" s="388"/>
      <c r="AP453" s="445" t="str">
        <f t="shared" si="429"/>
        <v/>
      </c>
      <c r="AQ453" s="434" t="str">
        <f t="shared" si="430"/>
        <v/>
      </c>
      <c r="AR453" s="451"/>
      <c r="AS453" s="434" t="str">
        <f t="shared" si="431"/>
        <v/>
      </c>
      <c r="AT453" s="389"/>
      <c r="AU453" s="435" t="str">
        <f t="shared" si="432"/>
        <v/>
      </c>
      <c r="AV453" s="364" t="str">
        <f t="shared" si="433"/>
        <v/>
      </c>
      <c r="AW453" s="389"/>
      <c r="AX453" s="365" t="str">
        <f t="shared" si="434"/>
        <v/>
      </c>
      <c r="AY453" s="366" t="str">
        <f t="shared" si="422"/>
        <v/>
      </c>
      <c r="AZ453" s="358" t="str">
        <f t="shared" si="423"/>
        <v/>
      </c>
      <c r="BA453" s="366" t="str">
        <f t="shared" si="424"/>
        <v/>
      </c>
      <c r="BB453" s="358" t="str">
        <f t="shared" si="425"/>
        <v/>
      </c>
      <c r="BC453" s="366" t="str">
        <f t="shared" si="426"/>
        <v/>
      </c>
      <c r="BD453" s="367" t="str">
        <f t="shared" si="427"/>
        <v/>
      </c>
      <c r="BE453" s="356"/>
      <c r="BF453" s="356"/>
      <c r="BG453" s="356"/>
      <c r="BH453" s="356"/>
    </row>
    <row r="454" spans="1:60" ht="21.75" thickBot="1" x14ac:dyDescent="0.4">
      <c r="A454" s="368" t="s">
        <v>291</v>
      </c>
      <c r="B454" s="369">
        <v>1</v>
      </c>
      <c r="C454" s="372"/>
      <c r="D454" s="814" t="s">
        <v>288</v>
      </c>
      <c r="E454" s="815"/>
      <c r="F454" s="373">
        <f>IF(B450&gt;0,B454/B446,"")</f>
        <v>0.5</v>
      </c>
      <c r="G454" s="368" t="s">
        <v>286</v>
      </c>
      <c r="H454" s="374"/>
      <c r="I454" s="375">
        <f>IF(B449&gt;0,(F454-F452)/F452,"")</f>
        <v>-0.5</v>
      </c>
      <c r="J454" s="355"/>
      <c r="Q454" s="364" t="str">
        <f t="shared" si="408"/>
        <v/>
      </c>
      <c r="R454" s="388"/>
      <c r="S454" s="364" t="str">
        <f t="shared" si="409"/>
        <v/>
      </c>
      <c r="T454" s="445" t="str">
        <f t="shared" si="410"/>
        <v/>
      </c>
      <c r="U454" s="388"/>
      <c r="V454" s="445" t="str">
        <f t="shared" si="411"/>
        <v/>
      </c>
      <c r="W454" s="388"/>
      <c r="X454" s="445" t="str">
        <f t="shared" si="412"/>
        <v/>
      </c>
      <c r="Y454" s="364" t="str">
        <f t="shared" si="413"/>
        <v/>
      </c>
      <c r="Z454" s="388"/>
      <c r="AA454" s="364" t="str">
        <f t="shared" si="414"/>
        <v/>
      </c>
      <c r="AB454" s="445" t="str">
        <f t="shared" si="415"/>
        <v/>
      </c>
      <c r="AC454" s="388"/>
      <c r="AD454" s="445" t="str">
        <f t="shared" si="416"/>
        <v/>
      </c>
      <c r="AE454" s="364" t="str">
        <f t="shared" si="417"/>
        <v/>
      </c>
      <c r="AF454" s="388"/>
      <c r="AG454" s="364"/>
      <c r="AH454" s="445" t="str">
        <f t="shared" si="418"/>
        <v/>
      </c>
      <c r="AI454" s="388"/>
      <c r="AJ454" s="445" t="str">
        <f t="shared" si="419"/>
        <v/>
      </c>
      <c r="AK454" s="364">
        <f t="shared" si="420"/>
        <v>0.5</v>
      </c>
      <c r="AL454" s="388"/>
      <c r="AM454" s="364">
        <f t="shared" si="421"/>
        <v>-0.5</v>
      </c>
      <c r="AN454" s="445" t="str">
        <f t="shared" si="428"/>
        <v/>
      </c>
      <c r="AO454" s="388"/>
      <c r="AP454" s="445" t="str">
        <f t="shared" si="429"/>
        <v/>
      </c>
      <c r="AQ454" s="434" t="str">
        <f t="shared" si="430"/>
        <v/>
      </c>
      <c r="AR454" s="451"/>
      <c r="AS454" s="434" t="str">
        <f t="shared" si="431"/>
        <v/>
      </c>
      <c r="AT454" s="389"/>
      <c r="AU454" s="435" t="str">
        <f t="shared" si="432"/>
        <v/>
      </c>
      <c r="AV454" s="364" t="str">
        <f t="shared" si="433"/>
        <v/>
      </c>
      <c r="AW454" s="389"/>
      <c r="AX454" s="365" t="str">
        <f t="shared" si="434"/>
        <v/>
      </c>
      <c r="AY454" s="366" t="str">
        <f t="shared" si="422"/>
        <v/>
      </c>
      <c r="AZ454" s="358" t="str">
        <f t="shared" si="423"/>
        <v/>
      </c>
      <c r="BA454" s="366" t="str">
        <f t="shared" si="424"/>
        <v/>
      </c>
      <c r="BB454" s="358" t="str">
        <f t="shared" si="425"/>
        <v/>
      </c>
      <c r="BC454" s="366" t="str">
        <f t="shared" si="426"/>
        <v/>
      </c>
      <c r="BD454" s="367" t="str">
        <f t="shared" si="427"/>
        <v/>
      </c>
      <c r="BE454" s="356"/>
      <c r="BF454" s="356"/>
      <c r="BG454" s="356"/>
      <c r="BH454" s="356"/>
    </row>
    <row r="455" spans="1:60" ht="21.75" thickBot="1" x14ac:dyDescent="0.4">
      <c r="A455" s="368" t="s">
        <v>292</v>
      </c>
      <c r="B455" s="381">
        <v>2.5000000000000001E-3</v>
      </c>
      <c r="C455" s="372"/>
      <c r="D455" s="368" t="s">
        <v>281</v>
      </c>
      <c r="E455" s="374"/>
      <c r="F455" s="375">
        <f>IF(B455&gt;0,(B455-B456)/B456,"")</f>
        <v>-0.5</v>
      </c>
      <c r="G455" s="355"/>
      <c r="H455" s="355"/>
      <c r="I455" s="355"/>
      <c r="J455" s="355"/>
      <c r="Q455" s="364" t="str">
        <f t="shared" si="408"/>
        <v/>
      </c>
      <c r="R455" s="388"/>
      <c r="S455" s="364" t="str">
        <f t="shared" si="409"/>
        <v/>
      </c>
      <c r="T455" s="445" t="str">
        <f t="shared" si="410"/>
        <v/>
      </c>
      <c r="U455" s="388"/>
      <c r="V455" s="445" t="str">
        <f t="shared" si="411"/>
        <v/>
      </c>
      <c r="W455" s="388"/>
      <c r="X455" s="445" t="str">
        <f t="shared" si="412"/>
        <v/>
      </c>
      <c r="Y455" s="364" t="str">
        <f t="shared" si="413"/>
        <v/>
      </c>
      <c r="Z455" s="388"/>
      <c r="AA455" s="364" t="str">
        <f t="shared" si="414"/>
        <v/>
      </c>
      <c r="AB455" s="445" t="str">
        <f t="shared" si="415"/>
        <v/>
      </c>
      <c r="AC455" s="388"/>
      <c r="AD455" s="445" t="str">
        <f t="shared" si="416"/>
        <v/>
      </c>
      <c r="AE455" s="364" t="str">
        <f t="shared" si="417"/>
        <v/>
      </c>
      <c r="AF455" s="388"/>
      <c r="AG455" s="364"/>
      <c r="AH455" s="445" t="str">
        <f t="shared" si="418"/>
        <v/>
      </c>
      <c r="AI455" s="388"/>
      <c r="AJ455" s="445" t="str">
        <f t="shared" si="419"/>
        <v/>
      </c>
      <c r="AK455" s="364" t="str">
        <f t="shared" si="420"/>
        <v/>
      </c>
      <c r="AL455" s="388"/>
      <c r="AM455" s="364" t="str">
        <f t="shared" si="421"/>
        <v/>
      </c>
      <c r="AN455" s="445">
        <f t="shared" si="428"/>
        <v>2.5000000000000001E-3</v>
      </c>
      <c r="AO455" s="388"/>
      <c r="AP455" s="445">
        <f t="shared" si="429"/>
        <v>-0.5</v>
      </c>
      <c r="AQ455" s="434" t="str">
        <f t="shared" si="430"/>
        <v/>
      </c>
      <c r="AR455" s="451"/>
      <c r="AS455" s="434" t="str">
        <f t="shared" si="431"/>
        <v/>
      </c>
      <c r="AT455" s="389"/>
      <c r="AU455" s="435" t="str">
        <f t="shared" si="432"/>
        <v/>
      </c>
      <c r="AV455" s="364" t="str">
        <f t="shared" si="433"/>
        <v/>
      </c>
      <c r="AW455" s="389"/>
      <c r="AX455" s="365" t="str">
        <f t="shared" si="434"/>
        <v/>
      </c>
      <c r="AY455" s="366" t="str">
        <f t="shared" si="422"/>
        <v/>
      </c>
      <c r="AZ455" s="358" t="str">
        <f t="shared" si="423"/>
        <v/>
      </c>
      <c r="BA455" s="366" t="str">
        <f t="shared" si="424"/>
        <v/>
      </c>
      <c r="BB455" s="358" t="str">
        <f t="shared" si="425"/>
        <v/>
      </c>
      <c r="BC455" s="366" t="str">
        <f t="shared" si="426"/>
        <v/>
      </c>
      <c r="BD455" s="367" t="str">
        <f t="shared" si="427"/>
        <v/>
      </c>
      <c r="BE455" s="356"/>
      <c r="BF455" s="356"/>
      <c r="BG455" s="356"/>
      <c r="BH455" s="356"/>
    </row>
    <row r="456" spans="1:60" ht="21.75" thickBot="1" x14ac:dyDescent="0.4">
      <c r="A456" s="368" t="s">
        <v>293</v>
      </c>
      <c r="B456" s="381">
        <v>5.0000000000000001E-3</v>
      </c>
      <c r="C456" s="372"/>
      <c r="D456" s="382"/>
      <c r="E456" s="372"/>
      <c r="F456" s="380"/>
      <c r="G456" s="355"/>
      <c r="H456" s="355"/>
      <c r="I456" s="355"/>
      <c r="J456" s="355"/>
      <c r="Q456" s="364" t="str">
        <f t="shared" si="408"/>
        <v/>
      </c>
      <c r="R456" s="388"/>
      <c r="S456" s="364" t="str">
        <f t="shared" si="409"/>
        <v/>
      </c>
      <c r="T456" s="445" t="str">
        <f t="shared" si="410"/>
        <v/>
      </c>
      <c r="U456" s="388"/>
      <c r="V456" s="445" t="str">
        <f t="shared" si="411"/>
        <v/>
      </c>
      <c r="W456" s="388"/>
      <c r="X456" s="445" t="str">
        <f t="shared" si="412"/>
        <v/>
      </c>
      <c r="Y456" s="364" t="str">
        <f t="shared" si="413"/>
        <v/>
      </c>
      <c r="Z456" s="388"/>
      <c r="AA456" s="364" t="str">
        <f t="shared" si="414"/>
        <v/>
      </c>
      <c r="AB456" s="445" t="str">
        <f t="shared" si="415"/>
        <v/>
      </c>
      <c r="AC456" s="388"/>
      <c r="AD456" s="445" t="str">
        <f t="shared" si="416"/>
        <v/>
      </c>
      <c r="AE456" s="364" t="str">
        <f t="shared" si="417"/>
        <v/>
      </c>
      <c r="AF456" s="388"/>
      <c r="AG456" s="364"/>
      <c r="AH456" s="445" t="str">
        <f t="shared" si="418"/>
        <v/>
      </c>
      <c r="AI456" s="388"/>
      <c r="AJ456" s="445" t="str">
        <f t="shared" si="419"/>
        <v/>
      </c>
      <c r="AK456" s="364" t="str">
        <f t="shared" si="420"/>
        <v/>
      </c>
      <c r="AL456" s="388"/>
      <c r="AM456" s="364" t="str">
        <f t="shared" si="421"/>
        <v/>
      </c>
      <c r="AN456" s="445" t="str">
        <f t="shared" si="428"/>
        <v/>
      </c>
      <c r="AO456" s="388"/>
      <c r="AP456" s="445" t="str">
        <f t="shared" si="429"/>
        <v/>
      </c>
      <c r="AQ456" s="434">
        <f t="shared" si="430"/>
        <v>5.0000000000000001E-3</v>
      </c>
      <c r="AR456" s="451"/>
      <c r="AS456" s="434" t="str">
        <f t="shared" si="431"/>
        <v/>
      </c>
      <c r="AT456" s="389"/>
      <c r="AU456" s="435" t="str">
        <f t="shared" si="432"/>
        <v/>
      </c>
      <c r="AV456" s="364" t="str">
        <f t="shared" si="433"/>
        <v/>
      </c>
      <c r="AW456" s="389"/>
      <c r="AX456" s="365" t="str">
        <f t="shared" si="434"/>
        <v/>
      </c>
      <c r="AY456" s="366" t="str">
        <f t="shared" si="422"/>
        <v/>
      </c>
      <c r="AZ456" s="358" t="str">
        <f t="shared" si="423"/>
        <v/>
      </c>
      <c r="BA456" s="366" t="str">
        <f t="shared" si="424"/>
        <v/>
      </c>
      <c r="BB456" s="358" t="str">
        <f t="shared" si="425"/>
        <v/>
      </c>
      <c r="BC456" s="366" t="str">
        <f t="shared" si="426"/>
        <v/>
      </c>
      <c r="BD456" s="367" t="str">
        <f t="shared" si="427"/>
        <v/>
      </c>
      <c r="BE456" s="356"/>
      <c r="BF456" s="356"/>
      <c r="BG456" s="356"/>
      <c r="BH456" s="356"/>
    </row>
    <row r="457" spans="1:60" ht="21.75" thickBot="1" x14ac:dyDescent="0.4">
      <c r="A457" s="368" t="s">
        <v>294</v>
      </c>
      <c r="B457" s="381">
        <v>5.0000000000000001E-3</v>
      </c>
      <c r="C457" s="372"/>
      <c r="D457" s="368" t="s">
        <v>284</v>
      </c>
      <c r="E457" s="374"/>
      <c r="F457" s="375">
        <f>IF(B457&gt;0,(B457-B456)/B456,"")</f>
        <v>0</v>
      </c>
      <c r="G457" s="355"/>
      <c r="H457" s="355"/>
      <c r="I457" s="355"/>
      <c r="J457" s="355"/>
      <c r="Q457" s="364" t="str">
        <f t="shared" si="408"/>
        <v/>
      </c>
      <c r="R457" s="388"/>
      <c r="S457" s="364" t="str">
        <f t="shared" si="409"/>
        <v/>
      </c>
      <c r="T457" s="445" t="str">
        <f t="shared" si="410"/>
        <v/>
      </c>
      <c r="U457" s="388"/>
      <c r="V457" s="445" t="str">
        <f t="shared" si="411"/>
        <v/>
      </c>
      <c r="W457" s="388"/>
      <c r="X457" s="445" t="str">
        <f t="shared" si="412"/>
        <v/>
      </c>
      <c r="Y457" s="364" t="str">
        <f t="shared" si="413"/>
        <v/>
      </c>
      <c r="Z457" s="388"/>
      <c r="AA457" s="364" t="str">
        <f t="shared" si="414"/>
        <v/>
      </c>
      <c r="AB457" s="445" t="str">
        <f t="shared" si="415"/>
        <v/>
      </c>
      <c r="AC457" s="388"/>
      <c r="AD457" s="445" t="str">
        <f t="shared" si="416"/>
        <v/>
      </c>
      <c r="AE457" s="364" t="str">
        <f t="shared" si="417"/>
        <v/>
      </c>
      <c r="AF457" s="388"/>
      <c r="AG457" s="364"/>
      <c r="AH457" s="445" t="str">
        <f t="shared" si="418"/>
        <v/>
      </c>
      <c r="AI457" s="388"/>
      <c r="AJ457" s="445" t="str">
        <f t="shared" si="419"/>
        <v/>
      </c>
      <c r="AK457" s="364" t="str">
        <f t="shared" si="420"/>
        <v/>
      </c>
      <c r="AL457" s="388"/>
      <c r="AM457" s="364" t="str">
        <f t="shared" si="421"/>
        <v/>
      </c>
      <c r="AN457" s="445" t="str">
        <f t="shared" si="428"/>
        <v/>
      </c>
      <c r="AO457" s="388"/>
      <c r="AP457" s="445" t="str">
        <f t="shared" si="429"/>
        <v/>
      </c>
      <c r="AQ457" s="434" t="str">
        <f t="shared" si="430"/>
        <v/>
      </c>
      <c r="AR457" s="451"/>
      <c r="AS457" s="434">
        <f t="shared" si="431"/>
        <v>5.0000000000000001E-3</v>
      </c>
      <c r="AT457" s="389"/>
      <c r="AU457" s="435">
        <f t="shared" si="432"/>
        <v>0</v>
      </c>
      <c r="AV457" s="364" t="str">
        <f t="shared" si="433"/>
        <v/>
      </c>
      <c r="AW457" s="389"/>
      <c r="AX457" s="365" t="str">
        <f t="shared" si="434"/>
        <v/>
      </c>
      <c r="AY457" s="366" t="str">
        <f t="shared" si="422"/>
        <v/>
      </c>
      <c r="AZ457" s="358" t="str">
        <f t="shared" si="423"/>
        <v/>
      </c>
      <c r="BA457" s="366" t="str">
        <f t="shared" si="424"/>
        <v/>
      </c>
      <c r="BB457" s="358" t="str">
        <f t="shared" si="425"/>
        <v/>
      </c>
      <c r="BC457" s="366" t="str">
        <f t="shared" si="426"/>
        <v/>
      </c>
      <c r="BD457" s="367" t="str">
        <f t="shared" si="427"/>
        <v/>
      </c>
      <c r="BE457" s="356"/>
      <c r="BF457" s="356"/>
      <c r="BG457" s="356"/>
      <c r="BH457" s="356"/>
    </row>
    <row r="458" spans="1:60" ht="21.75" thickBot="1" x14ac:dyDescent="0.4">
      <c r="A458" s="368" t="s">
        <v>295</v>
      </c>
      <c r="B458" s="381">
        <v>5.0000000000000001E-3</v>
      </c>
      <c r="C458" s="372"/>
      <c r="D458" s="368" t="s">
        <v>286</v>
      </c>
      <c r="E458" s="374"/>
      <c r="F458" s="375">
        <f>IF(B458&gt;0,(B458-B456)/B456,"")</f>
        <v>0</v>
      </c>
      <c r="G458" s="355"/>
      <c r="H458" s="355"/>
      <c r="I458" s="355"/>
      <c r="J458" s="355"/>
      <c r="Q458" s="364" t="str">
        <f t="shared" si="408"/>
        <v/>
      </c>
      <c r="R458" s="388"/>
      <c r="S458" s="364" t="str">
        <f t="shared" si="409"/>
        <v/>
      </c>
      <c r="T458" s="445" t="str">
        <f t="shared" si="410"/>
        <v/>
      </c>
      <c r="U458" s="388"/>
      <c r="V458" s="445" t="str">
        <f t="shared" si="411"/>
        <v/>
      </c>
      <c r="W458" s="388"/>
      <c r="X458" s="445" t="str">
        <f t="shared" si="412"/>
        <v/>
      </c>
      <c r="Y458" s="364" t="str">
        <f t="shared" si="413"/>
        <v/>
      </c>
      <c r="Z458" s="388"/>
      <c r="AA458" s="364" t="str">
        <f t="shared" si="414"/>
        <v/>
      </c>
      <c r="AB458" s="445" t="str">
        <f t="shared" si="415"/>
        <v/>
      </c>
      <c r="AC458" s="388"/>
      <c r="AD458" s="445" t="str">
        <f t="shared" si="416"/>
        <v/>
      </c>
      <c r="AE458" s="364" t="str">
        <f t="shared" si="417"/>
        <v/>
      </c>
      <c r="AF458" s="388"/>
      <c r="AG458" s="364"/>
      <c r="AH458" s="445" t="str">
        <f t="shared" si="418"/>
        <v/>
      </c>
      <c r="AI458" s="388"/>
      <c r="AJ458" s="445" t="str">
        <f t="shared" si="419"/>
        <v/>
      </c>
      <c r="AK458" s="364" t="str">
        <f t="shared" si="420"/>
        <v/>
      </c>
      <c r="AL458" s="388"/>
      <c r="AM458" s="364" t="str">
        <f t="shared" si="421"/>
        <v/>
      </c>
      <c r="AN458" s="445" t="str">
        <f t="shared" si="428"/>
        <v/>
      </c>
      <c r="AO458" s="388"/>
      <c r="AP458" s="445" t="str">
        <f t="shared" si="429"/>
        <v/>
      </c>
      <c r="AQ458" s="434" t="str">
        <f t="shared" si="430"/>
        <v/>
      </c>
      <c r="AR458" s="451"/>
      <c r="AS458" s="434" t="str">
        <f t="shared" si="431"/>
        <v/>
      </c>
      <c r="AT458" s="389"/>
      <c r="AU458" s="435" t="str">
        <f t="shared" si="432"/>
        <v/>
      </c>
      <c r="AV458" s="364">
        <f t="shared" si="433"/>
        <v>5.0000000000000001E-3</v>
      </c>
      <c r="AW458" s="389"/>
      <c r="AX458" s="365">
        <f>IF(A458="16) Qual porcentagem dos recursos financeiros de São Carlos será investida em abastecimento de água e estruturas de saneamento em 2050?   ",F458,"")</f>
        <v>0</v>
      </c>
      <c r="AY458" s="366" t="str">
        <f t="shared" si="422"/>
        <v/>
      </c>
      <c r="AZ458" s="358" t="str">
        <f t="shared" si="423"/>
        <v/>
      </c>
      <c r="BA458" s="366" t="str">
        <f t="shared" si="424"/>
        <v/>
      </c>
      <c r="BB458" s="358" t="str">
        <f t="shared" si="425"/>
        <v/>
      </c>
      <c r="BC458" s="366" t="str">
        <f t="shared" si="426"/>
        <v/>
      </c>
      <c r="BD458" s="367" t="str">
        <f t="shared" si="427"/>
        <v/>
      </c>
      <c r="BE458" s="356"/>
      <c r="BF458" s="356"/>
      <c r="BG458" s="356"/>
      <c r="BH458" s="356"/>
    </row>
    <row r="459" spans="1:60" ht="21.75" thickBot="1" x14ac:dyDescent="0.4">
      <c r="A459" s="355"/>
      <c r="B459" s="355"/>
      <c r="C459" s="355"/>
      <c r="D459" s="355"/>
      <c r="E459" s="355"/>
      <c r="F459" s="383"/>
      <c r="G459" s="355"/>
      <c r="H459" s="823" t="s">
        <v>296</v>
      </c>
      <c r="I459" s="823"/>
      <c r="J459" s="355"/>
      <c r="Q459" s="364" t="str">
        <f t="shared" si="408"/>
        <v/>
      </c>
      <c r="R459" s="388"/>
      <c r="S459" s="364" t="str">
        <f t="shared" si="409"/>
        <v/>
      </c>
      <c r="T459" s="445" t="str">
        <f t="shared" si="410"/>
        <v/>
      </c>
      <c r="U459" s="388"/>
      <c r="V459" s="445" t="str">
        <f t="shared" si="411"/>
        <v/>
      </c>
      <c r="W459" s="388"/>
      <c r="X459" s="445" t="str">
        <f t="shared" si="412"/>
        <v/>
      </c>
      <c r="Y459" s="364" t="str">
        <f t="shared" si="413"/>
        <v/>
      </c>
      <c r="Z459" s="388"/>
      <c r="AA459" s="364" t="str">
        <f t="shared" si="414"/>
        <v/>
      </c>
      <c r="AB459" s="445" t="str">
        <f t="shared" si="415"/>
        <v/>
      </c>
      <c r="AC459" s="388"/>
      <c r="AD459" s="445" t="str">
        <f t="shared" si="416"/>
        <v/>
      </c>
      <c r="AE459" s="364" t="str">
        <f t="shared" si="417"/>
        <v/>
      </c>
      <c r="AF459" s="388"/>
      <c r="AG459" s="364"/>
      <c r="AH459" s="445" t="str">
        <f t="shared" si="418"/>
        <v/>
      </c>
      <c r="AI459" s="388"/>
      <c r="AJ459" s="445" t="str">
        <f t="shared" si="419"/>
        <v/>
      </c>
      <c r="AK459" s="364" t="str">
        <f t="shared" si="420"/>
        <v/>
      </c>
      <c r="AL459" s="388"/>
      <c r="AM459" s="364" t="str">
        <f t="shared" si="421"/>
        <v/>
      </c>
      <c r="AN459" s="445" t="str">
        <f t="shared" si="428"/>
        <v/>
      </c>
      <c r="AO459" s="388"/>
      <c r="AP459" s="445" t="str">
        <f t="shared" si="429"/>
        <v/>
      </c>
      <c r="AQ459" s="434" t="str">
        <f t="shared" si="430"/>
        <v/>
      </c>
      <c r="AR459" s="451"/>
      <c r="AS459" s="434" t="str">
        <f t="shared" si="431"/>
        <v/>
      </c>
      <c r="AT459" s="389"/>
      <c r="AU459" s="435" t="str">
        <f t="shared" si="432"/>
        <v/>
      </c>
      <c r="AV459" s="364" t="str">
        <f t="shared" si="433"/>
        <v/>
      </c>
      <c r="AW459" s="389"/>
      <c r="AX459" s="365" t="str">
        <f t="shared" si="434"/>
        <v/>
      </c>
      <c r="AY459" s="366" t="str">
        <f t="shared" si="422"/>
        <v/>
      </c>
      <c r="AZ459" s="358" t="str">
        <f t="shared" si="423"/>
        <v/>
      </c>
      <c r="BA459" s="366" t="str">
        <f t="shared" si="424"/>
        <v/>
      </c>
      <c r="BB459" s="358" t="str">
        <f t="shared" si="425"/>
        <v/>
      </c>
      <c r="BC459" s="366" t="str">
        <f t="shared" si="426"/>
        <v/>
      </c>
      <c r="BD459" s="367" t="str">
        <f t="shared" si="427"/>
        <v/>
      </c>
      <c r="BE459" s="356"/>
      <c r="BF459" s="356"/>
      <c r="BG459" s="356"/>
      <c r="BH459" s="356"/>
    </row>
    <row r="460" spans="1:60" ht="21.75" thickBot="1" x14ac:dyDescent="0.4">
      <c r="A460" s="368" t="s">
        <v>297</v>
      </c>
      <c r="B460" s="820" t="s">
        <v>352</v>
      </c>
      <c r="C460" s="821"/>
      <c r="D460" s="821"/>
      <c r="E460" s="821"/>
      <c r="F460" s="821"/>
      <c r="G460" s="822"/>
      <c r="H460" s="819">
        <v>1</v>
      </c>
      <c r="I460" s="819"/>
      <c r="J460" s="355"/>
      <c r="Q460" s="364" t="str">
        <f t="shared" si="408"/>
        <v/>
      </c>
      <c r="R460" s="388"/>
      <c r="S460" s="364" t="str">
        <f t="shared" si="409"/>
        <v/>
      </c>
      <c r="T460" s="445" t="str">
        <f t="shared" si="410"/>
        <v/>
      </c>
      <c r="U460" s="388"/>
      <c r="V460" s="445" t="str">
        <f t="shared" si="411"/>
        <v/>
      </c>
      <c r="W460" s="388"/>
      <c r="X460" s="445" t="str">
        <f t="shared" si="412"/>
        <v/>
      </c>
      <c r="Y460" s="364" t="str">
        <f t="shared" si="413"/>
        <v/>
      </c>
      <c r="Z460" s="388"/>
      <c r="AA460" s="364" t="str">
        <f t="shared" si="414"/>
        <v/>
      </c>
      <c r="AB460" s="445" t="str">
        <f t="shared" si="415"/>
        <v/>
      </c>
      <c r="AC460" s="388"/>
      <c r="AD460" s="445" t="str">
        <f t="shared" si="416"/>
        <v/>
      </c>
      <c r="AE460" s="364" t="str">
        <f t="shared" si="417"/>
        <v/>
      </c>
      <c r="AF460" s="388"/>
      <c r="AG460" s="364"/>
      <c r="AH460" s="445" t="str">
        <f t="shared" si="418"/>
        <v/>
      </c>
      <c r="AI460" s="388"/>
      <c r="AJ460" s="445" t="str">
        <f t="shared" si="419"/>
        <v/>
      </c>
      <c r="AK460" s="364" t="str">
        <f t="shared" si="420"/>
        <v/>
      </c>
      <c r="AL460" s="388"/>
      <c r="AM460" s="364" t="str">
        <f t="shared" si="421"/>
        <v/>
      </c>
      <c r="AN460" s="445" t="str">
        <f t="shared" si="428"/>
        <v/>
      </c>
      <c r="AO460" s="388"/>
      <c r="AP460" s="445" t="str">
        <f t="shared" si="429"/>
        <v/>
      </c>
      <c r="AQ460" s="434" t="str">
        <f t="shared" si="430"/>
        <v/>
      </c>
      <c r="AR460" s="451"/>
      <c r="AS460" s="434" t="str">
        <f t="shared" si="431"/>
        <v/>
      </c>
      <c r="AT460" s="389"/>
      <c r="AU460" s="435" t="str">
        <f t="shared" si="432"/>
        <v/>
      </c>
      <c r="AV460" s="364" t="str">
        <f t="shared" si="433"/>
        <v/>
      </c>
      <c r="AW460" s="389"/>
      <c r="AX460" s="365" t="str">
        <f t="shared" si="434"/>
        <v/>
      </c>
      <c r="AY460" s="366">
        <f t="shared" si="422"/>
        <v>1</v>
      </c>
      <c r="AZ460" s="358" t="str">
        <f t="shared" si="423"/>
        <v/>
      </c>
      <c r="BA460" s="366" t="str">
        <f t="shared" si="424"/>
        <v/>
      </c>
      <c r="BB460" s="358" t="str">
        <f t="shared" si="425"/>
        <v/>
      </c>
      <c r="BC460" s="366" t="str">
        <f t="shared" si="426"/>
        <v/>
      </c>
      <c r="BD460" s="367" t="str">
        <f t="shared" si="427"/>
        <v/>
      </c>
      <c r="BE460" s="356"/>
      <c r="BF460" s="356"/>
      <c r="BG460" s="356"/>
      <c r="BH460" s="356"/>
    </row>
    <row r="461" spans="1:60" ht="21.75" thickBot="1" x14ac:dyDescent="0.4">
      <c r="A461" s="368" t="s">
        <v>299</v>
      </c>
      <c r="B461" s="820" t="s">
        <v>300</v>
      </c>
      <c r="C461" s="821"/>
      <c r="D461" s="821"/>
      <c r="E461" s="821"/>
      <c r="F461" s="821"/>
      <c r="G461" s="822"/>
      <c r="H461" s="819">
        <v>1</v>
      </c>
      <c r="I461" s="819"/>
      <c r="J461" s="355"/>
      <c r="Q461" s="364" t="str">
        <f t="shared" si="408"/>
        <v/>
      </c>
      <c r="R461" s="388"/>
      <c r="S461" s="364" t="str">
        <f t="shared" si="409"/>
        <v/>
      </c>
      <c r="T461" s="445" t="str">
        <f t="shared" si="410"/>
        <v/>
      </c>
      <c r="U461" s="388"/>
      <c r="V461" s="445" t="str">
        <f t="shared" si="411"/>
        <v/>
      </c>
      <c r="W461" s="388"/>
      <c r="X461" s="445" t="str">
        <f t="shared" si="412"/>
        <v/>
      </c>
      <c r="Y461" s="364" t="str">
        <f t="shared" si="413"/>
        <v/>
      </c>
      <c r="Z461" s="388"/>
      <c r="AA461" s="364" t="str">
        <f t="shared" si="414"/>
        <v/>
      </c>
      <c r="AB461" s="445" t="str">
        <f t="shared" si="415"/>
        <v/>
      </c>
      <c r="AC461" s="388"/>
      <c r="AD461" s="445" t="str">
        <f t="shared" si="416"/>
        <v/>
      </c>
      <c r="AE461" s="364" t="str">
        <f t="shared" si="417"/>
        <v/>
      </c>
      <c r="AF461" s="388"/>
      <c r="AG461" s="364"/>
      <c r="AH461" s="445" t="str">
        <f t="shared" si="418"/>
        <v/>
      </c>
      <c r="AI461" s="388"/>
      <c r="AJ461" s="445" t="str">
        <f t="shared" si="419"/>
        <v/>
      </c>
      <c r="AK461" s="364" t="str">
        <f t="shared" si="420"/>
        <v/>
      </c>
      <c r="AL461" s="388"/>
      <c r="AM461" s="364" t="str">
        <f t="shared" si="421"/>
        <v/>
      </c>
      <c r="AN461" s="445" t="str">
        <f t="shared" si="428"/>
        <v/>
      </c>
      <c r="AO461" s="388"/>
      <c r="AP461" s="445" t="str">
        <f t="shared" si="429"/>
        <v/>
      </c>
      <c r="AQ461" s="434" t="str">
        <f t="shared" si="430"/>
        <v/>
      </c>
      <c r="AR461" s="451"/>
      <c r="AS461" s="434" t="str">
        <f t="shared" si="431"/>
        <v/>
      </c>
      <c r="AT461" s="389"/>
      <c r="AU461" s="435" t="str">
        <f t="shared" si="432"/>
        <v/>
      </c>
      <c r="AV461" s="364" t="str">
        <f t="shared" si="433"/>
        <v/>
      </c>
      <c r="AW461" s="389"/>
      <c r="AX461" s="365" t="str">
        <f t="shared" si="434"/>
        <v/>
      </c>
      <c r="AY461" s="366" t="str">
        <f t="shared" si="422"/>
        <v/>
      </c>
      <c r="AZ461" s="358">
        <f t="shared" si="423"/>
        <v>1</v>
      </c>
      <c r="BA461" s="366" t="str">
        <f t="shared" si="424"/>
        <v/>
      </c>
      <c r="BB461" s="358" t="str">
        <f t="shared" si="425"/>
        <v/>
      </c>
      <c r="BC461" s="366" t="str">
        <f t="shared" si="426"/>
        <v/>
      </c>
      <c r="BD461" s="367" t="str">
        <f t="shared" si="427"/>
        <v/>
      </c>
      <c r="BE461" s="356"/>
      <c r="BF461" s="356"/>
      <c r="BG461" s="356"/>
      <c r="BH461" s="356"/>
    </row>
    <row r="462" spans="1:60" ht="21.75" thickBot="1" x14ac:dyDescent="0.4">
      <c r="A462" s="368" t="s">
        <v>301</v>
      </c>
      <c r="B462" s="820" t="s">
        <v>353</v>
      </c>
      <c r="C462" s="821"/>
      <c r="D462" s="821"/>
      <c r="E462" s="821"/>
      <c r="F462" s="821"/>
      <c r="G462" s="822"/>
      <c r="H462" s="819">
        <v>1</v>
      </c>
      <c r="I462" s="819"/>
      <c r="J462" s="355"/>
      <c r="Q462" s="364" t="str">
        <f t="shared" si="408"/>
        <v/>
      </c>
      <c r="R462" s="388"/>
      <c r="S462" s="364" t="str">
        <f t="shared" si="409"/>
        <v/>
      </c>
      <c r="T462" s="445" t="str">
        <f t="shared" si="410"/>
        <v/>
      </c>
      <c r="U462" s="388"/>
      <c r="V462" s="445" t="str">
        <f t="shared" si="411"/>
        <v/>
      </c>
      <c r="W462" s="388"/>
      <c r="X462" s="445" t="str">
        <f t="shared" si="412"/>
        <v/>
      </c>
      <c r="Y462" s="364" t="str">
        <f t="shared" si="413"/>
        <v/>
      </c>
      <c r="Z462" s="388"/>
      <c r="AA462" s="364" t="str">
        <f t="shared" si="414"/>
        <v/>
      </c>
      <c r="AB462" s="445" t="str">
        <f t="shared" si="415"/>
        <v/>
      </c>
      <c r="AC462" s="388"/>
      <c r="AD462" s="445" t="str">
        <f t="shared" si="416"/>
        <v/>
      </c>
      <c r="AE462" s="364" t="str">
        <f t="shared" si="417"/>
        <v/>
      </c>
      <c r="AF462" s="388"/>
      <c r="AG462" s="364"/>
      <c r="AH462" s="445" t="str">
        <f t="shared" si="418"/>
        <v/>
      </c>
      <c r="AI462" s="388"/>
      <c r="AJ462" s="445" t="str">
        <f t="shared" si="419"/>
        <v/>
      </c>
      <c r="AK462" s="364" t="str">
        <f t="shared" si="420"/>
        <v/>
      </c>
      <c r="AL462" s="388"/>
      <c r="AM462" s="364" t="str">
        <f t="shared" si="421"/>
        <v/>
      </c>
      <c r="AN462" s="445" t="str">
        <f t="shared" si="428"/>
        <v/>
      </c>
      <c r="AO462" s="388"/>
      <c r="AP462" s="445" t="str">
        <f t="shared" si="429"/>
        <v/>
      </c>
      <c r="AQ462" s="434" t="str">
        <f t="shared" si="430"/>
        <v/>
      </c>
      <c r="AR462" s="451"/>
      <c r="AS462" s="434" t="str">
        <f t="shared" si="431"/>
        <v/>
      </c>
      <c r="AT462" s="389"/>
      <c r="AU462" s="435" t="str">
        <f t="shared" si="432"/>
        <v/>
      </c>
      <c r="AV462" s="364" t="str">
        <f t="shared" si="433"/>
        <v/>
      </c>
      <c r="AW462" s="389"/>
      <c r="AX462" s="365" t="str">
        <f t="shared" si="434"/>
        <v/>
      </c>
      <c r="AY462" s="366" t="str">
        <f t="shared" si="422"/>
        <v/>
      </c>
      <c r="AZ462" s="358" t="str">
        <f t="shared" si="423"/>
        <v/>
      </c>
      <c r="BA462" s="366">
        <f t="shared" si="424"/>
        <v>1</v>
      </c>
      <c r="BB462" s="358" t="str">
        <f t="shared" si="425"/>
        <v/>
      </c>
      <c r="BC462" s="366" t="str">
        <f t="shared" si="426"/>
        <v/>
      </c>
      <c r="BD462" s="367" t="str">
        <f t="shared" si="427"/>
        <v/>
      </c>
      <c r="BE462" s="356"/>
      <c r="BF462" s="356"/>
      <c r="BG462" s="356"/>
      <c r="BH462" s="356"/>
    </row>
    <row r="463" spans="1:60" ht="21.75" thickBot="1" x14ac:dyDescent="0.4">
      <c r="A463" s="368" t="s">
        <v>302</v>
      </c>
      <c r="B463" s="820" t="s">
        <v>354</v>
      </c>
      <c r="C463" s="821"/>
      <c r="D463" s="821"/>
      <c r="E463" s="821"/>
      <c r="F463" s="821"/>
      <c r="G463" s="822"/>
      <c r="H463" s="819">
        <v>0</v>
      </c>
      <c r="I463" s="819"/>
      <c r="J463" s="355"/>
      <c r="Q463" s="364" t="str">
        <f t="shared" si="408"/>
        <v/>
      </c>
      <c r="R463" s="388"/>
      <c r="S463" s="364" t="str">
        <f t="shared" si="409"/>
        <v/>
      </c>
      <c r="T463" s="445" t="str">
        <f t="shared" si="410"/>
        <v/>
      </c>
      <c r="U463" s="388"/>
      <c r="V463" s="445" t="str">
        <f t="shared" si="411"/>
        <v/>
      </c>
      <c r="W463" s="388"/>
      <c r="X463" s="445" t="str">
        <f t="shared" si="412"/>
        <v/>
      </c>
      <c r="Y463" s="364" t="str">
        <f t="shared" si="413"/>
        <v/>
      </c>
      <c r="Z463" s="388"/>
      <c r="AA463" s="364" t="str">
        <f t="shared" si="414"/>
        <v/>
      </c>
      <c r="AB463" s="445" t="str">
        <f t="shared" si="415"/>
        <v/>
      </c>
      <c r="AC463" s="388"/>
      <c r="AD463" s="445" t="str">
        <f t="shared" si="416"/>
        <v/>
      </c>
      <c r="AE463" s="364" t="str">
        <f t="shared" si="417"/>
        <v/>
      </c>
      <c r="AF463" s="388"/>
      <c r="AG463" s="364"/>
      <c r="AH463" s="445" t="str">
        <f t="shared" si="418"/>
        <v/>
      </c>
      <c r="AI463" s="388"/>
      <c r="AJ463" s="445" t="str">
        <f t="shared" si="419"/>
        <v/>
      </c>
      <c r="AK463" s="364" t="str">
        <f t="shared" si="420"/>
        <v/>
      </c>
      <c r="AL463" s="388"/>
      <c r="AM463" s="364" t="str">
        <f t="shared" si="421"/>
        <v/>
      </c>
      <c r="AN463" s="445" t="str">
        <f t="shared" si="428"/>
        <v/>
      </c>
      <c r="AO463" s="388"/>
      <c r="AP463" s="445" t="str">
        <f t="shared" si="429"/>
        <v/>
      </c>
      <c r="AQ463" s="434" t="str">
        <f t="shared" si="430"/>
        <v/>
      </c>
      <c r="AR463" s="451"/>
      <c r="AS463" s="434" t="str">
        <f t="shared" si="431"/>
        <v/>
      </c>
      <c r="AT463" s="389"/>
      <c r="AU463" s="435" t="str">
        <f t="shared" si="432"/>
        <v/>
      </c>
      <c r="AV463" s="364" t="str">
        <f t="shared" si="433"/>
        <v/>
      </c>
      <c r="AW463" s="389"/>
      <c r="AX463" s="365" t="str">
        <f t="shared" si="434"/>
        <v/>
      </c>
      <c r="AY463" s="366" t="str">
        <f t="shared" si="422"/>
        <v/>
      </c>
      <c r="AZ463" s="358" t="str">
        <f t="shared" si="423"/>
        <v/>
      </c>
      <c r="BA463" s="366" t="str">
        <f t="shared" si="424"/>
        <v/>
      </c>
      <c r="BB463" s="358">
        <f t="shared" si="425"/>
        <v>0</v>
      </c>
      <c r="BC463" s="366" t="str">
        <f t="shared" si="426"/>
        <v/>
      </c>
      <c r="BD463" s="367" t="str">
        <f t="shared" si="427"/>
        <v/>
      </c>
      <c r="BE463" s="356"/>
      <c r="BF463" s="356"/>
      <c r="BG463" s="356"/>
      <c r="BH463" s="356"/>
    </row>
    <row r="464" spans="1:60" ht="21.75" thickBot="1" x14ac:dyDescent="0.4">
      <c r="A464" s="368" t="s">
        <v>303</v>
      </c>
      <c r="B464" s="820" t="s">
        <v>355</v>
      </c>
      <c r="C464" s="821"/>
      <c r="D464" s="821"/>
      <c r="E464" s="821"/>
      <c r="F464" s="821"/>
      <c r="G464" s="822"/>
      <c r="H464" s="819">
        <v>0</v>
      </c>
      <c r="I464" s="819"/>
      <c r="J464" s="355"/>
      <c r="Q464" s="364" t="str">
        <f t="shared" si="408"/>
        <v/>
      </c>
      <c r="R464" s="388"/>
      <c r="S464" s="364" t="str">
        <f t="shared" si="409"/>
        <v/>
      </c>
      <c r="T464" s="445" t="str">
        <f t="shared" si="410"/>
        <v/>
      </c>
      <c r="U464" s="388"/>
      <c r="V464" s="445" t="str">
        <f t="shared" si="411"/>
        <v/>
      </c>
      <c r="W464" s="388"/>
      <c r="X464" s="445" t="str">
        <f t="shared" si="412"/>
        <v/>
      </c>
      <c r="Y464" s="364" t="str">
        <f t="shared" si="413"/>
        <v/>
      </c>
      <c r="Z464" s="388"/>
      <c r="AA464" s="364" t="str">
        <f t="shared" si="414"/>
        <v/>
      </c>
      <c r="AB464" s="445" t="str">
        <f t="shared" si="415"/>
        <v/>
      </c>
      <c r="AC464" s="388"/>
      <c r="AD464" s="445" t="str">
        <f t="shared" si="416"/>
        <v/>
      </c>
      <c r="AE464" s="364" t="str">
        <f t="shared" si="417"/>
        <v/>
      </c>
      <c r="AF464" s="388"/>
      <c r="AG464" s="364"/>
      <c r="AH464" s="445" t="str">
        <f t="shared" si="418"/>
        <v/>
      </c>
      <c r="AI464" s="388"/>
      <c r="AJ464" s="445" t="str">
        <f t="shared" si="419"/>
        <v/>
      </c>
      <c r="AK464" s="364" t="str">
        <f t="shared" si="420"/>
        <v/>
      </c>
      <c r="AL464" s="388"/>
      <c r="AM464" s="364" t="str">
        <f t="shared" si="421"/>
        <v/>
      </c>
      <c r="AN464" s="445" t="str">
        <f t="shared" si="428"/>
        <v/>
      </c>
      <c r="AO464" s="388"/>
      <c r="AP464" s="445" t="str">
        <f t="shared" si="429"/>
        <v/>
      </c>
      <c r="AQ464" s="434" t="str">
        <f t="shared" si="430"/>
        <v/>
      </c>
      <c r="AR464" s="451"/>
      <c r="AS464" s="434" t="str">
        <f t="shared" si="431"/>
        <v/>
      </c>
      <c r="AT464" s="389"/>
      <c r="AU464" s="435" t="str">
        <f t="shared" si="432"/>
        <v/>
      </c>
      <c r="AV464" s="364" t="str">
        <f t="shared" si="433"/>
        <v/>
      </c>
      <c r="AW464" s="389"/>
      <c r="AX464" s="365" t="str">
        <f t="shared" si="434"/>
        <v/>
      </c>
      <c r="AY464" s="366" t="str">
        <f t="shared" si="422"/>
        <v/>
      </c>
      <c r="AZ464" s="358" t="str">
        <f t="shared" si="423"/>
        <v/>
      </c>
      <c r="BA464" s="366" t="str">
        <f t="shared" si="424"/>
        <v/>
      </c>
      <c r="BB464" s="358" t="str">
        <f t="shared" si="425"/>
        <v/>
      </c>
      <c r="BC464" s="366">
        <f t="shared" si="426"/>
        <v>0</v>
      </c>
      <c r="BD464" s="367" t="str">
        <f t="shared" si="427"/>
        <v/>
      </c>
      <c r="BE464" s="356"/>
      <c r="BF464" s="356"/>
      <c r="BG464" s="356"/>
      <c r="BH464" s="356"/>
    </row>
    <row r="465" spans="1:83" ht="21.75" thickBot="1" x14ac:dyDescent="0.4">
      <c r="A465" s="368" t="s">
        <v>305</v>
      </c>
      <c r="B465" s="820"/>
      <c r="C465" s="821"/>
      <c r="D465" s="821"/>
      <c r="E465" s="821"/>
      <c r="F465" s="821"/>
      <c r="G465" s="822"/>
      <c r="H465" s="819"/>
      <c r="I465" s="819"/>
      <c r="J465" s="355"/>
      <c r="Q465" s="364" t="str">
        <f t="shared" si="408"/>
        <v/>
      </c>
      <c r="R465" s="388"/>
      <c r="S465" s="364" t="str">
        <f t="shared" si="409"/>
        <v/>
      </c>
      <c r="T465" s="445" t="str">
        <f t="shared" si="410"/>
        <v/>
      </c>
      <c r="U465" s="388"/>
      <c r="V465" s="445" t="str">
        <f t="shared" si="411"/>
        <v/>
      </c>
      <c r="W465" s="388"/>
      <c r="X465" s="445" t="str">
        <f t="shared" si="412"/>
        <v/>
      </c>
      <c r="Y465" s="364" t="str">
        <f t="shared" si="413"/>
        <v/>
      </c>
      <c r="Z465" s="388"/>
      <c r="AA465" s="364" t="str">
        <f t="shared" si="414"/>
        <v/>
      </c>
      <c r="AB465" s="445" t="str">
        <f t="shared" si="415"/>
        <v/>
      </c>
      <c r="AC465" s="388"/>
      <c r="AD465" s="445" t="str">
        <f t="shared" si="416"/>
        <v/>
      </c>
      <c r="AE465" s="364" t="str">
        <f t="shared" si="417"/>
        <v/>
      </c>
      <c r="AF465" s="388"/>
      <c r="AG465" s="364"/>
      <c r="AH465" s="445" t="str">
        <f t="shared" si="418"/>
        <v/>
      </c>
      <c r="AI465" s="388"/>
      <c r="AJ465" s="445" t="str">
        <f t="shared" si="419"/>
        <v/>
      </c>
      <c r="AK465" s="364" t="str">
        <f t="shared" si="420"/>
        <v/>
      </c>
      <c r="AL465" s="388"/>
      <c r="AM465" s="364" t="str">
        <f t="shared" si="421"/>
        <v/>
      </c>
      <c r="AN465" s="445" t="str">
        <f t="shared" si="428"/>
        <v/>
      </c>
      <c r="AO465" s="388"/>
      <c r="AP465" s="445" t="str">
        <f t="shared" si="429"/>
        <v/>
      </c>
      <c r="AQ465" s="434" t="str">
        <f t="shared" si="430"/>
        <v/>
      </c>
      <c r="AR465" s="451"/>
      <c r="AS465" s="434" t="str">
        <f t="shared" si="431"/>
        <v/>
      </c>
      <c r="AT465" s="389"/>
      <c r="AU465" s="435" t="str">
        <f t="shared" si="432"/>
        <v/>
      </c>
      <c r="AV465" s="364" t="str">
        <f t="shared" si="433"/>
        <v/>
      </c>
      <c r="AW465" s="389"/>
      <c r="AX465" s="365" t="str">
        <f t="shared" si="434"/>
        <v/>
      </c>
      <c r="AY465" s="366" t="str">
        <f t="shared" si="422"/>
        <v/>
      </c>
      <c r="AZ465" s="358" t="str">
        <f t="shared" si="423"/>
        <v/>
      </c>
      <c r="BA465" s="366" t="str">
        <f t="shared" si="424"/>
        <v/>
      </c>
      <c r="BB465" s="358" t="str">
        <f t="shared" si="425"/>
        <v/>
      </c>
      <c r="BC465" s="366" t="str">
        <f t="shared" si="426"/>
        <v/>
      </c>
      <c r="BD465" s="367">
        <f t="shared" si="427"/>
        <v>0</v>
      </c>
      <c r="BE465" s="356"/>
      <c r="BF465" s="356"/>
      <c r="BG465" s="356"/>
      <c r="BH465" s="356"/>
      <c r="BJ465" s="360" t="str">
        <f>IF(B440&lt;20,SUM(AY439:BC465),"")</f>
        <v/>
      </c>
      <c r="BK465" s="360" t="str">
        <f>IF(AND(B440&gt;19,B440&lt;31),SUM(AY439:BC465),"")</f>
        <v/>
      </c>
      <c r="BL465" s="360">
        <f>IF(B440&gt;30,SUM(AY439:BC465),"")</f>
        <v>3</v>
      </c>
      <c r="BM465" s="356"/>
      <c r="BN465" s="360" t="str">
        <f>IF(AND(B440&lt;20,BJ465=0),1,"")</f>
        <v/>
      </c>
      <c r="BO465" s="360" t="str">
        <f>IF(AND(B440&lt;20,BJ465=1),1,"")</f>
        <v/>
      </c>
      <c r="BP465" s="360" t="str">
        <f>IF(AND(B440&lt;20,BJ465=2),1,"")</f>
        <v/>
      </c>
      <c r="BQ465" s="360" t="str">
        <f>IF(AND(B440&lt;20,BJ465=3),1,"")</f>
        <v/>
      </c>
      <c r="BR465" s="360" t="str">
        <f>IF(AND(B440&lt;20,BJ465=4),1,"")</f>
        <v/>
      </c>
      <c r="BS465" s="360" t="str">
        <f>IF(AND(B440&lt;20,BJ465=5),1,"")</f>
        <v/>
      </c>
      <c r="BT465" s="360" t="str">
        <f>IF(AND(AND(B440&gt;19,B440&lt;31),BK465=0),1,"")</f>
        <v/>
      </c>
      <c r="BU465" s="360" t="str">
        <f>IF(AND(AND(B440&gt;19,B440&lt;31),BK465=1),1,"")</f>
        <v/>
      </c>
      <c r="BV465" s="360" t="str">
        <f>IF(AND(AND(B440&gt;19,B440&lt;31),BK465=2),1,"")</f>
        <v/>
      </c>
      <c r="BW465" s="360" t="str">
        <f>IF(AND(AND(B440&gt;19,B440&lt;31),BK465=3),1,"")</f>
        <v/>
      </c>
      <c r="BX465" s="360" t="str">
        <f>IF(AND(AND(B440&gt;19,B440&lt;31),BK465=4),1,"")</f>
        <v/>
      </c>
      <c r="BY465" s="360" t="str">
        <f>IF(AND(AND(B440&gt;19,B440&lt;31),BK465=5),1,"")</f>
        <v/>
      </c>
      <c r="BZ465" s="360" t="str">
        <f>IF(AND(B440&gt;30,BL465=0),1,"")</f>
        <v/>
      </c>
      <c r="CA465" s="360" t="str">
        <f>IF(AND(B440&gt;30,BL465=1),1,"")</f>
        <v/>
      </c>
      <c r="CB465" s="360" t="str">
        <f>IF(AND(B440&gt;30,BL465=2),1,"")</f>
        <v/>
      </c>
      <c r="CC465" s="360">
        <f>IF(AND(B440&gt;30,BL465=3),1,"")</f>
        <v>1</v>
      </c>
      <c r="CD465" s="360" t="str">
        <f>IF(AND(B440&gt;30,BL465=4),1,"")</f>
        <v/>
      </c>
      <c r="CE465" s="360" t="str">
        <f>IF(AND(B440&gt;30,BL465=5),1,"")</f>
        <v/>
      </c>
    </row>
    <row r="466" spans="1:83" ht="36" x14ac:dyDescent="0.35">
      <c r="A466" s="818" t="str">
        <f>CONCATENATE("Voluntário",J466)</f>
        <v>Voluntário17</v>
      </c>
      <c r="B466" s="818"/>
      <c r="C466" s="818"/>
      <c r="D466" s="818"/>
      <c r="E466" s="818"/>
      <c r="F466" s="818"/>
      <c r="G466" s="818"/>
      <c r="H466" s="818"/>
      <c r="I466" s="818"/>
      <c r="J466" s="355">
        <f>J437+1</f>
        <v>17</v>
      </c>
      <c r="Q466" s="396"/>
      <c r="S466" s="396"/>
      <c r="T466" s="396"/>
      <c r="V466" s="396"/>
      <c r="X466" s="396"/>
      <c r="Y466" s="396"/>
      <c r="AA466" s="396"/>
      <c r="AB466" s="396"/>
      <c r="AD466" s="396"/>
      <c r="AE466" s="396"/>
      <c r="AG466" s="396"/>
      <c r="AH466" s="396"/>
      <c r="AJ466" s="396"/>
      <c r="AK466" s="396"/>
      <c r="AM466" s="396"/>
      <c r="AN466" s="396"/>
      <c r="AP466" s="396"/>
      <c r="AV466" s="396"/>
      <c r="AX466" s="397"/>
      <c r="AY466" s="398"/>
      <c r="AZ466" s="399"/>
      <c r="BA466" s="398"/>
      <c r="BB466" s="399"/>
      <c r="BC466" s="398"/>
      <c r="BD466" s="398"/>
      <c r="BE466" s="356"/>
      <c r="BF466" s="356"/>
      <c r="BG466" s="356"/>
      <c r="BH466" s="356"/>
    </row>
    <row r="467" spans="1:83" ht="21" x14ac:dyDescent="0.35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Q467" s="396"/>
      <c r="S467" s="396"/>
      <c r="T467" s="396"/>
      <c r="V467" s="396"/>
      <c r="X467" s="396"/>
      <c r="Y467" s="396"/>
      <c r="AA467" s="396"/>
      <c r="AB467" s="396"/>
      <c r="AD467" s="396"/>
      <c r="AE467" s="396"/>
      <c r="AG467" s="396"/>
      <c r="AH467" s="396"/>
      <c r="AJ467" s="396"/>
      <c r="AK467" s="396"/>
      <c r="AM467" s="396"/>
      <c r="AN467" s="396"/>
      <c r="AP467" s="396"/>
      <c r="AV467" s="396"/>
      <c r="AX467" s="397"/>
      <c r="AY467" s="398"/>
      <c r="AZ467" s="399"/>
      <c r="BA467" s="398"/>
      <c r="BB467" s="399"/>
      <c r="BC467" s="398"/>
      <c r="BD467" s="398"/>
      <c r="BE467" s="356"/>
      <c r="BF467" s="356"/>
      <c r="BG467" s="356"/>
      <c r="BH467" s="356"/>
    </row>
    <row r="468" spans="1:83" ht="21" x14ac:dyDescent="0.35">
      <c r="A468" s="356" t="s">
        <v>271</v>
      </c>
      <c r="B468" s="824" t="s">
        <v>356</v>
      </c>
      <c r="C468" s="819"/>
      <c r="D468" s="819"/>
      <c r="E468" s="819"/>
      <c r="F468" s="819"/>
      <c r="G468" s="819"/>
      <c r="H468" s="819"/>
      <c r="I468" s="819"/>
      <c r="J468" s="355"/>
      <c r="Q468" s="396"/>
      <c r="S468" s="396"/>
      <c r="T468" s="396"/>
      <c r="V468" s="396"/>
      <c r="X468" s="396"/>
      <c r="Y468" s="396"/>
      <c r="AA468" s="396"/>
      <c r="AB468" s="396"/>
      <c r="AD468" s="396"/>
      <c r="AE468" s="396"/>
      <c r="AG468" s="396"/>
      <c r="AH468" s="396"/>
      <c r="AJ468" s="396"/>
      <c r="AK468" s="396"/>
      <c r="AM468" s="396"/>
      <c r="AN468" s="396"/>
      <c r="AP468" s="396"/>
      <c r="AV468" s="396"/>
      <c r="AX468" s="397"/>
      <c r="AY468" s="398"/>
      <c r="AZ468" s="399"/>
      <c r="BA468" s="398"/>
      <c r="BB468" s="399"/>
      <c r="BC468" s="398"/>
      <c r="BD468" s="398"/>
      <c r="BE468" s="356"/>
      <c r="BF468" s="356"/>
      <c r="BG468" s="356"/>
      <c r="BH468" s="356"/>
    </row>
    <row r="469" spans="1:83" ht="21" x14ac:dyDescent="0.35">
      <c r="A469" s="356" t="s">
        <v>272</v>
      </c>
      <c r="B469" s="819">
        <v>37</v>
      </c>
      <c r="C469" s="819"/>
      <c r="D469" s="819"/>
      <c r="E469" s="819"/>
      <c r="F469" s="819"/>
      <c r="G469" s="819"/>
      <c r="H469" s="819"/>
      <c r="I469" s="819"/>
      <c r="J469" s="355"/>
      <c r="Q469" s="396"/>
      <c r="S469" s="396"/>
      <c r="T469" s="396"/>
      <c r="V469" s="396"/>
      <c r="X469" s="396"/>
      <c r="Y469" s="396"/>
      <c r="AA469" s="396"/>
      <c r="AB469" s="396"/>
      <c r="AD469" s="396"/>
      <c r="AE469" s="396"/>
      <c r="AG469" s="396"/>
      <c r="AH469" s="396"/>
      <c r="AJ469" s="396"/>
      <c r="AK469" s="396"/>
      <c r="AM469" s="396"/>
      <c r="AN469" s="396"/>
      <c r="AP469" s="396"/>
      <c r="AV469" s="396"/>
      <c r="AX469" s="397"/>
      <c r="AY469" s="398"/>
      <c r="AZ469" s="399"/>
      <c r="BA469" s="398"/>
      <c r="BB469" s="399"/>
      <c r="BC469" s="398"/>
      <c r="BD469" s="398"/>
      <c r="BE469" s="356"/>
      <c r="BF469" s="360" t="str">
        <f>IF(B469&lt;20,1,"")</f>
        <v/>
      </c>
      <c r="BG469" s="360" t="str">
        <f>IF(AND(B469&gt;19,B469&lt;31),1,"")</f>
        <v/>
      </c>
      <c r="BH469" s="360">
        <f>IF(B469&gt;30,1,"")</f>
        <v>1</v>
      </c>
    </row>
    <row r="470" spans="1:83" ht="21" x14ac:dyDescent="0.35">
      <c r="A470" s="356" t="s">
        <v>273</v>
      </c>
      <c r="B470" s="819" t="s">
        <v>320</v>
      </c>
      <c r="C470" s="819"/>
      <c r="D470" s="819"/>
      <c r="E470" s="819"/>
      <c r="F470" s="819"/>
      <c r="G470" s="819"/>
      <c r="H470" s="819"/>
      <c r="I470" s="819"/>
      <c r="J470" s="355"/>
      <c r="Q470" s="396"/>
      <c r="S470" s="396"/>
      <c r="T470" s="396"/>
      <c r="V470" s="396"/>
      <c r="X470" s="396"/>
      <c r="Y470" s="396"/>
      <c r="AA470" s="396"/>
      <c r="AB470" s="396"/>
      <c r="AD470" s="396"/>
      <c r="AE470" s="396"/>
      <c r="AG470" s="396"/>
      <c r="AH470" s="396"/>
      <c r="AJ470" s="396"/>
      <c r="AK470" s="396"/>
      <c r="AM470" s="396"/>
      <c r="AN470" s="396"/>
      <c r="AP470" s="396"/>
      <c r="AV470" s="396"/>
      <c r="AX470" s="397"/>
      <c r="AY470" s="398"/>
      <c r="AZ470" s="399"/>
      <c r="BA470" s="398"/>
      <c r="BB470" s="399"/>
      <c r="BC470" s="398"/>
      <c r="BD470" s="398"/>
      <c r="BE470" s="356"/>
      <c r="BF470" s="356"/>
      <c r="BG470" s="356"/>
      <c r="BH470" s="356"/>
    </row>
    <row r="471" spans="1:83" ht="21.75" thickBot="1" x14ac:dyDescent="0.4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Q471" s="396"/>
      <c r="S471" s="396"/>
      <c r="T471" s="396"/>
      <c r="V471" s="396"/>
      <c r="X471" s="396"/>
      <c r="Y471" s="396"/>
      <c r="AA471" s="396"/>
      <c r="AB471" s="396"/>
      <c r="AD471" s="396"/>
      <c r="AE471" s="396"/>
      <c r="AG471" s="396"/>
      <c r="AH471" s="396"/>
      <c r="AJ471" s="396"/>
      <c r="AK471" s="396"/>
      <c r="AM471" s="396"/>
      <c r="AN471" s="396"/>
      <c r="AP471" s="396"/>
      <c r="AV471" s="396"/>
      <c r="AX471" s="397"/>
      <c r="AY471" s="398"/>
      <c r="AZ471" s="399"/>
      <c r="BA471" s="398"/>
      <c r="BB471" s="399"/>
      <c r="BC471" s="398"/>
      <c r="BD471" s="398"/>
      <c r="BE471" s="356"/>
      <c r="BF471" s="356"/>
      <c r="BG471" s="356"/>
      <c r="BH471" s="356"/>
    </row>
    <row r="472" spans="1:83" ht="21.75" thickBot="1" x14ac:dyDescent="0.4">
      <c r="A472" s="368" t="s">
        <v>275</v>
      </c>
      <c r="B472" s="369">
        <v>4</v>
      </c>
      <c r="C472" s="370"/>
      <c r="D472" s="355"/>
      <c r="E472" s="355"/>
      <c r="F472" s="355"/>
      <c r="G472" s="355"/>
      <c r="H472" s="355"/>
      <c r="I472" s="355"/>
      <c r="J472" s="355"/>
      <c r="Q472" s="364" t="str">
        <f t="shared" ref="Q472:Q494" si="435">IF(A472="5) Quanto a sua casa pagava de conta de água mensalmente há 10 anos atrás (aproximadamente)?",F472,"")</f>
        <v/>
      </c>
      <c r="R472" s="388"/>
      <c r="S472" s="364" t="str">
        <f t="shared" ref="S472:S494" si="436">IF(A472="5) Quanto a sua casa pagava de conta de água mensalmente há 10 anos atrás (aproximadamente)?",I472,"")</f>
        <v/>
      </c>
      <c r="T472" s="445" t="str">
        <f t="shared" ref="T472:T494" si="437">IF(A472="6) Quanto a sua casa paga de conta de água hoje?  ",F472,"")</f>
        <v/>
      </c>
      <c r="U472" s="388"/>
      <c r="V472" s="445" t="str">
        <f t="shared" ref="V472:V494" si="438">IF(A472="7) Quanto você acha que sua casa pagará de conta de água em 2030?",F472,"")</f>
        <v/>
      </c>
      <c r="W472" s="388"/>
      <c r="X472" s="445" t="str">
        <f t="shared" ref="X472:X494" si="439">IF(A472="7) Quanto você acha que sua casa pagará de conta de água em 2030?",I472,"")</f>
        <v/>
      </c>
      <c r="Y472" s="364" t="str">
        <f t="shared" ref="Y472:Y494" si="440">IF(A472="8) Quanto você acha que sua casa pagará de conta de água em 2050?  ",F472,"")</f>
        <v/>
      </c>
      <c r="Z472" s="388"/>
      <c r="AA472" s="364" t="str">
        <f t="shared" ref="AA472:AA494" si="441">IF(A472="8) Quanto você acha que sua casa pagará de conta de água em 2050?  ",I472,"")</f>
        <v/>
      </c>
      <c r="AB472" s="445" t="str">
        <f t="shared" ref="AB472:AB494" si="442">IF(A472="9) Há dez anos atrás, sua casa produzia quantas sacolinhas de lixo por semana (aproximadamente)?",F472,"")</f>
        <v/>
      </c>
      <c r="AC472" s="388"/>
      <c r="AD472" s="445" t="str">
        <f t="shared" ref="AD472:AD494" si="443">IF(A472="9) Há dez anos atrás, sua casa produzia quantas sacolinhas de lixo por semana (aproximadamente)?",I472,"")</f>
        <v/>
      </c>
      <c r="AE472" s="364" t="str">
        <f t="shared" ref="AE472:AE494" si="444">IF(A472="10) Sua casa produz quantas sacolinhas de lixo por semana hoje em dia?   ",F472,"")</f>
        <v/>
      </c>
      <c r="AF472" s="388"/>
      <c r="AG472" s="364"/>
      <c r="AH472" s="445" t="str">
        <f t="shared" ref="AH472:AH494" si="445">IF(A472="11) Quantas sacolinhas de lixo você acha que sua casa produzirá por semana em 2030?  ",F472,"")</f>
        <v/>
      </c>
      <c r="AI472" s="388"/>
      <c r="AJ472" s="445" t="str">
        <f t="shared" ref="AJ472:AJ494" si="446">IF(A472="11) Quantas sacolinhas de lixo você acha que sua casa produzirá por semana em 2030?  ",I472,"")</f>
        <v/>
      </c>
      <c r="AK472" s="364" t="str">
        <f t="shared" ref="AK472:AK494" si="447">IF(A472="12) Quantas sacolinhas de lixo você acha que sua casa produzirá por semana em 2050?  ",F472,"")</f>
        <v/>
      </c>
      <c r="AL472" s="388"/>
      <c r="AM472" s="364" t="str">
        <f t="shared" ref="AM472:AM494" si="448">IF(A472="12) Quantas sacolinhas de lixo você acha que sua casa produzirá por semana em 2050?  ",I472,"")</f>
        <v/>
      </c>
      <c r="AN472" s="445" t="str">
        <f>IF(A472="13) Qual porcentagem dos recursos financeiros de São Carlos era investida em abastecimento de água e estruturas de saneamento dez anos atrás? ",B472,"")</f>
        <v/>
      </c>
      <c r="AO472" s="388"/>
      <c r="AP472" s="445" t="str">
        <f>IF(A472="13) Qual porcentagem dos recursos financeiros de São Carlos era investida em abastecimento de água e estruturas de saneamento dez anos atrás? ",F472,"")</f>
        <v/>
      </c>
      <c r="AQ472" s="434" t="str">
        <f>IF(A472="14) Qual porcentagem dos recursos financeiros de São Carlos é investida em abastecimento de água e estruturas de saneamento hoje? ",B472,"")</f>
        <v/>
      </c>
      <c r="AR472" s="451"/>
      <c r="AS472" s="434" t="str">
        <f>IF(A472="15) Qual porcentagem dos recursos financeiros de São Carlos será investida em abastecimento de água e estruturas de saneamento em 2030? ",B472,"")</f>
        <v/>
      </c>
      <c r="AT472" s="389"/>
      <c r="AU472" s="435" t="str">
        <f>IF(A472="15) Qual porcentagem dos recursos financeiros de São Carlos será investida em abastecimento de água e estruturas de saneamento em 2030? ",F472,"")</f>
        <v/>
      </c>
      <c r="AV472" s="364" t="str">
        <f>IF(A472="16) Qual porcentagem dos recursos financeiros de São Carlos será investida em abastecimento de água e estruturas de saneamento em 2050?   ",B472,"")</f>
        <v/>
      </c>
      <c r="AW472" s="389"/>
      <c r="AX472" s="365" t="str">
        <f>IF(A472="16) Qual porcentagem dos recursos financeiros de São Carlos será investida em abastecimento de água e estruturas de saneamento em 2050?   ",B472,"")</f>
        <v/>
      </c>
      <c r="AY472" s="366" t="str">
        <f t="shared" ref="AY472:AY494" si="449">IF(A472="17) De onde vem a água que você bebe?  ",H472,"")</f>
        <v/>
      </c>
      <c r="AZ472" s="358" t="str">
        <f t="shared" ref="AZ472:AZ494" si="450">IF(A472="18) Quem é responsável por trazer água para sua casa?  ",H472,"")</f>
        <v/>
      </c>
      <c r="BA472" s="366" t="str">
        <f t="shared" ref="BA472:BA494" si="451">IF(A472="19) O que acontece com o esgoto que sai da sua casa?  ",H472,"")</f>
        <v/>
      </c>
      <c r="BB472" s="358" t="str">
        <f t="shared" ref="BB472:BB494" si="452">IF(A472="20) Quem consome mais água em sua cidade: a população, as indústrias ou as fazendas? ",H472,"")</f>
        <v/>
      </c>
      <c r="BC472" s="366" t="str">
        <f t="shared" ref="BC472:BC494" si="453">IF(A472="21) Você se preocupa se a cidade em que você mora terá água para beber em 2100?  ",H472,"")</f>
        <v/>
      </c>
      <c r="BD472" s="367" t="str">
        <f t="shared" ref="BD472:BD494" si="454">IF(A472="22) Você acredita que pode ajudar no processo de decisão sobre gerenciamento dos recursos hídricos?  Se sim, como? ",H472,"")</f>
        <v/>
      </c>
      <c r="BE472" s="356"/>
      <c r="BF472" s="356"/>
      <c r="BG472" s="356"/>
      <c r="BH472" s="356"/>
    </row>
    <row r="473" spans="1:83" ht="21.75" thickBot="1" x14ac:dyDescent="0.4">
      <c r="A473" s="368" t="s">
        <v>276</v>
      </c>
      <c r="B473" s="369">
        <v>3</v>
      </c>
      <c r="C473" s="370"/>
      <c r="D473" s="355"/>
      <c r="E473" s="355"/>
      <c r="F473" s="355"/>
      <c r="G473" s="355"/>
      <c r="H473" s="355"/>
      <c r="I473" s="355"/>
      <c r="J473" s="355"/>
      <c r="Q473" s="364" t="str">
        <f t="shared" si="435"/>
        <v/>
      </c>
      <c r="R473" s="388"/>
      <c r="S473" s="364" t="str">
        <f t="shared" si="436"/>
        <v/>
      </c>
      <c r="T473" s="445" t="str">
        <f t="shared" si="437"/>
        <v/>
      </c>
      <c r="U473" s="388"/>
      <c r="V473" s="445" t="str">
        <f t="shared" si="438"/>
        <v/>
      </c>
      <c r="W473" s="388"/>
      <c r="X473" s="445" t="str">
        <f t="shared" si="439"/>
        <v/>
      </c>
      <c r="Y473" s="364" t="str">
        <f t="shared" si="440"/>
        <v/>
      </c>
      <c r="Z473" s="388"/>
      <c r="AA473" s="364" t="str">
        <f t="shared" si="441"/>
        <v/>
      </c>
      <c r="AB473" s="445" t="str">
        <f t="shared" si="442"/>
        <v/>
      </c>
      <c r="AC473" s="388"/>
      <c r="AD473" s="445" t="str">
        <f t="shared" si="443"/>
        <v/>
      </c>
      <c r="AE473" s="364" t="str">
        <f t="shared" si="444"/>
        <v/>
      </c>
      <c r="AF473" s="388"/>
      <c r="AG473" s="364"/>
      <c r="AH473" s="445" t="str">
        <f t="shared" si="445"/>
        <v/>
      </c>
      <c r="AI473" s="388"/>
      <c r="AJ473" s="445" t="str">
        <f t="shared" si="446"/>
        <v/>
      </c>
      <c r="AK473" s="364" t="str">
        <f t="shared" si="447"/>
        <v/>
      </c>
      <c r="AL473" s="388"/>
      <c r="AM473" s="364" t="str">
        <f t="shared" si="448"/>
        <v/>
      </c>
      <c r="AN473" s="445" t="str">
        <f t="shared" ref="AN473:AN494" si="455">IF(A473="13) Qual porcentagem dos recursos financeiros de São Carlos era investida em abastecimento de água e estruturas de saneamento dez anos atrás? ",B473,"")</f>
        <v/>
      </c>
      <c r="AO473" s="388"/>
      <c r="AP473" s="445" t="str">
        <f t="shared" ref="AP473:AP494" si="456">IF(A473="13) Qual porcentagem dos recursos financeiros de São Carlos era investida em abastecimento de água e estruturas de saneamento dez anos atrás? ",F473,"")</f>
        <v/>
      </c>
      <c r="AQ473" s="434" t="str">
        <f t="shared" ref="AQ473:AQ494" si="457">IF(A473="14) Qual porcentagem dos recursos financeiros de São Carlos é investida em abastecimento de água e estruturas de saneamento hoje? ",B473,"")</f>
        <v/>
      </c>
      <c r="AR473" s="451"/>
      <c r="AS473" s="434" t="str">
        <f t="shared" ref="AS473:AS494" si="458">IF(A473="15) Qual porcentagem dos recursos financeiros de São Carlos será investida em abastecimento de água e estruturas de saneamento em 2030? ",B473,"")</f>
        <v/>
      </c>
      <c r="AT473" s="389"/>
      <c r="AU473" s="435" t="str">
        <f t="shared" ref="AU473:AU494" si="459">IF(A473="15) Qual porcentagem dos recursos financeiros de São Carlos será investida em abastecimento de água e estruturas de saneamento em 2030? ",F473,"")</f>
        <v/>
      </c>
      <c r="AV473" s="364" t="str">
        <f t="shared" ref="AV473:AV494" si="460">IF(A473="16) Qual porcentagem dos recursos financeiros de São Carlos será investida em abastecimento de água e estruturas de saneamento em 2050?   ",B473,"")</f>
        <v/>
      </c>
      <c r="AW473" s="389"/>
      <c r="AX473" s="365" t="str">
        <f t="shared" ref="AX473:AX494" si="461">IF(A473="16) Qual porcentagem dos recursos financeiros de São Carlos será investida em abastecimento de água e estruturas de saneamento em 2050?   ",B473,"")</f>
        <v/>
      </c>
      <c r="AY473" s="366" t="str">
        <f t="shared" si="449"/>
        <v/>
      </c>
      <c r="AZ473" s="358" t="str">
        <f t="shared" si="450"/>
        <v/>
      </c>
      <c r="BA473" s="366" t="str">
        <f t="shared" si="451"/>
        <v/>
      </c>
      <c r="BB473" s="358" t="str">
        <f t="shared" si="452"/>
        <v/>
      </c>
      <c r="BC473" s="366" t="str">
        <f t="shared" si="453"/>
        <v/>
      </c>
      <c r="BD473" s="367" t="str">
        <f t="shared" si="454"/>
        <v/>
      </c>
      <c r="BE473" s="356"/>
      <c r="BF473" s="356"/>
      <c r="BG473" s="356"/>
      <c r="BH473" s="356"/>
    </row>
    <row r="474" spans="1:83" ht="21.75" thickBot="1" x14ac:dyDescent="0.4">
      <c r="A474" s="368" t="s">
        <v>277</v>
      </c>
      <c r="B474" s="369">
        <v>4</v>
      </c>
      <c r="C474" s="371"/>
      <c r="D474" s="355"/>
      <c r="E474" s="355"/>
      <c r="F474" s="355"/>
      <c r="G474" s="355"/>
      <c r="H474" s="355"/>
      <c r="I474" s="355"/>
      <c r="J474" s="355"/>
      <c r="Q474" s="364" t="str">
        <f t="shared" si="435"/>
        <v/>
      </c>
      <c r="R474" s="388"/>
      <c r="S474" s="364" t="str">
        <f t="shared" si="436"/>
        <v/>
      </c>
      <c r="T474" s="445" t="str">
        <f t="shared" si="437"/>
        <v/>
      </c>
      <c r="U474" s="388"/>
      <c r="V474" s="445" t="str">
        <f t="shared" si="438"/>
        <v/>
      </c>
      <c r="W474" s="388"/>
      <c r="X474" s="445" t="str">
        <f t="shared" si="439"/>
        <v/>
      </c>
      <c r="Y474" s="364" t="str">
        <f t="shared" si="440"/>
        <v/>
      </c>
      <c r="Z474" s="388"/>
      <c r="AA474" s="364" t="str">
        <f t="shared" si="441"/>
        <v/>
      </c>
      <c r="AB474" s="445" t="str">
        <f t="shared" si="442"/>
        <v/>
      </c>
      <c r="AC474" s="388"/>
      <c r="AD474" s="445" t="str">
        <f t="shared" si="443"/>
        <v/>
      </c>
      <c r="AE474" s="364" t="str">
        <f t="shared" si="444"/>
        <v/>
      </c>
      <c r="AF474" s="388"/>
      <c r="AG474" s="364"/>
      <c r="AH474" s="445" t="str">
        <f t="shared" si="445"/>
        <v/>
      </c>
      <c r="AI474" s="388"/>
      <c r="AJ474" s="445" t="str">
        <f t="shared" si="446"/>
        <v/>
      </c>
      <c r="AK474" s="364" t="str">
        <f t="shared" si="447"/>
        <v/>
      </c>
      <c r="AL474" s="388"/>
      <c r="AM474" s="364" t="str">
        <f t="shared" si="448"/>
        <v/>
      </c>
      <c r="AN474" s="445" t="str">
        <f t="shared" si="455"/>
        <v/>
      </c>
      <c r="AO474" s="388"/>
      <c r="AP474" s="445" t="str">
        <f t="shared" si="456"/>
        <v/>
      </c>
      <c r="AQ474" s="434" t="str">
        <f t="shared" si="457"/>
        <v/>
      </c>
      <c r="AR474" s="451"/>
      <c r="AS474" s="434" t="str">
        <f t="shared" si="458"/>
        <v/>
      </c>
      <c r="AT474" s="389"/>
      <c r="AU474" s="435" t="str">
        <f t="shared" si="459"/>
        <v/>
      </c>
      <c r="AV474" s="364" t="str">
        <f t="shared" si="460"/>
        <v/>
      </c>
      <c r="AW474" s="389"/>
      <c r="AX474" s="365" t="str">
        <f t="shared" si="461"/>
        <v/>
      </c>
      <c r="AY474" s="366" t="str">
        <f t="shared" si="449"/>
        <v/>
      </c>
      <c r="AZ474" s="358" t="str">
        <f t="shared" si="450"/>
        <v/>
      </c>
      <c r="BA474" s="366" t="str">
        <f t="shared" si="451"/>
        <v/>
      </c>
      <c r="BB474" s="358" t="str">
        <f t="shared" si="452"/>
        <v/>
      </c>
      <c r="BC474" s="366" t="str">
        <f t="shared" si="453"/>
        <v/>
      </c>
      <c r="BD474" s="367" t="str">
        <f t="shared" si="454"/>
        <v/>
      </c>
      <c r="BE474" s="356"/>
      <c r="BF474" s="356"/>
      <c r="BG474" s="356"/>
      <c r="BH474" s="356"/>
    </row>
    <row r="475" spans="1:83" ht="21.75" thickBot="1" x14ac:dyDescent="0.4">
      <c r="A475" s="368" t="s">
        <v>278</v>
      </c>
      <c r="B475" s="369">
        <v>2</v>
      </c>
      <c r="C475" s="370"/>
      <c r="D475" s="355"/>
      <c r="E475" s="355"/>
      <c r="F475" s="355"/>
      <c r="G475" s="355"/>
      <c r="H475" s="355"/>
      <c r="I475" s="355"/>
      <c r="J475" s="355"/>
      <c r="Q475" s="364" t="str">
        <f t="shared" si="435"/>
        <v/>
      </c>
      <c r="R475" s="388"/>
      <c r="S475" s="364" t="str">
        <f t="shared" si="436"/>
        <v/>
      </c>
      <c r="T475" s="445" t="str">
        <f t="shared" si="437"/>
        <v/>
      </c>
      <c r="U475" s="388"/>
      <c r="V475" s="445" t="str">
        <f t="shared" si="438"/>
        <v/>
      </c>
      <c r="W475" s="388"/>
      <c r="X475" s="445" t="str">
        <f t="shared" si="439"/>
        <v/>
      </c>
      <c r="Y475" s="364" t="str">
        <f t="shared" si="440"/>
        <v/>
      </c>
      <c r="Z475" s="388"/>
      <c r="AA475" s="364" t="str">
        <f t="shared" si="441"/>
        <v/>
      </c>
      <c r="AB475" s="445" t="str">
        <f t="shared" si="442"/>
        <v/>
      </c>
      <c r="AC475" s="388"/>
      <c r="AD475" s="445" t="str">
        <f t="shared" si="443"/>
        <v/>
      </c>
      <c r="AE475" s="364" t="str">
        <f t="shared" si="444"/>
        <v/>
      </c>
      <c r="AF475" s="388"/>
      <c r="AG475" s="364"/>
      <c r="AH475" s="445" t="str">
        <f t="shared" si="445"/>
        <v/>
      </c>
      <c r="AI475" s="388"/>
      <c r="AJ475" s="445" t="str">
        <f t="shared" si="446"/>
        <v/>
      </c>
      <c r="AK475" s="364" t="str">
        <f t="shared" si="447"/>
        <v/>
      </c>
      <c r="AL475" s="388"/>
      <c r="AM475" s="364" t="str">
        <f t="shared" si="448"/>
        <v/>
      </c>
      <c r="AN475" s="445" t="str">
        <f t="shared" si="455"/>
        <v/>
      </c>
      <c r="AO475" s="388"/>
      <c r="AP475" s="445" t="str">
        <f t="shared" si="456"/>
        <v/>
      </c>
      <c r="AQ475" s="434" t="str">
        <f t="shared" si="457"/>
        <v/>
      </c>
      <c r="AR475" s="451"/>
      <c r="AS475" s="434" t="str">
        <f t="shared" si="458"/>
        <v/>
      </c>
      <c r="AT475" s="389"/>
      <c r="AU475" s="435" t="str">
        <f t="shared" si="459"/>
        <v/>
      </c>
      <c r="AV475" s="364" t="str">
        <f t="shared" si="460"/>
        <v/>
      </c>
      <c r="AW475" s="389"/>
      <c r="AX475" s="365" t="str">
        <f t="shared" si="461"/>
        <v/>
      </c>
      <c r="AY475" s="366" t="str">
        <f t="shared" si="449"/>
        <v/>
      </c>
      <c r="AZ475" s="358" t="str">
        <f t="shared" si="450"/>
        <v/>
      </c>
      <c r="BA475" s="366" t="str">
        <f t="shared" si="451"/>
        <v/>
      </c>
      <c r="BB475" s="358" t="str">
        <f t="shared" si="452"/>
        <v/>
      </c>
      <c r="BC475" s="366" t="str">
        <f t="shared" si="453"/>
        <v/>
      </c>
      <c r="BD475" s="367" t="str">
        <f t="shared" si="454"/>
        <v/>
      </c>
      <c r="BE475" s="356"/>
      <c r="BF475" s="356"/>
      <c r="BG475" s="356"/>
      <c r="BH475" s="356"/>
    </row>
    <row r="476" spans="1:83" ht="21.75" thickBot="1" x14ac:dyDescent="0.4">
      <c r="A476" s="368" t="s">
        <v>279</v>
      </c>
      <c r="B476" s="369"/>
      <c r="C476" s="372"/>
      <c r="D476" s="814" t="s">
        <v>280</v>
      </c>
      <c r="E476" s="815"/>
      <c r="F476" s="373">
        <f>IF(B472&gt;0,B476/B472,"")</f>
        <v>0</v>
      </c>
      <c r="G476" s="368" t="s">
        <v>281</v>
      </c>
      <c r="H476" s="374"/>
      <c r="I476" s="375">
        <f>IF(B472&gt;0,(F476-F477)/F477,"")</f>
        <v>-1</v>
      </c>
      <c r="J476" s="355"/>
      <c r="Q476" s="364"/>
      <c r="R476" s="388"/>
      <c r="S476" s="364">
        <f t="shared" si="436"/>
        <v>-1</v>
      </c>
      <c r="T476" s="445" t="str">
        <f t="shared" si="437"/>
        <v/>
      </c>
      <c r="U476" s="388"/>
      <c r="V476" s="445" t="str">
        <f t="shared" si="438"/>
        <v/>
      </c>
      <c r="W476" s="388"/>
      <c r="X476" s="445" t="str">
        <f t="shared" si="439"/>
        <v/>
      </c>
      <c r="Y476" s="364" t="str">
        <f t="shared" si="440"/>
        <v/>
      </c>
      <c r="Z476" s="388"/>
      <c r="AA476" s="364" t="str">
        <f t="shared" si="441"/>
        <v/>
      </c>
      <c r="AB476" s="445" t="str">
        <f t="shared" si="442"/>
        <v/>
      </c>
      <c r="AC476" s="388"/>
      <c r="AD476" s="445" t="str">
        <f t="shared" si="443"/>
        <v/>
      </c>
      <c r="AE476" s="364" t="str">
        <f t="shared" si="444"/>
        <v/>
      </c>
      <c r="AF476" s="388"/>
      <c r="AG476" s="364"/>
      <c r="AH476" s="445" t="str">
        <f t="shared" si="445"/>
        <v/>
      </c>
      <c r="AI476" s="388"/>
      <c r="AJ476" s="445" t="str">
        <f t="shared" si="446"/>
        <v/>
      </c>
      <c r="AK476" s="364" t="str">
        <f t="shared" si="447"/>
        <v/>
      </c>
      <c r="AL476" s="388"/>
      <c r="AM476" s="364" t="str">
        <f t="shared" si="448"/>
        <v/>
      </c>
      <c r="AN476" s="445" t="str">
        <f t="shared" si="455"/>
        <v/>
      </c>
      <c r="AO476" s="388"/>
      <c r="AP476" s="445" t="str">
        <f t="shared" si="456"/>
        <v/>
      </c>
      <c r="AQ476" s="434" t="str">
        <f t="shared" si="457"/>
        <v/>
      </c>
      <c r="AR476" s="451"/>
      <c r="AS476" s="434" t="str">
        <f t="shared" si="458"/>
        <v/>
      </c>
      <c r="AT476" s="389"/>
      <c r="AU476" s="435" t="str">
        <f t="shared" si="459"/>
        <v/>
      </c>
      <c r="AV476" s="364" t="str">
        <f t="shared" si="460"/>
        <v/>
      </c>
      <c r="AW476" s="389"/>
      <c r="AX476" s="365" t="str">
        <f t="shared" si="461"/>
        <v/>
      </c>
      <c r="AY476" s="366" t="str">
        <f t="shared" si="449"/>
        <v/>
      </c>
      <c r="AZ476" s="358" t="str">
        <f t="shared" si="450"/>
        <v/>
      </c>
      <c r="BA476" s="366" t="str">
        <f t="shared" si="451"/>
        <v/>
      </c>
      <c r="BB476" s="358" t="str">
        <f t="shared" si="452"/>
        <v/>
      </c>
      <c r="BC476" s="366" t="str">
        <f t="shared" si="453"/>
        <v/>
      </c>
      <c r="BD476" s="367" t="str">
        <f t="shared" si="454"/>
        <v/>
      </c>
      <c r="BE476" s="356"/>
      <c r="BF476" s="356"/>
      <c r="BG476" s="356"/>
      <c r="BH476" s="356"/>
    </row>
    <row r="477" spans="1:83" ht="21.75" thickBot="1" x14ac:dyDescent="0.4">
      <c r="A477" s="368" t="s">
        <v>282</v>
      </c>
      <c r="B477" s="369">
        <v>160</v>
      </c>
      <c r="C477" s="372"/>
      <c r="D477" s="814" t="s">
        <v>280</v>
      </c>
      <c r="E477" s="815"/>
      <c r="F477" s="373">
        <f>IF(B473&gt;0,B477/B473,"")</f>
        <v>53.333333333333336</v>
      </c>
      <c r="G477" s="376"/>
      <c r="H477" s="377"/>
      <c r="I477" s="378"/>
      <c r="J477" s="355"/>
      <c r="Q477" s="364" t="str">
        <f t="shared" si="435"/>
        <v/>
      </c>
      <c r="R477" s="388"/>
      <c r="S477" s="364" t="str">
        <f t="shared" si="436"/>
        <v/>
      </c>
      <c r="T477" s="445">
        <f t="shared" si="437"/>
        <v>53.333333333333336</v>
      </c>
      <c r="U477" s="388"/>
      <c r="V477" s="445" t="str">
        <f t="shared" si="438"/>
        <v/>
      </c>
      <c r="W477" s="388"/>
      <c r="X477" s="445" t="str">
        <f t="shared" si="439"/>
        <v/>
      </c>
      <c r="Y477" s="364" t="str">
        <f t="shared" si="440"/>
        <v/>
      </c>
      <c r="Z477" s="388"/>
      <c r="AA477" s="364" t="str">
        <f t="shared" si="441"/>
        <v/>
      </c>
      <c r="AB477" s="445" t="str">
        <f t="shared" si="442"/>
        <v/>
      </c>
      <c r="AC477" s="388"/>
      <c r="AD477" s="445" t="str">
        <f t="shared" si="443"/>
        <v/>
      </c>
      <c r="AE477" s="364" t="str">
        <f t="shared" si="444"/>
        <v/>
      </c>
      <c r="AF477" s="388"/>
      <c r="AG477" s="364"/>
      <c r="AH477" s="445" t="str">
        <f t="shared" si="445"/>
        <v/>
      </c>
      <c r="AI477" s="388"/>
      <c r="AJ477" s="445" t="str">
        <f t="shared" si="446"/>
        <v/>
      </c>
      <c r="AK477" s="364" t="str">
        <f t="shared" si="447"/>
        <v/>
      </c>
      <c r="AL477" s="388"/>
      <c r="AM477" s="364" t="str">
        <f t="shared" si="448"/>
        <v/>
      </c>
      <c r="AN477" s="445" t="str">
        <f t="shared" si="455"/>
        <v/>
      </c>
      <c r="AO477" s="388"/>
      <c r="AP477" s="445" t="str">
        <f t="shared" si="456"/>
        <v/>
      </c>
      <c r="AQ477" s="434" t="str">
        <f t="shared" si="457"/>
        <v/>
      </c>
      <c r="AR477" s="451"/>
      <c r="AS477" s="434" t="str">
        <f t="shared" si="458"/>
        <v/>
      </c>
      <c r="AT477" s="389"/>
      <c r="AU477" s="435" t="str">
        <f t="shared" si="459"/>
        <v/>
      </c>
      <c r="AV477" s="364" t="str">
        <f t="shared" si="460"/>
        <v/>
      </c>
      <c r="AW477" s="389"/>
      <c r="AX477" s="365" t="str">
        <f t="shared" si="461"/>
        <v/>
      </c>
      <c r="AY477" s="366" t="str">
        <f t="shared" si="449"/>
        <v/>
      </c>
      <c r="AZ477" s="358" t="str">
        <f t="shared" si="450"/>
        <v/>
      </c>
      <c r="BA477" s="366" t="str">
        <f t="shared" si="451"/>
        <v/>
      </c>
      <c r="BB477" s="358" t="str">
        <f t="shared" si="452"/>
        <v/>
      </c>
      <c r="BC477" s="366" t="str">
        <f t="shared" si="453"/>
        <v/>
      </c>
      <c r="BD477" s="367" t="str">
        <f t="shared" si="454"/>
        <v/>
      </c>
      <c r="BE477" s="356"/>
      <c r="BF477" s="356"/>
      <c r="BG477" s="356"/>
      <c r="BH477" s="356"/>
    </row>
    <row r="478" spans="1:83" ht="21.75" thickBot="1" x14ac:dyDescent="0.4">
      <c r="A478" s="368" t="s">
        <v>283</v>
      </c>
      <c r="B478" s="369">
        <v>200</v>
      </c>
      <c r="C478" s="372"/>
      <c r="D478" s="814" t="s">
        <v>280</v>
      </c>
      <c r="E478" s="815"/>
      <c r="F478" s="373">
        <f>IF(B474&gt;0,B478/B474,"")</f>
        <v>50</v>
      </c>
      <c r="G478" s="368" t="s">
        <v>284</v>
      </c>
      <c r="H478" s="374"/>
      <c r="I478" s="375">
        <f>IF(B473&gt;0,(F478-F477)/F477,"")</f>
        <v>-6.2500000000000042E-2</v>
      </c>
      <c r="J478" s="355"/>
      <c r="Q478" s="364" t="str">
        <f t="shared" si="435"/>
        <v/>
      </c>
      <c r="R478" s="388"/>
      <c r="S478" s="364" t="str">
        <f t="shared" si="436"/>
        <v/>
      </c>
      <c r="T478" s="445" t="str">
        <f t="shared" si="437"/>
        <v/>
      </c>
      <c r="U478" s="388"/>
      <c r="V478" s="445">
        <f t="shared" si="438"/>
        <v>50</v>
      </c>
      <c r="W478" s="388"/>
      <c r="X478" s="445">
        <f t="shared" si="439"/>
        <v>-6.2500000000000042E-2</v>
      </c>
      <c r="Y478" s="364" t="str">
        <f t="shared" si="440"/>
        <v/>
      </c>
      <c r="Z478" s="388"/>
      <c r="AA478" s="364" t="str">
        <f t="shared" si="441"/>
        <v/>
      </c>
      <c r="AB478" s="445" t="str">
        <f t="shared" si="442"/>
        <v/>
      </c>
      <c r="AC478" s="388"/>
      <c r="AD478" s="445" t="str">
        <f t="shared" si="443"/>
        <v/>
      </c>
      <c r="AE478" s="364" t="str">
        <f t="shared" si="444"/>
        <v/>
      </c>
      <c r="AF478" s="388"/>
      <c r="AG478" s="364"/>
      <c r="AH478" s="445" t="str">
        <f t="shared" si="445"/>
        <v/>
      </c>
      <c r="AI478" s="388"/>
      <c r="AJ478" s="445" t="str">
        <f t="shared" si="446"/>
        <v/>
      </c>
      <c r="AK478" s="364" t="str">
        <f t="shared" si="447"/>
        <v/>
      </c>
      <c r="AL478" s="388"/>
      <c r="AM478" s="364" t="str">
        <f t="shared" si="448"/>
        <v/>
      </c>
      <c r="AN478" s="445" t="str">
        <f t="shared" si="455"/>
        <v/>
      </c>
      <c r="AO478" s="388"/>
      <c r="AP478" s="445" t="str">
        <f t="shared" si="456"/>
        <v/>
      </c>
      <c r="AQ478" s="434" t="str">
        <f t="shared" si="457"/>
        <v/>
      </c>
      <c r="AR478" s="451"/>
      <c r="AS478" s="434" t="str">
        <f t="shared" si="458"/>
        <v/>
      </c>
      <c r="AT478" s="389"/>
      <c r="AU478" s="435" t="str">
        <f t="shared" si="459"/>
        <v/>
      </c>
      <c r="AV478" s="364" t="str">
        <f t="shared" si="460"/>
        <v/>
      </c>
      <c r="AW478" s="389"/>
      <c r="AX478" s="365" t="str">
        <f t="shared" si="461"/>
        <v/>
      </c>
      <c r="AY478" s="366" t="str">
        <f t="shared" si="449"/>
        <v/>
      </c>
      <c r="AZ478" s="358" t="str">
        <f t="shared" si="450"/>
        <v/>
      </c>
      <c r="BA478" s="366" t="str">
        <f t="shared" si="451"/>
        <v/>
      </c>
      <c r="BB478" s="358" t="str">
        <f t="shared" si="452"/>
        <v/>
      </c>
      <c r="BC478" s="366" t="str">
        <f t="shared" si="453"/>
        <v/>
      </c>
      <c r="BD478" s="367" t="str">
        <f t="shared" si="454"/>
        <v/>
      </c>
      <c r="BE478" s="356"/>
      <c r="BF478" s="356"/>
      <c r="BG478" s="356"/>
      <c r="BH478" s="356"/>
    </row>
    <row r="479" spans="1:83" ht="21.75" thickBot="1" x14ac:dyDescent="0.4">
      <c r="A479" s="368" t="s">
        <v>285</v>
      </c>
      <c r="B479" s="369">
        <v>200</v>
      </c>
      <c r="C479" s="372"/>
      <c r="D479" s="814" t="s">
        <v>280</v>
      </c>
      <c r="E479" s="815"/>
      <c r="F479" s="373">
        <f>IF(B475&gt;0,B479/B475,"")</f>
        <v>100</v>
      </c>
      <c r="G479" s="368" t="s">
        <v>286</v>
      </c>
      <c r="H479" s="374"/>
      <c r="I479" s="375">
        <f>IF(B474&gt;0,(F479-F477)/F477,"")</f>
        <v>0.87499999999999989</v>
      </c>
      <c r="J479" s="355"/>
      <c r="Q479" s="364" t="str">
        <f t="shared" si="435"/>
        <v/>
      </c>
      <c r="R479" s="388"/>
      <c r="S479" s="364" t="str">
        <f t="shared" si="436"/>
        <v/>
      </c>
      <c r="T479" s="445" t="str">
        <f t="shared" si="437"/>
        <v/>
      </c>
      <c r="U479" s="388"/>
      <c r="V479" s="445" t="str">
        <f t="shared" si="438"/>
        <v/>
      </c>
      <c r="W479" s="388"/>
      <c r="X479" s="445" t="str">
        <f t="shared" si="439"/>
        <v/>
      </c>
      <c r="Y479" s="364">
        <f t="shared" si="440"/>
        <v>100</v>
      </c>
      <c r="Z479" s="388"/>
      <c r="AA479" s="364">
        <f t="shared" si="441"/>
        <v>0.87499999999999989</v>
      </c>
      <c r="AB479" s="445" t="str">
        <f t="shared" si="442"/>
        <v/>
      </c>
      <c r="AC479" s="388"/>
      <c r="AD479" s="445" t="str">
        <f t="shared" si="443"/>
        <v/>
      </c>
      <c r="AE479" s="364" t="str">
        <f t="shared" si="444"/>
        <v/>
      </c>
      <c r="AF479" s="388"/>
      <c r="AG479" s="364"/>
      <c r="AH479" s="445" t="str">
        <f t="shared" si="445"/>
        <v/>
      </c>
      <c r="AI479" s="388"/>
      <c r="AJ479" s="445" t="str">
        <f t="shared" si="446"/>
        <v/>
      </c>
      <c r="AK479" s="364" t="str">
        <f t="shared" si="447"/>
        <v/>
      </c>
      <c r="AL479" s="388"/>
      <c r="AM479" s="364" t="str">
        <f t="shared" si="448"/>
        <v/>
      </c>
      <c r="AN479" s="445" t="str">
        <f t="shared" si="455"/>
        <v/>
      </c>
      <c r="AO479" s="388"/>
      <c r="AP479" s="445" t="str">
        <f t="shared" si="456"/>
        <v/>
      </c>
      <c r="AQ479" s="434" t="str">
        <f t="shared" si="457"/>
        <v/>
      </c>
      <c r="AR479" s="451"/>
      <c r="AS479" s="434" t="str">
        <f t="shared" si="458"/>
        <v/>
      </c>
      <c r="AT479" s="389"/>
      <c r="AU479" s="435" t="str">
        <f t="shared" si="459"/>
        <v/>
      </c>
      <c r="AV479" s="364" t="str">
        <f t="shared" si="460"/>
        <v/>
      </c>
      <c r="AW479" s="389"/>
      <c r="AX479" s="365" t="str">
        <f t="shared" si="461"/>
        <v/>
      </c>
      <c r="AY479" s="366" t="str">
        <f t="shared" si="449"/>
        <v/>
      </c>
      <c r="AZ479" s="358" t="str">
        <f t="shared" si="450"/>
        <v/>
      </c>
      <c r="BA479" s="366" t="str">
        <f t="shared" si="451"/>
        <v/>
      </c>
      <c r="BB479" s="358" t="str">
        <f t="shared" si="452"/>
        <v/>
      </c>
      <c r="BC479" s="366" t="str">
        <f t="shared" si="453"/>
        <v/>
      </c>
      <c r="BD479" s="367" t="str">
        <f t="shared" si="454"/>
        <v/>
      </c>
      <c r="BE479" s="356"/>
      <c r="BF479" s="356"/>
      <c r="BG479" s="356"/>
      <c r="BH479" s="356"/>
    </row>
    <row r="480" spans="1:83" ht="21.75" thickBot="1" x14ac:dyDescent="0.4">
      <c r="A480" s="368" t="s">
        <v>287</v>
      </c>
      <c r="B480" s="369">
        <v>7</v>
      </c>
      <c r="C480" s="372"/>
      <c r="D480" s="814" t="s">
        <v>288</v>
      </c>
      <c r="E480" s="815"/>
      <c r="F480" s="373">
        <f>IF(B480&gt;0,B480/B472,"")</f>
        <v>1.75</v>
      </c>
      <c r="G480" s="368" t="s">
        <v>281</v>
      </c>
      <c r="H480" s="374"/>
      <c r="I480" s="375" t="str">
        <f>IF(B476&gt;0,(F480-F481)/F481,"")</f>
        <v/>
      </c>
      <c r="J480" s="355"/>
      <c r="Q480" s="364" t="str">
        <f t="shared" si="435"/>
        <v/>
      </c>
      <c r="R480" s="388"/>
      <c r="S480" s="364" t="str">
        <f t="shared" si="436"/>
        <v/>
      </c>
      <c r="T480" s="445" t="str">
        <f t="shared" si="437"/>
        <v/>
      </c>
      <c r="U480" s="388"/>
      <c r="V480" s="445" t="str">
        <f t="shared" si="438"/>
        <v/>
      </c>
      <c r="W480" s="388"/>
      <c r="X480" s="445" t="str">
        <f t="shared" si="439"/>
        <v/>
      </c>
      <c r="Y480" s="364" t="str">
        <f t="shared" si="440"/>
        <v/>
      </c>
      <c r="Z480" s="388"/>
      <c r="AA480" s="364" t="str">
        <f t="shared" si="441"/>
        <v/>
      </c>
      <c r="AB480" s="445">
        <f t="shared" si="442"/>
        <v>1.75</v>
      </c>
      <c r="AC480" s="388"/>
      <c r="AD480" s="445" t="str">
        <f t="shared" si="443"/>
        <v/>
      </c>
      <c r="AE480" s="364" t="str">
        <f t="shared" si="444"/>
        <v/>
      </c>
      <c r="AF480" s="388"/>
      <c r="AG480" s="364"/>
      <c r="AH480" s="445" t="str">
        <f t="shared" si="445"/>
        <v/>
      </c>
      <c r="AI480" s="388"/>
      <c r="AJ480" s="445" t="str">
        <f t="shared" si="446"/>
        <v/>
      </c>
      <c r="AK480" s="364" t="str">
        <f t="shared" si="447"/>
        <v/>
      </c>
      <c r="AL480" s="388"/>
      <c r="AM480" s="364" t="str">
        <f t="shared" si="448"/>
        <v/>
      </c>
      <c r="AN480" s="445" t="str">
        <f t="shared" si="455"/>
        <v/>
      </c>
      <c r="AO480" s="388"/>
      <c r="AP480" s="445" t="str">
        <f t="shared" si="456"/>
        <v/>
      </c>
      <c r="AQ480" s="434" t="str">
        <f t="shared" si="457"/>
        <v/>
      </c>
      <c r="AR480" s="451"/>
      <c r="AS480" s="434" t="str">
        <f t="shared" si="458"/>
        <v/>
      </c>
      <c r="AT480" s="389"/>
      <c r="AU480" s="435" t="str">
        <f t="shared" si="459"/>
        <v/>
      </c>
      <c r="AV480" s="364" t="str">
        <f t="shared" si="460"/>
        <v/>
      </c>
      <c r="AW480" s="389"/>
      <c r="AX480" s="365" t="str">
        <f t="shared" si="461"/>
        <v/>
      </c>
      <c r="AY480" s="366" t="str">
        <f t="shared" si="449"/>
        <v/>
      </c>
      <c r="AZ480" s="358" t="str">
        <f t="shared" si="450"/>
        <v/>
      </c>
      <c r="BA480" s="366" t="str">
        <f t="shared" si="451"/>
        <v/>
      </c>
      <c r="BB480" s="358" t="str">
        <f t="shared" si="452"/>
        <v/>
      </c>
      <c r="BC480" s="366" t="str">
        <f t="shared" si="453"/>
        <v/>
      </c>
      <c r="BD480" s="367" t="str">
        <f t="shared" si="454"/>
        <v/>
      </c>
      <c r="BE480" s="356"/>
      <c r="BF480" s="356"/>
      <c r="BG480" s="356"/>
      <c r="BH480" s="356"/>
    </row>
    <row r="481" spans="1:83" ht="21.75" thickBot="1" x14ac:dyDescent="0.4">
      <c r="A481" s="368" t="s">
        <v>289</v>
      </c>
      <c r="B481" s="369">
        <v>7</v>
      </c>
      <c r="C481" s="372"/>
      <c r="D481" s="816" t="s">
        <v>288</v>
      </c>
      <c r="E481" s="817"/>
      <c r="F481" s="373">
        <f>IF(B477&gt;0,B481/B473,"")</f>
        <v>2.3333333333333335</v>
      </c>
      <c r="G481" s="379"/>
      <c r="H481" s="372"/>
      <c r="I481" s="380"/>
      <c r="J481" s="355"/>
      <c r="Q481" s="364" t="str">
        <f t="shared" si="435"/>
        <v/>
      </c>
      <c r="R481" s="388"/>
      <c r="S481" s="364" t="str">
        <f t="shared" si="436"/>
        <v/>
      </c>
      <c r="T481" s="445" t="str">
        <f t="shared" si="437"/>
        <v/>
      </c>
      <c r="U481" s="388"/>
      <c r="V481" s="445" t="str">
        <f t="shared" si="438"/>
        <v/>
      </c>
      <c r="W481" s="388"/>
      <c r="X481" s="445" t="str">
        <f t="shared" si="439"/>
        <v/>
      </c>
      <c r="Y481" s="364" t="str">
        <f t="shared" si="440"/>
        <v/>
      </c>
      <c r="Z481" s="388"/>
      <c r="AA481" s="364" t="str">
        <f t="shared" si="441"/>
        <v/>
      </c>
      <c r="AB481" s="445" t="str">
        <f t="shared" si="442"/>
        <v/>
      </c>
      <c r="AC481" s="388"/>
      <c r="AD481" s="445" t="str">
        <f t="shared" si="443"/>
        <v/>
      </c>
      <c r="AE481" s="364">
        <f>IF(A481="10) Sua casa produz quantas sacolinhas de lixo por semana hoje em dia?   ",F481,"")</f>
        <v>2.3333333333333335</v>
      </c>
      <c r="AF481" s="388"/>
      <c r="AG481" s="364"/>
      <c r="AH481" s="445" t="str">
        <f t="shared" si="445"/>
        <v/>
      </c>
      <c r="AI481" s="388"/>
      <c r="AJ481" s="445" t="str">
        <f t="shared" si="446"/>
        <v/>
      </c>
      <c r="AK481" s="364" t="str">
        <f t="shared" si="447"/>
        <v/>
      </c>
      <c r="AL481" s="388"/>
      <c r="AM481" s="364" t="str">
        <f t="shared" si="448"/>
        <v/>
      </c>
      <c r="AN481" s="445" t="str">
        <f t="shared" si="455"/>
        <v/>
      </c>
      <c r="AO481" s="388"/>
      <c r="AP481" s="445" t="str">
        <f t="shared" si="456"/>
        <v/>
      </c>
      <c r="AQ481" s="434" t="str">
        <f t="shared" si="457"/>
        <v/>
      </c>
      <c r="AR481" s="451"/>
      <c r="AS481" s="434" t="str">
        <f t="shared" si="458"/>
        <v/>
      </c>
      <c r="AT481" s="389"/>
      <c r="AU481" s="435" t="str">
        <f t="shared" si="459"/>
        <v/>
      </c>
      <c r="AV481" s="364" t="str">
        <f t="shared" si="460"/>
        <v/>
      </c>
      <c r="AW481" s="389"/>
      <c r="AX481" s="365" t="str">
        <f t="shared" si="461"/>
        <v/>
      </c>
      <c r="AY481" s="366" t="str">
        <f t="shared" si="449"/>
        <v/>
      </c>
      <c r="AZ481" s="358" t="str">
        <f t="shared" si="450"/>
        <v/>
      </c>
      <c r="BA481" s="366" t="str">
        <f t="shared" si="451"/>
        <v/>
      </c>
      <c r="BB481" s="358" t="str">
        <f t="shared" si="452"/>
        <v/>
      </c>
      <c r="BC481" s="366" t="str">
        <f t="shared" si="453"/>
        <v/>
      </c>
      <c r="BD481" s="367" t="str">
        <f t="shared" si="454"/>
        <v/>
      </c>
      <c r="BE481" s="356"/>
      <c r="BF481" s="356"/>
      <c r="BG481" s="356"/>
      <c r="BH481" s="356"/>
    </row>
    <row r="482" spans="1:83" ht="21.75" thickBot="1" x14ac:dyDescent="0.4">
      <c r="A482" s="368" t="s">
        <v>290</v>
      </c>
      <c r="B482" s="369">
        <v>7</v>
      </c>
      <c r="C482" s="372"/>
      <c r="D482" s="814" t="s">
        <v>288</v>
      </c>
      <c r="E482" s="815"/>
      <c r="F482" s="373">
        <f>IF(B478&gt;0,B482/B474,"")</f>
        <v>1.75</v>
      </c>
      <c r="G482" s="368" t="s">
        <v>284</v>
      </c>
      <c r="H482" s="374"/>
      <c r="I482" s="375">
        <f>IF(B477&gt;0,(F482-F481)/F481,"")</f>
        <v>-0.25000000000000006</v>
      </c>
      <c r="J482" s="355"/>
      <c r="Q482" s="364" t="str">
        <f t="shared" si="435"/>
        <v/>
      </c>
      <c r="R482" s="388"/>
      <c r="S482" s="364" t="str">
        <f t="shared" si="436"/>
        <v/>
      </c>
      <c r="T482" s="445" t="str">
        <f t="shared" si="437"/>
        <v/>
      </c>
      <c r="U482" s="388"/>
      <c r="V482" s="445" t="str">
        <f t="shared" si="438"/>
        <v/>
      </c>
      <c r="W482" s="388"/>
      <c r="X482" s="445" t="str">
        <f t="shared" si="439"/>
        <v/>
      </c>
      <c r="Y482" s="364" t="str">
        <f t="shared" si="440"/>
        <v/>
      </c>
      <c r="Z482" s="388"/>
      <c r="AA482" s="364" t="str">
        <f t="shared" si="441"/>
        <v/>
      </c>
      <c r="AB482" s="445" t="str">
        <f t="shared" si="442"/>
        <v/>
      </c>
      <c r="AC482" s="388"/>
      <c r="AD482" s="445" t="str">
        <f t="shared" si="443"/>
        <v/>
      </c>
      <c r="AE482" s="364" t="str">
        <f t="shared" si="444"/>
        <v/>
      </c>
      <c r="AF482" s="388"/>
      <c r="AG482" s="364"/>
      <c r="AH482" s="445">
        <f t="shared" si="445"/>
        <v>1.75</v>
      </c>
      <c r="AI482" s="388"/>
      <c r="AJ482" s="445">
        <f t="shared" si="446"/>
        <v>-0.25000000000000006</v>
      </c>
      <c r="AK482" s="364" t="str">
        <f t="shared" si="447"/>
        <v/>
      </c>
      <c r="AL482" s="388"/>
      <c r="AM482" s="364" t="str">
        <f t="shared" si="448"/>
        <v/>
      </c>
      <c r="AN482" s="445" t="str">
        <f t="shared" si="455"/>
        <v/>
      </c>
      <c r="AO482" s="388"/>
      <c r="AP482" s="445" t="str">
        <f t="shared" si="456"/>
        <v/>
      </c>
      <c r="AQ482" s="434" t="str">
        <f t="shared" si="457"/>
        <v/>
      </c>
      <c r="AR482" s="451"/>
      <c r="AS482" s="434" t="str">
        <f t="shared" si="458"/>
        <v/>
      </c>
      <c r="AT482" s="389"/>
      <c r="AU482" s="435" t="str">
        <f t="shared" si="459"/>
        <v/>
      </c>
      <c r="AV482" s="364" t="str">
        <f t="shared" si="460"/>
        <v/>
      </c>
      <c r="AW482" s="389"/>
      <c r="AX482" s="365" t="str">
        <f t="shared" si="461"/>
        <v/>
      </c>
      <c r="AY482" s="366" t="str">
        <f t="shared" si="449"/>
        <v/>
      </c>
      <c r="AZ482" s="358" t="str">
        <f t="shared" si="450"/>
        <v/>
      </c>
      <c r="BA482" s="366" t="str">
        <f t="shared" si="451"/>
        <v/>
      </c>
      <c r="BB482" s="358" t="str">
        <f t="shared" si="452"/>
        <v/>
      </c>
      <c r="BC482" s="366" t="str">
        <f t="shared" si="453"/>
        <v/>
      </c>
      <c r="BD482" s="367" t="str">
        <f t="shared" si="454"/>
        <v/>
      </c>
      <c r="BE482" s="356"/>
      <c r="BF482" s="356"/>
      <c r="BG482" s="356"/>
      <c r="BH482" s="356"/>
    </row>
    <row r="483" spans="1:83" ht="21.75" thickBot="1" x14ac:dyDescent="0.4">
      <c r="A483" s="368" t="s">
        <v>291</v>
      </c>
      <c r="B483" s="369">
        <v>4</v>
      </c>
      <c r="C483" s="372"/>
      <c r="D483" s="814" t="s">
        <v>288</v>
      </c>
      <c r="E483" s="815"/>
      <c r="F483" s="373">
        <f>IF(B479&gt;0,B483/B475,"")</f>
        <v>2</v>
      </c>
      <c r="G483" s="368" t="s">
        <v>286</v>
      </c>
      <c r="H483" s="374"/>
      <c r="I483" s="375">
        <f>IF(B478&gt;0,(F483-F481)/F481,"")</f>
        <v>-0.1428571428571429</v>
      </c>
      <c r="J483" s="355"/>
      <c r="Q483" s="364" t="str">
        <f t="shared" si="435"/>
        <v/>
      </c>
      <c r="R483" s="388"/>
      <c r="S483" s="364" t="str">
        <f t="shared" si="436"/>
        <v/>
      </c>
      <c r="T483" s="445" t="str">
        <f t="shared" si="437"/>
        <v/>
      </c>
      <c r="U483" s="388"/>
      <c r="V483" s="445" t="str">
        <f t="shared" si="438"/>
        <v/>
      </c>
      <c r="W483" s="388"/>
      <c r="X483" s="445" t="str">
        <f t="shared" si="439"/>
        <v/>
      </c>
      <c r="Y483" s="364" t="str">
        <f t="shared" si="440"/>
        <v/>
      </c>
      <c r="Z483" s="388"/>
      <c r="AA483" s="364" t="str">
        <f t="shared" si="441"/>
        <v/>
      </c>
      <c r="AB483" s="445" t="str">
        <f t="shared" si="442"/>
        <v/>
      </c>
      <c r="AC483" s="388"/>
      <c r="AD483" s="445" t="str">
        <f t="shared" si="443"/>
        <v/>
      </c>
      <c r="AE483" s="364" t="str">
        <f t="shared" si="444"/>
        <v/>
      </c>
      <c r="AF483" s="388"/>
      <c r="AG483" s="364"/>
      <c r="AH483" s="445" t="str">
        <f t="shared" si="445"/>
        <v/>
      </c>
      <c r="AI483" s="388"/>
      <c r="AJ483" s="445" t="str">
        <f t="shared" si="446"/>
        <v/>
      </c>
      <c r="AK483" s="364">
        <f t="shared" si="447"/>
        <v>2</v>
      </c>
      <c r="AL483" s="388"/>
      <c r="AM483" s="364">
        <f t="shared" si="448"/>
        <v>-0.1428571428571429</v>
      </c>
      <c r="AN483" s="445" t="str">
        <f t="shared" si="455"/>
        <v/>
      </c>
      <c r="AO483" s="388"/>
      <c r="AP483" s="445" t="str">
        <f t="shared" si="456"/>
        <v/>
      </c>
      <c r="AQ483" s="434" t="str">
        <f t="shared" si="457"/>
        <v/>
      </c>
      <c r="AR483" s="451"/>
      <c r="AS483" s="434" t="str">
        <f t="shared" si="458"/>
        <v/>
      </c>
      <c r="AT483" s="389"/>
      <c r="AU483" s="435" t="str">
        <f t="shared" si="459"/>
        <v/>
      </c>
      <c r="AV483" s="364" t="str">
        <f t="shared" si="460"/>
        <v/>
      </c>
      <c r="AW483" s="389"/>
      <c r="AX483" s="365" t="str">
        <f t="shared" si="461"/>
        <v/>
      </c>
      <c r="AY483" s="366" t="str">
        <f t="shared" si="449"/>
        <v/>
      </c>
      <c r="AZ483" s="358" t="str">
        <f t="shared" si="450"/>
        <v/>
      </c>
      <c r="BA483" s="366" t="str">
        <f t="shared" si="451"/>
        <v/>
      </c>
      <c r="BB483" s="358" t="str">
        <f t="shared" si="452"/>
        <v/>
      </c>
      <c r="BC483" s="366" t="str">
        <f t="shared" si="453"/>
        <v/>
      </c>
      <c r="BD483" s="367" t="str">
        <f t="shared" si="454"/>
        <v/>
      </c>
      <c r="BE483" s="356"/>
      <c r="BF483" s="356"/>
      <c r="BG483" s="356"/>
      <c r="BH483" s="356"/>
    </row>
    <row r="484" spans="1:83" ht="21.75" thickBot="1" x14ac:dyDescent="0.4">
      <c r="A484" s="368" t="s">
        <v>292</v>
      </c>
      <c r="B484" s="381">
        <v>0.15</v>
      </c>
      <c r="C484" s="372"/>
      <c r="D484" s="368" t="s">
        <v>281</v>
      </c>
      <c r="E484" s="374"/>
      <c r="F484" s="375">
        <f>IF(B484&gt;0,(B484-B485)/B485,"")</f>
        <v>0</v>
      </c>
      <c r="G484" s="355"/>
      <c r="H484" s="355"/>
      <c r="I484" s="355"/>
      <c r="J484" s="355"/>
      <c r="Q484" s="364" t="str">
        <f t="shared" si="435"/>
        <v/>
      </c>
      <c r="R484" s="388"/>
      <c r="S484" s="364" t="str">
        <f t="shared" si="436"/>
        <v/>
      </c>
      <c r="T484" s="445" t="str">
        <f t="shared" si="437"/>
        <v/>
      </c>
      <c r="U484" s="388"/>
      <c r="V484" s="445" t="str">
        <f t="shared" si="438"/>
        <v/>
      </c>
      <c r="W484" s="388"/>
      <c r="X484" s="445" t="str">
        <f t="shared" si="439"/>
        <v/>
      </c>
      <c r="Y484" s="364" t="str">
        <f t="shared" si="440"/>
        <v/>
      </c>
      <c r="Z484" s="388"/>
      <c r="AA484" s="364" t="str">
        <f t="shared" si="441"/>
        <v/>
      </c>
      <c r="AB484" s="445" t="str">
        <f t="shared" si="442"/>
        <v/>
      </c>
      <c r="AC484" s="388"/>
      <c r="AD484" s="445" t="str">
        <f t="shared" si="443"/>
        <v/>
      </c>
      <c r="AE484" s="364" t="str">
        <f t="shared" si="444"/>
        <v/>
      </c>
      <c r="AF484" s="388"/>
      <c r="AG484" s="364"/>
      <c r="AH484" s="445" t="str">
        <f t="shared" si="445"/>
        <v/>
      </c>
      <c r="AI484" s="388"/>
      <c r="AJ484" s="445" t="str">
        <f t="shared" si="446"/>
        <v/>
      </c>
      <c r="AK484" s="364" t="str">
        <f t="shared" si="447"/>
        <v/>
      </c>
      <c r="AL484" s="388"/>
      <c r="AM484" s="364" t="str">
        <f t="shared" si="448"/>
        <v/>
      </c>
      <c r="AN484" s="445">
        <f t="shared" si="455"/>
        <v>0.15</v>
      </c>
      <c r="AO484" s="388"/>
      <c r="AP484" s="445">
        <f t="shared" si="456"/>
        <v>0</v>
      </c>
      <c r="AQ484" s="434" t="str">
        <f t="shared" si="457"/>
        <v/>
      </c>
      <c r="AR484" s="451"/>
      <c r="AS484" s="434" t="str">
        <f t="shared" si="458"/>
        <v/>
      </c>
      <c r="AT484" s="389"/>
      <c r="AU484" s="435" t="str">
        <f t="shared" si="459"/>
        <v/>
      </c>
      <c r="AV484" s="364" t="str">
        <f t="shared" si="460"/>
        <v/>
      </c>
      <c r="AW484" s="389"/>
      <c r="AX484" s="365" t="str">
        <f t="shared" si="461"/>
        <v/>
      </c>
      <c r="AY484" s="366" t="str">
        <f t="shared" si="449"/>
        <v/>
      </c>
      <c r="AZ484" s="358" t="str">
        <f t="shared" si="450"/>
        <v/>
      </c>
      <c r="BA484" s="366" t="str">
        <f t="shared" si="451"/>
        <v/>
      </c>
      <c r="BB484" s="358" t="str">
        <f t="shared" si="452"/>
        <v/>
      </c>
      <c r="BC484" s="366" t="str">
        <f t="shared" si="453"/>
        <v/>
      </c>
      <c r="BD484" s="367" t="str">
        <f t="shared" si="454"/>
        <v/>
      </c>
      <c r="BE484" s="356"/>
      <c r="BF484" s="356"/>
      <c r="BG484" s="356"/>
      <c r="BH484" s="356"/>
    </row>
    <row r="485" spans="1:83" ht="21.75" thickBot="1" x14ac:dyDescent="0.4">
      <c r="A485" s="368" t="s">
        <v>293</v>
      </c>
      <c r="B485" s="381">
        <v>0.15</v>
      </c>
      <c r="C485" s="372"/>
      <c r="D485" s="382"/>
      <c r="E485" s="372"/>
      <c r="F485" s="380"/>
      <c r="G485" s="355"/>
      <c r="H485" s="355"/>
      <c r="I485" s="355"/>
      <c r="J485" s="355"/>
      <c r="Q485" s="364" t="str">
        <f t="shared" si="435"/>
        <v/>
      </c>
      <c r="R485" s="388"/>
      <c r="S485" s="364" t="str">
        <f t="shared" si="436"/>
        <v/>
      </c>
      <c r="T485" s="445" t="str">
        <f t="shared" si="437"/>
        <v/>
      </c>
      <c r="U485" s="388"/>
      <c r="V485" s="445" t="str">
        <f t="shared" si="438"/>
        <v/>
      </c>
      <c r="W485" s="388"/>
      <c r="X485" s="445" t="str">
        <f t="shared" si="439"/>
        <v/>
      </c>
      <c r="Y485" s="364" t="str">
        <f t="shared" si="440"/>
        <v/>
      </c>
      <c r="Z485" s="388"/>
      <c r="AA485" s="364" t="str">
        <f t="shared" si="441"/>
        <v/>
      </c>
      <c r="AB485" s="445" t="str">
        <f t="shared" si="442"/>
        <v/>
      </c>
      <c r="AC485" s="388"/>
      <c r="AD485" s="445" t="str">
        <f t="shared" si="443"/>
        <v/>
      </c>
      <c r="AE485" s="364" t="str">
        <f t="shared" si="444"/>
        <v/>
      </c>
      <c r="AF485" s="388"/>
      <c r="AG485" s="364"/>
      <c r="AH485" s="445" t="str">
        <f t="shared" si="445"/>
        <v/>
      </c>
      <c r="AI485" s="388"/>
      <c r="AJ485" s="445" t="str">
        <f t="shared" si="446"/>
        <v/>
      </c>
      <c r="AK485" s="364" t="str">
        <f t="shared" si="447"/>
        <v/>
      </c>
      <c r="AL485" s="388"/>
      <c r="AM485" s="364" t="str">
        <f t="shared" si="448"/>
        <v/>
      </c>
      <c r="AN485" s="445" t="str">
        <f t="shared" si="455"/>
        <v/>
      </c>
      <c r="AO485" s="388"/>
      <c r="AP485" s="445" t="str">
        <f t="shared" si="456"/>
        <v/>
      </c>
      <c r="AQ485" s="434">
        <f t="shared" si="457"/>
        <v>0.15</v>
      </c>
      <c r="AR485" s="451"/>
      <c r="AS485" s="434" t="str">
        <f t="shared" si="458"/>
        <v/>
      </c>
      <c r="AT485" s="389"/>
      <c r="AU485" s="435" t="str">
        <f t="shared" si="459"/>
        <v/>
      </c>
      <c r="AV485" s="364" t="str">
        <f t="shared" si="460"/>
        <v/>
      </c>
      <c r="AW485" s="389"/>
      <c r="AX485" s="365" t="str">
        <f t="shared" si="461"/>
        <v/>
      </c>
      <c r="AY485" s="366" t="str">
        <f t="shared" si="449"/>
        <v/>
      </c>
      <c r="AZ485" s="358" t="str">
        <f t="shared" si="450"/>
        <v/>
      </c>
      <c r="BA485" s="366" t="str">
        <f t="shared" si="451"/>
        <v/>
      </c>
      <c r="BB485" s="358" t="str">
        <f t="shared" si="452"/>
        <v/>
      </c>
      <c r="BC485" s="366" t="str">
        <f t="shared" si="453"/>
        <v/>
      </c>
      <c r="BD485" s="367" t="str">
        <f t="shared" si="454"/>
        <v/>
      </c>
      <c r="BE485" s="356"/>
      <c r="BF485" s="356"/>
      <c r="BG485" s="356"/>
      <c r="BH485" s="356"/>
    </row>
    <row r="486" spans="1:83" ht="21.75" thickBot="1" x14ac:dyDescent="0.4">
      <c r="A486" s="368" t="s">
        <v>294</v>
      </c>
      <c r="B486" s="381">
        <v>0.3</v>
      </c>
      <c r="C486" s="372"/>
      <c r="D486" s="368" t="s">
        <v>284</v>
      </c>
      <c r="E486" s="374"/>
      <c r="F486" s="375">
        <f>IF(B486&gt;0,(B486-B485)/B485,"")</f>
        <v>1</v>
      </c>
      <c r="G486" s="355"/>
      <c r="H486" s="355"/>
      <c r="I486" s="355"/>
      <c r="J486" s="355"/>
      <c r="Q486" s="364" t="str">
        <f t="shared" si="435"/>
        <v/>
      </c>
      <c r="R486" s="388"/>
      <c r="S486" s="364" t="str">
        <f t="shared" si="436"/>
        <v/>
      </c>
      <c r="T486" s="445" t="str">
        <f t="shared" si="437"/>
        <v/>
      </c>
      <c r="U486" s="388"/>
      <c r="V486" s="445" t="str">
        <f t="shared" si="438"/>
        <v/>
      </c>
      <c r="W486" s="388"/>
      <c r="X486" s="445" t="str">
        <f t="shared" si="439"/>
        <v/>
      </c>
      <c r="Y486" s="364" t="str">
        <f t="shared" si="440"/>
        <v/>
      </c>
      <c r="Z486" s="388"/>
      <c r="AA486" s="364" t="str">
        <f t="shared" si="441"/>
        <v/>
      </c>
      <c r="AB486" s="445" t="str">
        <f t="shared" si="442"/>
        <v/>
      </c>
      <c r="AC486" s="388"/>
      <c r="AD486" s="445" t="str">
        <f t="shared" si="443"/>
        <v/>
      </c>
      <c r="AE486" s="364" t="str">
        <f t="shared" si="444"/>
        <v/>
      </c>
      <c r="AF486" s="388"/>
      <c r="AG486" s="364"/>
      <c r="AH486" s="445" t="str">
        <f t="shared" si="445"/>
        <v/>
      </c>
      <c r="AI486" s="388"/>
      <c r="AJ486" s="445" t="str">
        <f t="shared" si="446"/>
        <v/>
      </c>
      <c r="AK486" s="364" t="str">
        <f t="shared" si="447"/>
        <v/>
      </c>
      <c r="AL486" s="388"/>
      <c r="AM486" s="364" t="str">
        <f t="shared" si="448"/>
        <v/>
      </c>
      <c r="AN486" s="445" t="str">
        <f t="shared" si="455"/>
        <v/>
      </c>
      <c r="AO486" s="388"/>
      <c r="AP486" s="445" t="str">
        <f t="shared" si="456"/>
        <v/>
      </c>
      <c r="AQ486" s="434" t="str">
        <f t="shared" si="457"/>
        <v/>
      </c>
      <c r="AR486" s="451"/>
      <c r="AS486" s="434">
        <f t="shared" si="458"/>
        <v>0.3</v>
      </c>
      <c r="AT486" s="389"/>
      <c r="AU486" s="435">
        <f t="shared" si="459"/>
        <v>1</v>
      </c>
      <c r="AV486" s="364" t="str">
        <f t="shared" si="460"/>
        <v/>
      </c>
      <c r="AW486" s="389"/>
      <c r="AX486" s="365" t="str">
        <f t="shared" si="461"/>
        <v/>
      </c>
      <c r="AY486" s="366" t="str">
        <f t="shared" si="449"/>
        <v/>
      </c>
      <c r="AZ486" s="358" t="str">
        <f t="shared" si="450"/>
        <v/>
      </c>
      <c r="BA486" s="366" t="str">
        <f t="shared" si="451"/>
        <v/>
      </c>
      <c r="BB486" s="358" t="str">
        <f t="shared" si="452"/>
        <v/>
      </c>
      <c r="BC486" s="366" t="str">
        <f t="shared" si="453"/>
        <v/>
      </c>
      <c r="BD486" s="367" t="str">
        <f t="shared" si="454"/>
        <v/>
      </c>
      <c r="BE486" s="356"/>
      <c r="BF486" s="356"/>
      <c r="BG486" s="356"/>
      <c r="BH486" s="356"/>
    </row>
    <row r="487" spans="1:83" ht="21.75" thickBot="1" x14ac:dyDescent="0.4">
      <c r="A487" s="368" t="s">
        <v>295</v>
      </c>
      <c r="B487" s="381">
        <v>0.3</v>
      </c>
      <c r="C487" s="372"/>
      <c r="D487" s="368" t="s">
        <v>286</v>
      </c>
      <c r="E487" s="374"/>
      <c r="F487" s="375">
        <f>IF(B487&gt;0,(B487-B485)/B485,"")</f>
        <v>1</v>
      </c>
      <c r="G487" s="355"/>
      <c r="H487" s="355"/>
      <c r="I487" s="355"/>
      <c r="J487" s="355"/>
      <c r="Q487" s="364" t="str">
        <f t="shared" si="435"/>
        <v/>
      </c>
      <c r="R487" s="388"/>
      <c r="S487" s="364" t="str">
        <f t="shared" si="436"/>
        <v/>
      </c>
      <c r="T487" s="445" t="str">
        <f t="shared" si="437"/>
        <v/>
      </c>
      <c r="U487" s="388"/>
      <c r="V487" s="445" t="str">
        <f t="shared" si="438"/>
        <v/>
      </c>
      <c r="W487" s="388"/>
      <c r="X487" s="445" t="str">
        <f t="shared" si="439"/>
        <v/>
      </c>
      <c r="Y487" s="364" t="str">
        <f t="shared" si="440"/>
        <v/>
      </c>
      <c r="Z487" s="388"/>
      <c r="AA487" s="364" t="str">
        <f t="shared" si="441"/>
        <v/>
      </c>
      <c r="AB487" s="445" t="str">
        <f t="shared" si="442"/>
        <v/>
      </c>
      <c r="AC487" s="388"/>
      <c r="AD487" s="445" t="str">
        <f t="shared" si="443"/>
        <v/>
      </c>
      <c r="AE487" s="364" t="str">
        <f t="shared" si="444"/>
        <v/>
      </c>
      <c r="AF487" s="388"/>
      <c r="AG487" s="364"/>
      <c r="AH487" s="445" t="str">
        <f t="shared" si="445"/>
        <v/>
      </c>
      <c r="AI487" s="388"/>
      <c r="AJ487" s="445" t="str">
        <f t="shared" si="446"/>
        <v/>
      </c>
      <c r="AK487" s="364" t="str">
        <f t="shared" si="447"/>
        <v/>
      </c>
      <c r="AL487" s="388"/>
      <c r="AM487" s="364" t="str">
        <f t="shared" si="448"/>
        <v/>
      </c>
      <c r="AN487" s="445" t="str">
        <f t="shared" si="455"/>
        <v/>
      </c>
      <c r="AO487" s="388"/>
      <c r="AP487" s="445" t="str">
        <f t="shared" si="456"/>
        <v/>
      </c>
      <c r="AQ487" s="434" t="str">
        <f t="shared" si="457"/>
        <v/>
      </c>
      <c r="AR487" s="451"/>
      <c r="AS487" s="434" t="str">
        <f t="shared" si="458"/>
        <v/>
      </c>
      <c r="AT487" s="389"/>
      <c r="AU487" s="435" t="str">
        <f t="shared" si="459"/>
        <v/>
      </c>
      <c r="AV487" s="364">
        <f t="shared" si="460"/>
        <v>0.3</v>
      </c>
      <c r="AW487" s="389"/>
      <c r="AX487" s="365">
        <f>IF(A487="16) Qual porcentagem dos recursos financeiros de São Carlos será investida em abastecimento de água e estruturas de saneamento em 2050?   ",F487,"")</f>
        <v>1</v>
      </c>
      <c r="AY487" s="366" t="str">
        <f t="shared" si="449"/>
        <v/>
      </c>
      <c r="AZ487" s="358" t="str">
        <f t="shared" si="450"/>
        <v/>
      </c>
      <c r="BA487" s="366" t="str">
        <f t="shared" si="451"/>
        <v/>
      </c>
      <c r="BB487" s="358" t="str">
        <f t="shared" si="452"/>
        <v/>
      </c>
      <c r="BC487" s="366" t="str">
        <f t="shared" si="453"/>
        <v/>
      </c>
      <c r="BD487" s="367" t="str">
        <f t="shared" si="454"/>
        <v/>
      </c>
      <c r="BE487" s="356"/>
      <c r="BF487" s="356"/>
      <c r="BG487" s="356"/>
      <c r="BH487" s="356"/>
    </row>
    <row r="488" spans="1:83" ht="21.75" thickBot="1" x14ac:dyDescent="0.4">
      <c r="A488" s="355"/>
      <c r="B488" s="355"/>
      <c r="C488" s="355"/>
      <c r="D488" s="355"/>
      <c r="E488" s="355"/>
      <c r="F488" s="383"/>
      <c r="G488" s="355"/>
      <c r="H488" s="823" t="s">
        <v>296</v>
      </c>
      <c r="I488" s="823"/>
      <c r="J488" s="355"/>
      <c r="Q488" s="364" t="str">
        <f t="shared" si="435"/>
        <v/>
      </c>
      <c r="R488" s="388"/>
      <c r="S488" s="364" t="str">
        <f t="shared" si="436"/>
        <v/>
      </c>
      <c r="T488" s="445" t="str">
        <f t="shared" si="437"/>
        <v/>
      </c>
      <c r="U488" s="388"/>
      <c r="V488" s="445" t="str">
        <f t="shared" si="438"/>
        <v/>
      </c>
      <c r="W488" s="388"/>
      <c r="X488" s="445" t="str">
        <f t="shared" si="439"/>
        <v/>
      </c>
      <c r="Y488" s="364" t="str">
        <f t="shared" si="440"/>
        <v/>
      </c>
      <c r="Z488" s="388"/>
      <c r="AA488" s="364" t="str">
        <f t="shared" si="441"/>
        <v/>
      </c>
      <c r="AB488" s="445" t="str">
        <f t="shared" si="442"/>
        <v/>
      </c>
      <c r="AC488" s="388"/>
      <c r="AD488" s="445" t="str">
        <f t="shared" si="443"/>
        <v/>
      </c>
      <c r="AE488" s="364" t="str">
        <f t="shared" si="444"/>
        <v/>
      </c>
      <c r="AF488" s="388"/>
      <c r="AG488" s="364"/>
      <c r="AH488" s="445" t="str">
        <f t="shared" si="445"/>
        <v/>
      </c>
      <c r="AI488" s="388"/>
      <c r="AJ488" s="445" t="str">
        <f t="shared" si="446"/>
        <v/>
      </c>
      <c r="AK488" s="364" t="str">
        <f t="shared" si="447"/>
        <v/>
      </c>
      <c r="AL488" s="388"/>
      <c r="AM488" s="364" t="str">
        <f t="shared" si="448"/>
        <v/>
      </c>
      <c r="AN488" s="445" t="str">
        <f t="shared" si="455"/>
        <v/>
      </c>
      <c r="AO488" s="388"/>
      <c r="AP488" s="445" t="str">
        <f t="shared" si="456"/>
        <v/>
      </c>
      <c r="AQ488" s="434" t="str">
        <f t="shared" si="457"/>
        <v/>
      </c>
      <c r="AR488" s="451"/>
      <c r="AS488" s="434" t="str">
        <f t="shared" si="458"/>
        <v/>
      </c>
      <c r="AT488" s="389"/>
      <c r="AU488" s="435" t="str">
        <f t="shared" si="459"/>
        <v/>
      </c>
      <c r="AV488" s="364" t="str">
        <f t="shared" si="460"/>
        <v/>
      </c>
      <c r="AW488" s="389"/>
      <c r="AX488" s="365" t="str">
        <f t="shared" si="461"/>
        <v/>
      </c>
      <c r="AY488" s="366" t="str">
        <f t="shared" si="449"/>
        <v/>
      </c>
      <c r="AZ488" s="358" t="str">
        <f t="shared" si="450"/>
        <v/>
      </c>
      <c r="BA488" s="366" t="str">
        <f t="shared" si="451"/>
        <v/>
      </c>
      <c r="BB488" s="358" t="str">
        <f t="shared" si="452"/>
        <v/>
      </c>
      <c r="BC488" s="366" t="str">
        <f t="shared" si="453"/>
        <v/>
      </c>
      <c r="BD488" s="367" t="str">
        <f t="shared" si="454"/>
        <v/>
      </c>
      <c r="BE488" s="356"/>
      <c r="BF488" s="356"/>
      <c r="BG488" s="356"/>
      <c r="BH488" s="356"/>
    </row>
    <row r="489" spans="1:83" ht="21.75" thickBot="1" x14ac:dyDescent="0.4">
      <c r="A489" s="368" t="s">
        <v>297</v>
      </c>
      <c r="B489" s="820" t="s">
        <v>307</v>
      </c>
      <c r="C489" s="821"/>
      <c r="D489" s="821"/>
      <c r="E489" s="821"/>
      <c r="F489" s="821"/>
      <c r="G489" s="822"/>
      <c r="H489" s="819">
        <v>1</v>
      </c>
      <c r="I489" s="819"/>
      <c r="J489" s="355"/>
      <c r="Q489" s="364" t="str">
        <f t="shared" si="435"/>
        <v/>
      </c>
      <c r="R489" s="388"/>
      <c r="S489" s="364" t="str">
        <f t="shared" si="436"/>
        <v/>
      </c>
      <c r="T489" s="445" t="str">
        <f t="shared" si="437"/>
        <v/>
      </c>
      <c r="U489" s="388"/>
      <c r="V489" s="445" t="str">
        <f t="shared" si="438"/>
        <v/>
      </c>
      <c r="W489" s="388"/>
      <c r="X489" s="445" t="str">
        <f t="shared" si="439"/>
        <v/>
      </c>
      <c r="Y489" s="364" t="str">
        <f t="shared" si="440"/>
        <v/>
      </c>
      <c r="Z489" s="388"/>
      <c r="AA489" s="364" t="str">
        <f t="shared" si="441"/>
        <v/>
      </c>
      <c r="AB489" s="445" t="str">
        <f t="shared" si="442"/>
        <v/>
      </c>
      <c r="AC489" s="388"/>
      <c r="AD489" s="445" t="str">
        <f t="shared" si="443"/>
        <v/>
      </c>
      <c r="AE489" s="364" t="str">
        <f t="shared" si="444"/>
        <v/>
      </c>
      <c r="AF489" s="388"/>
      <c r="AG489" s="364"/>
      <c r="AH489" s="445" t="str">
        <f t="shared" si="445"/>
        <v/>
      </c>
      <c r="AI489" s="388"/>
      <c r="AJ489" s="445" t="str">
        <f t="shared" si="446"/>
        <v/>
      </c>
      <c r="AK489" s="364" t="str">
        <f t="shared" si="447"/>
        <v/>
      </c>
      <c r="AL489" s="388"/>
      <c r="AM489" s="364" t="str">
        <f t="shared" si="448"/>
        <v/>
      </c>
      <c r="AN489" s="445" t="str">
        <f t="shared" si="455"/>
        <v/>
      </c>
      <c r="AO489" s="388"/>
      <c r="AP489" s="445" t="str">
        <f t="shared" si="456"/>
        <v/>
      </c>
      <c r="AQ489" s="434" t="str">
        <f t="shared" si="457"/>
        <v/>
      </c>
      <c r="AR489" s="451"/>
      <c r="AS489" s="434" t="str">
        <f t="shared" si="458"/>
        <v/>
      </c>
      <c r="AT489" s="389"/>
      <c r="AU489" s="435" t="str">
        <f t="shared" si="459"/>
        <v/>
      </c>
      <c r="AV489" s="364" t="str">
        <f t="shared" si="460"/>
        <v/>
      </c>
      <c r="AW489" s="389"/>
      <c r="AX489" s="365" t="str">
        <f t="shared" si="461"/>
        <v/>
      </c>
      <c r="AY489" s="366">
        <f t="shared" si="449"/>
        <v>1</v>
      </c>
      <c r="AZ489" s="358" t="str">
        <f t="shared" si="450"/>
        <v/>
      </c>
      <c r="BA489" s="366" t="str">
        <f t="shared" si="451"/>
        <v/>
      </c>
      <c r="BB489" s="358" t="str">
        <f t="shared" si="452"/>
        <v/>
      </c>
      <c r="BC489" s="366" t="str">
        <f t="shared" si="453"/>
        <v/>
      </c>
      <c r="BD489" s="367" t="str">
        <f t="shared" si="454"/>
        <v/>
      </c>
      <c r="BE489" s="356"/>
      <c r="BF489" s="356"/>
      <c r="BG489" s="356"/>
      <c r="BH489" s="356"/>
    </row>
    <row r="490" spans="1:83" ht="21.75" thickBot="1" x14ac:dyDescent="0.4">
      <c r="A490" s="368" t="s">
        <v>299</v>
      </c>
      <c r="B490" s="820" t="s">
        <v>300</v>
      </c>
      <c r="C490" s="821"/>
      <c r="D490" s="821"/>
      <c r="E490" s="821"/>
      <c r="F490" s="821"/>
      <c r="G490" s="822"/>
      <c r="H490" s="819">
        <v>1</v>
      </c>
      <c r="I490" s="819"/>
      <c r="J490" s="355"/>
      <c r="Q490" s="364" t="str">
        <f t="shared" si="435"/>
        <v/>
      </c>
      <c r="R490" s="388"/>
      <c r="S490" s="364" t="str">
        <f t="shared" si="436"/>
        <v/>
      </c>
      <c r="T490" s="445" t="str">
        <f t="shared" si="437"/>
        <v/>
      </c>
      <c r="U490" s="388"/>
      <c r="V490" s="445" t="str">
        <f t="shared" si="438"/>
        <v/>
      </c>
      <c r="W490" s="388"/>
      <c r="X490" s="445" t="str">
        <f t="shared" si="439"/>
        <v/>
      </c>
      <c r="Y490" s="364" t="str">
        <f t="shared" si="440"/>
        <v/>
      </c>
      <c r="Z490" s="388"/>
      <c r="AA490" s="364" t="str">
        <f t="shared" si="441"/>
        <v/>
      </c>
      <c r="AB490" s="445" t="str">
        <f t="shared" si="442"/>
        <v/>
      </c>
      <c r="AC490" s="388"/>
      <c r="AD490" s="445" t="str">
        <f t="shared" si="443"/>
        <v/>
      </c>
      <c r="AE490" s="364" t="str">
        <f t="shared" si="444"/>
        <v/>
      </c>
      <c r="AF490" s="388"/>
      <c r="AG490" s="364"/>
      <c r="AH490" s="445" t="str">
        <f t="shared" si="445"/>
        <v/>
      </c>
      <c r="AI490" s="388"/>
      <c r="AJ490" s="445" t="str">
        <f t="shared" si="446"/>
        <v/>
      </c>
      <c r="AK490" s="364" t="str">
        <f t="shared" si="447"/>
        <v/>
      </c>
      <c r="AL490" s="388"/>
      <c r="AM490" s="364" t="str">
        <f t="shared" si="448"/>
        <v/>
      </c>
      <c r="AN490" s="445" t="str">
        <f t="shared" si="455"/>
        <v/>
      </c>
      <c r="AO490" s="388"/>
      <c r="AP490" s="445" t="str">
        <f t="shared" si="456"/>
        <v/>
      </c>
      <c r="AQ490" s="434" t="str">
        <f t="shared" si="457"/>
        <v/>
      </c>
      <c r="AR490" s="451"/>
      <c r="AS490" s="434" t="str">
        <f t="shared" si="458"/>
        <v/>
      </c>
      <c r="AT490" s="389"/>
      <c r="AU490" s="435" t="str">
        <f t="shared" si="459"/>
        <v/>
      </c>
      <c r="AV490" s="364" t="str">
        <f t="shared" si="460"/>
        <v/>
      </c>
      <c r="AW490" s="389"/>
      <c r="AX490" s="365" t="str">
        <f t="shared" si="461"/>
        <v/>
      </c>
      <c r="AY490" s="366" t="str">
        <f t="shared" si="449"/>
        <v/>
      </c>
      <c r="AZ490" s="358">
        <f t="shared" si="450"/>
        <v>1</v>
      </c>
      <c r="BA490" s="366" t="str">
        <f t="shared" si="451"/>
        <v/>
      </c>
      <c r="BB490" s="358" t="str">
        <f t="shared" si="452"/>
        <v/>
      </c>
      <c r="BC490" s="366" t="str">
        <f t="shared" si="453"/>
        <v/>
      </c>
      <c r="BD490" s="367" t="str">
        <f t="shared" si="454"/>
        <v/>
      </c>
      <c r="BE490" s="356"/>
      <c r="BF490" s="356"/>
      <c r="BG490" s="356"/>
      <c r="BH490" s="356"/>
    </row>
    <row r="491" spans="1:83" ht="21.75" thickBot="1" x14ac:dyDescent="0.4">
      <c r="A491" s="368" t="s">
        <v>301</v>
      </c>
      <c r="B491" s="820" t="s">
        <v>357</v>
      </c>
      <c r="C491" s="821"/>
      <c r="D491" s="821"/>
      <c r="E491" s="821"/>
      <c r="F491" s="821"/>
      <c r="G491" s="822"/>
      <c r="H491" s="819">
        <v>1</v>
      </c>
      <c r="I491" s="819"/>
      <c r="J491" s="355"/>
      <c r="Q491" s="364" t="str">
        <f t="shared" si="435"/>
        <v/>
      </c>
      <c r="R491" s="388"/>
      <c r="S491" s="364" t="str">
        <f t="shared" si="436"/>
        <v/>
      </c>
      <c r="T491" s="445" t="str">
        <f t="shared" si="437"/>
        <v/>
      </c>
      <c r="U491" s="388"/>
      <c r="V491" s="445" t="str">
        <f t="shared" si="438"/>
        <v/>
      </c>
      <c r="W491" s="388"/>
      <c r="X491" s="445" t="str">
        <f t="shared" si="439"/>
        <v/>
      </c>
      <c r="Y491" s="364" t="str">
        <f t="shared" si="440"/>
        <v/>
      </c>
      <c r="Z491" s="388"/>
      <c r="AA491" s="364" t="str">
        <f t="shared" si="441"/>
        <v/>
      </c>
      <c r="AB491" s="445" t="str">
        <f t="shared" si="442"/>
        <v/>
      </c>
      <c r="AC491" s="388"/>
      <c r="AD491" s="445" t="str">
        <f t="shared" si="443"/>
        <v/>
      </c>
      <c r="AE491" s="364" t="str">
        <f t="shared" si="444"/>
        <v/>
      </c>
      <c r="AF491" s="388"/>
      <c r="AG491" s="364"/>
      <c r="AH491" s="445" t="str">
        <f t="shared" si="445"/>
        <v/>
      </c>
      <c r="AI491" s="388"/>
      <c r="AJ491" s="445" t="str">
        <f t="shared" si="446"/>
        <v/>
      </c>
      <c r="AK491" s="364" t="str">
        <f t="shared" si="447"/>
        <v/>
      </c>
      <c r="AL491" s="388"/>
      <c r="AM491" s="364" t="str">
        <f t="shared" si="448"/>
        <v/>
      </c>
      <c r="AN491" s="445" t="str">
        <f t="shared" si="455"/>
        <v/>
      </c>
      <c r="AO491" s="388"/>
      <c r="AP491" s="445" t="str">
        <f t="shared" si="456"/>
        <v/>
      </c>
      <c r="AQ491" s="434" t="str">
        <f t="shared" si="457"/>
        <v/>
      </c>
      <c r="AR491" s="451"/>
      <c r="AS491" s="434" t="str">
        <f t="shared" si="458"/>
        <v/>
      </c>
      <c r="AT491" s="389"/>
      <c r="AU491" s="435" t="str">
        <f t="shared" si="459"/>
        <v/>
      </c>
      <c r="AV491" s="364" t="str">
        <f t="shared" si="460"/>
        <v/>
      </c>
      <c r="AW491" s="389"/>
      <c r="AX491" s="365" t="str">
        <f t="shared" si="461"/>
        <v/>
      </c>
      <c r="AY491" s="366" t="str">
        <f t="shared" si="449"/>
        <v/>
      </c>
      <c r="AZ491" s="358" t="str">
        <f t="shared" si="450"/>
        <v/>
      </c>
      <c r="BA491" s="366">
        <f t="shared" si="451"/>
        <v>1</v>
      </c>
      <c r="BB491" s="358" t="str">
        <f t="shared" si="452"/>
        <v/>
      </c>
      <c r="BC491" s="366" t="str">
        <f t="shared" si="453"/>
        <v/>
      </c>
      <c r="BD491" s="367" t="str">
        <f t="shared" si="454"/>
        <v/>
      </c>
      <c r="BE491" s="356"/>
      <c r="BF491" s="356"/>
      <c r="BG491" s="356"/>
      <c r="BH491" s="356"/>
    </row>
    <row r="492" spans="1:83" ht="21.75" thickBot="1" x14ac:dyDescent="0.4">
      <c r="A492" s="368" t="s">
        <v>302</v>
      </c>
      <c r="B492" s="820" t="s">
        <v>3</v>
      </c>
      <c r="C492" s="821"/>
      <c r="D492" s="821"/>
      <c r="E492" s="821"/>
      <c r="F492" s="821"/>
      <c r="G492" s="822"/>
      <c r="H492" s="819">
        <v>1</v>
      </c>
      <c r="I492" s="819"/>
      <c r="J492" s="355"/>
      <c r="Q492" s="364" t="str">
        <f t="shared" si="435"/>
        <v/>
      </c>
      <c r="R492" s="388"/>
      <c r="S492" s="364" t="str">
        <f t="shared" si="436"/>
        <v/>
      </c>
      <c r="T492" s="445" t="str">
        <f t="shared" si="437"/>
        <v/>
      </c>
      <c r="U492" s="388"/>
      <c r="V492" s="445" t="str">
        <f t="shared" si="438"/>
        <v/>
      </c>
      <c r="W492" s="388"/>
      <c r="X492" s="445" t="str">
        <f t="shared" si="439"/>
        <v/>
      </c>
      <c r="Y492" s="364" t="str">
        <f t="shared" si="440"/>
        <v/>
      </c>
      <c r="Z492" s="388"/>
      <c r="AA492" s="364" t="str">
        <f t="shared" si="441"/>
        <v/>
      </c>
      <c r="AB492" s="445" t="str">
        <f t="shared" si="442"/>
        <v/>
      </c>
      <c r="AC492" s="388"/>
      <c r="AD492" s="445" t="str">
        <f t="shared" si="443"/>
        <v/>
      </c>
      <c r="AE492" s="364" t="str">
        <f t="shared" si="444"/>
        <v/>
      </c>
      <c r="AF492" s="388"/>
      <c r="AG492" s="364"/>
      <c r="AH492" s="445" t="str">
        <f t="shared" si="445"/>
        <v/>
      </c>
      <c r="AI492" s="388"/>
      <c r="AJ492" s="445" t="str">
        <f t="shared" si="446"/>
        <v/>
      </c>
      <c r="AK492" s="364" t="str">
        <f t="shared" si="447"/>
        <v/>
      </c>
      <c r="AL492" s="388"/>
      <c r="AM492" s="364" t="str">
        <f t="shared" si="448"/>
        <v/>
      </c>
      <c r="AN492" s="445" t="str">
        <f t="shared" si="455"/>
        <v/>
      </c>
      <c r="AO492" s="388"/>
      <c r="AP492" s="445" t="str">
        <f t="shared" si="456"/>
        <v/>
      </c>
      <c r="AQ492" s="434" t="str">
        <f t="shared" si="457"/>
        <v/>
      </c>
      <c r="AR492" s="451"/>
      <c r="AS492" s="434" t="str">
        <f t="shared" si="458"/>
        <v/>
      </c>
      <c r="AT492" s="389"/>
      <c r="AU492" s="435" t="str">
        <f t="shared" si="459"/>
        <v/>
      </c>
      <c r="AV492" s="364" t="str">
        <f t="shared" si="460"/>
        <v/>
      </c>
      <c r="AW492" s="389"/>
      <c r="AX492" s="365" t="str">
        <f t="shared" si="461"/>
        <v/>
      </c>
      <c r="AY492" s="366" t="str">
        <f t="shared" si="449"/>
        <v/>
      </c>
      <c r="AZ492" s="358" t="str">
        <f t="shared" si="450"/>
        <v/>
      </c>
      <c r="BA492" s="366" t="str">
        <f t="shared" si="451"/>
        <v/>
      </c>
      <c r="BB492" s="358">
        <f t="shared" si="452"/>
        <v>1</v>
      </c>
      <c r="BC492" s="366" t="str">
        <f t="shared" si="453"/>
        <v/>
      </c>
      <c r="BD492" s="367" t="str">
        <f t="shared" si="454"/>
        <v/>
      </c>
      <c r="BE492" s="356"/>
      <c r="BF492" s="356"/>
      <c r="BG492" s="356"/>
      <c r="BH492" s="356"/>
    </row>
    <row r="493" spans="1:83" ht="21.75" thickBot="1" x14ac:dyDescent="0.4">
      <c r="A493" s="368" t="s">
        <v>303</v>
      </c>
      <c r="B493" s="820" t="s">
        <v>355</v>
      </c>
      <c r="C493" s="821"/>
      <c r="D493" s="821"/>
      <c r="E493" s="821"/>
      <c r="F493" s="821"/>
      <c r="G493" s="822"/>
      <c r="H493" s="819">
        <v>0</v>
      </c>
      <c r="I493" s="819"/>
      <c r="J493" s="355"/>
      <c r="Q493" s="364" t="str">
        <f t="shared" si="435"/>
        <v/>
      </c>
      <c r="R493" s="388"/>
      <c r="S493" s="364" t="str">
        <f t="shared" si="436"/>
        <v/>
      </c>
      <c r="T493" s="445" t="str">
        <f t="shared" si="437"/>
        <v/>
      </c>
      <c r="U493" s="388"/>
      <c r="V493" s="445" t="str">
        <f t="shared" si="438"/>
        <v/>
      </c>
      <c r="W493" s="388"/>
      <c r="X493" s="445" t="str">
        <f t="shared" si="439"/>
        <v/>
      </c>
      <c r="Y493" s="364" t="str">
        <f t="shared" si="440"/>
        <v/>
      </c>
      <c r="Z493" s="388"/>
      <c r="AA493" s="364" t="str">
        <f t="shared" si="441"/>
        <v/>
      </c>
      <c r="AB493" s="445" t="str">
        <f t="shared" si="442"/>
        <v/>
      </c>
      <c r="AC493" s="388"/>
      <c r="AD493" s="445" t="str">
        <f t="shared" si="443"/>
        <v/>
      </c>
      <c r="AE493" s="364" t="str">
        <f t="shared" si="444"/>
        <v/>
      </c>
      <c r="AF493" s="388"/>
      <c r="AG493" s="364"/>
      <c r="AH493" s="445" t="str">
        <f t="shared" si="445"/>
        <v/>
      </c>
      <c r="AI493" s="388"/>
      <c r="AJ493" s="445" t="str">
        <f t="shared" si="446"/>
        <v/>
      </c>
      <c r="AK493" s="364" t="str">
        <f t="shared" si="447"/>
        <v/>
      </c>
      <c r="AL493" s="388"/>
      <c r="AM493" s="364" t="str">
        <f t="shared" si="448"/>
        <v/>
      </c>
      <c r="AN493" s="445" t="str">
        <f t="shared" si="455"/>
        <v/>
      </c>
      <c r="AO493" s="388"/>
      <c r="AP493" s="445" t="str">
        <f t="shared" si="456"/>
        <v/>
      </c>
      <c r="AQ493" s="434" t="str">
        <f t="shared" si="457"/>
        <v/>
      </c>
      <c r="AR493" s="451"/>
      <c r="AS493" s="434" t="str">
        <f t="shared" si="458"/>
        <v/>
      </c>
      <c r="AT493" s="389"/>
      <c r="AU493" s="435" t="str">
        <f t="shared" si="459"/>
        <v/>
      </c>
      <c r="AV493" s="364" t="str">
        <f t="shared" si="460"/>
        <v/>
      </c>
      <c r="AW493" s="389"/>
      <c r="AX493" s="365" t="str">
        <f t="shared" si="461"/>
        <v/>
      </c>
      <c r="AY493" s="366" t="str">
        <f t="shared" si="449"/>
        <v/>
      </c>
      <c r="AZ493" s="358" t="str">
        <f t="shared" si="450"/>
        <v/>
      </c>
      <c r="BA493" s="366" t="str">
        <f t="shared" si="451"/>
        <v/>
      </c>
      <c r="BB493" s="358" t="str">
        <f t="shared" si="452"/>
        <v/>
      </c>
      <c r="BC493" s="366">
        <f t="shared" si="453"/>
        <v>0</v>
      </c>
      <c r="BD493" s="367" t="str">
        <f t="shared" si="454"/>
        <v/>
      </c>
      <c r="BE493" s="356"/>
      <c r="BF493" s="356"/>
      <c r="BG493" s="356"/>
      <c r="BH493" s="356"/>
    </row>
    <row r="494" spans="1:83" ht="21.75" thickBot="1" x14ac:dyDescent="0.4">
      <c r="A494" s="368" t="s">
        <v>305</v>
      </c>
      <c r="B494" s="820"/>
      <c r="C494" s="821"/>
      <c r="D494" s="821"/>
      <c r="E494" s="821"/>
      <c r="F494" s="821"/>
      <c r="G494" s="822"/>
      <c r="H494" s="819"/>
      <c r="I494" s="819"/>
      <c r="J494" s="355"/>
      <c r="Q494" s="364" t="str">
        <f t="shared" si="435"/>
        <v/>
      </c>
      <c r="R494" s="388"/>
      <c r="S494" s="364" t="str">
        <f t="shared" si="436"/>
        <v/>
      </c>
      <c r="T494" s="445" t="str">
        <f t="shared" si="437"/>
        <v/>
      </c>
      <c r="U494" s="388"/>
      <c r="V494" s="445" t="str">
        <f t="shared" si="438"/>
        <v/>
      </c>
      <c r="W494" s="388"/>
      <c r="X494" s="445" t="str">
        <f t="shared" si="439"/>
        <v/>
      </c>
      <c r="Y494" s="364" t="str">
        <f t="shared" si="440"/>
        <v/>
      </c>
      <c r="Z494" s="388"/>
      <c r="AA494" s="364" t="str">
        <f t="shared" si="441"/>
        <v/>
      </c>
      <c r="AB494" s="445" t="str">
        <f t="shared" si="442"/>
        <v/>
      </c>
      <c r="AC494" s="388"/>
      <c r="AD494" s="445" t="str">
        <f t="shared" si="443"/>
        <v/>
      </c>
      <c r="AE494" s="364" t="str">
        <f t="shared" si="444"/>
        <v/>
      </c>
      <c r="AF494" s="388"/>
      <c r="AG494" s="364"/>
      <c r="AH494" s="445" t="str">
        <f t="shared" si="445"/>
        <v/>
      </c>
      <c r="AI494" s="388"/>
      <c r="AJ494" s="445" t="str">
        <f t="shared" si="446"/>
        <v/>
      </c>
      <c r="AK494" s="364" t="str">
        <f t="shared" si="447"/>
        <v/>
      </c>
      <c r="AL494" s="388"/>
      <c r="AM494" s="364" t="str">
        <f t="shared" si="448"/>
        <v/>
      </c>
      <c r="AN494" s="445" t="str">
        <f t="shared" si="455"/>
        <v/>
      </c>
      <c r="AO494" s="388"/>
      <c r="AP494" s="445" t="str">
        <f t="shared" si="456"/>
        <v/>
      </c>
      <c r="AQ494" s="434" t="str">
        <f t="shared" si="457"/>
        <v/>
      </c>
      <c r="AR494" s="451"/>
      <c r="AS494" s="434" t="str">
        <f t="shared" si="458"/>
        <v/>
      </c>
      <c r="AT494" s="389"/>
      <c r="AU494" s="435" t="str">
        <f t="shared" si="459"/>
        <v/>
      </c>
      <c r="AV494" s="364" t="str">
        <f t="shared" si="460"/>
        <v/>
      </c>
      <c r="AW494" s="389"/>
      <c r="AX494" s="365" t="str">
        <f t="shared" si="461"/>
        <v/>
      </c>
      <c r="AY494" s="366" t="str">
        <f t="shared" si="449"/>
        <v/>
      </c>
      <c r="AZ494" s="358" t="str">
        <f t="shared" si="450"/>
        <v/>
      </c>
      <c r="BA494" s="366" t="str">
        <f t="shared" si="451"/>
        <v/>
      </c>
      <c r="BB494" s="358" t="str">
        <f t="shared" si="452"/>
        <v/>
      </c>
      <c r="BC494" s="366" t="str">
        <f t="shared" si="453"/>
        <v/>
      </c>
      <c r="BD494" s="367">
        <f t="shared" si="454"/>
        <v>0</v>
      </c>
      <c r="BE494" s="356"/>
      <c r="BF494" s="356"/>
      <c r="BG494" s="356"/>
      <c r="BH494" s="356"/>
      <c r="BJ494" s="360" t="str">
        <f>IF(B469&lt;20,SUM(AY468:BC494),"")</f>
        <v/>
      </c>
      <c r="BK494" s="360" t="str">
        <f>IF(AND(B469&gt;19,B469&lt;31),SUM(AY468:BC494),"")</f>
        <v/>
      </c>
      <c r="BL494" s="360">
        <f>IF(B469&gt;30,SUM(AY468:BC494),"")</f>
        <v>4</v>
      </c>
      <c r="BM494" s="356"/>
      <c r="BN494" s="360" t="str">
        <f>IF(AND(B469&lt;20,BJ494=0),1,"")</f>
        <v/>
      </c>
      <c r="BO494" s="360" t="str">
        <f>IF(AND(B469&lt;20,BJ494=1),1,"")</f>
        <v/>
      </c>
      <c r="BP494" s="360" t="str">
        <f>IF(AND(B469&lt;20,BJ494=2),1,"")</f>
        <v/>
      </c>
      <c r="BQ494" s="360" t="str">
        <f>IF(AND(B469&lt;20,BJ494=3),1,"")</f>
        <v/>
      </c>
      <c r="BR494" s="360" t="str">
        <f>IF(AND(B469&lt;20,BJ494=4),1,"")</f>
        <v/>
      </c>
      <c r="BS494" s="360" t="str">
        <f>IF(AND(B469&lt;20,BJ494=5),1,"")</f>
        <v/>
      </c>
      <c r="BT494" s="360" t="str">
        <f>IF(AND(AND(B469&gt;19,B469&lt;31),BK494=0),1,"")</f>
        <v/>
      </c>
      <c r="BU494" s="360" t="str">
        <f>IF(AND(AND(B469&gt;19,B469&lt;31),BK494=1),1,"")</f>
        <v/>
      </c>
      <c r="BV494" s="360" t="str">
        <f>IF(AND(AND(B469&gt;19,B469&lt;31),BK494=2),1,"")</f>
        <v/>
      </c>
      <c r="BW494" s="360" t="str">
        <f>IF(AND(AND(B469&gt;19,B469&lt;31),BK494=3),1,"")</f>
        <v/>
      </c>
      <c r="BX494" s="360" t="str">
        <f>IF(AND(AND(B469&gt;19,B469&lt;31),BK494=4),1,"")</f>
        <v/>
      </c>
      <c r="BY494" s="360" t="str">
        <f>IF(AND(AND(B469&gt;19,B469&lt;31),BK494=5),1,"")</f>
        <v/>
      </c>
      <c r="BZ494" s="360" t="str">
        <f>IF(AND(B469&gt;30,BL494=0),1,"")</f>
        <v/>
      </c>
      <c r="CA494" s="360" t="str">
        <f>IF(AND(B469&gt;30,BL494=1),1,"")</f>
        <v/>
      </c>
      <c r="CB494" s="360" t="str">
        <f>IF(AND(B469&gt;30,BL494=2),1,"")</f>
        <v/>
      </c>
      <c r="CC494" s="360" t="str">
        <f>IF(AND(B469&gt;30,BL494=3),1,"")</f>
        <v/>
      </c>
      <c r="CD494" s="360">
        <f>IF(AND(B469&gt;30,BL494=4),1,"")</f>
        <v>1</v>
      </c>
      <c r="CE494" s="360" t="str">
        <f>IF(AND(B469&gt;30,BL494=5),1,"")</f>
        <v/>
      </c>
    </row>
    <row r="495" spans="1:83" ht="36" x14ac:dyDescent="0.35">
      <c r="A495" s="818" t="str">
        <f>CONCATENATE("Voluntário",J495)</f>
        <v>Voluntário18</v>
      </c>
      <c r="B495" s="818"/>
      <c r="C495" s="818"/>
      <c r="D495" s="818"/>
      <c r="E495" s="818"/>
      <c r="F495" s="818"/>
      <c r="G495" s="818"/>
      <c r="H495" s="818"/>
      <c r="I495" s="818"/>
      <c r="J495" s="355">
        <f>J466+1</f>
        <v>18</v>
      </c>
      <c r="Q495" s="396"/>
      <c r="S495" s="396"/>
      <c r="T495" s="396"/>
      <c r="V495" s="396"/>
      <c r="X495" s="396"/>
      <c r="Y495" s="396"/>
      <c r="AA495" s="396"/>
      <c r="AB495" s="396"/>
      <c r="AD495" s="396"/>
      <c r="AE495" s="396"/>
      <c r="AG495" s="396"/>
      <c r="AH495" s="396"/>
      <c r="AJ495" s="396"/>
      <c r="AK495" s="396"/>
      <c r="AM495" s="396"/>
      <c r="AN495" s="396"/>
      <c r="AP495" s="396"/>
      <c r="AV495" s="396"/>
      <c r="AX495" s="397"/>
      <c r="AY495" s="398"/>
      <c r="AZ495" s="399"/>
      <c r="BA495" s="398"/>
      <c r="BB495" s="399"/>
      <c r="BC495" s="398"/>
      <c r="BD495" s="398"/>
      <c r="BE495" s="356"/>
      <c r="BF495" s="356"/>
      <c r="BG495" s="356"/>
      <c r="BH495" s="356"/>
    </row>
    <row r="496" spans="1:83" ht="21" x14ac:dyDescent="0.35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Q496" s="396"/>
      <c r="S496" s="396"/>
      <c r="T496" s="396"/>
      <c r="V496" s="396"/>
      <c r="X496" s="396"/>
      <c r="Y496" s="396"/>
      <c r="AA496" s="396"/>
      <c r="AB496" s="396"/>
      <c r="AD496" s="396"/>
      <c r="AE496" s="396"/>
      <c r="AG496" s="396"/>
      <c r="AH496" s="396"/>
      <c r="AJ496" s="396"/>
      <c r="AK496" s="396"/>
      <c r="AM496" s="396"/>
      <c r="AN496" s="396"/>
      <c r="AP496" s="396"/>
      <c r="AV496" s="396"/>
      <c r="AX496" s="397"/>
      <c r="AY496" s="398"/>
      <c r="AZ496" s="399"/>
      <c r="BA496" s="398"/>
      <c r="BB496" s="399"/>
      <c r="BC496" s="398"/>
      <c r="BD496" s="398"/>
      <c r="BE496" s="356"/>
      <c r="BF496" s="356"/>
      <c r="BG496" s="356"/>
      <c r="BH496" s="356"/>
    </row>
    <row r="497" spans="1:60" ht="21" x14ac:dyDescent="0.35">
      <c r="A497" s="356" t="s">
        <v>271</v>
      </c>
      <c r="B497" s="824">
        <v>997440710</v>
      </c>
      <c r="C497" s="819"/>
      <c r="D497" s="819"/>
      <c r="E497" s="819"/>
      <c r="F497" s="819"/>
      <c r="G497" s="819"/>
      <c r="H497" s="819"/>
      <c r="I497" s="819"/>
      <c r="J497" s="355"/>
      <c r="Q497" s="396"/>
      <c r="S497" s="396"/>
      <c r="T497" s="396"/>
      <c r="V497" s="396"/>
      <c r="X497" s="396"/>
      <c r="Y497" s="396"/>
      <c r="AA497" s="396"/>
      <c r="AB497" s="396"/>
      <c r="AD497" s="396"/>
      <c r="AE497" s="396"/>
      <c r="AG497" s="396"/>
      <c r="AH497" s="396"/>
      <c r="AJ497" s="396"/>
      <c r="AK497" s="396"/>
      <c r="AM497" s="396"/>
      <c r="AN497" s="396"/>
      <c r="AP497" s="396"/>
      <c r="AV497" s="396"/>
      <c r="AX497" s="397"/>
      <c r="AY497" s="398"/>
      <c r="AZ497" s="399"/>
      <c r="BA497" s="398"/>
      <c r="BB497" s="399"/>
      <c r="BC497" s="398"/>
      <c r="BD497" s="398"/>
      <c r="BE497" s="356"/>
      <c r="BF497" s="356"/>
      <c r="BG497" s="356"/>
      <c r="BH497" s="356"/>
    </row>
    <row r="498" spans="1:60" ht="21" x14ac:dyDescent="0.35">
      <c r="A498" s="356" t="s">
        <v>272</v>
      </c>
      <c r="B498" s="819">
        <v>10</v>
      </c>
      <c r="C498" s="819"/>
      <c r="D498" s="819"/>
      <c r="E498" s="819"/>
      <c r="F498" s="819"/>
      <c r="G498" s="819"/>
      <c r="H498" s="819"/>
      <c r="I498" s="819"/>
      <c r="J498" s="355"/>
      <c r="Q498" s="396"/>
      <c r="S498" s="396"/>
      <c r="T498" s="396"/>
      <c r="V498" s="396"/>
      <c r="X498" s="396"/>
      <c r="Y498" s="396"/>
      <c r="AA498" s="396"/>
      <c r="AB498" s="396"/>
      <c r="AD498" s="396"/>
      <c r="AE498" s="396"/>
      <c r="AG498" s="396"/>
      <c r="AH498" s="396"/>
      <c r="AJ498" s="396"/>
      <c r="AK498" s="396"/>
      <c r="AM498" s="396"/>
      <c r="AN498" s="396"/>
      <c r="AP498" s="396"/>
      <c r="AV498" s="396"/>
      <c r="AX498" s="397"/>
      <c r="AY498" s="398"/>
      <c r="AZ498" s="399"/>
      <c r="BA498" s="398"/>
      <c r="BB498" s="399"/>
      <c r="BC498" s="398"/>
      <c r="BD498" s="398"/>
      <c r="BE498" s="356"/>
      <c r="BF498" s="360">
        <f>IF(B498&lt;20,1,"")</f>
        <v>1</v>
      </c>
      <c r="BG498" s="360" t="str">
        <f>IF(AND(B498&gt;19,B498&lt;31),1,"")</f>
        <v/>
      </c>
      <c r="BH498" s="360" t="str">
        <f>IF(B498&gt;30,1,"")</f>
        <v/>
      </c>
    </row>
    <row r="499" spans="1:60" ht="21" x14ac:dyDescent="0.35">
      <c r="A499" s="356" t="s">
        <v>273</v>
      </c>
      <c r="B499" s="819" t="s">
        <v>358</v>
      </c>
      <c r="C499" s="819"/>
      <c r="D499" s="819"/>
      <c r="E499" s="819"/>
      <c r="F499" s="819"/>
      <c r="G499" s="819"/>
      <c r="H499" s="819"/>
      <c r="I499" s="819"/>
      <c r="J499" s="355"/>
      <c r="Q499" s="396"/>
      <c r="S499" s="396"/>
      <c r="T499" s="396"/>
      <c r="V499" s="396"/>
      <c r="X499" s="396"/>
      <c r="Y499" s="396"/>
      <c r="AA499" s="396"/>
      <c r="AB499" s="396"/>
      <c r="AD499" s="396"/>
      <c r="AE499" s="396"/>
      <c r="AG499" s="396"/>
      <c r="AH499" s="396"/>
      <c r="AJ499" s="396"/>
      <c r="AK499" s="396"/>
      <c r="AM499" s="396"/>
      <c r="AN499" s="396"/>
      <c r="AP499" s="396"/>
      <c r="AV499" s="396"/>
      <c r="AX499" s="397"/>
      <c r="AY499" s="398"/>
      <c r="AZ499" s="399"/>
      <c r="BA499" s="398"/>
      <c r="BB499" s="399"/>
      <c r="BC499" s="398"/>
      <c r="BD499" s="398"/>
      <c r="BE499" s="356"/>
      <c r="BF499" s="356"/>
      <c r="BG499" s="356"/>
      <c r="BH499" s="356"/>
    </row>
    <row r="500" spans="1:60" ht="21.75" thickBot="1" x14ac:dyDescent="0.4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Q500" s="396"/>
      <c r="S500" s="396"/>
      <c r="T500" s="396"/>
      <c r="V500" s="396"/>
      <c r="X500" s="396"/>
      <c r="Y500" s="396"/>
      <c r="AA500" s="396"/>
      <c r="AB500" s="396"/>
      <c r="AD500" s="396"/>
      <c r="AE500" s="396"/>
      <c r="AG500" s="396"/>
      <c r="AH500" s="396"/>
      <c r="AJ500" s="396"/>
      <c r="AK500" s="396"/>
      <c r="AM500" s="396"/>
      <c r="AN500" s="396"/>
      <c r="AP500" s="396"/>
      <c r="AV500" s="396"/>
      <c r="AX500" s="397"/>
      <c r="AY500" s="398"/>
      <c r="AZ500" s="399"/>
      <c r="BA500" s="398"/>
      <c r="BB500" s="399"/>
      <c r="BC500" s="398"/>
      <c r="BD500" s="398"/>
      <c r="BE500" s="356"/>
      <c r="BF500" s="356"/>
      <c r="BG500" s="356"/>
      <c r="BH500" s="356"/>
    </row>
    <row r="501" spans="1:60" ht="21.75" thickBot="1" x14ac:dyDescent="0.4">
      <c r="A501" s="368" t="s">
        <v>275</v>
      </c>
      <c r="B501" s="369">
        <v>5</v>
      </c>
      <c r="C501" s="370"/>
      <c r="D501" s="355"/>
      <c r="E501" s="355"/>
      <c r="F501" s="355"/>
      <c r="G501" s="355"/>
      <c r="H501" s="355"/>
      <c r="I501" s="355"/>
      <c r="J501" s="355"/>
      <c r="Q501" s="364" t="str">
        <f t="shared" ref="Q501:Q523" si="462">IF(A501="5) Quanto a sua casa pagava de conta de água mensalmente há 10 anos atrás (aproximadamente)?",F501,"")</f>
        <v/>
      </c>
      <c r="R501" s="388"/>
      <c r="S501" s="364" t="str">
        <f t="shared" ref="S501:S523" si="463">IF(A501="5) Quanto a sua casa pagava de conta de água mensalmente há 10 anos atrás (aproximadamente)?",I501,"")</f>
        <v/>
      </c>
      <c r="T501" s="445" t="str">
        <f t="shared" ref="T501:T523" si="464">IF(A501="6) Quanto a sua casa paga de conta de água hoje?  ",F501,"")</f>
        <v/>
      </c>
      <c r="U501" s="388"/>
      <c r="V501" s="445" t="str">
        <f t="shared" ref="V501:V523" si="465">IF(A501="7) Quanto você acha que sua casa pagará de conta de água em 2030?",F501,"")</f>
        <v/>
      </c>
      <c r="W501" s="388"/>
      <c r="X501" s="445" t="str">
        <f t="shared" ref="X501:X523" si="466">IF(A501="7) Quanto você acha que sua casa pagará de conta de água em 2030?",I501,"")</f>
        <v/>
      </c>
      <c r="Y501" s="364" t="str">
        <f t="shared" ref="Y501:Y523" si="467">IF(A501="8) Quanto você acha que sua casa pagará de conta de água em 2050?  ",F501,"")</f>
        <v/>
      </c>
      <c r="Z501" s="388"/>
      <c r="AA501" s="364" t="str">
        <f t="shared" ref="AA501:AA523" si="468">IF(A501="8) Quanto você acha que sua casa pagará de conta de água em 2050?  ",I501,"")</f>
        <v/>
      </c>
      <c r="AB501" s="445" t="str">
        <f t="shared" ref="AB501:AB523" si="469">IF(A501="9) Há dez anos atrás, sua casa produzia quantas sacolinhas de lixo por semana (aproximadamente)?",F501,"")</f>
        <v/>
      </c>
      <c r="AC501" s="388"/>
      <c r="AD501" s="445" t="str">
        <f t="shared" ref="AD501:AD523" si="470">IF(A501="9) Há dez anos atrás, sua casa produzia quantas sacolinhas de lixo por semana (aproximadamente)?",I501,"")</f>
        <v/>
      </c>
      <c r="AE501" s="364" t="str">
        <f t="shared" ref="AE501:AE523" si="471">IF(A501="10) Sua casa produz quantas sacolinhas de lixo por semana hoje em dia?   ",F501,"")</f>
        <v/>
      </c>
      <c r="AF501" s="388"/>
      <c r="AG501" s="364"/>
      <c r="AH501" s="445" t="str">
        <f t="shared" ref="AH501:AH523" si="472">IF(A501="11) Quantas sacolinhas de lixo você acha que sua casa produzirá por semana em 2030?  ",F501,"")</f>
        <v/>
      </c>
      <c r="AI501" s="388"/>
      <c r="AJ501" s="445" t="str">
        <f t="shared" ref="AJ501:AJ523" si="473">IF(A501="11) Quantas sacolinhas de lixo você acha que sua casa produzirá por semana em 2030?  ",I501,"")</f>
        <v/>
      </c>
      <c r="AK501" s="364" t="str">
        <f t="shared" ref="AK501:AK523" si="474">IF(A501="12) Quantas sacolinhas de lixo você acha que sua casa produzirá por semana em 2050?  ",F501,"")</f>
        <v/>
      </c>
      <c r="AL501" s="388"/>
      <c r="AM501" s="364" t="str">
        <f t="shared" ref="AM501:AM523" si="475">IF(A501="12) Quantas sacolinhas de lixo você acha que sua casa produzirá por semana em 2050?  ",I501,"")</f>
        <v/>
      </c>
      <c r="AN501" s="445" t="str">
        <f>IF(A501="13) Qual porcentagem dos recursos financeiros de São Carlos era investida em abastecimento de água e estruturas de saneamento dez anos atrás? ",B501,"")</f>
        <v/>
      </c>
      <c r="AO501" s="388"/>
      <c r="AP501" s="445" t="str">
        <f>IF(A501="13) Qual porcentagem dos recursos financeiros de São Carlos era investida em abastecimento de água e estruturas de saneamento dez anos atrás? ",F501,"")</f>
        <v/>
      </c>
      <c r="AQ501" s="434" t="str">
        <f>IF(A501="14) Qual porcentagem dos recursos financeiros de São Carlos é investida em abastecimento de água e estruturas de saneamento hoje? ",B501,"")</f>
        <v/>
      </c>
      <c r="AR501" s="451"/>
      <c r="AS501" s="434" t="str">
        <f>IF(A501="15) Qual porcentagem dos recursos financeiros de São Carlos será investida em abastecimento de água e estruturas de saneamento em 2030? ",B501,"")</f>
        <v/>
      </c>
      <c r="AT501" s="389"/>
      <c r="AU501" s="435" t="str">
        <f>IF(A501="15) Qual porcentagem dos recursos financeiros de São Carlos será investida em abastecimento de água e estruturas de saneamento em 2030? ",F501,"")</f>
        <v/>
      </c>
      <c r="AV501" s="364" t="str">
        <f>IF(A501="16) Qual porcentagem dos recursos financeiros de São Carlos será investida em abastecimento de água e estruturas de saneamento em 2050?   ",B501,"")</f>
        <v/>
      </c>
      <c r="AW501" s="389"/>
      <c r="AX501" s="365" t="str">
        <f>IF(A501="16) Qual porcentagem dos recursos financeiros de São Carlos será investida em abastecimento de água e estruturas de saneamento em 2050?   ",B501,"")</f>
        <v/>
      </c>
      <c r="AY501" s="366" t="str">
        <f t="shared" ref="AY501:AY523" si="476">IF(A501="17) De onde vem a água que você bebe?  ",H501,"")</f>
        <v/>
      </c>
      <c r="AZ501" s="358" t="str">
        <f t="shared" ref="AZ501:AZ523" si="477">IF(A501="18) Quem é responsável por trazer água para sua casa?  ",H501,"")</f>
        <v/>
      </c>
      <c r="BA501" s="366" t="str">
        <f t="shared" ref="BA501:BA523" si="478">IF(A501="19) O que acontece com o esgoto que sai da sua casa?  ",H501,"")</f>
        <v/>
      </c>
      <c r="BB501" s="358" t="str">
        <f t="shared" ref="BB501:BB523" si="479">IF(A501="20) Quem consome mais água em sua cidade: a população, as indústrias ou as fazendas? ",H501,"")</f>
        <v/>
      </c>
      <c r="BC501" s="366" t="str">
        <f t="shared" ref="BC501:BC523" si="480">IF(A501="21) Você se preocupa se a cidade em que você mora terá água para beber em 2100?  ",H501,"")</f>
        <v/>
      </c>
      <c r="BD501" s="367" t="str">
        <f t="shared" ref="BD501:BD523" si="481">IF(A501="22) Você acredita que pode ajudar no processo de decisão sobre gerenciamento dos recursos hídricos?  Se sim, como? ",H501,"")</f>
        <v/>
      </c>
      <c r="BE501" s="356"/>
      <c r="BF501" s="356"/>
      <c r="BG501" s="356"/>
      <c r="BH501" s="356"/>
    </row>
    <row r="502" spans="1:60" ht="21.75" thickBot="1" x14ac:dyDescent="0.4">
      <c r="A502" s="368" t="s">
        <v>276</v>
      </c>
      <c r="B502" s="369">
        <v>5</v>
      </c>
      <c r="C502" s="370"/>
      <c r="D502" s="355"/>
      <c r="E502" s="355"/>
      <c r="F502" s="355"/>
      <c r="G502" s="355"/>
      <c r="H502" s="355"/>
      <c r="I502" s="355"/>
      <c r="J502" s="355"/>
      <c r="Q502" s="364" t="str">
        <f t="shared" si="462"/>
        <v/>
      </c>
      <c r="R502" s="388"/>
      <c r="S502" s="364" t="str">
        <f t="shared" si="463"/>
        <v/>
      </c>
      <c r="T502" s="445" t="str">
        <f t="shared" si="464"/>
        <v/>
      </c>
      <c r="U502" s="388"/>
      <c r="V502" s="445" t="str">
        <f t="shared" si="465"/>
        <v/>
      </c>
      <c r="W502" s="388"/>
      <c r="X502" s="445" t="str">
        <f t="shared" si="466"/>
        <v/>
      </c>
      <c r="Y502" s="364" t="str">
        <f t="shared" si="467"/>
        <v/>
      </c>
      <c r="Z502" s="388"/>
      <c r="AA502" s="364" t="str">
        <f t="shared" si="468"/>
        <v/>
      </c>
      <c r="AB502" s="445" t="str">
        <f t="shared" si="469"/>
        <v/>
      </c>
      <c r="AC502" s="388"/>
      <c r="AD502" s="445" t="str">
        <f t="shared" si="470"/>
        <v/>
      </c>
      <c r="AE502" s="364" t="str">
        <f t="shared" si="471"/>
        <v/>
      </c>
      <c r="AF502" s="388"/>
      <c r="AG502" s="364"/>
      <c r="AH502" s="445" t="str">
        <f t="shared" si="472"/>
        <v/>
      </c>
      <c r="AI502" s="388"/>
      <c r="AJ502" s="445" t="str">
        <f t="shared" si="473"/>
        <v/>
      </c>
      <c r="AK502" s="364" t="str">
        <f t="shared" si="474"/>
        <v/>
      </c>
      <c r="AL502" s="388"/>
      <c r="AM502" s="364" t="str">
        <f t="shared" si="475"/>
        <v/>
      </c>
      <c r="AN502" s="445" t="str">
        <f t="shared" ref="AN502:AN523" si="482">IF(A502="13) Qual porcentagem dos recursos financeiros de São Carlos era investida em abastecimento de água e estruturas de saneamento dez anos atrás? ",B502,"")</f>
        <v/>
      </c>
      <c r="AO502" s="388"/>
      <c r="AP502" s="445" t="str">
        <f t="shared" ref="AP502:AP523" si="483">IF(A502="13) Qual porcentagem dos recursos financeiros de São Carlos era investida em abastecimento de água e estruturas de saneamento dez anos atrás? ",F502,"")</f>
        <v/>
      </c>
      <c r="AQ502" s="434" t="str">
        <f t="shared" ref="AQ502:AQ523" si="484">IF(A502="14) Qual porcentagem dos recursos financeiros de São Carlos é investida em abastecimento de água e estruturas de saneamento hoje? ",B502,"")</f>
        <v/>
      </c>
      <c r="AR502" s="451"/>
      <c r="AS502" s="434" t="str">
        <f t="shared" ref="AS502:AS523" si="485">IF(A502="15) Qual porcentagem dos recursos financeiros de São Carlos será investida em abastecimento de água e estruturas de saneamento em 2030? ",B502,"")</f>
        <v/>
      </c>
      <c r="AT502" s="389"/>
      <c r="AU502" s="435" t="str">
        <f t="shared" ref="AU502:AU523" si="486">IF(A502="15) Qual porcentagem dos recursos financeiros de São Carlos será investida em abastecimento de água e estruturas de saneamento em 2030? ",F502,"")</f>
        <v/>
      </c>
      <c r="AV502" s="364" t="str">
        <f t="shared" ref="AV502:AV523" si="487">IF(A502="16) Qual porcentagem dos recursos financeiros de São Carlos será investida em abastecimento de água e estruturas de saneamento em 2050?   ",B502,"")</f>
        <v/>
      </c>
      <c r="AW502" s="389"/>
      <c r="AX502" s="365" t="str">
        <f t="shared" ref="AX502:AX523" si="488">IF(A502="16) Qual porcentagem dos recursos financeiros de São Carlos será investida em abastecimento de água e estruturas de saneamento em 2050?   ",B502,"")</f>
        <v/>
      </c>
      <c r="AY502" s="366" t="str">
        <f t="shared" si="476"/>
        <v/>
      </c>
      <c r="AZ502" s="358" t="str">
        <f t="shared" si="477"/>
        <v/>
      </c>
      <c r="BA502" s="366" t="str">
        <f t="shared" si="478"/>
        <v/>
      </c>
      <c r="BB502" s="358" t="str">
        <f t="shared" si="479"/>
        <v/>
      </c>
      <c r="BC502" s="366" t="str">
        <f t="shared" si="480"/>
        <v/>
      </c>
      <c r="BD502" s="367" t="str">
        <f t="shared" si="481"/>
        <v/>
      </c>
      <c r="BE502" s="356"/>
      <c r="BF502" s="356"/>
      <c r="BG502" s="356"/>
      <c r="BH502" s="356"/>
    </row>
    <row r="503" spans="1:60" ht="21.75" thickBot="1" x14ac:dyDescent="0.4">
      <c r="A503" s="368" t="s">
        <v>277</v>
      </c>
      <c r="B503" s="369">
        <v>2</v>
      </c>
      <c r="C503" s="371"/>
      <c r="D503" s="355"/>
      <c r="E503" s="355"/>
      <c r="F503" s="355"/>
      <c r="G503" s="355"/>
      <c r="H503" s="355"/>
      <c r="I503" s="355"/>
      <c r="J503" s="355"/>
      <c r="Q503" s="364" t="str">
        <f t="shared" si="462"/>
        <v/>
      </c>
      <c r="R503" s="388"/>
      <c r="S503" s="364" t="str">
        <f t="shared" si="463"/>
        <v/>
      </c>
      <c r="T503" s="445" t="str">
        <f t="shared" si="464"/>
        <v/>
      </c>
      <c r="U503" s="388"/>
      <c r="V503" s="445" t="str">
        <f t="shared" si="465"/>
        <v/>
      </c>
      <c r="W503" s="388"/>
      <c r="X503" s="445" t="str">
        <f t="shared" si="466"/>
        <v/>
      </c>
      <c r="Y503" s="364" t="str">
        <f t="shared" si="467"/>
        <v/>
      </c>
      <c r="Z503" s="388"/>
      <c r="AA503" s="364" t="str">
        <f t="shared" si="468"/>
        <v/>
      </c>
      <c r="AB503" s="445" t="str">
        <f t="shared" si="469"/>
        <v/>
      </c>
      <c r="AC503" s="388"/>
      <c r="AD503" s="445" t="str">
        <f t="shared" si="470"/>
        <v/>
      </c>
      <c r="AE503" s="364" t="str">
        <f t="shared" si="471"/>
        <v/>
      </c>
      <c r="AF503" s="388"/>
      <c r="AG503" s="364"/>
      <c r="AH503" s="445" t="str">
        <f t="shared" si="472"/>
        <v/>
      </c>
      <c r="AI503" s="388"/>
      <c r="AJ503" s="445" t="str">
        <f t="shared" si="473"/>
        <v/>
      </c>
      <c r="AK503" s="364" t="str">
        <f t="shared" si="474"/>
        <v/>
      </c>
      <c r="AL503" s="388"/>
      <c r="AM503" s="364" t="str">
        <f t="shared" si="475"/>
        <v/>
      </c>
      <c r="AN503" s="445" t="str">
        <f t="shared" si="482"/>
        <v/>
      </c>
      <c r="AO503" s="388"/>
      <c r="AP503" s="445" t="str">
        <f t="shared" si="483"/>
        <v/>
      </c>
      <c r="AQ503" s="434" t="str">
        <f t="shared" si="484"/>
        <v/>
      </c>
      <c r="AR503" s="451"/>
      <c r="AS503" s="434" t="str">
        <f t="shared" si="485"/>
        <v/>
      </c>
      <c r="AT503" s="389"/>
      <c r="AU503" s="435" t="str">
        <f t="shared" si="486"/>
        <v/>
      </c>
      <c r="AV503" s="364" t="str">
        <f t="shared" si="487"/>
        <v/>
      </c>
      <c r="AW503" s="389"/>
      <c r="AX503" s="365" t="str">
        <f t="shared" si="488"/>
        <v/>
      </c>
      <c r="AY503" s="366" t="str">
        <f t="shared" si="476"/>
        <v/>
      </c>
      <c r="AZ503" s="358" t="str">
        <f t="shared" si="477"/>
        <v/>
      </c>
      <c r="BA503" s="366" t="str">
        <f t="shared" si="478"/>
        <v/>
      </c>
      <c r="BB503" s="358" t="str">
        <f t="shared" si="479"/>
        <v/>
      </c>
      <c r="BC503" s="366" t="str">
        <f t="shared" si="480"/>
        <v/>
      </c>
      <c r="BD503" s="367" t="str">
        <f t="shared" si="481"/>
        <v/>
      </c>
      <c r="BE503" s="356"/>
      <c r="BF503" s="356"/>
      <c r="BG503" s="356"/>
      <c r="BH503" s="356"/>
    </row>
    <row r="504" spans="1:60" ht="21.75" thickBot="1" x14ac:dyDescent="0.4">
      <c r="A504" s="368" t="s">
        <v>278</v>
      </c>
      <c r="B504" s="369">
        <v>2</v>
      </c>
      <c r="C504" s="370"/>
      <c r="D504" s="355"/>
      <c r="E504" s="355"/>
      <c r="F504" s="355"/>
      <c r="G504" s="355"/>
      <c r="H504" s="355"/>
      <c r="I504" s="355"/>
      <c r="J504" s="355"/>
      <c r="Q504" s="364" t="str">
        <f t="shared" si="462"/>
        <v/>
      </c>
      <c r="R504" s="388"/>
      <c r="S504" s="364" t="str">
        <f t="shared" si="463"/>
        <v/>
      </c>
      <c r="T504" s="445" t="str">
        <f t="shared" si="464"/>
        <v/>
      </c>
      <c r="U504" s="388"/>
      <c r="V504" s="445" t="str">
        <f t="shared" si="465"/>
        <v/>
      </c>
      <c r="W504" s="388"/>
      <c r="X504" s="445" t="str">
        <f t="shared" si="466"/>
        <v/>
      </c>
      <c r="Y504" s="364" t="str">
        <f t="shared" si="467"/>
        <v/>
      </c>
      <c r="Z504" s="388"/>
      <c r="AA504" s="364" t="str">
        <f t="shared" si="468"/>
        <v/>
      </c>
      <c r="AB504" s="445" t="str">
        <f t="shared" si="469"/>
        <v/>
      </c>
      <c r="AC504" s="388"/>
      <c r="AD504" s="445" t="str">
        <f t="shared" si="470"/>
        <v/>
      </c>
      <c r="AE504" s="364" t="str">
        <f t="shared" si="471"/>
        <v/>
      </c>
      <c r="AF504" s="388"/>
      <c r="AG504" s="364"/>
      <c r="AH504" s="445" t="str">
        <f t="shared" si="472"/>
        <v/>
      </c>
      <c r="AI504" s="388"/>
      <c r="AJ504" s="445" t="str">
        <f t="shared" si="473"/>
        <v/>
      </c>
      <c r="AK504" s="364" t="str">
        <f t="shared" si="474"/>
        <v/>
      </c>
      <c r="AL504" s="388"/>
      <c r="AM504" s="364" t="str">
        <f t="shared" si="475"/>
        <v/>
      </c>
      <c r="AN504" s="445" t="str">
        <f t="shared" si="482"/>
        <v/>
      </c>
      <c r="AO504" s="388"/>
      <c r="AP504" s="445" t="str">
        <f t="shared" si="483"/>
        <v/>
      </c>
      <c r="AQ504" s="434" t="str">
        <f t="shared" si="484"/>
        <v/>
      </c>
      <c r="AR504" s="451"/>
      <c r="AS504" s="434" t="str">
        <f t="shared" si="485"/>
        <v/>
      </c>
      <c r="AT504" s="389"/>
      <c r="AU504" s="435" t="str">
        <f t="shared" si="486"/>
        <v/>
      </c>
      <c r="AV504" s="364" t="str">
        <f t="shared" si="487"/>
        <v/>
      </c>
      <c r="AW504" s="389"/>
      <c r="AX504" s="365" t="str">
        <f t="shared" si="488"/>
        <v/>
      </c>
      <c r="AY504" s="366" t="str">
        <f t="shared" si="476"/>
        <v/>
      </c>
      <c r="AZ504" s="358" t="str">
        <f t="shared" si="477"/>
        <v/>
      </c>
      <c r="BA504" s="366" t="str">
        <f t="shared" si="478"/>
        <v/>
      </c>
      <c r="BB504" s="358" t="str">
        <f t="shared" si="479"/>
        <v/>
      </c>
      <c r="BC504" s="366" t="str">
        <f t="shared" si="480"/>
        <v/>
      </c>
      <c r="BD504" s="367" t="str">
        <f t="shared" si="481"/>
        <v/>
      </c>
      <c r="BE504" s="356"/>
      <c r="BF504" s="356"/>
      <c r="BG504" s="356"/>
      <c r="BH504" s="356"/>
    </row>
    <row r="505" spans="1:60" ht="21.75" thickBot="1" x14ac:dyDescent="0.4">
      <c r="A505" s="368" t="s">
        <v>279</v>
      </c>
      <c r="B505" s="369">
        <v>112</v>
      </c>
      <c r="C505" s="372"/>
      <c r="D505" s="814" t="s">
        <v>280</v>
      </c>
      <c r="E505" s="815"/>
      <c r="F505" s="373">
        <f>IF(B501&gt;0,B505/B501,"")</f>
        <v>22.4</v>
      </c>
      <c r="G505" s="368" t="s">
        <v>281</v>
      </c>
      <c r="H505" s="374"/>
      <c r="I505" s="375">
        <f>IF(B501&gt;0,(F505-F506)/F506,"")</f>
        <v>-0.39784946236559149</v>
      </c>
      <c r="J505" s="355"/>
      <c r="Q505" s="364">
        <f t="shared" si="462"/>
        <v>22.4</v>
      </c>
      <c r="R505" s="388"/>
      <c r="S505" s="364">
        <f t="shared" si="463"/>
        <v>-0.39784946236559149</v>
      </c>
      <c r="T505" s="445" t="str">
        <f t="shared" si="464"/>
        <v/>
      </c>
      <c r="U505" s="388"/>
      <c r="V505" s="445" t="str">
        <f t="shared" si="465"/>
        <v/>
      </c>
      <c r="W505" s="388"/>
      <c r="X505" s="445" t="str">
        <f t="shared" si="466"/>
        <v/>
      </c>
      <c r="Y505" s="364" t="str">
        <f t="shared" si="467"/>
        <v/>
      </c>
      <c r="Z505" s="388"/>
      <c r="AA505" s="364" t="str">
        <f t="shared" si="468"/>
        <v/>
      </c>
      <c r="AB505" s="445" t="str">
        <f t="shared" si="469"/>
        <v/>
      </c>
      <c r="AC505" s="388"/>
      <c r="AD505" s="445" t="str">
        <f t="shared" si="470"/>
        <v/>
      </c>
      <c r="AE505" s="364" t="str">
        <f t="shared" si="471"/>
        <v/>
      </c>
      <c r="AF505" s="388"/>
      <c r="AG505" s="364"/>
      <c r="AH505" s="445" t="str">
        <f t="shared" si="472"/>
        <v/>
      </c>
      <c r="AI505" s="388"/>
      <c r="AJ505" s="445" t="str">
        <f t="shared" si="473"/>
        <v/>
      </c>
      <c r="AK505" s="364" t="str">
        <f t="shared" si="474"/>
        <v/>
      </c>
      <c r="AL505" s="388"/>
      <c r="AM505" s="364" t="str">
        <f t="shared" si="475"/>
        <v/>
      </c>
      <c r="AN505" s="445" t="str">
        <f t="shared" si="482"/>
        <v/>
      </c>
      <c r="AO505" s="388"/>
      <c r="AP505" s="445" t="str">
        <f t="shared" si="483"/>
        <v/>
      </c>
      <c r="AQ505" s="434" t="str">
        <f t="shared" si="484"/>
        <v/>
      </c>
      <c r="AR505" s="451"/>
      <c r="AS505" s="434" t="str">
        <f t="shared" si="485"/>
        <v/>
      </c>
      <c r="AT505" s="389"/>
      <c r="AU505" s="435" t="str">
        <f t="shared" si="486"/>
        <v/>
      </c>
      <c r="AV505" s="364" t="str">
        <f t="shared" si="487"/>
        <v/>
      </c>
      <c r="AW505" s="389"/>
      <c r="AX505" s="365" t="str">
        <f t="shared" si="488"/>
        <v/>
      </c>
      <c r="AY505" s="366" t="str">
        <f t="shared" si="476"/>
        <v/>
      </c>
      <c r="AZ505" s="358" t="str">
        <f t="shared" si="477"/>
        <v/>
      </c>
      <c r="BA505" s="366" t="str">
        <f t="shared" si="478"/>
        <v/>
      </c>
      <c r="BB505" s="358" t="str">
        <f t="shared" si="479"/>
        <v/>
      </c>
      <c r="BC505" s="366" t="str">
        <f t="shared" si="480"/>
        <v/>
      </c>
      <c r="BD505" s="367" t="str">
        <f t="shared" si="481"/>
        <v/>
      </c>
      <c r="BE505" s="356"/>
      <c r="BF505" s="356"/>
      <c r="BG505" s="356"/>
      <c r="BH505" s="356"/>
    </row>
    <row r="506" spans="1:60" ht="21.75" thickBot="1" x14ac:dyDescent="0.4">
      <c r="A506" s="368" t="s">
        <v>282</v>
      </c>
      <c r="B506" s="369">
        <v>186</v>
      </c>
      <c r="C506" s="372"/>
      <c r="D506" s="814" t="s">
        <v>280</v>
      </c>
      <c r="E506" s="815"/>
      <c r="F506" s="373">
        <f>IF(B502&gt;0,B506/B502,"")</f>
        <v>37.200000000000003</v>
      </c>
      <c r="G506" s="376"/>
      <c r="H506" s="377"/>
      <c r="I506" s="378"/>
      <c r="J506" s="355"/>
      <c r="Q506" s="364" t="str">
        <f t="shared" si="462"/>
        <v/>
      </c>
      <c r="R506" s="388"/>
      <c r="S506" s="364" t="str">
        <f t="shared" si="463"/>
        <v/>
      </c>
      <c r="T506" s="445">
        <f t="shared" si="464"/>
        <v>37.200000000000003</v>
      </c>
      <c r="U506" s="388"/>
      <c r="V506" s="445" t="str">
        <f t="shared" si="465"/>
        <v/>
      </c>
      <c r="W506" s="388"/>
      <c r="X506" s="445" t="str">
        <f t="shared" si="466"/>
        <v/>
      </c>
      <c r="Y506" s="364" t="str">
        <f t="shared" si="467"/>
        <v/>
      </c>
      <c r="Z506" s="388"/>
      <c r="AA506" s="364" t="str">
        <f t="shared" si="468"/>
        <v/>
      </c>
      <c r="AB506" s="445" t="str">
        <f t="shared" si="469"/>
        <v/>
      </c>
      <c r="AC506" s="388"/>
      <c r="AD506" s="445" t="str">
        <f t="shared" si="470"/>
        <v/>
      </c>
      <c r="AE506" s="364" t="str">
        <f t="shared" si="471"/>
        <v/>
      </c>
      <c r="AF506" s="388"/>
      <c r="AG506" s="364"/>
      <c r="AH506" s="445" t="str">
        <f t="shared" si="472"/>
        <v/>
      </c>
      <c r="AI506" s="388"/>
      <c r="AJ506" s="445" t="str">
        <f t="shared" si="473"/>
        <v/>
      </c>
      <c r="AK506" s="364" t="str">
        <f t="shared" si="474"/>
        <v/>
      </c>
      <c r="AL506" s="388"/>
      <c r="AM506" s="364" t="str">
        <f t="shared" si="475"/>
        <v/>
      </c>
      <c r="AN506" s="445" t="str">
        <f t="shared" si="482"/>
        <v/>
      </c>
      <c r="AO506" s="388"/>
      <c r="AP506" s="445" t="str">
        <f t="shared" si="483"/>
        <v/>
      </c>
      <c r="AQ506" s="434" t="str">
        <f t="shared" si="484"/>
        <v/>
      </c>
      <c r="AR506" s="451"/>
      <c r="AS506" s="434" t="str">
        <f t="shared" si="485"/>
        <v/>
      </c>
      <c r="AT506" s="389"/>
      <c r="AU506" s="435" t="str">
        <f t="shared" si="486"/>
        <v/>
      </c>
      <c r="AV506" s="364" t="str">
        <f t="shared" si="487"/>
        <v/>
      </c>
      <c r="AW506" s="389"/>
      <c r="AX506" s="365" t="str">
        <f t="shared" si="488"/>
        <v/>
      </c>
      <c r="AY506" s="366" t="str">
        <f t="shared" si="476"/>
        <v/>
      </c>
      <c r="AZ506" s="358" t="str">
        <f t="shared" si="477"/>
        <v/>
      </c>
      <c r="BA506" s="366" t="str">
        <f t="shared" si="478"/>
        <v/>
      </c>
      <c r="BB506" s="358" t="str">
        <f t="shared" si="479"/>
        <v/>
      </c>
      <c r="BC506" s="366" t="str">
        <f t="shared" si="480"/>
        <v/>
      </c>
      <c r="BD506" s="367" t="str">
        <f t="shared" si="481"/>
        <v/>
      </c>
      <c r="BE506" s="356"/>
      <c r="BF506" s="356"/>
      <c r="BG506" s="356"/>
      <c r="BH506" s="356"/>
    </row>
    <row r="507" spans="1:60" ht="21.75" thickBot="1" x14ac:dyDescent="0.4">
      <c r="A507" s="368" t="s">
        <v>283</v>
      </c>
      <c r="B507" s="369">
        <v>280</v>
      </c>
      <c r="C507" s="372"/>
      <c r="D507" s="814" t="s">
        <v>280</v>
      </c>
      <c r="E507" s="815"/>
      <c r="F507" s="373">
        <f>IF(B503&gt;0,B507/B503,"")</f>
        <v>140</v>
      </c>
      <c r="G507" s="368" t="s">
        <v>284</v>
      </c>
      <c r="H507" s="374"/>
      <c r="I507" s="375">
        <f>IF(B502&gt;0,(F507-F506)/F506,"")</f>
        <v>2.7634408602150535</v>
      </c>
      <c r="J507" s="355"/>
      <c r="Q507" s="364" t="str">
        <f t="shared" si="462"/>
        <v/>
      </c>
      <c r="R507" s="388"/>
      <c r="S507" s="364" t="str">
        <f t="shared" si="463"/>
        <v/>
      </c>
      <c r="T507" s="445" t="str">
        <f t="shared" si="464"/>
        <v/>
      </c>
      <c r="U507" s="388"/>
      <c r="V507" s="445">
        <f t="shared" si="465"/>
        <v>140</v>
      </c>
      <c r="W507" s="388"/>
      <c r="X507" s="445">
        <f t="shared" si="466"/>
        <v>2.7634408602150535</v>
      </c>
      <c r="Y507" s="364" t="str">
        <f t="shared" si="467"/>
        <v/>
      </c>
      <c r="Z507" s="388"/>
      <c r="AA507" s="364" t="str">
        <f t="shared" si="468"/>
        <v/>
      </c>
      <c r="AB507" s="445" t="str">
        <f t="shared" si="469"/>
        <v/>
      </c>
      <c r="AC507" s="388"/>
      <c r="AD507" s="445" t="str">
        <f t="shared" si="470"/>
        <v/>
      </c>
      <c r="AE507" s="364" t="str">
        <f t="shared" si="471"/>
        <v/>
      </c>
      <c r="AF507" s="388"/>
      <c r="AG507" s="364"/>
      <c r="AH507" s="445" t="str">
        <f t="shared" si="472"/>
        <v/>
      </c>
      <c r="AI507" s="388"/>
      <c r="AJ507" s="445" t="str">
        <f t="shared" si="473"/>
        <v/>
      </c>
      <c r="AK507" s="364" t="str">
        <f t="shared" si="474"/>
        <v/>
      </c>
      <c r="AL507" s="388"/>
      <c r="AM507" s="364" t="str">
        <f t="shared" si="475"/>
        <v/>
      </c>
      <c r="AN507" s="445" t="str">
        <f t="shared" si="482"/>
        <v/>
      </c>
      <c r="AO507" s="388"/>
      <c r="AP507" s="445" t="str">
        <f t="shared" si="483"/>
        <v/>
      </c>
      <c r="AQ507" s="434" t="str">
        <f t="shared" si="484"/>
        <v/>
      </c>
      <c r="AR507" s="451"/>
      <c r="AS507" s="434" t="str">
        <f t="shared" si="485"/>
        <v/>
      </c>
      <c r="AT507" s="389"/>
      <c r="AU507" s="435" t="str">
        <f t="shared" si="486"/>
        <v/>
      </c>
      <c r="AV507" s="364" t="str">
        <f t="shared" si="487"/>
        <v/>
      </c>
      <c r="AW507" s="389"/>
      <c r="AX507" s="365" t="str">
        <f t="shared" si="488"/>
        <v/>
      </c>
      <c r="AY507" s="366" t="str">
        <f t="shared" si="476"/>
        <v/>
      </c>
      <c r="AZ507" s="358" t="str">
        <f t="shared" si="477"/>
        <v/>
      </c>
      <c r="BA507" s="366" t="str">
        <f t="shared" si="478"/>
        <v/>
      </c>
      <c r="BB507" s="358" t="str">
        <f t="shared" si="479"/>
        <v/>
      </c>
      <c r="BC507" s="366" t="str">
        <f t="shared" si="480"/>
        <v/>
      </c>
      <c r="BD507" s="367" t="str">
        <f t="shared" si="481"/>
        <v/>
      </c>
      <c r="BE507" s="356"/>
      <c r="BF507" s="356"/>
      <c r="BG507" s="356"/>
      <c r="BH507" s="356"/>
    </row>
    <row r="508" spans="1:60" ht="21.75" thickBot="1" x14ac:dyDescent="0.4">
      <c r="A508" s="368" t="s">
        <v>285</v>
      </c>
      <c r="B508" s="369">
        <v>500</v>
      </c>
      <c r="C508" s="372"/>
      <c r="D508" s="814" t="s">
        <v>280</v>
      </c>
      <c r="E508" s="815"/>
      <c r="F508" s="373">
        <f>IF(B504&gt;0,B508/B504,"")</f>
        <v>250</v>
      </c>
      <c r="G508" s="368" t="s">
        <v>286</v>
      </c>
      <c r="H508" s="374"/>
      <c r="I508" s="375">
        <f>IF(B503&gt;0,(F508-F506)/F506,"")</f>
        <v>5.720430107526882</v>
      </c>
      <c r="J508" s="355"/>
      <c r="Q508" s="364" t="str">
        <f t="shared" si="462"/>
        <v/>
      </c>
      <c r="R508" s="388"/>
      <c r="S508" s="364" t="str">
        <f t="shared" si="463"/>
        <v/>
      </c>
      <c r="T508" s="445" t="str">
        <f t="shared" si="464"/>
        <v/>
      </c>
      <c r="U508" s="388"/>
      <c r="V508" s="445" t="str">
        <f t="shared" si="465"/>
        <v/>
      </c>
      <c r="W508" s="388"/>
      <c r="X508" s="445" t="str">
        <f t="shared" si="466"/>
        <v/>
      </c>
      <c r="Y508" s="364">
        <f t="shared" si="467"/>
        <v>250</v>
      </c>
      <c r="Z508" s="388"/>
      <c r="AA508" s="364">
        <f t="shared" si="468"/>
        <v>5.720430107526882</v>
      </c>
      <c r="AB508" s="445" t="str">
        <f t="shared" si="469"/>
        <v/>
      </c>
      <c r="AC508" s="388"/>
      <c r="AD508" s="445" t="str">
        <f t="shared" si="470"/>
        <v/>
      </c>
      <c r="AE508" s="364" t="str">
        <f t="shared" si="471"/>
        <v/>
      </c>
      <c r="AF508" s="388"/>
      <c r="AG508" s="364"/>
      <c r="AH508" s="445" t="str">
        <f t="shared" si="472"/>
        <v/>
      </c>
      <c r="AI508" s="388"/>
      <c r="AJ508" s="445" t="str">
        <f t="shared" si="473"/>
        <v/>
      </c>
      <c r="AK508" s="364" t="str">
        <f t="shared" si="474"/>
        <v/>
      </c>
      <c r="AL508" s="388"/>
      <c r="AM508" s="364" t="str">
        <f t="shared" si="475"/>
        <v/>
      </c>
      <c r="AN508" s="445" t="str">
        <f t="shared" si="482"/>
        <v/>
      </c>
      <c r="AO508" s="388"/>
      <c r="AP508" s="445" t="str">
        <f t="shared" si="483"/>
        <v/>
      </c>
      <c r="AQ508" s="434" t="str">
        <f t="shared" si="484"/>
        <v/>
      </c>
      <c r="AR508" s="451"/>
      <c r="AS508" s="434" t="str">
        <f t="shared" si="485"/>
        <v/>
      </c>
      <c r="AT508" s="389"/>
      <c r="AU508" s="435" t="str">
        <f t="shared" si="486"/>
        <v/>
      </c>
      <c r="AV508" s="364" t="str">
        <f t="shared" si="487"/>
        <v/>
      </c>
      <c r="AW508" s="389"/>
      <c r="AX508" s="365" t="str">
        <f t="shared" si="488"/>
        <v/>
      </c>
      <c r="AY508" s="366" t="str">
        <f t="shared" si="476"/>
        <v/>
      </c>
      <c r="AZ508" s="358" t="str">
        <f t="shared" si="477"/>
        <v/>
      </c>
      <c r="BA508" s="366" t="str">
        <f t="shared" si="478"/>
        <v/>
      </c>
      <c r="BB508" s="358" t="str">
        <f t="shared" si="479"/>
        <v/>
      </c>
      <c r="BC508" s="366" t="str">
        <f t="shared" si="480"/>
        <v/>
      </c>
      <c r="BD508" s="367" t="str">
        <f t="shared" si="481"/>
        <v/>
      </c>
      <c r="BE508" s="356"/>
      <c r="BF508" s="356"/>
      <c r="BG508" s="356"/>
      <c r="BH508" s="356"/>
    </row>
    <row r="509" spans="1:60" ht="21.75" thickBot="1" x14ac:dyDescent="0.4">
      <c r="A509" s="368" t="s">
        <v>287</v>
      </c>
      <c r="B509" s="369">
        <v>2</v>
      </c>
      <c r="C509" s="372"/>
      <c r="D509" s="814" t="s">
        <v>288</v>
      </c>
      <c r="E509" s="815"/>
      <c r="F509" s="373">
        <f>IF(B505&gt;0,B509/B501,"")</f>
        <v>0.4</v>
      </c>
      <c r="G509" s="368" t="s">
        <v>281</v>
      </c>
      <c r="H509" s="374"/>
      <c r="I509" s="375">
        <f>IF(B505&gt;0,(F509-F510)/F510,"")</f>
        <v>-0.6</v>
      </c>
      <c r="J509" s="355"/>
      <c r="Q509" s="364" t="str">
        <f t="shared" si="462"/>
        <v/>
      </c>
      <c r="R509" s="388"/>
      <c r="S509" s="364" t="str">
        <f t="shared" si="463"/>
        <v/>
      </c>
      <c r="T509" s="445" t="str">
        <f t="shared" si="464"/>
        <v/>
      </c>
      <c r="U509" s="388"/>
      <c r="V509" s="445" t="str">
        <f t="shared" si="465"/>
        <v/>
      </c>
      <c r="W509" s="388"/>
      <c r="X509" s="445" t="str">
        <f t="shared" si="466"/>
        <v/>
      </c>
      <c r="Y509" s="364" t="str">
        <f t="shared" si="467"/>
        <v/>
      </c>
      <c r="Z509" s="388"/>
      <c r="AA509" s="364" t="str">
        <f t="shared" si="468"/>
        <v/>
      </c>
      <c r="AB509" s="445">
        <f>IF(A509="9) Há dez anos atrás, sua casa produzia quantas sacolinhas de lixo por semana (aproximadamente)?",F509,"")</f>
        <v>0.4</v>
      </c>
      <c r="AC509" s="388"/>
      <c r="AD509" s="445">
        <f>IF(A509="9) Há dez anos atrás, sua casa produzia quantas sacolinhas de lixo por semana (aproximadamente)?",I509,"")</f>
        <v>-0.6</v>
      </c>
      <c r="AE509" s="364" t="str">
        <f t="shared" si="471"/>
        <v/>
      </c>
      <c r="AF509" s="388"/>
      <c r="AG509" s="364"/>
      <c r="AH509" s="445" t="str">
        <f t="shared" si="472"/>
        <v/>
      </c>
      <c r="AI509" s="388"/>
      <c r="AJ509" s="445" t="str">
        <f t="shared" si="473"/>
        <v/>
      </c>
      <c r="AK509" s="364" t="str">
        <f t="shared" si="474"/>
        <v/>
      </c>
      <c r="AL509" s="388"/>
      <c r="AM509" s="364" t="str">
        <f t="shared" si="475"/>
        <v/>
      </c>
      <c r="AN509" s="445" t="str">
        <f t="shared" si="482"/>
        <v/>
      </c>
      <c r="AO509" s="388"/>
      <c r="AP509" s="445" t="str">
        <f t="shared" si="483"/>
        <v/>
      </c>
      <c r="AQ509" s="434" t="str">
        <f t="shared" si="484"/>
        <v/>
      </c>
      <c r="AR509" s="451"/>
      <c r="AS509" s="434" t="str">
        <f t="shared" si="485"/>
        <v/>
      </c>
      <c r="AT509" s="389"/>
      <c r="AU509" s="435" t="str">
        <f t="shared" si="486"/>
        <v/>
      </c>
      <c r="AV509" s="364" t="str">
        <f t="shared" si="487"/>
        <v/>
      </c>
      <c r="AW509" s="389"/>
      <c r="AX509" s="365" t="str">
        <f t="shared" si="488"/>
        <v/>
      </c>
      <c r="AY509" s="366" t="str">
        <f t="shared" si="476"/>
        <v/>
      </c>
      <c r="AZ509" s="358" t="str">
        <f t="shared" si="477"/>
        <v/>
      </c>
      <c r="BA509" s="366" t="str">
        <f t="shared" si="478"/>
        <v/>
      </c>
      <c r="BB509" s="358" t="str">
        <f t="shared" si="479"/>
        <v/>
      </c>
      <c r="BC509" s="366" t="str">
        <f t="shared" si="480"/>
        <v/>
      </c>
      <c r="BD509" s="367" t="str">
        <f t="shared" si="481"/>
        <v/>
      </c>
      <c r="BE509" s="356"/>
      <c r="BF509" s="356"/>
      <c r="BG509" s="356"/>
      <c r="BH509" s="356"/>
    </row>
    <row r="510" spans="1:60" ht="21.75" thickBot="1" x14ac:dyDescent="0.4">
      <c r="A510" s="368" t="s">
        <v>289</v>
      </c>
      <c r="B510" s="369">
        <v>5</v>
      </c>
      <c r="C510" s="372"/>
      <c r="D510" s="816" t="s">
        <v>288</v>
      </c>
      <c r="E510" s="817"/>
      <c r="F510" s="373">
        <f>IF(B506&gt;0,B510/B502,"")</f>
        <v>1</v>
      </c>
      <c r="G510" s="379"/>
      <c r="H510" s="372"/>
      <c r="I510" s="380"/>
      <c r="J510" s="355"/>
      <c r="Q510" s="364" t="str">
        <f t="shared" si="462"/>
        <v/>
      </c>
      <c r="R510" s="388"/>
      <c r="S510" s="364" t="str">
        <f t="shared" si="463"/>
        <v/>
      </c>
      <c r="T510" s="445" t="str">
        <f t="shared" si="464"/>
        <v/>
      </c>
      <c r="U510" s="388"/>
      <c r="V510" s="445" t="str">
        <f t="shared" si="465"/>
        <v/>
      </c>
      <c r="W510" s="388"/>
      <c r="X510" s="445" t="str">
        <f t="shared" si="466"/>
        <v/>
      </c>
      <c r="Y510" s="364" t="str">
        <f t="shared" si="467"/>
        <v/>
      </c>
      <c r="Z510" s="388"/>
      <c r="AA510" s="364" t="str">
        <f t="shared" si="468"/>
        <v/>
      </c>
      <c r="AB510" s="445" t="str">
        <f t="shared" si="469"/>
        <v/>
      </c>
      <c r="AC510" s="388"/>
      <c r="AD510" s="445" t="str">
        <f t="shared" si="470"/>
        <v/>
      </c>
      <c r="AE510" s="364">
        <f t="shared" si="471"/>
        <v>1</v>
      </c>
      <c r="AF510" s="388"/>
      <c r="AG510" s="364"/>
      <c r="AH510" s="445" t="str">
        <f t="shared" si="472"/>
        <v/>
      </c>
      <c r="AI510" s="388"/>
      <c r="AJ510" s="445" t="str">
        <f t="shared" si="473"/>
        <v/>
      </c>
      <c r="AK510" s="364" t="str">
        <f t="shared" si="474"/>
        <v/>
      </c>
      <c r="AL510" s="388"/>
      <c r="AM510" s="364" t="str">
        <f t="shared" si="475"/>
        <v/>
      </c>
      <c r="AN510" s="445" t="str">
        <f t="shared" si="482"/>
        <v/>
      </c>
      <c r="AO510" s="388"/>
      <c r="AP510" s="445" t="str">
        <f t="shared" si="483"/>
        <v/>
      </c>
      <c r="AQ510" s="434" t="str">
        <f t="shared" si="484"/>
        <v/>
      </c>
      <c r="AR510" s="451"/>
      <c r="AS510" s="434" t="str">
        <f t="shared" si="485"/>
        <v/>
      </c>
      <c r="AT510" s="389"/>
      <c r="AU510" s="435" t="str">
        <f t="shared" si="486"/>
        <v/>
      </c>
      <c r="AV510" s="364" t="str">
        <f t="shared" si="487"/>
        <v/>
      </c>
      <c r="AW510" s="389"/>
      <c r="AX510" s="365" t="str">
        <f t="shared" si="488"/>
        <v/>
      </c>
      <c r="AY510" s="366" t="str">
        <f t="shared" si="476"/>
        <v/>
      </c>
      <c r="AZ510" s="358" t="str">
        <f t="shared" si="477"/>
        <v/>
      </c>
      <c r="BA510" s="366" t="str">
        <f t="shared" si="478"/>
        <v/>
      </c>
      <c r="BB510" s="358" t="str">
        <f t="shared" si="479"/>
        <v/>
      </c>
      <c r="BC510" s="366" t="str">
        <f t="shared" si="480"/>
        <v/>
      </c>
      <c r="BD510" s="367" t="str">
        <f t="shared" si="481"/>
        <v/>
      </c>
      <c r="BE510" s="356"/>
      <c r="BF510" s="356"/>
      <c r="BG510" s="356"/>
      <c r="BH510" s="356"/>
    </row>
    <row r="511" spans="1:60" ht="21.75" thickBot="1" x14ac:dyDescent="0.4">
      <c r="A511" s="368" t="s">
        <v>290</v>
      </c>
      <c r="B511" s="369">
        <v>5</v>
      </c>
      <c r="C511" s="372"/>
      <c r="D511" s="814" t="s">
        <v>288</v>
      </c>
      <c r="E511" s="815"/>
      <c r="F511" s="373">
        <f>IF(B507&gt;0,B511/B503,"")</f>
        <v>2.5</v>
      </c>
      <c r="G511" s="368" t="s">
        <v>284</v>
      </c>
      <c r="H511" s="374"/>
      <c r="I511" s="375">
        <f>IF(B506&gt;0,(F511-F510)/F510,"")</f>
        <v>1.5</v>
      </c>
      <c r="J511" s="355"/>
      <c r="Q511" s="364" t="str">
        <f t="shared" si="462"/>
        <v/>
      </c>
      <c r="R511" s="388"/>
      <c r="S511" s="364" t="str">
        <f t="shared" si="463"/>
        <v/>
      </c>
      <c r="T511" s="445" t="str">
        <f t="shared" si="464"/>
        <v/>
      </c>
      <c r="U511" s="388"/>
      <c r="V511" s="445" t="str">
        <f t="shared" si="465"/>
        <v/>
      </c>
      <c r="W511" s="388"/>
      <c r="X511" s="445" t="str">
        <f t="shared" si="466"/>
        <v/>
      </c>
      <c r="Y511" s="364" t="str">
        <f t="shared" si="467"/>
        <v/>
      </c>
      <c r="Z511" s="388"/>
      <c r="AA511" s="364" t="str">
        <f t="shared" si="468"/>
        <v/>
      </c>
      <c r="AB511" s="445" t="str">
        <f t="shared" si="469"/>
        <v/>
      </c>
      <c r="AC511" s="388"/>
      <c r="AD511" s="445" t="str">
        <f t="shared" si="470"/>
        <v/>
      </c>
      <c r="AE511" s="364" t="str">
        <f t="shared" si="471"/>
        <v/>
      </c>
      <c r="AF511" s="388"/>
      <c r="AG511" s="364"/>
      <c r="AH511" s="445">
        <f t="shared" si="472"/>
        <v>2.5</v>
      </c>
      <c r="AI511" s="388"/>
      <c r="AJ511" s="445">
        <f t="shared" si="473"/>
        <v>1.5</v>
      </c>
      <c r="AK511" s="364" t="str">
        <f t="shared" si="474"/>
        <v/>
      </c>
      <c r="AL511" s="388"/>
      <c r="AM511" s="364" t="str">
        <f t="shared" si="475"/>
        <v/>
      </c>
      <c r="AN511" s="445" t="str">
        <f t="shared" si="482"/>
        <v/>
      </c>
      <c r="AO511" s="388"/>
      <c r="AP511" s="445" t="str">
        <f t="shared" si="483"/>
        <v/>
      </c>
      <c r="AQ511" s="434" t="str">
        <f t="shared" si="484"/>
        <v/>
      </c>
      <c r="AR511" s="451"/>
      <c r="AS511" s="434" t="str">
        <f t="shared" si="485"/>
        <v/>
      </c>
      <c r="AT511" s="389"/>
      <c r="AU511" s="435" t="str">
        <f t="shared" si="486"/>
        <v/>
      </c>
      <c r="AV511" s="364" t="str">
        <f t="shared" si="487"/>
        <v/>
      </c>
      <c r="AW511" s="389"/>
      <c r="AX511" s="365" t="str">
        <f t="shared" si="488"/>
        <v/>
      </c>
      <c r="AY511" s="366" t="str">
        <f t="shared" si="476"/>
        <v/>
      </c>
      <c r="AZ511" s="358" t="str">
        <f t="shared" si="477"/>
        <v/>
      </c>
      <c r="BA511" s="366" t="str">
        <f t="shared" si="478"/>
        <v/>
      </c>
      <c r="BB511" s="358" t="str">
        <f t="shared" si="479"/>
        <v/>
      </c>
      <c r="BC511" s="366" t="str">
        <f t="shared" si="480"/>
        <v/>
      </c>
      <c r="BD511" s="367" t="str">
        <f t="shared" si="481"/>
        <v/>
      </c>
      <c r="BE511" s="356"/>
      <c r="BF511" s="356"/>
      <c r="BG511" s="356"/>
      <c r="BH511" s="356"/>
    </row>
    <row r="512" spans="1:60" ht="21.75" thickBot="1" x14ac:dyDescent="0.4">
      <c r="A512" s="368" t="s">
        <v>291</v>
      </c>
      <c r="B512" s="369">
        <v>8</v>
      </c>
      <c r="C512" s="372"/>
      <c r="D512" s="814" t="s">
        <v>288</v>
      </c>
      <c r="E512" s="815"/>
      <c r="F512" s="373">
        <f>IF(B508&gt;0,B512/B504,"")</f>
        <v>4</v>
      </c>
      <c r="G512" s="368" t="s">
        <v>286</v>
      </c>
      <c r="H512" s="374"/>
      <c r="I512" s="375">
        <f>IF(B507&gt;0,(F512-F510)/F510,"")</f>
        <v>3</v>
      </c>
      <c r="J512" s="355"/>
      <c r="Q512" s="364" t="str">
        <f t="shared" si="462"/>
        <v/>
      </c>
      <c r="R512" s="388"/>
      <c r="S512" s="364" t="str">
        <f t="shared" si="463"/>
        <v/>
      </c>
      <c r="T512" s="445" t="str">
        <f t="shared" si="464"/>
        <v/>
      </c>
      <c r="U512" s="388"/>
      <c r="V512" s="445" t="str">
        <f t="shared" si="465"/>
        <v/>
      </c>
      <c r="W512" s="388"/>
      <c r="X512" s="445" t="str">
        <f t="shared" si="466"/>
        <v/>
      </c>
      <c r="Y512" s="364" t="str">
        <f t="shared" si="467"/>
        <v/>
      </c>
      <c r="Z512" s="388"/>
      <c r="AA512" s="364" t="str">
        <f t="shared" si="468"/>
        <v/>
      </c>
      <c r="AB512" s="445" t="str">
        <f t="shared" si="469"/>
        <v/>
      </c>
      <c r="AC512" s="388"/>
      <c r="AD512" s="445" t="str">
        <f t="shared" si="470"/>
        <v/>
      </c>
      <c r="AE512" s="364" t="str">
        <f t="shared" si="471"/>
        <v/>
      </c>
      <c r="AF512" s="388"/>
      <c r="AG512" s="364"/>
      <c r="AH512" s="445" t="str">
        <f t="shared" si="472"/>
        <v/>
      </c>
      <c r="AI512" s="388"/>
      <c r="AJ512" s="445" t="str">
        <f t="shared" si="473"/>
        <v/>
      </c>
      <c r="AK512" s="364">
        <f t="shared" si="474"/>
        <v>4</v>
      </c>
      <c r="AL512" s="388"/>
      <c r="AM512" s="364">
        <f t="shared" si="475"/>
        <v>3</v>
      </c>
      <c r="AN512" s="445" t="str">
        <f t="shared" si="482"/>
        <v/>
      </c>
      <c r="AO512" s="388"/>
      <c r="AP512" s="445" t="str">
        <f t="shared" si="483"/>
        <v/>
      </c>
      <c r="AQ512" s="434" t="str">
        <f t="shared" si="484"/>
        <v/>
      </c>
      <c r="AR512" s="451"/>
      <c r="AS512" s="434" t="str">
        <f t="shared" si="485"/>
        <v/>
      </c>
      <c r="AT512" s="389"/>
      <c r="AU512" s="435" t="str">
        <f t="shared" si="486"/>
        <v/>
      </c>
      <c r="AV512" s="364" t="str">
        <f t="shared" si="487"/>
        <v/>
      </c>
      <c r="AW512" s="389"/>
      <c r="AX512" s="365" t="str">
        <f t="shared" si="488"/>
        <v/>
      </c>
      <c r="AY512" s="366" t="str">
        <f t="shared" si="476"/>
        <v/>
      </c>
      <c r="AZ512" s="358" t="str">
        <f t="shared" si="477"/>
        <v/>
      </c>
      <c r="BA512" s="366" t="str">
        <f t="shared" si="478"/>
        <v/>
      </c>
      <c r="BB512" s="358" t="str">
        <f t="shared" si="479"/>
        <v/>
      </c>
      <c r="BC512" s="366" t="str">
        <f t="shared" si="480"/>
        <v/>
      </c>
      <c r="BD512" s="367" t="str">
        <f t="shared" si="481"/>
        <v/>
      </c>
      <c r="BE512" s="356"/>
      <c r="BF512" s="356"/>
      <c r="BG512" s="356"/>
      <c r="BH512" s="356"/>
    </row>
    <row r="513" spans="1:83" ht="21.75" thickBot="1" x14ac:dyDescent="0.4">
      <c r="A513" s="368" t="s">
        <v>292</v>
      </c>
      <c r="B513" s="381">
        <v>0.5</v>
      </c>
      <c r="C513" s="372"/>
      <c r="D513" s="368" t="s">
        <v>281</v>
      </c>
      <c r="E513" s="374"/>
      <c r="F513" s="375">
        <f>IF(B513&gt;0,(B513-B514)/B514,"")</f>
        <v>-0.28571428571428564</v>
      </c>
      <c r="G513" s="355"/>
      <c r="H513" s="355"/>
      <c r="I513" s="355"/>
      <c r="J513" s="355"/>
      <c r="Q513" s="364" t="str">
        <f t="shared" si="462"/>
        <v/>
      </c>
      <c r="R513" s="388"/>
      <c r="S513" s="364" t="str">
        <f t="shared" si="463"/>
        <v/>
      </c>
      <c r="T513" s="445" t="str">
        <f t="shared" si="464"/>
        <v/>
      </c>
      <c r="U513" s="388"/>
      <c r="V513" s="445" t="str">
        <f t="shared" si="465"/>
        <v/>
      </c>
      <c r="W513" s="388"/>
      <c r="X513" s="445" t="str">
        <f t="shared" si="466"/>
        <v/>
      </c>
      <c r="Y513" s="364" t="str">
        <f t="shared" si="467"/>
        <v/>
      </c>
      <c r="Z513" s="388"/>
      <c r="AA513" s="364" t="str">
        <f t="shared" si="468"/>
        <v/>
      </c>
      <c r="AB513" s="445" t="str">
        <f t="shared" si="469"/>
        <v/>
      </c>
      <c r="AC513" s="388"/>
      <c r="AD513" s="445" t="str">
        <f t="shared" si="470"/>
        <v/>
      </c>
      <c r="AE513" s="364" t="str">
        <f t="shared" si="471"/>
        <v/>
      </c>
      <c r="AF513" s="388"/>
      <c r="AG513" s="364"/>
      <c r="AH513" s="445" t="str">
        <f t="shared" si="472"/>
        <v/>
      </c>
      <c r="AI513" s="388"/>
      <c r="AJ513" s="445" t="str">
        <f t="shared" si="473"/>
        <v/>
      </c>
      <c r="AK513" s="364" t="str">
        <f t="shared" si="474"/>
        <v/>
      </c>
      <c r="AL513" s="388"/>
      <c r="AM513" s="364" t="str">
        <f t="shared" si="475"/>
        <v/>
      </c>
      <c r="AN513" s="445">
        <f t="shared" si="482"/>
        <v>0.5</v>
      </c>
      <c r="AO513" s="388"/>
      <c r="AP513" s="445">
        <f t="shared" si="483"/>
        <v>-0.28571428571428564</v>
      </c>
      <c r="AQ513" s="434" t="str">
        <f t="shared" si="484"/>
        <v/>
      </c>
      <c r="AR513" s="451"/>
      <c r="AS513" s="434" t="str">
        <f t="shared" si="485"/>
        <v/>
      </c>
      <c r="AT513" s="389"/>
      <c r="AU513" s="435" t="str">
        <f t="shared" si="486"/>
        <v/>
      </c>
      <c r="AV513" s="364" t="str">
        <f t="shared" si="487"/>
        <v/>
      </c>
      <c r="AW513" s="389"/>
      <c r="AX513" s="365" t="str">
        <f t="shared" si="488"/>
        <v/>
      </c>
      <c r="AY513" s="366" t="str">
        <f t="shared" si="476"/>
        <v/>
      </c>
      <c r="AZ513" s="358" t="str">
        <f t="shared" si="477"/>
        <v/>
      </c>
      <c r="BA513" s="366" t="str">
        <f t="shared" si="478"/>
        <v/>
      </c>
      <c r="BB513" s="358" t="str">
        <f t="shared" si="479"/>
        <v/>
      </c>
      <c r="BC513" s="366" t="str">
        <f t="shared" si="480"/>
        <v/>
      </c>
      <c r="BD513" s="367" t="str">
        <f t="shared" si="481"/>
        <v/>
      </c>
      <c r="BE513" s="356"/>
      <c r="BF513" s="356"/>
      <c r="BG513" s="356"/>
      <c r="BH513" s="356"/>
    </row>
    <row r="514" spans="1:83" ht="21.75" thickBot="1" x14ac:dyDescent="0.4">
      <c r="A514" s="368" t="s">
        <v>293</v>
      </c>
      <c r="B514" s="381">
        <v>0.7</v>
      </c>
      <c r="C514" s="372"/>
      <c r="D514" s="382"/>
      <c r="E514" s="372"/>
      <c r="F514" s="380"/>
      <c r="G514" s="355"/>
      <c r="H514" s="355"/>
      <c r="I514" s="355"/>
      <c r="J514" s="355"/>
      <c r="Q514" s="364" t="str">
        <f t="shared" si="462"/>
        <v/>
      </c>
      <c r="R514" s="388"/>
      <c r="S514" s="364" t="str">
        <f t="shared" si="463"/>
        <v/>
      </c>
      <c r="T514" s="445" t="str">
        <f t="shared" si="464"/>
        <v/>
      </c>
      <c r="U514" s="388"/>
      <c r="V514" s="445" t="str">
        <f t="shared" si="465"/>
        <v/>
      </c>
      <c r="W514" s="388"/>
      <c r="X514" s="445" t="str">
        <f t="shared" si="466"/>
        <v/>
      </c>
      <c r="Y514" s="364" t="str">
        <f t="shared" si="467"/>
        <v/>
      </c>
      <c r="Z514" s="388"/>
      <c r="AA514" s="364" t="str">
        <f t="shared" si="468"/>
        <v/>
      </c>
      <c r="AB514" s="445" t="str">
        <f t="shared" si="469"/>
        <v/>
      </c>
      <c r="AC514" s="388"/>
      <c r="AD514" s="445" t="str">
        <f t="shared" si="470"/>
        <v/>
      </c>
      <c r="AE514" s="364" t="str">
        <f t="shared" si="471"/>
        <v/>
      </c>
      <c r="AF514" s="388"/>
      <c r="AG514" s="364"/>
      <c r="AH514" s="445" t="str">
        <f t="shared" si="472"/>
        <v/>
      </c>
      <c r="AI514" s="388"/>
      <c r="AJ514" s="445" t="str">
        <f t="shared" si="473"/>
        <v/>
      </c>
      <c r="AK514" s="364" t="str">
        <f t="shared" si="474"/>
        <v/>
      </c>
      <c r="AL514" s="388"/>
      <c r="AM514" s="364" t="str">
        <f t="shared" si="475"/>
        <v/>
      </c>
      <c r="AN514" s="445" t="str">
        <f t="shared" si="482"/>
        <v/>
      </c>
      <c r="AO514" s="388"/>
      <c r="AP514" s="445" t="str">
        <f t="shared" si="483"/>
        <v/>
      </c>
      <c r="AQ514" s="434">
        <f t="shared" si="484"/>
        <v>0.7</v>
      </c>
      <c r="AR514" s="451"/>
      <c r="AS514" s="434" t="str">
        <f t="shared" si="485"/>
        <v/>
      </c>
      <c r="AT514" s="389"/>
      <c r="AU514" s="435" t="str">
        <f t="shared" si="486"/>
        <v/>
      </c>
      <c r="AV514" s="364" t="str">
        <f t="shared" si="487"/>
        <v/>
      </c>
      <c r="AW514" s="389"/>
      <c r="AX514" s="365" t="str">
        <f t="shared" si="488"/>
        <v/>
      </c>
      <c r="AY514" s="366" t="str">
        <f t="shared" si="476"/>
        <v/>
      </c>
      <c r="AZ514" s="358" t="str">
        <f t="shared" si="477"/>
        <v/>
      </c>
      <c r="BA514" s="366" t="str">
        <f t="shared" si="478"/>
        <v/>
      </c>
      <c r="BB514" s="358" t="str">
        <f t="shared" si="479"/>
        <v/>
      </c>
      <c r="BC514" s="366" t="str">
        <f t="shared" si="480"/>
        <v/>
      </c>
      <c r="BD514" s="367" t="str">
        <f t="shared" si="481"/>
        <v/>
      </c>
      <c r="BE514" s="356"/>
      <c r="BF514" s="356"/>
      <c r="BG514" s="356"/>
      <c r="BH514" s="356"/>
    </row>
    <row r="515" spans="1:83" ht="21.75" thickBot="1" x14ac:dyDescent="0.4">
      <c r="A515" s="368" t="s">
        <v>294</v>
      </c>
      <c r="B515" s="381">
        <v>0.7</v>
      </c>
      <c r="C515" s="372"/>
      <c r="D515" s="368" t="s">
        <v>284</v>
      </c>
      <c r="E515" s="374"/>
      <c r="F515" s="375">
        <f>IF(B515&gt;0,(B515-B514)/B514,"")</f>
        <v>0</v>
      </c>
      <c r="G515" s="355"/>
      <c r="H515" s="355"/>
      <c r="I515" s="355"/>
      <c r="J515" s="355"/>
      <c r="Q515" s="364" t="str">
        <f t="shared" si="462"/>
        <v/>
      </c>
      <c r="R515" s="388"/>
      <c r="S515" s="364" t="str">
        <f t="shared" si="463"/>
        <v/>
      </c>
      <c r="T515" s="445" t="str">
        <f t="shared" si="464"/>
        <v/>
      </c>
      <c r="U515" s="388"/>
      <c r="V515" s="445" t="str">
        <f t="shared" si="465"/>
        <v/>
      </c>
      <c r="W515" s="388"/>
      <c r="X515" s="445" t="str">
        <f t="shared" si="466"/>
        <v/>
      </c>
      <c r="Y515" s="364" t="str">
        <f t="shared" si="467"/>
        <v/>
      </c>
      <c r="Z515" s="388"/>
      <c r="AA515" s="364" t="str">
        <f t="shared" si="468"/>
        <v/>
      </c>
      <c r="AB515" s="445" t="str">
        <f t="shared" si="469"/>
        <v/>
      </c>
      <c r="AC515" s="388"/>
      <c r="AD515" s="445" t="str">
        <f t="shared" si="470"/>
        <v/>
      </c>
      <c r="AE515" s="364" t="str">
        <f t="shared" si="471"/>
        <v/>
      </c>
      <c r="AF515" s="388"/>
      <c r="AG515" s="364"/>
      <c r="AH515" s="445" t="str">
        <f t="shared" si="472"/>
        <v/>
      </c>
      <c r="AI515" s="388"/>
      <c r="AJ515" s="445" t="str">
        <f t="shared" si="473"/>
        <v/>
      </c>
      <c r="AK515" s="364" t="str">
        <f t="shared" si="474"/>
        <v/>
      </c>
      <c r="AL515" s="388"/>
      <c r="AM515" s="364" t="str">
        <f t="shared" si="475"/>
        <v/>
      </c>
      <c r="AN515" s="445" t="str">
        <f t="shared" si="482"/>
        <v/>
      </c>
      <c r="AO515" s="388"/>
      <c r="AP515" s="445" t="str">
        <f t="shared" si="483"/>
        <v/>
      </c>
      <c r="AQ515" s="434" t="str">
        <f t="shared" si="484"/>
        <v/>
      </c>
      <c r="AR515" s="451"/>
      <c r="AS515" s="434">
        <f t="shared" si="485"/>
        <v>0.7</v>
      </c>
      <c r="AT515" s="389"/>
      <c r="AU515" s="435">
        <f t="shared" si="486"/>
        <v>0</v>
      </c>
      <c r="AV515" s="364" t="str">
        <f t="shared" si="487"/>
        <v/>
      </c>
      <c r="AW515" s="389"/>
      <c r="AX515" s="365" t="str">
        <f t="shared" si="488"/>
        <v/>
      </c>
      <c r="AY515" s="366" t="str">
        <f t="shared" si="476"/>
        <v/>
      </c>
      <c r="AZ515" s="358" t="str">
        <f t="shared" si="477"/>
        <v/>
      </c>
      <c r="BA515" s="366" t="str">
        <f t="shared" si="478"/>
        <v/>
      </c>
      <c r="BB515" s="358" t="str">
        <f t="shared" si="479"/>
        <v/>
      </c>
      <c r="BC515" s="366" t="str">
        <f t="shared" si="480"/>
        <v/>
      </c>
      <c r="BD515" s="367" t="str">
        <f t="shared" si="481"/>
        <v/>
      </c>
      <c r="BE515" s="356"/>
      <c r="BF515" s="356"/>
      <c r="BG515" s="356"/>
      <c r="BH515" s="356"/>
    </row>
    <row r="516" spans="1:83" ht="21.75" thickBot="1" x14ac:dyDescent="0.4">
      <c r="A516" s="368" t="s">
        <v>295</v>
      </c>
      <c r="B516" s="381">
        <v>0.7</v>
      </c>
      <c r="C516" s="372"/>
      <c r="D516" s="368" t="s">
        <v>286</v>
      </c>
      <c r="E516" s="374"/>
      <c r="F516" s="375">
        <f>IF(B516&gt;0,(B516-B514)/B514,"")</f>
        <v>0</v>
      </c>
      <c r="G516" s="355"/>
      <c r="H516" s="355"/>
      <c r="I516" s="355"/>
      <c r="J516" s="355"/>
      <c r="Q516" s="364" t="str">
        <f t="shared" si="462"/>
        <v/>
      </c>
      <c r="R516" s="388"/>
      <c r="S516" s="364" t="str">
        <f t="shared" si="463"/>
        <v/>
      </c>
      <c r="T516" s="445" t="str">
        <f t="shared" si="464"/>
        <v/>
      </c>
      <c r="U516" s="388"/>
      <c r="V516" s="445" t="str">
        <f t="shared" si="465"/>
        <v/>
      </c>
      <c r="W516" s="388"/>
      <c r="X516" s="445" t="str">
        <f t="shared" si="466"/>
        <v/>
      </c>
      <c r="Y516" s="364" t="str">
        <f t="shared" si="467"/>
        <v/>
      </c>
      <c r="Z516" s="388"/>
      <c r="AA516" s="364" t="str">
        <f t="shared" si="468"/>
        <v/>
      </c>
      <c r="AB516" s="445" t="str">
        <f t="shared" si="469"/>
        <v/>
      </c>
      <c r="AC516" s="388"/>
      <c r="AD516" s="445" t="str">
        <f t="shared" si="470"/>
        <v/>
      </c>
      <c r="AE516" s="364" t="str">
        <f t="shared" si="471"/>
        <v/>
      </c>
      <c r="AF516" s="388"/>
      <c r="AG516" s="364"/>
      <c r="AH516" s="445" t="str">
        <f t="shared" si="472"/>
        <v/>
      </c>
      <c r="AI516" s="388"/>
      <c r="AJ516" s="445" t="str">
        <f t="shared" si="473"/>
        <v/>
      </c>
      <c r="AK516" s="364" t="str">
        <f t="shared" si="474"/>
        <v/>
      </c>
      <c r="AL516" s="388"/>
      <c r="AM516" s="364" t="str">
        <f t="shared" si="475"/>
        <v/>
      </c>
      <c r="AN516" s="445" t="str">
        <f t="shared" si="482"/>
        <v/>
      </c>
      <c r="AO516" s="388"/>
      <c r="AP516" s="445" t="str">
        <f t="shared" si="483"/>
        <v/>
      </c>
      <c r="AQ516" s="434" t="str">
        <f t="shared" si="484"/>
        <v/>
      </c>
      <c r="AR516" s="451"/>
      <c r="AS516" s="434" t="str">
        <f t="shared" si="485"/>
        <v/>
      </c>
      <c r="AT516" s="389"/>
      <c r="AU516" s="435" t="str">
        <f t="shared" si="486"/>
        <v/>
      </c>
      <c r="AV516" s="364">
        <f t="shared" si="487"/>
        <v>0.7</v>
      </c>
      <c r="AW516" s="389"/>
      <c r="AX516" s="365">
        <f>IF(A516="16) Qual porcentagem dos recursos financeiros de São Carlos será investida em abastecimento de água e estruturas de saneamento em 2050?   ",F516,"")</f>
        <v>0</v>
      </c>
      <c r="AY516" s="366" t="str">
        <f t="shared" si="476"/>
        <v/>
      </c>
      <c r="AZ516" s="358" t="str">
        <f t="shared" si="477"/>
        <v/>
      </c>
      <c r="BA516" s="366" t="str">
        <f t="shared" si="478"/>
        <v/>
      </c>
      <c r="BB516" s="358" t="str">
        <f t="shared" si="479"/>
        <v/>
      </c>
      <c r="BC516" s="366" t="str">
        <f t="shared" si="480"/>
        <v/>
      </c>
      <c r="BD516" s="367" t="str">
        <f t="shared" si="481"/>
        <v/>
      </c>
      <c r="BE516" s="356"/>
      <c r="BF516" s="356"/>
      <c r="BG516" s="356"/>
      <c r="BH516" s="356"/>
    </row>
    <row r="517" spans="1:83" ht="21.75" thickBot="1" x14ac:dyDescent="0.4">
      <c r="A517" s="355"/>
      <c r="B517" s="355"/>
      <c r="C517" s="355"/>
      <c r="D517" s="355"/>
      <c r="E517" s="355"/>
      <c r="F517" s="383"/>
      <c r="G517" s="355"/>
      <c r="H517" s="823" t="s">
        <v>296</v>
      </c>
      <c r="I517" s="823"/>
      <c r="J517" s="355"/>
      <c r="Q517" s="364" t="str">
        <f t="shared" si="462"/>
        <v/>
      </c>
      <c r="R517" s="388"/>
      <c r="S517" s="364" t="str">
        <f t="shared" si="463"/>
        <v/>
      </c>
      <c r="T517" s="445" t="str">
        <f t="shared" si="464"/>
        <v/>
      </c>
      <c r="U517" s="388"/>
      <c r="V517" s="445" t="str">
        <f t="shared" si="465"/>
        <v/>
      </c>
      <c r="W517" s="388"/>
      <c r="X517" s="445" t="str">
        <f t="shared" si="466"/>
        <v/>
      </c>
      <c r="Y517" s="364" t="str">
        <f t="shared" si="467"/>
        <v/>
      </c>
      <c r="Z517" s="388"/>
      <c r="AA517" s="364" t="str">
        <f t="shared" si="468"/>
        <v/>
      </c>
      <c r="AB517" s="445" t="str">
        <f t="shared" si="469"/>
        <v/>
      </c>
      <c r="AC517" s="388"/>
      <c r="AD517" s="445" t="str">
        <f t="shared" si="470"/>
        <v/>
      </c>
      <c r="AE517" s="364" t="str">
        <f t="shared" si="471"/>
        <v/>
      </c>
      <c r="AF517" s="388"/>
      <c r="AG517" s="364"/>
      <c r="AH517" s="445" t="str">
        <f t="shared" si="472"/>
        <v/>
      </c>
      <c r="AI517" s="388"/>
      <c r="AJ517" s="445" t="str">
        <f t="shared" si="473"/>
        <v/>
      </c>
      <c r="AK517" s="364" t="str">
        <f t="shared" si="474"/>
        <v/>
      </c>
      <c r="AL517" s="388"/>
      <c r="AM517" s="364" t="str">
        <f t="shared" si="475"/>
        <v/>
      </c>
      <c r="AN517" s="445" t="str">
        <f t="shared" si="482"/>
        <v/>
      </c>
      <c r="AO517" s="388"/>
      <c r="AP517" s="445" t="str">
        <f t="shared" si="483"/>
        <v/>
      </c>
      <c r="AQ517" s="434" t="str">
        <f t="shared" si="484"/>
        <v/>
      </c>
      <c r="AR517" s="451"/>
      <c r="AS517" s="434" t="str">
        <f t="shared" si="485"/>
        <v/>
      </c>
      <c r="AT517" s="389"/>
      <c r="AU517" s="435" t="str">
        <f t="shared" si="486"/>
        <v/>
      </c>
      <c r="AV517" s="364" t="str">
        <f t="shared" si="487"/>
        <v/>
      </c>
      <c r="AW517" s="389"/>
      <c r="AX517" s="365" t="str">
        <f t="shared" si="488"/>
        <v/>
      </c>
      <c r="AY517" s="366" t="str">
        <f t="shared" si="476"/>
        <v/>
      </c>
      <c r="AZ517" s="358" t="str">
        <f t="shared" si="477"/>
        <v/>
      </c>
      <c r="BA517" s="366" t="str">
        <f t="shared" si="478"/>
        <v/>
      </c>
      <c r="BB517" s="358" t="str">
        <f t="shared" si="479"/>
        <v/>
      </c>
      <c r="BC517" s="366" t="str">
        <f t="shared" si="480"/>
        <v/>
      </c>
      <c r="BD517" s="367" t="str">
        <f t="shared" si="481"/>
        <v/>
      </c>
      <c r="BE517" s="356"/>
      <c r="BF517" s="356"/>
      <c r="BG517" s="356"/>
      <c r="BH517" s="356"/>
    </row>
    <row r="518" spans="1:83" ht="21.75" thickBot="1" x14ac:dyDescent="0.4">
      <c r="A518" s="368" t="s">
        <v>297</v>
      </c>
      <c r="B518" s="820" t="s">
        <v>359</v>
      </c>
      <c r="C518" s="821"/>
      <c r="D518" s="821"/>
      <c r="E518" s="821"/>
      <c r="F518" s="821"/>
      <c r="G518" s="822"/>
      <c r="H518" s="819">
        <v>1</v>
      </c>
      <c r="I518" s="819"/>
      <c r="J518" s="355"/>
      <c r="Q518" s="364" t="str">
        <f t="shared" si="462"/>
        <v/>
      </c>
      <c r="R518" s="388"/>
      <c r="S518" s="364" t="str">
        <f t="shared" si="463"/>
        <v/>
      </c>
      <c r="T518" s="445" t="str">
        <f t="shared" si="464"/>
        <v/>
      </c>
      <c r="U518" s="388"/>
      <c r="V518" s="445" t="str">
        <f t="shared" si="465"/>
        <v/>
      </c>
      <c r="W518" s="388"/>
      <c r="X518" s="445" t="str">
        <f t="shared" si="466"/>
        <v/>
      </c>
      <c r="Y518" s="364" t="str">
        <f t="shared" si="467"/>
        <v/>
      </c>
      <c r="Z518" s="388"/>
      <c r="AA518" s="364" t="str">
        <f t="shared" si="468"/>
        <v/>
      </c>
      <c r="AB518" s="445" t="str">
        <f t="shared" si="469"/>
        <v/>
      </c>
      <c r="AC518" s="388"/>
      <c r="AD518" s="445" t="str">
        <f t="shared" si="470"/>
        <v/>
      </c>
      <c r="AE518" s="364" t="str">
        <f t="shared" si="471"/>
        <v/>
      </c>
      <c r="AF518" s="388"/>
      <c r="AG518" s="364"/>
      <c r="AH518" s="445" t="str">
        <f t="shared" si="472"/>
        <v/>
      </c>
      <c r="AI518" s="388"/>
      <c r="AJ518" s="445" t="str">
        <f t="shared" si="473"/>
        <v/>
      </c>
      <c r="AK518" s="364" t="str">
        <f t="shared" si="474"/>
        <v/>
      </c>
      <c r="AL518" s="388"/>
      <c r="AM518" s="364" t="str">
        <f t="shared" si="475"/>
        <v/>
      </c>
      <c r="AN518" s="445" t="str">
        <f t="shared" si="482"/>
        <v/>
      </c>
      <c r="AO518" s="388"/>
      <c r="AP518" s="445" t="str">
        <f t="shared" si="483"/>
        <v/>
      </c>
      <c r="AQ518" s="434" t="str">
        <f t="shared" si="484"/>
        <v/>
      </c>
      <c r="AR518" s="451"/>
      <c r="AS518" s="434" t="str">
        <f t="shared" si="485"/>
        <v/>
      </c>
      <c r="AT518" s="389"/>
      <c r="AU518" s="435" t="str">
        <f t="shared" si="486"/>
        <v/>
      </c>
      <c r="AV518" s="364" t="str">
        <f t="shared" si="487"/>
        <v/>
      </c>
      <c r="AW518" s="389"/>
      <c r="AX518" s="365" t="str">
        <f t="shared" si="488"/>
        <v/>
      </c>
      <c r="AY518" s="366">
        <f t="shared" si="476"/>
        <v>1</v>
      </c>
      <c r="AZ518" s="358" t="str">
        <f t="shared" si="477"/>
        <v/>
      </c>
      <c r="BA518" s="366" t="str">
        <f t="shared" si="478"/>
        <v/>
      </c>
      <c r="BB518" s="358" t="str">
        <f t="shared" si="479"/>
        <v/>
      </c>
      <c r="BC518" s="366" t="str">
        <f t="shared" si="480"/>
        <v/>
      </c>
      <c r="BD518" s="367" t="str">
        <f t="shared" si="481"/>
        <v/>
      </c>
      <c r="BE518" s="356"/>
      <c r="BF518" s="356"/>
      <c r="BG518" s="356"/>
      <c r="BH518" s="356"/>
    </row>
    <row r="519" spans="1:83" ht="21.75" thickBot="1" x14ac:dyDescent="0.4">
      <c r="A519" s="368" t="s">
        <v>299</v>
      </c>
      <c r="B519" s="820" t="s">
        <v>300</v>
      </c>
      <c r="C519" s="821"/>
      <c r="D519" s="821"/>
      <c r="E519" s="821"/>
      <c r="F519" s="821"/>
      <c r="G519" s="822"/>
      <c r="H519" s="819">
        <v>1</v>
      </c>
      <c r="I519" s="819"/>
      <c r="J519" s="355"/>
      <c r="Q519" s="364" t="str">
        <f t="shared" si="462"/>
        <v/>
      </c>
      <c r="R519" s="388"/>
      <c r="S519" s="364" t="str">
        <f t="shared" si="463"/>
        <v/>
      </c>
      <c r="T519" s="445" t="str">
        <f t="shared" si="464"/>
        <v/>
      </c>
      <c r="U519" s="388"/>
      <c r="V519" s="445" t="str">
        <f t="shared" si="465"/>
        <v/>
      </c>
      <c r="W519" s="388"/>
      <c r="X519" s="445" t="str">
        <f t="shared" si="466"/>
        <v/>
      </c>
      <c r="Y519" s="364" t="str">
        <f t="shared" si="467"/>
        <v/>
      </c>
      <c r="Z519" s="388"/>
      <c r="AA519" s="364" t="str">
        <f t="shared" si="468"/>
        <v/>
      </c>
      <c r="AB519" s="445" t="str">
        <f t="shared" si="469"/>
        <v/>
      </c>
      <c r="AC519" s="388"/>
      <c r="AD519" s="445" t="str">
        <f t="shared" si="470"/>
        <v/>
      </c>
      <c r="AE519" s="364" t="str">
        <f t="shared" si="471"/>
        <v/>
      </c>
      <c r="AF519" s="388"/>
      <c r="AG519" s="364"/>
      <c r="AH519" s="445" t="str">
        <f t="shared" si="472"/>
        <v/>
      </c>
      <c r="AI519" s="388"/>
      <c r="AJ519" s="445" t="str">
        <f t="shared" si="473"/>
        <v/>
      </c>
      <c r="AK519" s="364" t="str">
        <f t="shared" si="474"/>
        <v/>
      </c>
      <c r="AL519" s="388"/>
      <c r="AM519" s="364" t="str">
        <f t="shared" si="475"/>
        <v/>
      </c>
      <c r="AN519" s="445" t="str">
        <f t="shared" si="482"/>
        <v/>
      </c>
      <c r="AO519" s="388"/>
      <c r="AP519" s="445" t="str">
        <f t="shared" si="483"/>
        <v/>
      </c>
      <c r="AQ519" s="434" t="str">
        <f t="shared" si="484"/>
        <v/>
      </c>
      <c r="AR519" s="451"/>
      <c r="AS519" s="434" t="str">
        <f t="shared" si="485"/>
        <v/>
      </c>
      <c r="AT519" s="389"/>
      <c r="AU519" s="435" t="str">
        <f t="shared" si="486"/>
        <v/>
      </c>
      <c r="AV519" s="364" t="str">
        <f t="shared" si="487"/>
        <v/>
      </c>
      <c r="AW519" s="389"/>
      <c r="AX519" s="365" t="str">
        <f t="shared" si="488"/>
        <v/>
      </c>
      <c r="AY519" s="366" t="str">
        <f t="shared" si="476"/>
        <v/>
      </c>
      <c r="AZ519" s="358">
        <f t="shared" si="477"/>
        <v>1</v>
      </c>
      <c r="BA519" s="366" t="str">
        <f t="shared" si="478"/>
        <v/>
      </c>
      <c r="BB519" s="358" t="str">
        <f t="shared" si="479"/>
        <v/>
      </c>
      <c r="BC519" s="366" t="str">
        <f t="shared" si="480"/>
        <v/>
      </c>
      <c r="BD519" s="367" t="str">
        <f t="shared" si="481"/>
        <v/>
      </c>
      <c r="BE519" s="356"/>
      <c r="BF519" s="356"/>
      <c r="BG519" s="356"/>
      <c r="BH519" s="356"/>
    </row>
    <row r="520" spans="1:83" ht="21.75" thickBot="1" x14ac:dyDescent="0.4">
      <c r="A520" s="368" t="s">
        <v>301</v>
      </c>
      <c r="B520" s="820" t="s">
        <v>360</v>
      </c>
      <c r="C520" s="821"/>
      <c r="D520" s="821"/>
      <c r="E520" s="821"/>
      <c r="F520" s="821"/>
      <c r="G520" s="822"/>
      <c r="H520" s="819">
        <v>0</v>
      </c>
      <c r="I520" s="819"/>
      <c r="J520" s="355"/>
      <c r="Q520" s="364" t="str">
        <f t="shared" si="462"/>
        <v/>
      </c>
      <c r="R520" s="388"/>
      <c r="S520" s="364" t="str">
        <f t="shared" si="463"/>
        <v/>
      </c>
      <c r="T520" s="445" t="str">
        <f t="shared" si="464"/>
        <v/>
      </c>
      <c r="U520" s="388"/>
      <c r="V520" s="445" t="str">
        <f t="shared" si="465"/>
        <v/>
      </c>
      <c r="W520" s="388"/>
      <c r="X520" s="445" t="str">
        <f t="shared" si="466"/>
        <v/>
      </c>
      <c r="Y520" s="364" t="str">
        <f t="shared" si="467"/>
        <v/>
      </c>
      <c r="Z520" s="388"/>
      <c r="AA520" s="364" t="str">
        <f t="shared" si="468"/>
        <v/>
      </c>
      <c r="AB520" s="445" t="str">
        <f t="shared" si="469"/>
        <v/>
      </c>
      <c r="AC520" s="388"/>
      <c r="AD520" s="445" t="str">
        <f t="shared" si="470"/>
        <v/>
      </c>
      <c r="AE520" s="364" t="str">
        <f t="shared" si="471"/>
        <v/>
      </c>
      <c r="AF520" s="388"/>
      <c r="AG520" s="364"/>
      <c r="AH520" s="445" t="str">
        <f t="shared" si="472"/>
        <v/>
      </c>
      <c r="AI520" s="388"/>
      <c r="AJ520" s="445" t="str">
        <f t="shared" si="473"/>
        <v/>
      </c>
      <c r="AK520" s="364" t="str">
        <f t="shared" si="474"/>
        <v/>
      </c>
      <c r="AL520" s="388"/>
      <c r="AM520" s="364" t="str">
        <f t="shared" si="475"/>
        <v/>
      </c>
      <c r="AN520" s="445" t="str">
        <f t="shared" si="482"/>
        <v/>
      </c>
      <c r="AO520" s="388"/>
      <c r="AP520" s="445" t="str">
        <f t="shared" si="483"/>
        <v/>
      </c>
      <c r="AQ520" s="434" t="str">
        <f t="shared" si="484"/>
        <v/>
      </c>
      <c r="AR520" s="451"/>
      <c r="AS520" s="434" t="str">
        <f t="shared" si="485"/>
        <v/>
      </c>
      <c r="AT520" s="389"/>
      <c r="AU520" s="435" t="str">
        <f t="shared" si="486"/>
        <v/>
      </c>
      <c r="AV520" s="364" t="str">
        <f t="shared" si="487"/>
        <v/>
      </c>
      <c r="AW520" s="389"/>
      <c r="AX520" s="365" t="str">
        <f t="shared" si="488"/>
        <v/>
      </c>
      <c r="AY520" s="366" t="str">
        <f t="shared" si="476"/>
        <v/>
      </c>
      <c r="AZ520" s="358" t="str">
        <f t="shared" si="477"/>
        <v/>
      </c>
      <c r="BA520" s="366">
        <f t="shared" si="478"/>
        <v>0</v>
      </c>
      <c r="BB520" s="358" t="str">
        <f t="shared" si="479"/>
        <v/>
      </c>
      <c r="BC520" s="366" t="str">
        <f t="shared" si="480"/>
        <v/>
      </c>
      <c r="BD520" s="367" t="str">
        <f t="shared" si="481"/>
        <v/>
      </c>
      <c r="BE520" s="356"/>
      <c r="BF520" s="356"/>
      <c r="BG520" s="356"/>
      <c r="BH520" s="356"/>
    </row>
    <row r="521" spans="1:83" ht="21.75" thickBot="1" x14ac:dyDescent="0.4">
      <c r="A521" s="368" t="s">
        <v>302</v>
      </c>
      <c r="B521" s="820" t="s">
        <v>3</v>
      </c>
      <c r="C521" s="821"/>
      <c r="D521" s="821"/>
      <c r="E521" s="821"/>
      <c r="F521" s="821"/>
      <c r="G521" s="822"/>
      <c r="H521" s="819">
        <v>1</v>
      </c>
      <c r="I521" s="819"/>
      <c r="J521" s="355"/>
      <c r="Q521" s="364" t="str">
        <f t="shared" si="462"/>
        <v/>
      </c>
      <c r="R521" s="388"/>
      <c r="S521" s="364" t="str">
        <f t="shared" si="463"/>
        <v/>
      </c>
      <c r="T521" s="445" t="str">
        <f t="shared" si="464"/>
        <v/>
      </c>
      <c r="U521" s="388"/>
      <c r="V521" s="445" t="str">
        <f t="shared" si="465"/>
        <v/>
      </c>
      <c r="W521" s="388"/>
      <c r="X521" s="445" t="str">
        <f t="shared" si="466"/>
        <v/>
      </c>
      <c r="Y521" s="364" t="str">
        <f t="shared" si="467"/>
        <v/>
      </c>
      <c r="Z521" s="388"/>
      <c r="AA521" s="364" t="str">
        <f t="shared" si="468"/>
        <v/>
      </c>
      <c r="AB521" s="445" t="str">
        <f t="shared" si="469"/>
        <v/>
      </c>
      <c r="AC521" s="388"/>
      <c r="AD521" s="445" t="str">
        <f t="shared" si="470"/>
        <v/>
      </c>
      <c r="AE521" s="364" t="str">
        <f t="shared" si="471"/>
        <v/>
      </c>
      <c r="AF521" s="388"/>
      <c r="AG521" s="364"/>
      <c r="AH521" s="445" t="str">
        <f t="shared" si="472"/>
        <v/>
      </c>
      <c r="AI521" s="388"/>
      <c r="AJ521" s="445" t="str">
        <f t="shared" si="473"/>
        <v/>
      </c>
      <c r="AK521" s="364" t="str">
        <f t="shared" si="474"/>
        <v/>
      </c>
      <c r="AL521" s="388"/>
      <c r="AM521" s="364" t="str">
        <f t="shared" si="475"/>
        <v/>
      </c>
      <c r="AN521" s="445" t="str">
        <f t="shared" si="482"/>
        <v/>
      </c>
      <c r="AO521" s="388"/>
      <c r="AP521" s="445" t="str">
        <f t="shared" si="483"/>
        <v/>
      </c>
      <c r="AQ521" s="434" t="str">
        <f t="shared" si="484"/>
        <v/>
      </c>
      <c r="AR521" s="451"/>
      <c r="AS521" s="434" t="str">
        <f t="shared" si="485"/>
        <v/>
      </c>
      <c r="AT521" s="389"/>
      <c r="AU521" s="435" t="str">
        <f t="shared" si="486"/>
        <v/>
      </c>
      <c r="AV521" s="364" t="str">
        <f t="shared" si="487"/>
        <v/>
      </c>
      <c r="AW521" s="389"/>
      <c r="AX521" s="365" t="str">
        <f t="shared" si="488"/>
        <v/>
      </c>
      <c r="AY521" s="366" t="str">
        <f t="shared" si="476"/>
        <v/>
      </c>
      <c r="AZ521" s="358" t="str">
        <f t="shared" si="477"/>
        <v/>
      </c>
      <c r="BA521" s="366" t="str">
        <f t="shared" si="478"/>
        <v/>
      </c>
      <c r="BB521" s="358">
        <f t="shared" si="479"/>
        <v>1</v>
      </c>
      <c r="BC521" s="366" t="str">
        <f t="shared" si="480"/>
        <v/>
      </c>
      <c r="BD521" s="367" t="str">
        <f t="shared" si="481"/>
        <v/>
      </c>
      <c r="BE521" s="356"/>
      <c r="BF521" s="356"/>
      <c r="BG521" s="356"/>
      <c r="BH521" s="356"/>
    </row>
    <row r="522" spans="1:83" ht="21.75" thickBot="1" x14ac:dyDescent="0.4">
      <c r="A522" s="368" t="s">
        <v>303</v>
      </c>
      <c r="B522" s="820" t="s">
        <v>335</v>
      </c>
      <c r="C522" s="821"/>
      <c r="D522" s="821"/>
      <c r="E522" s="821"/>
      <c r="F522" s="821"/>
      <c r="G522" s="822"/>
      <c r="H522" s="819">
        <v>1</v>
      </c>
      <c r="I522" s="819"/>
      <c r="J522" s="355"/>
      <c r="Q522" s="364" t="str">
        <f t="shared" si="462"/>
        <v/>
      </c>
      <c r="R522" s="388"/>
      <c r="S522" s="364" t="str">
        <f t="shared" si="463"/>
        <v/>
      </c>
      <c r="T522" s="445" t="str">
        <f t="shared" si="464"/>
        <v/>
      </c>
      <c r="U522" s="388"/>
      <c r="V522" s="445" t="str">
        <f t="shared" si="465"/>
        <v/>
      </c>
      <c r="W522" s="388"/>
      <c r="X522" s="445" t="str">
        <f t="shared" si="466"/>
        <v/>
      </c>
      <c r="Y522" s="364" t="str">
        <f t="shared" si="467"/>
        <v/>
      </c>
      <c r="Z522" s="388"/>
      <c r="AA522" s="364" t="str">
        <f t="shared" si="468"/>
        <v/>
      </c>
      <c r="AB522" s="445" t="str">
        <f t="shared" si="469"/>
        <v/>
      </c>
      <c r="AC522" s="388"/>
      <c r="AD522" s="445" t="str">
        <f t="shared" si="470"/>
        <v/>
      </c>
      <c r="AE522" s="364" t="str">
        <f t="shared" si="471"/>
        <v/>
      </c>
      <c r="AF522" s="388"/>
      <c r="AG522" s="364"/>
      <c r="AH522" s="445" t="str">
        <f t="shared" si="472"/>
        <v/>
      </c>
      <c r="AI522" s="388"/>
      <c r="AJ522" s="445" t="str">
        <f t="shared" si="473"/>
        <v/>
      </c>
      <c r="AK522" s="364" t="str">
        <f t="shared" si="474"/>
        <v/>
      </c>
      <c r="AL522" s="388"/>
      <c r="AM522" s="364" t="str">
        <f t="shared" si="475"/>
        <v/>
      </c>
      <c r="AN522" s="445" t="str">
        <f t="shared" si="482"/>
        <v/>
      </c>
      <c r="AO522" s="388"/>
      <c r="AP522" s="445" t="str">
        <f t="shared" si="483"/>
        <v/>
      </c>
      <c r="AQ522" s="434" t="str">
        <f t="shared" si="484"/>
        <v/>
      </c>
      <c r="AR522" s="451"/>
      <c r="AS522" s="434" t="str">
        <f t="shared" si="485"/>
        <v/>
      </c>
      <c r="AT522" s="389"/>
      <c r="AU522" s="435" t="str">
        <f t="shared" si="486"/>
        <v/>
      </c>
      <c r="AV522" s="364" t="str">
        <f t="shared" si="487"/>
        <v/>
      </c>
      <c r="AW522" s="389"/>
      <c r="AX522" s="365" t="str">
        <f t="shared" si="488"/>
        <v/>
      </c>
      <c r="AY522" s="366" t="str">
        <f t="shared" si="476"/>
        <v/>
      </c>
      <c r="AZ522" s="358" t="str">
        <f t="shared" si="477"/>
        <v/>
      </c>
      <c r="BA522" s="366" t="str">
        <f t="shared" si="478"/>
        <v/>
      </c>
      <c r="BB522" s="358" t="str">
        <f t="shared" si="479"/>
        <v/>
      </c>
      <c r="BC522" s="366">
        <f t="shared" si="480"/>
        <v>1</v>
      </c>
      <c r="BD522" s="367" t="str">
        <f t="shared" si="481"/>
        <v/>
      </c>
      <c r="BE522" s="356"/>
      <c r="BF522" s="356"/>
      <c r="BG522" s="356"/>
      <c r="BH522" s="356"/>
    </row>
    <row r="523" spans="1:83" ht="21.75" thickBot="1" x14ac:dyDescent="0.4">
      <c r="A523" s="368" t="s">
        <v>305</v>
      </c>
      <c r="B523" s="820"/>
      <c r="C523" s="821"/>
      <c r="D523" s="821"/>
      <c r="E523" s="821"/>
      <c r="F523" s="821"/>
      <c r="G523" s="822"/>
      <c r="H523" s="819"/>
      <c r="I523" s="819"/>
      <c r="J523" s="355"/>
      <c r="Q523" s="364" t="str">
        <f t="shared" si="462"/>
        <v/>
      </c>
      <c r="R523" s="388"/>
      <c r="S523" s="364" t="str">
        <f t="shared" si="463"/>
        <v/>
      </c>
      <c r="T523" s="445" t="str">
        <f t="shared" si="464"/>
        <v/>
      </c>
      <c r="U523" s="388"/>
      <c r="V523" s="445" t="str">
        <f t="shared" si="465"/>
        <v/>
      </c>
      <c r="W523" s="388"/>
      <c r="X523" s="445" t="str">
        <f t="shared" si="466"/>
        <v/>
      </c>
      <c r="Y523" s="364" t="str">
        <f t="shared" si="467"/>
        <v/>
      </c>
      <c r="Z523" s="388"/>
      <c r="AA523" s="364" t="str">
        <f t="shared" si="468"/>
        <v/>
      </c>
      <c r="AB523" s="445" t="str">
        <f t="shared" si="469"/>
        <v/>
      </c>
      <c r="AC523" s="388"/>
      <c r="AD523" s="445" t="str">
        <f t="shared" si="470"/>
        <v/>
      </c>
      <c r="AE523" s="364" t="str">
        <f t="shared" si="471"/>
        <v/>
      </c>
      <c r="AF523" s="388"/>
      <c r="AG523" s="364"/>
      <c r="AH523" s="445" t="str">
        <f t="shared" si="472"/>
        <v/>
      </c>
      <c r="AI523" s="388"/>
      <c r="AJ523" s="445" t="str">
        <f t="shared" si="473"/>
        <v/>
      </c>
      <c r="AK523" s="364" t="str">
        <f t="shared" si="474"/>
        <v/>
      </c>
      <c r="AL523" s="388"/>
      <c r="AM523" s="364" t="str">
        <f t="shared" si="475"/>
        <v/>
      </c>
      <c r="AN523" s="445" t="str">
        <f t="shared" si="482"/>
        <v/>
      </c>
      <c r="AO523" s="388"/>
      <c r="AP523" s="445" t="str">
        <f t="shared" si="483"/>
        <v/>
      </c>
      <c r="AQ523" s="434" t="str">
        <f t="shared" si="484"/>
        <v/>
      </c>
      <c r="AR523" s="451"/>
      <c r="AS523" s="434" t="str">
        <f t="shared" si="485"/>
        <v/>
      </c>
      <c r="AT523" s="389"/>
      <c r="AU523" s="435" t="str">
        <f t="shared" si="486"/>
        <v/>
      </c>
      <c r="AV523" s="364" t="str">
        <f t="shared" si="487"/>
        <v/>
      </c>
      <c r="AW523" s="389"/>
      <c r="AX523" s="365" t="str">
        <f t="shared" si="488"/>
        <v/>
      </c>
      <c r="AY523" s="366" t="str">
        <f t="shared" si="476"/>
        <v/>
      </c>
      <c r="AZ523" s="358" t="str">
        <f t="shared" si="477"/>
        <v/>
      </c>
      <c r="BA523" s="366" t="str">
        <f t="shared" si="478"/>
        <v/>
      </c>
      <c r="BB523" s="358" t="str">
        <f t="shared" si="479"/>
        <v/>
      </c>
      <c r="BC523" s="366" t="str">
        <f t="shared" si="480"/>
        <v/>
      </c>
      <c r="BD523" s="367">
        <f t="shared" si="481"/>
        <v>0</v>
      </c>
      <c r="BE523" s="356"/>
      <c r="BF523" s="356"/>
      <c r="BG523" s="356"/>
      <c r="BH523" s="356"/>
      <c r="BJ523" s="360">
        <f>IF(B498&lt;20,SUM(AY497:BC523),"")</f>
        <v>4</v>
      </c>
      <c r="BK523" s="360" t="str">
        <f>IF(AND(B498&gt;19,B498&lt;31),SUM(AY497:BC523),"")</f>
        <v/>
      </c>
      <c r="BL523" s="360" t="str">
        <f>IF(B498&gt;30,SUM(AY497:BC523),"")</f>
        <v/>
      </c>
      <c r="BM523" s="356"/>
      <c r="BN523" s="360" t="str">
        <f>IF(AND(B498&lt;20,BJ523=0),1,"")</f>
        <v/>
      </c>
      <c r="BO523" s="360" t="str">
        <f>IF(AND(B498&lt;20,BJ523=1),1,"")</f>
        <v/>
      </c>
      <c r="BP523" s="360" t="str">
        <f>IF(AND(B498&lt;20,BJ523=2),1,"")</f>
        <v/>
      </c>
      <c r="BQ523" s="360" t="str">
        <f>IF(AND(B498&lt;20,BJ523=3),1,"")</f>
        <v/>
      </c>
      <c r="BR523" s="360">
        <f>IF(AND(B498&lt;20,BJ523=4),1,"")</f>
        <v>1</v>
      </c>
      <c r="BS523" s="360" t="str">
        <f>IF(AND(B498&lt;20,BJ523=5),1,"")</f>
        <v/>
      </c>
      <c r="BT523" s="360" t="str">
        <f>IF(AND(AND(B498&gt;19,B498&lt;31),BK523=0),1,"")</f>
        <v/>
      </c>
      <c r="BU523" s="360" t="str">
        <f>IF(AND(AND(B498&gt;19,B498&lt;31),BK523=1),1,"")</f>
        <v/>
      </c>
      <c r="BV523" s="360" t="str">
        <f>IF(AND(AND(B498&gt;19,B498&lt;31),BK523=2),1,"")</f>
        <v/>
      </c>
      <c r="BW523" s="360" t="str">
        <f>IF(AND(AND(B498&gt;19,B498&lt;31),BK523=3),1,"")</f>
        <v/>
      </c>
      <c r="BX523" s="360" t="str">
        <f>IF(AND(AND(B498&gt;19,B498&lt;31),BK523=4),1,"")</f>
        <v/>
      </c>
      <c r="BY523" s="360" t="str">
        <f>IF(AND(AND(B498&gt;19,B498&lt;31),BK523=5),1,"")</f>
        <v/>
      </c>
      <c r="BZ523" s="360" t="str">
        <f>IF(AND(B498&gt;30,BL523=0),1,"")</f>
        <v/>
      </c>
      <c r="CA523" s="360" t="str">
        <f>IF(AND(B498&gt;30,BL523=1),1,"")</f>
        <v/>
      </c>
      <c r="CB523" s="360" t="str">
        <f>IF(AND(B498&gt;30,BL523=2),1,"")</f>
        <v/>
      </c>
      <c r="CC523" s="360" t="str">
        <f>IF(AND(B498&gt;30,BL523=3),1,"")</f>
        <v/>
      </c>
      <c r="CD523" s="360" t="str">
        <f>IF(AND(B498&gt;30,BL523=4),1,"")</f>
        <v/>
      </c>
      <c r="CE523" s="360" t="str">
        <f>IF(AND(B498&gt;30,BL523=5),1,"")</f>
        <v/>
      </c>
    </row>
    <row r="524" spans="1:83" ht="36" x14ac:dyDescent="0.35">
      <c r="A524" s="818" t="str">
        <f>CONCATENATE("Voluntário",J524)</f>
        <v>Voluntário19</v>
      </c>
      <c r="B524" s="818"/>
      <c r="C524" s="818"/>
      <c r="D524" s="818"/>
      <c r="E524" s="818"/>
      <c r="F524" s="818"/>
      <c r="G524" s="818"/>
      <c r="H524" s="818"/>
      <c r="I524" s="818"/>
      <c r="J524" s="355">
        <f>J495+1</f>
        <v>19</v>
      </c>
      <c r="Q524" s="396"/>
      <c r="S524" s="396"/>
      <c r="T524" s="396"/>
      <c r="V524" s="396"/>
      <c r="X524" s="396"/>
      <c r="Y524" s="396"/>
      <c r="AA524" s="396"/>
      <c r="AB524" s="396"/>
      <c r="AD524" s="396"/>
      <c r="AE524" s="396"/>
      <c r="AG524" s="396"/>
      <c r="AH524" s="396"/>
      <c r="AJ524" s="396"/>
      <c r="AK524" s="396"/>
      <c r="AM524" s="396"/>
      <c r="AN524" s="396"/>
      <c r="AP524" s="396"/>
      <c r="AV524" s="396"/>
      <c r="AX524" s="397"/>
      <c r="AY524" s="398"/>
      <c r="AZ524" s="399"/>
      <c r="BA524" s="398"/>
      <c r="BB524" s="399"/>
      <c r="BC524" s="398"/>
      <c r="BD524" s="398"/>
      <c r="BE524" s="356"/>
      <c r="BF524" s="356"/>
      <c r="BG524" s="356"/>
      <c r="BH524" s="356"/>
    </row>
    <row r="525" spans="1:83" ht="21" x14ac:dyDescent="0.35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Q525" s="396"/>
      <c r="S525" s="396"/>
      <c r="T525" s="396"/>
      <c r="V525" s="396"/>
      <c r="X525" s="396"/>
      <c r="Y525" s="396"/>
      <c r="AA525" s="396"/>
      <c r="AB525" s="396"/>
      <c r="AD525" s="396"/>
      <c r="AE525" s="396"/>
      <c r="AG525" s="396"/>
      <c r="AH525" s="396"/>
      <c r="AJ525" s="396"/>
      <c r="AK525" s="396"/>
      <c r="AM525" s="396"/>
      <c r="AN525" s="396"/>
      <c r="AP525" s="396"/>
      <c r="AV525" s="396"/>
      <c r="AX525" s="397"/>
      <c r="AY525" s="398"/>
      <c r="AZ525" s="399"/>
      <c r="BA525" s="398"/>
      <c r="BB525" s="399"/>
      <c r="BC525" s="398"/>
      <c r="BD525" s="398"/>
      <c r="BE525" s="356"/>
      <c r="BF525" s="356"/>
      <c r="BG525" s="356"/>
      <c r="BH525" s="356"/>
    </row>
    <row r="526" spans="1:83" ht="21" x14ac:dyDescent="0.35">
      <c r="A526" s="356" t="s">
        <v>271</v>
      </c>
      <c r="B526" s="824" t="s">
        <v>361</v>
      </c>
      <c r="C526" s="819"/>
      <c r="D526" s="819"/>
      <c r="E526" s="819"/>
      <c r="F526" s="819"/>
      <c r="G526" s="819"/>
      <c r="H526" s="819"/>
      <c r="I526" s="819"/>
      <c r="J526" s="355"/>
      <c r="Q526" s="396"/>
      <c r="S526" s="396"/>
      <c r="T526" s="396"/>
      <c r="V526" s="396"/>
      <c r="X526" s="396"/>
      <c r="Y526" s="396"/>
      <c r="AA526" s="396"/>
      <c r="AB526" s="396"/>
      <c r="AD526" s="396"/>
      <c r="AE526" s="396"/>
      <c r="AG526" s="396"/>
      <c r="AH526" s="396"/>
      <c r="AJ526" s="396"/>
      <c r="AK526" s="396"/>
      <c r="AM526" s="396"/>
      <c r="AN526" s="396"/>
      <c r="AP526" s="396"/>
      <c r="AV526" s="396"/>
      <c r="AX526" s="397"/>
      <c r="AY526" s="398"/>
      <c r="AZ526" s="399"/>
      <c r="BA526" s="398"/>
      <c r="BB526" s="399"/>
      <c r="BC526" s="398"/>
      <c r="BD526" s="398"/>
      <c r="BE526" s="356"/>
      <c r="BF526" s="356"/>
      <c r="BG526" s="356"/>
      <c r="BH526" s="356"/>
    </row>
    <row r="527" spans="1:83" ht="21" x14ac:dyDescent="0.35">
      <c r="A527" s="356" t="s">
        <v>272</v>
      </c>
      <c r="B527" s="819">
        <v>29</v>
      </c>
      <c r="C527" s="819"/>
      <c r="D527" s="819"/>
      <c r="E527" s="819"/>
      <c r="F527" s="819"/>
      <c r="G527" s="819"/>
      <c r="H527" s="819"/>
      <c r="I527" s="819"/>
      <c r="J527" s="355"/>
      <c r="Q527" s="396"/>
      <c r="S527" s="396"/>
      <c r="T527" s="396"/>
      <c r="V527" s="396"/>
      <c r="X527" s="396"/>
      <c r="Y527" s="396"/>
      <c r="AA527" s="396"/>
      <c r="AB527" s="396"/>
      <c r="AD527" s="396"/>
      <c r="AE527" s="396"/>
      <c r="AG527" s="396"/>
      <c r="AH527" s="396"/>
      <c r="AJ527" s="396"/>
      <c r="AK527" s="396"/>
      <c r="AM527" s="396"/>
      <c r="AN527" s="396"/>
      <c r="AP527" s="396"/>
      <c r="AV527" s="396"/>
      <c r="AX527" s="397"/>
      <c r="AY527" s="398"/>
      <c r="AZ527" s="399"/>
      <c r="BA527" s="398"/>
      <c r="BB527" s="399"/>
      <c r="BC527" s="398"/>
      <c r="BD527" s="398"/>
      <c r="BE527" s="356"/>
      <c r="BF527" s="360" t="str">
        <f>IF(B527&lt;20,1,"")</f>
        <v/>
      </c>
      <c r="BG527" s="360">
        <f>IF(AND(B527&gt;19,B527&lt;31),1,"")</f>
        <v>1</v>
      </c>
      <c r="BH527" s="360" t="str">
        <f>IF(B527&gt;30,1,"")</f>
        <v/>
      </c>
    </row>
    <row r="528" spans="1:83" ht="21" x14ac:dyDescent="0.35">
      <c r="A528" s="356" t="s">
        <v>273</v>
      </c>
      <c r="B528" s="819" t="s">
        <v>362</v>
      </c>
      <c r="C528" s="819"/>
      <c r="D528" s="819"/>
      <c r="E528" s="819"/>
      <c r="F528" s="819"/>
      <c r="G528" s="819"/>
      <c r="H528" s="819"/>
      <c r="I528" s="819"/>
      <c r="J528" s="355"/>
      <c r="Q528" s="396"/>
      <c r="S528" s="396"/>
      <c r="T528" s="396"/>
      <c r="V528" s="396"/>
      <c r="X528" s="396"/>
      <c r="Y528" s="396"/>
      <c r="AA528" s="396"/>
      <c r="AB528" s="396"/>
      <c r="AD528" s="396"/>
      <c r="AE528" s="396"/>
      <c r="AG528" s="396"/>
      <c r="AH528" s="396"/>
      <c r="AJ528" s="396"/>
      <c r="AK528" s="396"/>
      <c r="AM528" s="396"/>
      <c r="AN528" s="396"/>
      <c r="AP528" s="396"/>
      <c r="AV528" s="396"/>
      <c r="AX528" s="397"/>
      <c r="AY528" s="398"/>
      <c r="AZ528" s="399"/>
      <c r="BA528" s="398"/>
      <c r="BB528" s="399"/>
      <c r="BC528" s="398"/>
      <c r="BD528" s="398"/>
      <c r="BE528" s="356"/>
      <c r="BF528" s="356"/>
      <c r="BG528" s="356"/>
      <c r="BH528" s="356"/>
    </row>
    <row r="529" spans="1:60" ht="21.75" thickBot="1" x14ac:dyDescent="0.4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Q529" s="396"/>
      <c r="S529" s="396"/>
      <c r="T529" s="396"/>
      <c r="V529" s="396"/>
      <c r="X529" s="396"/>
      <c r="Y529" s="396"/>
      <c r="AA529" s="396"/>
      <c r="AB529" s="396"/>
      <c r="AD529" s="396"/>
      <c r="AE529" s="396"/>
      <c r="AG529" s="396"/>
      <c r="AH529" s="396"/>
      <c r="AJ529" s="396"/>
      <c r="AK529" s="396"/>
      <c r="AM529" s="396"/>
      <c r="AN529" s="396"/>
      <c r="AP529" s="396"/>
      <c r="AV529" s="396"/>
      <c r="AX529" s="397"/>
      <c r="AY529" s="398"/>
      <c r="AZ529" s="399"/>
      <c r="BA529" s="398"/>
      <c r="BB529" s="399"/>
      <c r="BC529" s="398"/>
      <c r="BD529" s="398"/>
      <c r="BE529" s="356"/>
      <c r="BF529" s="356"/>
      <c r="BG529" s="356"/>
      <c r="BH529" s="356"/>
    </row>
    <row r="530" spans="1:60" ht="21.75" thickBot="1" x14ac:dyDescent="0.4">
      <c r="A530" s="368" t="s">
        <v>275</v>
      </c>
      <c r="B530" s="369">
        <v>5</v>
      </c>
      <c r="C530" s="370"/>
      <c r="D530" s="355"/>
      <c r="E530" s="355"/>
      <c r="F530" s="355"/>
      <c r="G530" s="355"/>
      <c r="H530" s="355"/>
      <c r="I530" s="355"/>
      <c r="J530" s="355"/>
      <c r="Q530" s="364" t="str">
        <f t="shared" ref="Q530:Q552" si="489">IF(A530="5) Quanto a sua casa pagava de conta de água mensalmente há 10 anos atrás (aproximadamente)?",F530,"")</f>
        <v/>
      </c>
      <c r="R530" s="388"/>
      <c r="S530" s="364" t="str">
        <f t="shared" ref="S530:S552" si="490">IF(A530="5) Quanto a sua casa pagava de conta de água mensalmente há 10 anos atrás (aproximadamente)?",I530,"")</f>
        <v/>
      </c>
      <c r="T530" s="445" t="str">
        <f t="shared" ref="T530:T552" si="491">IF(A530="6) Quanto a sua casa paga de conta de água hoje?  ",F530,"")</f>
        <v/>
      </c>
      <c r="U530" s="388"/>
      <c r="V530" s="445" t="str">
        <f t="shared" ref="V530:V552" si="492">IF(A530="7) Quanto você acha que sua casa pagará de conta de água em 2030?",F530,"")</f>
        <v/>
      </c>
      <c r="W530" s="388"/>
      <c r="X530" s="445" t="str">
        <f t="shared" ref="X530:X552" si="493">IF(A530="7) Quanto você acha que sua casa pagará de conta de água em 2030?",I530,"")</f>
        <v/>
      </c>
      <c r="Y530" s="364" t="str">
        <f t="shared" ref="Y530:Y552" si="494">IF(A530="8) Quanto você acha que sua casa pagará de conta de água em 2050?  ",F530,"")</f>
        <v/>
      </c>
      <c r="Z530" s="388"/>
      <c r="AA530" s="364" t="str">
        <f t="shared" ref="AA530:AA552" si="495">IF(A530="8) Quanto você acha que sua casa pagará de conta de água em 2050?  ",I530,"")</f>
        <v/>
      </c>
      <c r="AB530" s="445" t="str">
        <f t="shared" ref="AB530:AB537" si="496">IF(A530="9) Há dez anos atrás, sua casa produzia quantas sacolinhas de lixo por semana (aproximadamente)?",F530,"")</f>
        <v/>
      </c>
      <c r="AC530" s="388"/>
      <c r="AD530" s="445" t="str">
        <f t="shared" ref="AD530:AD537" si="497">IF(A530="9) Há dez anos atrás, sua casa produzia quantas sacolinhas de lixo por semana (aproximadamente)?",I530,"")</f>
        <v/>
      </c>
      <c r="AE530" s="364" t="str">
        <f t="shared" ref="AE530:AE552" si="498">IF(A530="10) Sua casa produz quantas sacolinhas de lixo por semana hoje em dia?   ",F530,"")</f>
        <v/>
      </c>
      <c r="AF530" s="388"/>
      <c r="AG530" s="364"/>
      <c r="AH530" s="445" t="str">
        <f t="shared" ref="AH530:AH552" si="499">IF(A530="11) Quantas sacolinhas de lixo você acha que sua casa produzirá por semana em 2030?  ",F530,"")</f>
        <v/>
      </c>
      <c r="AI530" s="388"/>
      <c r="AJ530" s="445" t="str">
        <f t="shared" ref="AJ530:AJ552" si="500">IF(A530="11) Quantas sacolinhas de lixo você acha que sua casa produzirá por semana em 2030?  ",I530,"")</f>
        <v/>
      </c>
      <c r="AK530" s="364" t="str">
        <f t="shared" ref="AK530:AK552" si="501">IF(A530="12) Quantas sacolinhas de lixo você acha que sua casa produzirá por semana em 2050?  ",F530,"")</f>
        <v/>
      </c>
      <c r="AL530" s="388"/>
      <c r="AM530" s="364" t="str">
        <f t="shared" ref="AM530:AM552" si="502">IF(A530="12) Quantas sacolinhas de lixo você acha que sua casa produzirá por semana em 2050?  ",I530,"")</f>
        <v/>
      </c>
      <c r="AN530" s="445" t="str">
        <f>IF(A530="13) Qual porcentagem dos recursos financeiros de São Carlos era investida em abastecimento de água e estruturas de saneamento dez anos atrás? ",B530,"")</f>
        <v/>
      </c>
      <c r="AO530" s="388"/>
      <c r="AP530" s="445" t="str">
        <f>IF(A530="13) Qual porcentagem dos recursos financeiros de São Carlos era investida em abastecimento de água e estruturas de saneamento dez anos atrás? ",F530,"")</f>
        <v/>
      </c>
      <c r="AQ530" s="434" t="str">
        <f>IF(A530="14) Qual porcentagem dos recursos financeiros de São Carlos é investida em abastecimento de água e estruturas de saneamento hoje? ",B530,"")</f>
        <v/>
      </c>
      <c r="AR530" s="451"/>
      <c r="AS530" s="434" t="str">
        <f>IF(A530="15) Qual porcentagem dos recursos financeiros de São Carlos será investida em abastecimento de água e estruturas de saneamento em 2030? ",B530,"")</f>
        <v/>
      </c>
      <c r="AT530" s="389"/>
      <c r="AU530" s="435" t="str">
        <f>IF(A530="15) Qual porcentagem dos recursos financeiros de São Carlos será investida em abastecimento de água e estruturas de saneamento em 2030? ",F530,"")</f>
        <v/>
      </c>
      <c r="AV530" s="364" t="str">
        <f>IF(A530="16) Qual porcentagem dos recursos financeiros de São Carlos será investida em abastecimento de água e estruturas de saneamento em 2050?   ",B530,"")</f>
        <v/>
      </c>
      <c r="AW530" s="389"/>
      <c r="AX530" s="365" t="str">
        <f>IF(A530="16) Qual porcentagem dos recursos financeiros de São Carlos será investida em abastecimento de água e estruturas de saneamento em 2050?   ",B530,"")</f>
        <v/>
      </c>
      <c r="AY530" s="366" t="str">
        <f t="shared" ref="AY530:AY552" si="503">IF(A530="17) De onde vem a água que você bebe?  ",H530,"")</f>
        <v/>
      </c>
      <c r="AZ530" s="358" t="str">
        <f t="shared" ref="AZ530:AZ552" si="504">IF(A530="18) Quem é responsável por trazer água para sua casa?  ",H530,"")</f>
        <v/>
      </c>
      <c r="BA530" s="366" t="str">
        <f t="shared" ref="BA530:BA552" si="505">IF(A530="19) O que acontece com o esgoto que sai da sua casa?  ",H530,"")</f>
        <v/>
      </c>
      <c r="BB530" s="358" t="str">
        <f t="shared" ref="BB530:BB552" si="506">IF(A530="20) Quem consome mais água em sua cidade: a população, as indústrias ou as fazendas? ",H530,"")</f>
        <v/>
      </c>
      <c r="BC530" s="366" t="str">
        <f t="shared" ref="BC530:BC552" si="507">IF(A530="21) Você se preocupa se a cidade em que você mora terá água para beber em 2100?  ",H530,"")</f>
        <v/>
      </c>
      <c r="BD530" s="367" t="str">
        <f t="shared" ref="BD530:BD552" si="508">IF(A530="22) Você acredita que pode ajudar no processo de decisão sobre gerenciamento dos recursos hídricos?  Se sim, como? ",H530,"")</f>
        <v/>
      </c>
      <c r="BE530" s="356"/>
      <c r="BF530" s="356"/>
      <c r="BG530" s="356"/>
      <c r="BH530" s="356"/>
    </row>
    <row r="531" spans="1:60" ht="21.75" thickBot="1" x14ac:dyDescent="0.4">
      <c r="A531" s="368" t="s">
        <v>276</v>
      </c>
      <c r="B531" s="369">
        <v>4</v>
      </c>
      <c r="C531" s="370"/>
      <c r="D531" s="355"/>
      <c r="E531" s="355"/>
      <c r="F531" s="355"/>
      <c r="G531" s="355"/>
      <c r="H531" s="355"/>
      <c r="I531" s="355"/>
      <c r="J531" s="355"/>
      <c r="Q531" s="364" t="str">
        <f t="shared" si="489"/>
        <v/>
      </c>
      <c r="R531" s="388"/>
      <c r="S531" s="364" t="str">
        <f t="shared" si="490"/>
        <v/>
      </c>
      <c r="T531" s="445" t="str">
        <f t="shared" si="491"/>
        <v/>
      </c>
      <c r="U531" s="388"/>
      <c r="V531" s="445" t="str">
        <f t="shared" si="492"/>
        <v/>
      </c>
      <c r="W531" s="388"/>
      <c r="X531" s="445" t="str">
        <f t="shared" si="493"/>
        <v/>
      </c>
      <c r="Y531" s="364" t="str">
        <f t="shared" si="494"/>
        <v/>
      </c>
      <c r="Z531" s="388"/>
      <c r="AA531" s="364" t="str">
        <f t="shared" si="495"/>
        <v/>
      </c>
      <c r="AB531" s="445" t="str">
        <f t="shared" si="496"/>
        <v/>
      </c>
      <c r="AC531" s="388"/>
      <c r="AD531" s="445" t="str">
        <f t="shared" si="497"/>
        <v/>
      </c>
      <c r="AE531" s="364" t="str">
        <f t="shared" si="498"/>
        <v/>
      </c>
      <c r="AF531" s="388"/>
      <c r="AG531" s="364"/>
      <c r="AH531" s="445" t="str">
        <f t="shared" si="499"/>
        <v/>
      </c>
      <c r="AI531" s="388"/>
      <c r="AJ531" s="445" t="str">
        <f t="shared" si="500"/>
        <v/>
      </c>
      <c r="AK531" s="364" t="str">
        <f t="shared" si="501"/>
        <v/>
      </c>
      <c r="AL531" s="388"/>
      <c r="AM531" s="364" t="str">
        <f t="shared" si="502"/>
        <v/>
      </c>
      <c r="AN531" s="445" t="str">
        <f t="shared" ref="AN531:AN552" si="509">IF(A531="13) Qual porcentagem dos recursos financeiros de São Carlos era investida em abastecimento de água e estruturas de saneamento dez anos atrás? ",B531,"")</f>
        <v/>
      </c>
      <c r="AO531" s="388"/>
      <c r="AP531" s="445" t="str">
        <f t="shared" ref="AP531:AP552" si="510">IF(A531="13) Qual porcentagem dos recursos financeiros de São Carlos era investida em abastecimento de água e estruturas de saneamento dez anos atrás? ",F531,"")</f>
        <v/>
      </c>
      <c r="AQ531" s="434" t="str">
        <f t="shared" ref="AQ531:AQ552" si="511">IF(A531="14) Qual porcentagem dos recursos financeiros de São Carlos é investida em abastecimento de água e estruturas de saneamento hoje? ",B531,"")</f>
        <v/>
      </c>
      <c r="AR531" s="451"/>
      <c r="AS531" s="434" t="str">
        <f t="shared" ref="AS531:AS552" si="512">IF(A531="15) Qual porcentagem dos recursos financeiros de São Carlos será investida em abastecimento de água e estruturas de saneamento em 2030? ",B531,"")</f>
        <v/>
      </c>
      <c r="AT531" s="389"/>
      <c r="AU531" s="435" t="str">
        <f t="shared" ref="AU531:AU552" si="513">IF(A531="15) Qual porcentagem dos recursos financeiros de São Carlos será investida em abastecimento de água e estruturas de saneamento em 2030? ",F531,"")</f>
        <v/>
      </c>
      <c r="AV531" s="364" t="str">
        <f t="shared" ref="AV531:AV552" si="514">IF(A531="16) Qual porcentagem dos recursos financeiros de São Carlos será investida em abastecimento de água e estruturas de saneamento em 2050?   ",B531,"")</f>
        <v/>
      </c>
      <c r="AW531" s="389"/>
      <c r="AX531" s="365" t="str">
        <f t="shared" ref="AX531:AX552" si="515">IF(A531="16) Qual porcentagem dos recursos financeiros de São Carlos será investida em abastecimento de água e estruturas de saneamento em 2050?   ",B531,"")</f>
        <v/>
      </c>
      <c r="AY531" s="366" t="str">
        <f t="shared" si="503"/>
        <v/>
      </c>
      <c r="AZ531" s="358" t="str">
        <f t="shared" si="504"/>
        <v/>
      </c>
      <c r="BA531" s="366" t="str">
        <f t="shared" si="505"/>
        <v/>
      </c>
      <c r="BB531" s="358" t="str">
        <f t="shared" si="506"/>
        <v/>
      </c>
      <c r="BC531" s="366" t="str">
        <f t="shared" si="507"/>
        <v/>
      </c>
      <c r="BD531" s="367" t="str">
        <f t="shared" si="508"/>
        <v/>
      </c>
      <c r="BE531" s="356"/>
      <c r="BF531" s="356"/>
      <c r="BG531" s="356"/>
      <c r="BH531" s="356"/>
    </row>
    <row r="532" spans="1:60" ht="21.75" thickBot="1" x14ac:dyDescent="0.4">
      <c r="A532" s="368" t="s">
        <v>277</v>
      </c>
      <c r="B532" s="369">
        <v>10</v>
      </c>
      <c r="C532" s="371"/>
      <c r="D532" s="355"/>
      <c r="E532" s="355"/>
      <c r="F532" s="355"/>
      <c r="G532" s="355"/>
      <c r="H532" s="355"/>
      <c r="I532" s="355"/>
      <c r="J532" s="355"/>
      <c r="Q532" s="364" t="str">
        <f t="shared" si="489"/>
        <v/>
      </c>
      <c r="R532" s="388"/>
      <c r="S532" s="364" t="str">
        <f t="shared" si="490"/>
        <v/>
      </c>
      <c r="T532" s="445" t="str">
        <f t="shared" si="491"/>
        <v/>
      </c>
      <c r="U532" s="388"/>
      <c r="V532" s="445" t="str">
        <f t="shared" si="492"/>
        <v/>
      </c>
      <c r="W532" s="388"/>
      <c r="X532" s="445" t="str">
        <f t="shared" si="493"/>
        <v/>
      </c>
      <c r="Y532" s="364" t="str">
        <f t="shared" si="494"/>
        <v/>
      </c>
      <c r="Z532" s="388"/>
      <c r="AA532" s="364" t="str">
        <f t="shared" si="495"/>
        <v/>
      </c>
      <c r="AB532" s="445" t="str">
        <f t="shared" si="496"/>
        <v/>
      </c>
      <c r="AC532" s="388"/>
      <c r="AD532" s="445" t="str">
        <f t="shared" si="497"/>
        <v/>
      </c>
      <c r="AE532" s="364" t="str">
        <f t="shared" si="498"/>
        <v/>
      </c>
      <c r="AF532" s="388"/>
      <c r="AG532" s="364"/>
      <c r="AH532" s="445" t="str">
        <f t="shared" si="499"/>
        <v/>
      </c>
      <c r="AI532" s="388"/>
      <c r="AJ532" s="445" t="str">
        <f t="shared" si="500"/>
        <v/>
      </c>
      <c r="AK532" s="364" t="str">
        <f t="shared" si="501"/>
        <v/>
      </c>
      <c r="AL532" s="388"/>
      <c r="AM532" s="364" t="str">
        <f t="shared" si="502"/>
        <v/>
      </c>
      <c r="AN532" s="445" t="str">
        <f t="shared" si="509"/>
        <v/>
      </c>
      <c r="AO532" s="388"/>
      <c r="AP532" s="445" t="str">
        <f t="shared" si="510"/>
        <v/>
      </c>
      <c r="AQ532" s="434" t="str">
        <f t="shared" si="511"/>
        <v/>
      </c>
      <c r="AR532" s="451"/>
      <c r="AS532" s="434" t="str">
        <f t="shared" si="512"/>
        <v/>
      </c>
      <c r="AT532" s="389"/>
      <c r="AU532" s="435" t="str">
        <f t="shared" si="513"/>
        <v/>
      </c>
      <c r="AV532" s="364" t="str">
        <f t="shared" si="514"/>
        <v/>
      </c>
      <c r="AW532" s="389"/>
      <c r="AX532" s="365" t="str">
        <f t="shared" si="515"/>
        <v/>
      </c>
      <c r="AY532" s="366" t="str">
        <f t="shared" si="503"/>
        <v/>
      </c>
      <c r="AZ532" s="358" t="str">
        <f t="shared" si="504"/>
        <v/>
      </c>
      <c r="BA532" s="366" t="str">
        <f t="shared" si="505"/>
        <v/>
      </c>
      <c r="BB532" s="358" t="str">
        <f t="shared" si="506"/>
        <v/>
      </c>
      <c r="BC532" s="366" t="str">
        <f t="shared" si="507"/>
        <v/>
      </c>
      <c r="BD532" s="367" t="str">
        <f t="shared" si="508"/>
        <v/>
      </c>
      <c r="BE532" s="356"/>
      <c r="BF532" s="356"/>
      <c r="BG532" s="356"/>
      <c r="BH532" s="356"/>
    </row>
    <row r="533" spans="1:60" ht="21.75" thickBot="1" x14ac:dyDescent="0.4">
      <c r="A533" s="368" t="s">
        <v>278</v>
      </c>
      <c r="B533" s="369">
        <v>10</v>
      </c>
      <c r="C533" s="370"/>
      <c r="D533" s="355"/>
      <c r="E533" s="355"/>
      <c r="F533" s="355"/>
      <c r="G533" s="355"/>
      <c r="H533" s="355"/>
      <c r="I533" s="355"/>
      <c r="J533" s="355"/>
      <c r="Q533" s="364" t="str">
        <f t="shared" si="489"/>
        <v/>
      </c>
      <c r="R533" s="388"/>
      <c r="S533" s="364"/>
      <c r="T533" s="445"/>
      <c r="U533" s="388"/>
      <c r="V533" s="445"/>
      <c r="W533" s="388"/>
      <c r="X533" s="445"/>
      <c r="Y533" s="364"/>
      <c r="Z533" s="388"/>
      <c r="AA533" s="364"/>
      <c r="AB533" s="445" t="str">
        <f t="shared" si="496"/>
        <v/>
      </c>
      <c r="AC533" s="388"/>
      <c r="AD533" s="445" t="str">
        <f t="shared" si="497"/>
        <v/>
      </c>
      <c r="AE533" s="364" t="str">
        <f t="shared" si="498"/>
        <v/>
      </c>
      <c r="AF533" s="388"/>
      <c r="AG533" s="364"/>
      <c r="AH533" s="445" t="str">
        <f t="shared" si="499"/>
        <v/>
      </c>
      <c r="AI533" s="388"/>
      <c r="AJ533" s="445" t="str">
        <f t="shared" si="500"/>
        <v/>
      </c>
      <c r="AK533" s="364" t="str">
        <f t="shared" si="501"/>
        <v/>
      </c>
      <c r="AL533" s="388"/>
      <c r="AM533" s="364" t="str">
        <f t="shared" si="502"/>
        <v/>
      </c>
      <c r="AN533" s="445" t="str">
        <f t="shared" si="509"/>
        <v/>
      </c>
      <c r="AO533" s="388"/>
      <c r="AP533" s="445" t="str">
        <f t="shared" si="510"/>
        <v/>
      </c>
      <c r="AQ533" s="434" t="str">
        <f t="shared" si="511"/>
        <v/>
      </c>
      <c r="AR533" s="451"/>
      <c r="AS533" s="434" t="str">
        <f t="shared" si="512"/>
        <v/>
      </c>
      <c r="AT533" s="389"/>
      <c r="AU533" s="435" t="str">
        <f t="shared" si="513"/>
        <v/>
      </c>
      <c r="AV533" s="364" t="str">
        <f t="shared" si="514"/>
        <v/>
      </c>
      <c r="AW533" s="389"/>
      <c r="AX533" s="365" t="str">
        <f t="shared" si="515"/>
        <v/>
      </c>
      <c r="AY533" s="366" t="str">
        <f t="shared" si="503"/>
        <v/>
      </c>
      <c r="AZ533" s="358" t="str">
        <f t="shared" si="504"/>
        <v/>
      </c>
      <c r="BA533" s="366" t="str">
        <f t="shared" si="505"/>
        <v/>
      </c>
      <c r="BB533" s="358" t="str">
        <f t="shared" si="506"/>
        <v/>
      </c>
      <c r="BC533" s="366" t="str">
        <f t="shared" si="507"/>
        <v/>
      </c>
      <c r="BD533" s="367" t="str">
        <f t="shared" si="508"/>
        <v/>
      </c>
      <c r="BE533" s="356"/>
      <c r="BF533" s="356"/>
      <c r="BG533" s="356"/>
      <c r="BH533" s="356"/>
    </row>
    <row r="534" spans="1:60" ht="21.75" thickBot="1" x14ac:dyDescent="0.4">
      <c r="A534" s="368" t="s">
        <v>279</v>
      </c>
      <c r="B534" s="369"/>
      <c r="C534" s="372"/>
      <c r="D534" s="814" t="s">
        <v>280</v>
      </c>
      <c r="E534" s="815"/>
      <c r="F534" s="373">
        <f>IF(B530&gt;0,B534/B530,"")</f>
        <v>0</v>
      </c>
      <c r="G534" s="368" t="s">
        <v>281</v>
      </c>
      <c r="H534" s="374"/>
      <c r="I534" s="375"/>
      <c r="J534" s="355"/>
      <c r="Q534" s="364"/>
      <c r="R534" s="388"/>
      <c r="S534" s="364"/>
      <c r="T534" s="445"/>
      <c r="U534" s="388"/>
      <c r="V534" s="445"/>
      <c r="W534" s="388"/>
      <c r="X534" s="445"/>
      <c r="Y534" s="364"/>
      <c r="Z534" s="388"/>
      <c r="AA534" s="364"/>
      <c r="AB534" s="445" t="str">
        <f t="shared" si="496"/>
        <v/>
      </c>
      <c r="AC534" s="388"/>
      <c r="AD534" s="445" t="str">
        <f t="shared" si="497"/>
        <v/>
      </c>
      <c r="AE534" s="364" t="str">
        <f t="shared" si="498"/>
        <v/>
      </c>
      <c r="AF534" s="388"/>
      <c r="AG534" s="364"/>
      <c r="AH534" s="445" t="str">
        <f t="shared" si="499"/>
        <v/>
      </c>
      <c r="AI534" s="388"/>
      <c r="AJ534" s="445" t="str">
        <f t="shared" si="500"/>
        <v/>
      </c>
      <c r="AK534" s="364" t="str">
        <f t="shared" si="501"/>
        <v/>
      </c>
      <c r="AL534" s="388"/>
      <c r="AM534" s="364" t="str">
        <f t="shared" si="502"/>
        <v/>
      </c>
      <c r="AN534" s="445" t="str">
        <f t="shared" si="509"/>
        <v/>
      </c>
      <c r="AO534" s="388"/>
      <c r="AP534" s="445" t="str">
        <f t="shared" si="510"/>
        <v/>
      </c>
      <c r="AQ534" s="434" t="str">
        <f t="shared" si="511"/>
        <v/>
      </c>
      <c r="AR534" s="451"/>
      <c r="AS534" s="434" t="str">
        <f t="shared" si="512"/>
        <v/>
      </c>
      <c r="AT534" s="389"/>
      <c r="AU534" s="435" t="str">
        <f t="shared" si="513"/>
        <v/>
      </c>
      <c r="AV534" s="364" t="str">
        <f t="shared" si="514"/>
        <v/>
      </c>
      <c r="AW534" s="389"/>
      <c r="AX534" s="365" t="str">
        <f t="shared" si="515"/>
        <v/>
      </c>
      <c r="AY534" s="366" t="str">
        <f t="shared" si="503"/>
        <v/>
      </c>
      <c r="AZ534" s="358" t="str">
        <f t="shared" si="504"/>
        <v/>
      </c>
      <c r="BA534" s="366" t="str">
        <f t="shared" si="505"/>
        <v/>
      </c>
      <c r="BB534" s="358" t="str">
        <f t="shared" si="506"/>
        <v/>
      </c>
      <c r="BC534" s="366" t="str">
        <f t="shared" si="507"/>
        <v/>
      </c>
      <c r="BD534" s="367" t="str">
        <f t="shared" si="508"/>
        <v/>
      </c>
      <c r="BE534" s="356"/>
      <c r="BF534" s="356"/>
      <c r="BG534" s="356"/>
      <c r="BH534" s="356"/>
    </row>
    <row r="535" spans="1:60" ht="21.75" thickBot="1" x14ac:dyDescent="0.4">
      <c r="A535" s="368" t="s">
        <v>282</v>
      </c>
      <c r="B535" s="369"/>
      <c r="C535" s="372"/>
      <c r="D535" s="814" t="s">
        <v>280</v>
      </c>
      <c r="E535" s="815"/>
      <c r="F535" s="373">
        <f>IF(B531&gt;0,B535/B531,"")</f>
        <v>0</v>
      </c>
      <c r="G535" s="376"/>
      <c r="H535" s="377"/>
      <c r="I535" s="378"/>
      <c r="J535" s="355"/>
      <c r="Q535" s="364" t="str">
        <f t="shared" si="489"/>
        <v/>
      </c>
      <c r="R535" s="388"/>
      <c r="S535" s="364"/>
      <c r="T535" s="445"/>
      <c r="U535" s="388"/>
      <c r="V535" s="445"/>
      <c r="W535" s="388"/>
      <c r="X535" s="445"/>
      <c r="Y535" s="364"/>
      <c r="Z535" s="388"/>
      <c r="AA535" s="364"/>
      <c r="AB535" s="445" t="str">
        <f t="shared" si="496"/>
        <v/>
      </c>
      <c r="AC535" s="388"/>
      <c r="AD535" s="445" t="str">
        <f t="shared" si="497"/>
        <v/>
      </c>
      <c r="AE535" s="364" t="str">
        <f t="shared" si="498"/>
        <v/>
      </c>
      <c r="AF535" s="388"/>
      <c r="AG535" s="364"/>
      <c r="AH535" s="445" t="str">
        <f t="shared" si="499"/>
        <v/>
      </c>
      <c r="AI535" s="388"/>
      <c r="AJ535" s="445" t="str">
        <f t="shared" si="500"/>
        <v/>
      </c>
      <c r="AK535" s="364" t="str">
        <f t="shared" si="501"/>
        <v/>
      </c>
      <c r="AL535" s="388"/>
      <c r="AM535" s="364" t="str">
        <f t="shared" si="502"/>
        <v/>
      </c>
      <c r="AN535" s="445" t="str">
        <f t="shared" si="509"/>
        <v/>
      </c>
      <c r="AO535" s="388"/>
      <c r="AP535" s="445" t="str">
        <f t="shared" si="510"/>
        <v/>
      </c>
      <c r="AQ535" s="434" t="str">
        <f t="shared" si="511"/>
        <v/>
      </c>
      <c r="AR535" s="451"/>
      <c r="AS535" s="434" t="str">
        <f t="shared" si="512"/>
        <v/>
      </c>
      <c r="AT535" s="389"/>
      <c r="AU535" s="435" t="str">
        <f t="shared" si="513"/>
        <v/>
      </c>
      <c r="AV535" s="364" t="str">
        <f t="shared" si="514"/>
        <v/>
      </c>
      <c r="AW535" s="389"/>
      <c r="AX535" s="365" t="str">
        <f t="shared" si="515"/>
        <v/>
      </c>
      <c r="AY535" s="366" t="str">
        <f t="shared" si="503"/>
        <v/>
      </c>
      <c r="AZ535" s="358" t="str">
        <f t="shared" si="504"/>
        <v/>
      </c>
      <c r="BA535" s="366" t="str">
        <f t="shared" si="505"/>
        <v/>
      </c>
      <c r="BB535" s="358" t="str">
        <f t="shared" si="506"/>
        <v/>
      </c>
      <c r="BC535" s="366" t="str">
        <f t="shared" si="507"/>
        <v/>
      </c>
      <c r="BD535" s="367" t="str">
        <f t="shared" si="508"/>
        <v/>
      </c>
      <c r="BE535" s="356"/>
      <c r="BF535" s="356"/>
      <c r="BG535" s="356"/>
      <c r="BH535" s="356"/>
    </row>
    <row r="536" spans="1:60" ht="21.75" thickBot="1" x14ac:dyDescent="0.4">
      <c r="A536" s="368" t="s">
        <v>283</v>
      </c>
      <c r="B536" s="369"/>
      <c r="C536" s="372"/>
      <c r="D536" s="814" t="s">
        <v>280</v>
      </c>
      <c r="E536" s="815"/>
      <c r="F536" s="373">
        <f>IF(B532&gt;0,B536/B532,"")</f>
        <v>0</v>
      </c>
      <c r="G536" s="368" t="s">
        <v>284</v>
      </c>
      <c r="H536" s="374"/>
      <c r="I536" s="375"/>
      <c r="J536" s="355"/>
      <c r="Q536" s="364" t="str">
        <f t="shared" si="489"/>
        <v/>
      </c>
      <c r="R536" s="388"/>
      <c r="S536" s="364"/>
      <c r="T536" s="445"/>
      <c r="U536" s="388"/>
      <c r="V536" s="445"/>
      <c r="W536" s="388"/>
      <c r="X536" s="445"/>
      <c r="Y536" s="364"/>
      <c r="Z536" s="388"/>
      <c r="AA536" s="364"/>
      <c r="AB536" s="445" t="str">
        <f t="shared" si="496"/>
        <v/>
      </c>
      <c r="AC536" s="388"/>
      <c r="AD536" s="445" t="str">
        <f t="shared" si="497"/>
        <v/>
      </c>
      <c r="AE536" s="364" t="str">
        <f t="shared" si="498"/>
        <v/>
      </c>
      <c r="AF536" s="388"/>
      <c r="AG536" s="364"/>
      <c r="AH536" s="445" t="str">
        <f t="shared" si="499"/>
        <v/>
      </c>
      <c r="AI536" s="388"/>
      <c r="AJ536" s="445" t="str">
        <f t="shared" si="500"/>
        <v/>
      </c>
      <c r="AK536" s="364" t="str">
        <f t="shared" si="501"/>
        <v/>
      </c>
      <c r="AL536" s="388"/>
      <c r="AM536" s="364" t="str">
        <f t="shared" si="502"/>
        <v/>
      </c>
      <c r="AN536" s="445" t="str">
        <f t="shared" si="509"/>
        <v/>
      </c>
      <c r="AO536" s="388"/>
      <c r="AP536" s="445" t="str">
        <f t="shared" si="510"/>
        <v/>
      </c>
      <c r="AQ536" s="434" t="str">
        <f t="shared" si="511"/>
        <v/>
      </c>
      <c r="AR536" s="451"/>
      <c r="AS536" s="434" t="str">
        <f t="shared" si="512"/>
        <v/>
      </c>
      <c r="AT536" s="389"/>
      <c r="AU536" s="435" t="str">
        <f t="shared" si="513"/>
        <v/>
      </c>
      <c r="AV536" s="364" t="str">
        <f t="shared" si="514"/>
        <v/>
      </c>
      <c r="AW536" s="389"/>
      <c r="AX536" s="365" t="str">
        <f t="shared" si="515"/>
        <v/>
      </c>
      <c r="AY536" s="366" t="str">
        <f t="shared" si="503"/>
        <v/>
      </c>
      <c r="AZ536" s="358" t="str">
        <f t="shared" si="504"/>
        <v/>
      </c>
      <c r="BA536" s="366" t="str">
        <f t="shared" si="505"/>
        <v/>
      </c>
      <c r="BB536" s="358" t="str">
        <f t="shared" si="506"/>
        <v/>
      </c>
      <c r="BC536" s="366" t="str">
        <f t="shared" si="507"/>
        <v/>
      </c>
      <c r="BD536" s="367" t="str">
        <f t="shared" si="508"/>
        <v/>
      </c>
      <c r="BE536" s="356"/>
      <c r="BF536" s="356"/>
      <c r="BG536" s="356"/>
      <c r="BH536" s="356"/>
    </row>
    <row r="537" spans="1:60" ht="21.75" thickBot="1" x14ac:dyDescent="0.4">
      <c r="A537" s="368" t="s">
        <v>285</v>
      </c>
      <c r="B537" s="369"/>
      <c r="C537" s="372"/>
      <c r="D537" s="814" t="s">
        <v>280</v>
      </c>
      <c r="E537" s="815"/>
      <c r="F537" s="373">
        <f>IF(B533&gt;0,B537/B533,"")</f>
        <v>0</v>
      </c>
      <c r="G537" s="368" t="s">
        <v>286</v>
      </c>
      <c r="H537" s="374"/>
      <c r="I537" s="375"/>
      <c r="J537" s="355"/>
      <c r="Q537" s="364" t="str">
        <f t="shared" si="489"/>
        <v/>
      </c>
      <c r="R537" s="388"/>
      <c r="S537" s="364"/>
      <c r="T537" s="445"/>
      <c r="U537" s="388"/>
      <c r="V537" s="445"/>
      <c r="W537" s="388"/>
      <c r="X537" s="445"/>
      <c r="Y537" s="364"/>
      <c r="Z537" s="388"/>
      <c r="AA537" s="364"/>
      <c r="AB537" s="445" t="str">
        <f t="shared" si="496"/>
        <v/>
      </c>
      <c r="AC537" s="388"/>
      <c r="AD537" s="445" t="str">
        <f t="shared" si="497"/>
        <v/>
      </c>
      <c r="AE537" s="364" t="str">
        <f t="shared" si="498"/>
        <v/>
      </c>
      <c r="AF537" s="388"/>
      <c r="AG537" s="364"/>
      <c r="AH537" s="445" t="str">
        <f t="shared" si="499"/>
        <v/>
      </c>
      <c r="AI537" s="388"/>
      <c r="AJ537" s="445" t="str">
        <f t="shared" si="500"/>
        <v/>
      </c>
      <c r="AK537" s="364" t="str">
        <f t="shared" si="501"/>
        <v/>
      </c>
      <c r="AL537" s="388"/>
      <c r="AM537" s="364" t="str">
        <f t="shared" si="502"/>
        <v/>
      </c>
      <c r="AN537" s="445" t="str">
        <f t="shared" si="509"/>
        <v/>
      </c>
      <c r="AO537" s="388"/>
      <c r="AP537" s="445" t="str">
        <f t="shared" si="510"/>
        <v/>
      </c>
      <c r="AQ537" s="434" t="str">
        <f t="shared" si="511"/>
        <v/>
      </c>
      <c r="AR537" s="451"/>
      <c r="AS537" s="434" t="str">
        <f t="shared" si="512"/>
        <v/>
      </c>
      <c r="AT537" s="389"/>
      <c r="AU537" s="435" t="str">
        <f t="shared" si="513"/>
        <v/>
      </c>
      <c r="AV537" s="364" t="str">
        <f t="shared" si="514"/>
        <v/>
      </c>
      <c r="AW537" s="389"/>
      <c r="AX537" s="365" t="str">
        <f t="shared" si="515"/>
        <v/>
      </c>
      <c r="AY537" s="366" t="str">
        <f t="shared" si="503"/>
        <v/>
      </c>
      <c r="AZ537" s="358" t="str">
        <f t="shared" si="504"/>
        <v/>
      </c>
      <c r="BA537" s="366" t="str">
        <f t="shared" si="505"/>
        <v/>
      </c>
      <c r="BB537" s="358" t="str">
        <f t="shared" si="506"/>
        <v/>
      </c>
      <c r="BC537" s="366" t="str">
        <f t="shared" si="507"/>
        <v/>
      </c>
      <c r="BD537" s="367" t="str">
        <f t="shared" si="508"/>
        <v/>
      </c>
      <c r="BE537" s="356"/>
      <c r="BF537" s="356"/>
      <c r="BG537" s="356"/>
      <c r="BH537" s="356"/>
    </row>
    <row r="538" spans="1:60" ht="21.75" thickBot="1" x14ac:dyDescent="0.4">
      <c r="A538" s="368" t="s">
        <v>287</v>
      </c>
      <c r="B538" s="369">
        <v>2</v>
      </c>
      <c r="C538" s="372"/>
      <c r="D538" s="814" t="s">
        <v>288</v>
      </c>
      <c r="E538" s="815"/>
      <c r="F538" s="373">
        <f>B538/B530</f>
        <v>0.4</v>
      </c>
      <c r="G538" s="368" t="s">
        <v>281</v>
      </c>
      <c r="H538" s="374"/>
      <c r="I538" s="375">
        <f>(F538-F539)/F539</f>
        <v>-0.46666666666666662</v>
      </c>
      <c r="J538" s="355"/>
      <c r="Q538" s="364" t="str">
        <f t="shared" si="489"/>
        <v/>
      </c>
      <c r="R538" s="388"/>
      <c r="S538" s="364"/>
      <c r="T538" s="445"/>
      <c r="U538" s="388"/>
      <c r="V538" s="445"/>
      <c r="W538" s="388"/>
      <c r="X538" s="445"/>
      <c r="Y538" s="364"/>
      <c r="Z538" s="388"/>
      <c r="AA538" s="364"/>
      <c r="AB538" s="445">
        <f>IF(A538="9) Há dez anos atrás, sua casa produzia quantas sacolinhas de lixo por semana (aproximadamente)?",F538,"")</f>
        <v>0.4</v>
      </c>
      <c r="AC538" s="388"/>
      <c r="AD538" s="445">
        <f>IF(A538="9) Há dez anos atrás, sua casa produzia quantas sacolinhas de lixo por semana (aproximadamente)?",I538,"")</f>
        <v>-0.46666666666666662</v>
      </c>
      <c r="AE538" s="364" t="str">
        <f t="shared" si="498"/>
        <v/>
      </c>
      <c r="AF538" s="388"/>
      <c r="AG538" s="364"/>
      <c r="AH538" s="445" t="str">
        <f t="shared" si="499"/>
        <v/>
      </c>
      <c r="AI538" s="388"/>
      <c r="AJ538" s="445" t="str">
        <f t="shared" si="500"/>
        <v/>
      </c>
      <c r="AK538" s="364" t="str">
        <f t="shared" si="501"/>
        <v/>
      </c>
      <c r="AL538" s="388"/>
      <c r="AM538" s="364" t="str">
        <f t="shared" si="502"/>
        <v/>
      </c>
      <c r="AN538" s="445" t="str">
        <f t="shared" si="509"/>
        <v/>
      </c>
      <c r="AO538" s="388"/>
      <c r="AP538" s="445" t="str">
        <f t="shared" si="510"/>
        <v/>
      </c>
      <c r="AQ538" s="434" t="str">
        <f t="shared" si="511"/>
        <v/>
      </c>
      <c r="AR538" s="451"/>
      <c r="AS538" s="434" t="str">
        <f t="shared" si="512"/>
        <v/>
      </c>
      <c r="AT538" s="389"/>
      <c r="AU538" s="435" t="str">
        <f t="shared" si="513"/>
        <v/>
      </c>
      <c r="AV538" s="364" t="str">
        <f t="shared" si="514"/>
        <v/>
      </c>
      <c r="AW538" s="389"/>
      <c r="AX538" s="365" t="str">
        <f t="shared" si="515"/>
        <v/>
      </c>
      <c r="AY538" s="366" t="str">
        <f t="shared" si="503"/>
        <v/>
      </c>
      <c r="AZ538" s="358" t="str">
        <f t="shared" si="504"/>
        <v/>
      </c>
      <c r="BA538" s="366" t="str">
        <f t="shared" si="505"/>
        <v/>
      </c>
      <c r="BB538" s="358" t="str">
        <f t="shared" si="506"/>
        <v/>
      </c>
      <c r="BC538" s="366" t="str">
        <f t="shared" si="507"/>
        <v/>
      </c>
      <c r="BD538" s="367" t="str">
        <f t="shared" si="508"/>
        <v/>
      </c>
      <c r="BE538" s="356"/>
      <c r="BF538" s="356"/>
      <c r="BG538" s="356"/>
      <c r="BH538" s="356"/>
    </row>
    <row r="539" spans="1:60" ht="21.75" thickBot="1" x14ac:dyDescent="0.4">
      <c r="A539" s="368" t="s">
        <v>289</v>
      </c>
      <c r="B539" s="369">
        <v>3</v>
      </c>
      <c r="C539" s="372"/>
      <c r="D539" s="816" t="s">
        <v>288</v>
      </c>
      <c r="E539" s="817"/>
      <c r="F539" s="373">
        <f>B539/B531</f>
        <v>0.75</v>
      </c>
      <c r="G539" s="379"/>
      <c r="H539" s="372"/>
      <c r="I539" s="380"/>
      <c r="J539" s="355"/>
      <c r="Q539" s="364" t="str">
        <f t="shared" si="489"/>
        <v/>
      </c>
      <c r="R539" s="388"/>
      <c r="S539" s="364" t="str">
        <f t="shared" si="490"/>
        <v/>
      </c>
      <c r="T539" s="445" t="str">
        <f t="shared" si="491"/>
        <v/>
      </c>
      <c r="U539" s="388"/>
      <c r="V539" s="445" t="str">
        <f t="shared" si="492"/>
        <v/>
      </c>
      <c r="W539" s="388"/>
      <c r="X539" s="445" t="str">
        <f t="shared" si="493"/>
        <v/>
      </c>
      <c r="Y539" s="364" t="str">
        <f t="shared" si="494"/>
        <v/>
      </c>
      <c r="Z539" s="388"/>
      <c r="AA539" s="364" t="str">
        <f t="shared" si="495"/>
        <v/>
      </c>
      <c r="AB539" s="445" t="str">
        <f t="shared" ref="AB539:AB552" si="516">IF(A539="9) Há dez anos atrás, sua casa produzia quantas sacolinhas de lixo por semana (aproximadamente)?",F539,"")</f>
        <v/>
      </c>
      <c r="AC539" s="388"/>
      <c r="AD539" s="445" t="str">
        <f t="shared" ref="AD539:AD552" si="517">IF(A539="9) Há dez anos atrás, sua casa produzia quantas sacolinhas de lixo por semana (aproximadamente)?",I539,"")</f>
        <v/>
      </c>
      <c r="AE539" s="364">
        <f t="shared" si="498"/>
        <v>0.75</v>
      </c>
      <c r="AF539" s="388"/>
      <c r="AG539" s="364"/>
      <c r="AH539" s="445" t="str">
        <f t="shared" si="499"/>
        <v/>
      </c>
      <c r="AI539" s="388"/>
      <c r="AJ539" s="445" t="str">
        <f t="shared" si="500"/>
        <v/>
      </c>
      <c r="AK539" s="364" t="str">
        <f t="shared" si="501"/>
        <v/>
      </c>
      <c r="AL539" s="388"/>
      <c r="AM539" s="364" t="str">
        <f t="shared" si="502"/>
        <v/>
      </c>
      <c r="AN539" s="445" t="str">
        <f t="shared" si="509"/>
        <v/>
      </c>
      <c r="AO539" s="388"/>
      <c r="AP539" s="445" t="str">
        <f t="shared" si="510"/>
        <v/>
      </c>
      <c r="AQ539" s="434" t="str">
        <f t="shared" si="511"/>
        <v/>
      </c>
      <c r="AR539" s="451"/>
      <c r="AS539" s="434" t="str">
        <f t="shared" si="512"/>
        <v/>
      </c>
      <c r="AT539" s="389"/>
      <c r="AU539" s="435" t="str">
        <f t="shared" si="513"/>
        <v/>
      </c>
      <c r="AV539" s="364" t="str">
        <f t="shared" si="514"/>
        <v/>
      </c>
      <c r="AW539" s="389"/>
      <c r="AX539" s="365" t="str">
        <f t="shared" si="515"/>
        <v/>
      </c>
      <c r="AY539" s="366" t="str">
        <f t="shared" si="503"/>
        <v/>
      </c>
      <c r="AZ539" s="358" t="str">
        <f t="shared" si="504"/>
        <v/>
      </c>
      <c r="BA539" s="366" t="str">
        <f t="shared" si="505"/>
        <v/>
      </c>
      <c r="BB539" s="358" t="str">
        <f t="shared" si="506"/>
        <v/>
      </c>
      <c r="BC539" s="366" t="str">
        <f t="shared" si="507"/>
        <v/>
      </c>
      <c r="BD539" s="367" t="str">
        <f t="shared" si="508"/>
        <v/>
      </c>
      <c r="BE539" s="356"/>
      <c r="BF539" s="356"/>
      <c r="BG539" s="356"/>
      <c r="BH539" s="356"/>
    </row>
    <row r="540" spans="1:60" ht="21.75" thickBot="1" x14ac:dyDescent="0.4">
      <c r="A540" s="368" t="s">
        <v>290</v>
      </c>
      <c r="B540" s="369">
        <v>6</v>
      </c>
      <c r="C540" s="372"/>
      <c r="D540" s="814" t="s">
        <v>288</v>
      </c>
      <c r="E540" s="815"/>
      <c r="F540" s="373">
        <f>B540/B532</f>
        <v>0.6</v>
      </c>
      <c r="G540" s="368" t="s">
        <v>284</v>
      </c>
      <c r="H540" s="374"/>
      <c r="I540" s="375">
        <f>(F540-F539)/F539</f>
        <v>-0.20000000000000004</v>
      </c>
      <c r="J540" s="355"/>
      <c r="Q540" s="364" t="str">
        <f t="shared" si="489"/>
        <v/>
      </c>
      <c r="R540" s="388"/>
      <c r="S540" s="364" t="str">
        <f t="shared" si="490"/>
        <v/>
      </c>
      <c r="T540" s="445" t="str">
        <f t="shared" si="491"/>
        <v/>
      </c>
      <c r="U540" s="388"/>
      <c r="V540" s="445" t="str">
        <f t="shared" si="492"/>
        <v/>
      </c>
      <c r="W540" s="388"/>
      <c r="X540" s="445" t="str">
        <f t="shared" si="493"/>
        <v/>
      </c>
      <c r="Y540" s="364" t="str">
        <f t="shared" si="494"/>
        <v/>
      </c>
      <c r="Z540" s="388"/>
      <c r="AA540" s="364" t="str">
        <f t="shared" si="495"/>
        <v/>
      </c>
      <c r="AB540" s="445" t="str">
        <f t="shared" si="516"/>
        <v/>
      </c>
      <c r="AC540" s="388"/>
      <c r="AD540" s="445" t="str">
        <f t="shared" si="517"/>
        <v/>
      </c>
      <c r="AE540" s="364" t="str">
        <f t="shared" si="498"/>
        <v/>
      </c>
      <c r="AF540" s="388"/>
      <c r="AG540" s="364"/>
      <c r="AH540" s="445">
        <f t="shared" si="499"/>
        <v>0.6</v>
      </c>
      <c r="AI540" s="388"/>
      <c r="AJ540" s="445">
        <f t="shared" si="500"/>
        <v>-0.20000000000000004</v>
      </c>
      <c r="AK540" s="364" t="str">
        <f t="shared" si="501"/>
        <v/>
      </c>
      <c r="AL540" s="388"/>
      <c r="AM540" s="364" t="str">
        <f t="shared" si="502"/>
        <v/>
      </c>
      <c r="AN540" s="445" t="str">
        <f t="shared" si="509"/>
        <v/>
      </c>
      <c r="AO540" s="388"/>
      <c r="AP540" s="445" t="str">
        <f t="shared" si="510"/>
        <v/>
      </c>
      <c r="AQ540" s="434" t="str">
        <f t="shared" si="511"/>
        <v/>
      </c>
      <c r="AR540" s="451"/>
      <c r="AS540" s="434" t="str">
        <f t="shared" si="512"/>
        <v/>
      </c>
      <c r="AT540" s="389"/>
      <c r="AU540" s="435" t="str">
        <f t="shared" si="513"/>
        <v/>
      </c>
      <c r="AV540" s="364" t="str">
        <f t="shared" si="514"/>
        <v/>
      </c>
      <c r="AW540" s="389"/>
      <c r="AX540" s="365" t="str">
        <f t="shared" si="515"/>
        <v/>
      </c>
      <c r="AY540" s="366" t="str">
        <f t="shared" si="503"/>
        <v/>
      </c>
      <c r="AZ540" s="358" t="str">
        <f t="shared" si="504"/>
        <v/>
      </c>
      <c r="BA540" s="366" t="str">
        <f t="shared" si="505"/>
        <v/>
      </c>
      <c r="BB540" s="358" t="str">
        <f t="shared" si="506"/>
        <v/>
      </c>
      <c r="BC540" s="366" t="str">
        <f t="shared" si="507"/>
        <v/>
      </c>
      <c r="BD540" s="367" t="str">
        <f t="shared" si="508"/>
        <v/>
      </c>
      <c r="BE540" s="356"/>
      <c r="BF540" s="356"/>
      <c r="BG540" s="356"/>
      <c r="BH540" s="356"/>
    </row>
    <row r="541" spans="1:60" ht="21.75" thickBot="1" x14ac:dyDescent="0.4">
      <c r="A541" s="368" t="s">
        <v>291</v>
      </c>
      <c r="B541" s="369">
        <v>6</v>
      </c>
      <c r="C541" s="372"/>
      <c r="D541" s="814" t="s">
        <v>288</v>
      </c>
      <c r="E541" s="815"/>
      <c r="F541" s="373">
        <f>B541/B533</f>
        <v>0.6</v>
      </c>
      <c r="G541" s="368" t="s">
        <v>286</v>
      </c>
      <c r="H541" s="374"/>
      <c r="I541" s="375">
        <f>(F541-F539)/F539</f>
        <v>-0.20000000000000004</v>
      </c>
      <c r="J541" s="355"/>
      <c r="Q541" s="364" t="str">
        <f t="shared" si="489"/>
        <v/>
      </c>
      <c r="R541" s="388"/>
      <c r="S541" s="364" t="str">
        <f t="shared" si="490"/>
        <v/>
      </c>
      <c r="T541" s="445" t="str">
        <f t="shared" si="491"/>
        <v/>
      </c>
      <c r="U541" s="388"/>
      <c r="V541" s="445" t="str">
        <f t="shared" si="492"/>
        <v/>
      </c>
      <c r="W541" s="388"/>
      <c r="X541" s="445" t="str">
        <f t="shared" si="493"/>
        <v/>
      </c>
      <c r="Y541" s="364" t="str">
        <f t="shared" si="494"/>
        <v/>
      </c>
      <c r="Z541" s="388"/>
      <c r="AA541" s="364" t="str">
        <f t="shared" si="495"/>
        <v/>
      </c>
      <c r="AB541" s="445" t="str">
        <f t="shared" si="516"/>
        <v/>
      </c>
      <c r="AC541" s="388"/>
      <c r="AD541" s="445" t="str">
        <f t="shared" si="517"/>
        <v/>
      </c>
      <c r="AE541" s="364" t="str">
        <f t="shared" si="498"/>
        <v/>
      </c>
      <c r="AF541" s="388"/>
      <c r="AG541" s="364"/>
      <c r="AH541" s="445" t="str">
        <f t="shared" si="499"/>
        <v/>
      </c>
      <c r="AI541" s="388"/>
      <c r="AJ541" s="445" t="str">
        <f t="shared" si="500"/>
        <v/>
      </c>
      <c r="AK541" s="364">
        <f t="shared" si="501"/>
        <v>0.6</v>
      </c>
      <c r="AL541" s="388"/>
      <c r="AM541" s="364">
        <f t="shared" si="502"/>
        <v>-0.20000000000000004</v>
      </c>
      <c r="AN541" s="445" t="str">
        <f t="shared" si="509"/>
        <v/>
      </c>
      <c r="AO541" s="388"/>
      <c r="AP541" s="445" t="str">
        <f t="shared" si="510"/>
        <v/>
      </c>
      <c r="AQ541" s="434" t="str">
        <f t="shared" si="511"/>
        <v/>
      </c>
      <c r="AR541" s="451"/>
      <c r="AS541" s="434" t="str">
        <f t="shared" si="512"/>
        <v/>
      </c>
      <c r="AT541" s="389"/>
      <c r="AU541" s="435" t="str">
        <f t="shared" si="513"/>
        <v/>
      </c>
      <c r="AV541" s="364" t="str">
        <f t="shared" si="514"/>
        <v/>
      </c>
      <c r="AW541" s="389"/>
      <c r="AX541" s="365" t="str">
        <f t="shared" si="515"/>
        <v/>
      </c>
      <c r="AY541" s="366" t="str">
        <f t="shared" si="503"/>
        <v/>
      </c>
      <c r="AZ541" s="358" t="str">
        <f t="shared" si="504"/>
        <v/>
      </c>
      <c r="BA541" s="366" t="str">
        <f t="shared" si="505"/>
        <v/>
      </c>
      <c r="BB541" s="358" t="str">
        <f t="shared" si="506"/>
        <v/>
      </c>
      <c r="BC541" s="366" t="str">
        <f t="shared" si="507"/>
        <v/>
      </c>
      <c r="BD541" s="367" t="str">
        <f t="shared" si="508"/>
        <v/>
      </c>
      <c r="BE541" s="356"/>
      <c r="BF541" s="356"/>
      <c r="BG541" s="356"/>
      <c r="BH541" s="356"/>
    </row>
    <row r="542" spans="1:60" ht="21.75" thickBot="1" x14ac:dyDescent="0.4">
      <c r="A542" s="368" t="s">
        <v>292</v>
      </c>
      <c r="B542" s="381">
        <v>0.2</v>
      </c>
      <c r="C542" s="372"/>
      <c r="D542" s="368" t="s">
        <v>281</v>
      </c>
      <c r="E542" s="374"/>
      <c r="F542" s="375">
        <f>IF(B542&gt;0,(B542-B543)/B543,"")</f>
        <v>0</v>
      </c>
      <c r="G542" s="355"/>
      <c r="H542" s="355"/>
      <c r="I542" s="355"/>
      <c r="J542" s="355"/>
      <c r="Q542" s="364" t="str">
        <f t="shared" si="489"/>
        <v/>
      </c>
      <c r="R542" s="388"/>
      <c r="S542" s="364" t="str">
        <f t="shared" si="490"/>
        <v/>
      </c>
      <c r="T542" s="445" t="str">
        <f t="shared" si="491"/>
        <v/>
      </c>
      <c r="U542" s="388"/>
      <c r="V542" s="445" t="str">
        <f t="shared" si="492"/>
        <v/>
      </c>
      <c r="W542" s="388"/>
      <c r="X542" s="445" t="str">
        <f t="shared" si="493"/>
        <v/>
      </c>
      <c r="Y542" s="364" t="str">
        <f t="shared" si="494"/>
        <v/>
      </c>
      <c r="Z542" s="388"/>
      <c r="AA542" s="364" t="str">
        <f t="shared" si="495"/>
        <v/>
      </c>
      <c r="AB542" s="445" t="str">
        <f t="shared" si="516"/>
        <v/>
      </c>
      <c r="AC542" s="388"/>
      <c r="AD542" s="445" t="str">
        <f t="shared" si="517"/>
        <v/>
      </c>
      <c r="AE542" s="364" t="str">
        <f t="shared" si="498"/>
        <v/>
      </c>
      <c r="AF542" s="388"/>
      <c r="AG542" s="364"/>
      <c r="AH542" s="445" t="str">
        <f t="shared" si="499"/>
        <v/>
      </c>
      <c r="AI542" s="388"/>
      <c r="AJ542" s="445" t="str">
        <f t="shared" si="500"/>
        <v/>
      </c>
      <c r="AK542" s="364" t="str">
        <f t="shared" si="501"/>
        <v/>
      </c>
      <c r="AL542" s="388"/>
      <c r="AM542" s="364" t="str">
        <f t="shared" si="502"/>
        <v/>
      </c>
      <c r="AN542" s="445">
        <f t="shared" si="509"/>
        <v>0.2</v>
      </c>
      <c r="AO542" s="388"/>
      <c r="AP542" s="445">
        <f t="shared" si="510"/>
        <v>0</v>
      </c>
      <c r="AQ542" s="434" t="str">
        <f t="shared" si="511"/>
        <v/>
      </c>
      <c r="AR542" s="451"/>
      <c r="AS542" s="434" t="str">
        <f t="shared" si="512"/>
        <v/>
      </c>
      <c r="AT542" s="389"/>
      <c r="AU542" s="435" t="str">
        <f t="shared" si="513"/>
        <v/>
      </c>
      <c r="AV542" s="364" t="str">
        <f t="shared" si="514"/>
        <v/>
      </c>
      <c r="AW542" s="389"/>
      <c r="AX542" s="365" t="str">
        <f t="shared" si="515"/>
        <v/>
      </c>
      <c r="AY542" s="366" t="str">
        <f t="shared" si="503"/>
        <v/>
      </c>
      <c r="AZ542" s="358" t="str">
        <f t="shared" si="504"/>
        <v/>
      </c>
      <c r="BA542" s="366" t="str">
        <f t="shared" si="505"/>
        <v/>
      </c>
      <c r="BB542" s="358" t="str">
        <f t="shared" si="506"/>
        <v/>
      </c>
      <c r="BC542" s="366" t="str">
        <f t="shared" si="507"/>
        <v/>
      </c>
      <c r="BD542" s="367" t="str">
        <f t="shared" si="508"/>
        <v/>
      </c>
      <c r="BE542" s="356"/>
      <c r="BF542" s="356"/>
      <c r="BG542" s="356"/>
      <c r="BH542" s="356"/>
    </row>
    <row r="543" spans="1:60" ht="21.75" thickBot="1" x14ac:dyDescent="0.4">
      <c r="A543" s="368" t="s">
        <v>293</v>
      </c>
      <c r="B543" s="381">
        <v>0.2</v>
      </c>
      <c r="C543" s="372"/>
      <c r="D543" s="382"/>
      <c r="E543" s="372"/>
      <c r="F543" s="380"/>
      <c r="G543" s="355"/>
      <c r="H543" s="355"/>
      <c r="I543" s="355"/>
      <c r="J543" s="355"/>
      <c r="Q543" s="364" t="str">
        <f t="shared" si="489"/>
        <v/>
      </c>
      <c r="R543" s="388"/>
      <c r="S543" s="364" t="str">
        <f t="shared" si="490"/>
        <v/>
      </c>
      <c r="T543" s="445" t="str">
        <f t="shared" si="491"/>
        <v/>
      </c>
      <c r="U543" s="388"/>
      <c r="V543" s="445" t="str">
        <f t="shared" si="492"/>
        <v/>
      </c>
      <c r="W543" s="388"/>
      <c r="X543" s="445" t="str">
        <f t="shared" si="493"/>
        <v/>
      </c>
      <c r="Y543" s="364" t="str">
        <f t="shared" si="494"/>
        <v/>
      </c>
      <c r="Z543" s="388"/>
      <c r="AA543" s="364" t="str">
        <f t="shared" si="495"/>
        <v/>
      </c>
      <c r="AB543" s="445" t="str">
        <f t="shared" si="516"/>
        <v/>
      </c>
      <c r="AC543" s="388"/>
      <c r="AD543" s="445" t="str">
        <f t="shared" si="517"/>
        <v/>
      </c>
      <c r="AE543" s="364" t="str">
        <f t="shared" si="498"/>
        <v/>
      </c>
      <c r="AF543" s="388"/>
      <c r="AG543" s="364"/>
      <c r="AH543" s="445" t="str">
        <f t="shared" si="499"/>
        <v/>
      </c>
      <c r="AI543" s="388"/>
      <c r="AJ543" s="445" t="str">
        <f t="shared" si="500"/>
        <v/>
      </c>
      <c r="AK543" s="364" t="str">
        <f t="shared" si="501"/>
        <v/>
      </c>
      <c r="AL543" s="388"/>
      <c r="AM543" s="364" t="str">
        <f t="shared" si="502"/>
        <v/>
      </c>
      <c r="AN543" s="445" t="str">
        <f t="shared" si="509"/>
        <v/>
      </c>
      <c r="AO543" s="388"/>
      <c r="AP543" s="445" t="str">
        <f t="shared" si="510"/>
        <v/>
      </c>
      <c r="AQ543" s="434">
        <f t="shared" si="511"/>
        <v>0.2</v>
      </c>
      <c r="AR543" s="451"/>
      <c r="AS543" s="434" t="str">
        <f t="shared" si="512"/>
        <v/>
      </c>
      <c r="AT543" s="389"/>
      <c r="AU543" s="435" t="str">
        <f t="shared" si="513"/>
        <v/>
      </c>
      <c r="AV543" s="364" t="str">
        <f t="shared" si="514"/>
        <v/>
      </c>
      <c r="AW543" s="389"/>
      <c r="AX543" s="365" t="str">
        <f t="shared" si="515"/>
        <v/>
      </c>
      <c r="AY543" s="366" t="str">
        <f t="shared" si="503"/>
        <v/>
      </c>
      <c r="AZ543" s="358" t="str">
        <f t="shared" si="504"/>
        <v/>
      </c>
      <c r="BA543" s="366" t="str">
        <f t="shared" si="505"/>
        <v/>
      </c>
      <c r="BB543" s="358" t="str">
        <f t="shared" si="506"/>
        <v/>
      </c>
      <c r="BC543" s="366" t="str">
        <f t="shared" si="507"/>
        <v/>
      </c>
      <c r="BD543" s="367" t="str">
        <f t="shared" si="508"/>
        <v/>
      </c>
      <c r="BE543" s="356"/>
      <c r="BF543" s="356"/>
      <c r="BG543" s="356"/>
      <c r="BH543" s="356"/>
    </row>
    <row r="544" spans="1:60" ht="21.75" thickBot="1" x14ac:dyDescent="0.4">
      <c r="A544" s="368" t="s">
        <v>294</v>
      </c>
      <c r="B544" s="381">
        <v>0.5</v>
      </c>
      <c r="C544" s="372"/>
      <c r="D544" s="368" t="s">
        <v>284</v>
      </c>
      <c r="E544" s="374"/>
      <c r="F544" s="375">
        <f>IF(B544&gt;0,(B544-B543)/B543,"")</f>
        <v>1.4999999999999998</v>
      </c>
      <c r="G544" s="355"/>
      <c r="H544" s="355"/>
      <c r="I544" s="355"/>
      <c r="J544" s="355"/>
      <c r="Q544" s="364" t="str">
        <f t="shared" si="489"/>
        <v/>
      </c>
      <c r="R544" s="388"/>
      <c r="S544" s="364" t="str">
        <f t="shared" si="490"/>
        <v/>
      </c>
      <c r="T544" s="445" t="str">
        <f t="shared" si="491"/>
        <v/>
      </c>
      <c r="U544" s="388"/>
      <c r="V544" s="445" t="str">
        <f t="shared" si="492"/>
        <v/>
      </c>
      <c r="W544" s="388"/>
      <c r="X544" s="445" t="str">
        <f t="shared" si="493"/>
        <v/>
      </c>
      <c r="Y544" s="364" t="str">
        <f t="shared" si="494"/>
        <v/>
      </c>
      <c r="Z544" s="388"/>
      <c r="AA544" s="364" t="str">
        <f t="shared" si="495"/>
        <v/>
      </c>
      <c r="AB544" s="445" t="str">
        <f t="shared" si="516"/>
        <v/>
      </c>
      <c r="AC544" s="388"/>
      <c r="AD544" s="445" t="str">
        <f t="shared" si="517"/>
        <v/>
      </c>
      <c r="AE544" s="364" t="str">
        <f t="shared" si="498"/>
        <v/>
      </c>
      <c r="AF544" s="388"/>
      <c r="AG544" s="364"/>
      <c r="AH544" s="445" t="str">
        <f t="shared" si="499"/>
        <v/>
      </c>
      <c r="AI544" s="388"/>
      <c r="AJ544" s="445" t="str">
        <f t="shared" si="500"/>
        <v/>
      </c>
      <c r="AK544" s="364" t="str">
        <f t="shared" si="501"/>
        <v/>
      </c>
      <c r="AL544" s="388"/>
      <c r="AM544" s="364" t="str">
        <f t="shared" si="502"/>
        <v/>
      </c>
      <c r="AN544" s="445" t="str">
        <f t="shared" si="509"/>
        <v/>
      </c>
      <c r="AO544" s="388"/>
      <c r="AP544" s="445" t="str">
        <f t="shared" si="510"/>
        <v/>
      </c>
      <c r="AQ544" s="434" t="str">
        <f t="shared" si="511"/>
        <v/>
      </c>
      <c r="AR544" s="451"/>
      <c r="AS544" s="434">
        <f t="shared" si="512"/>
        <v>0.5</v>
      </c>
      <c r="AT544" s="389"/>
      <c r="AU544" s="435">
        <f t="shared" si="513"/>
        <v>1.4999999999999998</v>
      </c>
      <c r="AV544" s="364" t="str">
        <f t="shared" si="514"/>
        <v/>
      </c>
      <c r="AW544" s="389"/>
      <c r="AX544" s="365" t="str">
        <f t="shared" si="515"/>
        <v/>
      </c>
      <c r="AY544" s="366" t="str">
        <f t="shared" si="503"/>
        <v/>
      </c>
      <c r="AZ544" s="358" t="str">
        <f t="shared" si="504"/>
        <v/>
      </c>
      <c r="BA544" s="366" t="str">
        <f t="shared" si="505"/>
        <v/>
      </c>
      <c r="BB544" s="358" t="str">
        <f t="shared" si="506"/>
        <v/>
      </c>
      <c r="BC544" s="366" t="str">
        <f t="shared" si="507"/>
        <v/>
      </c>
      <c r="BD544" s="367" t="str">
        <f t="shared" si="508"/>
        <v/>
      </c>
      <c r="BE544" s="356"/>
      <c r="BF544" s="356"/>
      <c r="BG544" s="356"/>
      <c r="BH544" s="356"/>
    </row>
    <row r="545" spans="1:83" ht="21.75" thickBot="1" x14ac:dyDescent="0.4">
      <c r="A545" s="368" t="s">
        <v>295</v>
      </c>
      <c r="B545" s="381">
        <v>0.5</v>
      </c>
      <c r="C545" s="372"/>
      <c r="D545" s="368" t="s">
        <v>286</v>
      </c>
      <c r="E545" s="374"/>
      <c r="F545" s="375">
        <f>IF(B545&gt;0,(B545-B543)/B543,"")</f>
        <v>1.4999999999999998</v>
      </c>
      <c r="G545" s="355"/>
      <c r="H545" s="355"/>
      <c r="I545" s="355"/>
      <c r="J545" s="355"/>
      <c r="Q545" s="364" t="str">
        <f t="shared" si="489"/>
        <v/>
      </c>
      <c r="R545" s="388"/>
      <c r="S545" s="364" t="str">
        <f t="shared" si="490"/>
        <v/>
      </c>
      <c r="T545" s="445" t="str">
        <f t="shared" si="491"/>
        <v/>
      </c>
      <c r="U545" s="388"/>
      <c r="V545" s="445" t="str">
        <f t="shared" si="492"/>
        <v/>
      </c>
      <c r="W545" s="388"/>
      <c r="X545" s="445" t="str">
        <f t="shared" si="493"/>
        <v/>
      </c>
      <c r="Y545" s="364" t="str">
        <f t="shared" si="494"/>
        <v/>
      </c>
      <c r="Z545" s="388"/>
      <c r="AA545" s="364" t="str">
        <f t="shared" si="495"/>
        <v/>
      </c>
      <c r="AB545" s="445" t="str">
        <f t="shared" si="516"/>
        <v/>
      </c>
      <c r="AC545" s="388"/>
      <c r="AD545" s="445" t="str">
        <f t="shared" si="517"/>
        <v/>
      </c>
      <c r="AE545" s="364" t="str">
        <f t="shared" si="498"/>
        <v/>
      </c>
      <c r="AF545" s="388"/>
      <c r="AG545" s="364"/>
      <c r="AH545" s="445" t="str">
        <f t="shared" si="499"/>
        <v/>
      </c>
      <c r="AI545" s="388"/>
      <c r="AJ545" s="445" t="str">
        <f t="shared" si="500"/>
        <v/>
      </c>
      <c r="AK545" s="364" t="str">
        <f t="shared" si="501"/>
        <v/>
      </c>
      <c r="AL545" s="388"/>
      <c r="AM545" s="364" t="str">
        <f t="shared" si="502"/>
        <v/>
      </c>
      <c r="AN545" s="445" t="str">
        <f t="shared" si="509"/>
        <v/>
      </c>
      <c r="AO545" s="388"/>
      <c r="AP545" s="445" t="str">
        <f t="shared" si="510"/>
        <v/>
      </c>
      <c r="AQ545" s="434" t="str">
        <f t="shared" si="511"/>
        <v/>
      </c>
      <c r="AR545" s="451"/>
      <c r="AS545" s="434" t="str">
        <f t="shared" si="512"/>
        <v/>
      </c>
      <c r="AT545" s="389"/>
      <c r="AU545" s="435" t="str">
        <f t="shared" si="513"/>
        <v/>
      </c>
      <c r="AV545" s="364">
        <f t="shared" si="514"/>
        <v>0.5</v>
      </c>
      <c r="AW545" s="389"/>
      <c r="AX545" s="365">
        <f>IF(A545="16) Qual porcentagem dos recursos financeiros de São Carlos será investida em abastecimento de água e estruturas de saneamento em 2050?   ",F545,"")</f>
        <v>1.4999999999999998</v>
      </c>
      <c r="AY545" s="366" t="str">
        <f t="shared" si="503"/>
        <v/>
      </c>
      <c r="AZ545" s="358" t="str">
        <f t="shared" si="504"/>
        <v/>
      </c>
      <c r="BA545" s="366" t="str">
        <f t="shared" si="505"/>
        <v/>
      </c>
      <c r="BB545" s="358" t="str">
        <f t="shared" si="506"/>
        <v/>
      </c>
      <c r="BC545" s="366" t="str">
        <f t="shared" si="507"/>
        <v/>
      </c>
      <c r="BD545" s="367" t="str">
        <f t="shared" si="508"/>
        <v/>
      </c>
      <c r="BE545" s="356"/>
      <c r="BF545" s="356"/>
      <c r="BG545" s="356"/>
      <c r="BH545" s="356"/>
    </row>
    <row r="546" spans="1:83" ht="21.75" thickBot="1" x14ac:dyDescent="0.4">
      <c r="A546" s="355"/>
      <c r="B546" s="355"/>
      <c r="C546" s="355"/>
      <c r="D546" s="355"/>
      <c r="E546" s="355"/>
      <c r="F546" s="383"/>
      <c r="G546" s="355"/>
      <c r="H546" s="823" t="s">
        <v>296</v>
      </c>
      <c r="I546" s="823"/>
      <c r="J546" s="355"/>
      <c r="Q546" s="364" t="str">
        <f t="shared" si="489"/>
        <v/>
      </c>
      <c r="R546" s="388"/>
      <c r="S546" s="364" t="str">
        <f t="shared" si="490"/>
        <v/>
      </c>
      <c r="T546" s="445" t="str">
        <f t="shared" si="491"/>
        <v/>
      </c>
      <c r="U546" s="388"/>
      <c r="V546" s="445" t="str">
        <f t="shared" si="492"/>
        <v/>
      </c>
      <c r="W546" s="388"/>
      <c r="X546" s="445" t="str">
        <f t="shared" si="493"/>
        <v/>
      </c>
      <c r="Y546" s="364" t="str">
        <f t="shared" si="494"/>
        <v/>
      </c>
      <c r="Z546" s="388"/>
      <c r="AA546" s="364" t="str">
        <f t="shared" si="495"/>
        <v/>
      </c>
      <c r="AB546" s="445" t="str">
        <f t="shared" si="516"/>
        <v/>
      </c>
      <c r="AC546" s="388"/>
      <c r="AD546" s="445" t="str">
        <f t="shared" si="517"/>
        <v/>
      </c>
      <c r="AE546" s="364" t="str">
        <f t="shared" si="498"/>
        <v/>
      </c>
      <c r="AF546" s="388"/>
      <c r="AG546" s="364"/>
      <c r="AH546" s="445" t="str">
        <f t="shared" si="499"/>
        <v/>
      </c>
      <c r="AI546" s="388"/>
      <c r="AJ546" s="445" t="str">
        <f t="shared" si="500"/>
        <v/>
      </c>
      <c r="AK546" s="364" t="str">
        <f t="shared" si="501"/>
        <v/>
      </c>
      <c r="AL546" s="388"/>
      <c r="AM546" s="364" t="str">
        <f t="shared" si="502"/>
        <v/>
      </c>
      <c r="AN546" s="445" t="str">
        <f t="shared" si="509"/>
        <v/>
      </c>
      <c r="AO546" s="388"/>
      <c r="AP546" s="445" t="str">
        <f t="shared" si="510"/>
        <v/>
      </c>
      <c r="AQ546" s="434" t="str">
        <f t="shared" si="511"/>
        <v/>
      </c>
      <c r="AR546" s="451"/>
      <c r="AS546" s="434" t="str">
        <f t="shared" si="512"/>
        <v/>
      </c>
      <c r="AT546" s="389"/>
      <c r="AU546" s="435" t="str">
        <f t="shared" si="513"/>
        <v/>
      </c>
      <c r="AV546" s="364" t="str">
        <f t="shared" si="514"/>
        <v/>
      </c>
      <c r="AW546" s="389"/>
      <c r="AX546" s="365" t="str">
        <f t="shared" si="515"/>
        <v/>
      </c>
      <c r="AY546" s="366" t="str">
        <f t="shared" si="503"/>
        <v/>
      </c>
      <c r="AZ546" s="358" t="str">
        <f t="shared" si="504"/>
        <v/>
      </c>
      <c r="BA546" s="366" t="str">
        <f t="shared" si="505"/>
        <v/>
      </c>
      <c r="BB546" s="358" t="str">
        <f t="shared" si="506"/>
        <v/>
      </c>
      <c r="BC546" s="366" t="str">
        <f t="shared" si="507"/>
        <v/>
      </c>
      <c r="BD546" s="367" t="str">
        <f t="shared" si="508"/>
        <v/>
      </c>
      <c r="BE546" s="356"/>
      <c r="BF546" s="356"/>
      <c r="BG546" s="356"/>
      <c r="BH546" s="356"/>
    </row>
    <row r="547" spans="1:83" ht="21.75" thickBot="1" x14ac:dyDescent="0.4">
      <c r="A547" s="368" t="s">
        <v>297</v>
      </c>
      <c r="B547" s="820" t="s">
        <v>363</v>
      </c>
      <c r="C547" s="821"/>
      <c r="D547" s="821"/>
      <c r="E547" s="821"/>
      <c r="F547" s="821"/>
      <c r="G547" s="822"/>
      <c r="H547" s="819">
        <v>1</v>
      </c>
      <c r="I547" s="819"/>
      <c r="J547" s="355"/>
      <c r="Q547" s="364" t="str">
        <f t="shared" si="489"/>
        <v/>
      </c>
      <c r="R547" s="388"/>
      <c r="S547" s="364" t="str">
        <f t="shared" si="490"/>
        <v/>
      </c>
      <c r="T547" s="445" t="str">
        <f t="shared" si="491"/>
        <v/>
      </c>
      <c r="U547" s="388"/>
      <c r="V547" s="445" t="str">
        <f t="shared" si="492"/>
        <v/>
      </c>
      <c r="W547" s="388"/>
      <c r="X547" s="445" t="str">
        <f t="shared" si="493"/>
        <v/>
      </c>
      <c r="Y547" s="364" t="str">
        <f t="shared" si="494"/>
        <v/>
      </c>
      <c r="Z547" s="388"/>
      <c r="AA547" s="364" t="str">
        <f t="shared" si="495"/>
        <v/>
      </c>
      <c r="AB547" s="445" t="str">
        <f t="shared" si="516"/>
        <v/>
      </c>
      <c r="AC547" s="388"/>
      <c r="AD547" s="445" t="str">
        <f t="shared" si="517"/>
        <v/>
      </c>
      <c r="AE547" s="364" t="str">
        <f t="shared" si="498"/>
        <v/>
      </c>
      <c r="AF547" s="388"/>
      <c r="AG547" s="364"/>
      <c r="AH547" s="445" t="str">
        <f t="shared" si="499"/>
        <v/>
      </c>
      <c r="AI547" s="388"/>
      <c r="AJ547" s="445" t="str">
        <f t="shared" si="500"/>
        <v/>
      </c>
      <c r="AK547" s="364" t="str">
        <f t="shared" si="501"/>
        <v/>
      </c>
      <c r="AL547" s="388"/>
      <c r="AM547" s="364" t="str">
        <f t="shared" si="502"/>
        <v/>
      </c>
      <c r="AN547" s="445" t="str">
        <f t="shared" si="509"/>
        <v/>
      </c>
      <c r="AO547" s="388"/>
      <c r="AP547" s="445" t="str">
        <f t="shared" si="510"/>
        <v/>
      </c>
      <c r="AQ547" s="434" t="str">
        <f t="shared" si="511"/>
        <v/>
      </c>
      <c r="AR547" s="451"/>
      <c r="AS547" s="434" t="str">
        <f t="shared" si="512"/>
        <v/>
      </c>
      <c r="AT547" s="389"/>
      <c r="AU547" s="435" t="str">
        <f t="shared" si="513"/>
        <v/>
      </c>
      <c r="AV547" s="364" t="str">
        <f t="shared" si="514"/>
        <v/>
      </c>
      <c r="AW547" s="389"/>
      <c r="AX547" s="365" t="str">
        <f t="shared" si="515"/>
        <v/>
      </c>
      <c r="AY547" s="366">
        <f t="shared" si="503"/>
        <v>1</v>
      </c>
      <c r="AZ547" s="358" t="str">
        <f t="shared" si="504"/>
        <v/>
      </c>
      <c r="BA547" s="366" t="str">
        <f t="shared" si="505"/>
        <v/>
      </c>
      <c r="BB547" s="358" t="str">
        <f t="shared" si="506"/>
        <v/>
      </c>
      <c r="BC547" s="366" t="str">
        <f t="shared" si="507"/>
        <v/>
      </c>
      <c r="BD547" s="367" t="str">
        <f t="shared" si="508"/>
        <v/>
      </c>
      <c r="BE547" s="356"/>
      <c r="BF547" s="356"/>
      <c r="BG547" s="356"/>
      <c r="BH547" s="356"/>
    </row>
    <row r="548" spans="1:83" ht="21.75" thickBot="1" x14ac:dyDescent="0.4">
      <c r="A548" s="368" t="s">
        <v>299</v>
      </c>
      <c r="B548" s="820" t="s">
        <v>364</v>
      </c>
      <c r="C548" s="821"/>
      <c r="D548" s="821"/>
      <c r="E548" s="821"/>
      <c r="F548" s="821"/>
      <c r="G548" s="822"/>
      <c r="H548" s="819">
        <v>1</v>
      </c>
      <c r="I548" s="819"/>
      <c r="J548" s="355"/>
      <c r="Q548" s="364" t="str">
        <f t="shared" si="489"/>
        <v/>
      </c>
      <c r="R548" s="388"/>
      <c r="S548" s="364" t="str">
        <f t="shared" si="490"/>
        <v/>
      </c>
      <c r="T548" s="445" t="str">
        <f t="shared" si="491"/>
        <v/>
      </c>
      <c r="U548" s="388"/>
      <c r="V548" s="445" t="str">
        <f t="shared" si="492"/>
        <v/>
      </c>
      <c r="W548" s="388"/>
      <c r="X548" s="445" t="str">
        <f t="shared" si="493"/>
        <v/>
      </c>
      <c r="Y548" s="364" t="str">
        <f t="shared" si="494"/>
        <v/>
      </c>
      <c r="Z548" s="388"/>
      <c r="AA548" s="364" t="str">
        <f t="shared" si="495"/>
        <v/>
      </c>
      <c r="AB548" s="445" t="str">
        <f t="shared" si="516"/>
        <v/>
      </c>
      <c r="AC548" s="388"/>
      <c r="AD548" s="445" t="str">
        <f t="shared" si="517"/>
        <v/>
      </c>
      <c r="AE548" s="364" t="str">
        <f t="shared" si="498"/>
        <v/>
      </c>
      <c r="AF548" s="388"/>
      <c r="AG548" s="364"/>
      <c r="AH548" s="445" t="str">
        <f t="shared" si="499"/>
        <v/>
      </c>
      <c r="AI548" s="388"/>
      <c r="AJ548" s="445" t="str">
        <f t="shared" si="500"/>
        <v/>
      </c>
      <c r="AK548" s="364" t="str">
        <f t="shared" si="501"/>
        <v/>
      </c>
      <c r="AL548" s="388"/>
      <c r="AM548" s="364" t="str">
        <f t="shared" si="502"/>
        <v/>
      </c>
      <c r="AN548" s="445" t="str">
        <f t="shared" si="509"/>
        <v/>
      </c>
      <c r="AO548" s="388"/>
      <c r="AP548" s="445" t="str">
        <f t="shared" si="510"/>
        <v/>
      </c>
      <c r="AQ548" s="434" t="str">
        <f t="shared" si="511"/>
        <v/>
      </c>
      <c r="AR548" s="451"/>
      <c r="AS548" s="434" t="str">
        <f t="shared" si="512"/>
        <v/>
      </c>
      <c r="AT548" s="389"/>
      <c r="AU548" s="435" t="str">
        <f t="shared" si="513"/>
        <v/>
      </c>
      <c r="AV548" s="364" t="str">
        <f t="shared" si="514"/>
        <v/>
      </c>
      <c r="AW548" s="389"/>
      <c r="AX548" s="365" t="str">
        <f t="shared" si="515"/>
        <v/>
      </c>
      <c r="AY548" s="366" t="str">
        <f t="shared" si="503"/>
        <v/>
      </c>
      <c r="AZ548" s="358">
        <f t="shared" si="504"/>
        <v>1</v>
      </c>
      <c r="BA548" s="366" t="str">
        <f t="shared" si="505"/>
        <v/>
      </c>
      <c r="BB548" s="358" t="str">
        <f t="shared" si="506"/>
        <v/>
      </c>
      <c r="BC548" s="366" t="str">
        <f t="shared" si="507"/>
        <v/>
      </c>
      <c r="BD548" s="367" t="str">
        <f t="shared" si="508"/>
        <v/>
      </c>
      <c r="BE548" s="356"/>
      <c r="BF548" s="356"/>
      <c r="BG548" s="356"/>
      <c r="BH548" s="356"/>
    </row>
    <row r="549" spans="1:83" ht="21.75" thickBot="1" x14ac:dyDescent="0.4">
      <c r="A549" s="368" t="s">
        <v>301</v>
      </c>
      <c r="B549" s="820" t="s">
        <v>298</v>
      </c>
      <c r="C549" s="821"/>
      <c r="D549" s="821"/>
      <c r="E549" s="821"/>
      <c r="F549" s="821"/>
      <c r="G549" s="822"/>
      <c r="H549" s="819">
        <v>0</v>
      </c>
      <c r="I549" s="819"/>
      <c r="J549" s="355"/>
      <c r="Q549" s="364" t="str">
        <f t="shared" si="489"/>
        <v/>
      </c>
      <c r="R549" s="388"/>
      <c r="S549" s="364" t="str">
        <f t="shared" si="490"/>
        <v/>
      </c>
      <c r="T549" s="445" t="str">
        <f t="shared" si="491"/>
        <v/>
      </c>
      <c r="U549" s="388"/>
      <c r="V549" s="445" t="str">
        <f t="shared" si="492"/>
        <v/>
      </c>
      <c r="W549" s="388"/>
      <c r="X549" s="445" t="str">
        <f t="shared" si="493"/>
        <v/>
      </c>
      <c r="Y549" s="364" t="str">
        <f t="shared" si="494"/>
        <v/>
      </c>
      <c r="Z549" s="388"/>
      <c r="AA549" s="364" t="str">
        <f t="shared" si="495"/>
        <v/>
      </c>
      <c r="AB549" s="445" t="str">
        <f t="shared" si="516"/>
        <v/>
      </c>
      <c r="AC549" s="388"/>
      <c r="AD549" s="445" t="str">
        <f t="shared" si="517"/>
        <v/>
      </c>
      <c r="AE549" s="364" t="str">
        <f t="shared" si="498"/>
        <v/>
      </c>
      <c r="AF549" s="388"/>
      <c r="AG549" s="364"/>
      <c r="AH549" s="445" t="str">
        <f t="shared" si="499"/>
        <v/>
      </c>
      <c r="AI549" s="388"/>
      <c r="AJ549" s="445" t="str">
        <f t="shared" si="500"/>
        <v/>
      </c>
      <c r="AK549" s="364" t="str">
        <f t="shared" si="501"/>
        <v/>
      </c>
      <c r="AL549" s="388"/>
      <c r="AM549" s="364" t="str">
        <f t="shared" si="502"/>
        <v/>
      </c>
      <c r="AN549" s="445" t="str">
        <f t="shared" si="509"/>
        <v/>
      </c>
      <c r="AO549" s="388"/>
      <c r="AP549" s="445" t="str">
        <f t="shared" si="510"/>
        <v/>
      </c>
      <c r="AQ549" s="434" t="str">
        <f t="shared" si="511"/>
        <v/>
      </c>
      <c r="AR549" s="451"/>
      <c r="AS549" s="434" t="str">
        <f t="shared" si="512"/>
        <v/>
      </c>
      <c r="AT549" s="389"/>
      <c r="AU549" s="435" t="str">
        <f t="shared" si="513"/>
        <v/>
      </c>
      <c r="AV549" s="364" t="str">
        <f t="shared" si="514"/>
        <v/>
      </c>
      <c r="AW549" s="389"/>
      <c r="AX549" s="365" t="str">
        <f t="shared" si="515"/>
        <v/>
      </c>
      <c r="AY549" s="366" t="str">
        <f t="shared" si="503"/>
        <v/>
      </c>
      <c r="AZ549" s="358" t="str">
        <f t="shared" si="504"/>
        <v/>
      </c>
      <c r="BA549" s="366">
        <f t="shared" si="505"/>
        <v>0</v>
      </c>
      <c r="BB549" s="358" t="str">
        <f t="shared" si="506"/>
        <v/>
      </c>
      <c r="BC549" s="366" t="str">
        <f t="shared" si="507"/>
        <v/>
      </c>
      <c r="BD549" s="367" t="str">
        <f t="shared" si="508"/>
        <v/>
      </c>
      <c r="BE549" s="356"/>
      <c r="BF549" s="356"/>
      <c r="BG549" s="356"/>
      <c r="BH549" s="356"/>
    </row>
    <row r="550" spans="1:83" ht="21.75" thickBot="1" x14ac:dyDescent="0.4">
      <c r="A550" s="368" t="s">
        <v>302</v>
      </c>
      <c r="B550" s="820" t="s">
        <v>3</v>
      </c>
      <c r="C550" s="821"/>
      <c r="D550" s="821"/>
      <c r="E550" s="821"/>
      <c r="F550" s="821"/>
      <c r="G550" s="822"/>
      <c r="H550" s="819">
        <v>1</v>
      </c>
      <c r="I550" s="819"/>
      <c r="J550" s="355"/>
      <c r="Q550" s="364" t="str">
        <f t="shared" si="489"/>
        <v/>
      </c>
      <c r="R550" s="388"/>
      <c r="S550" s="364" t="str">
        <f t="shared" si="490"/>
        <v/>
      </c>
      <c r="T550" s="445" t="str">
        <f t="shared" si="491"/>
        <v/>
      </c>
      <c r="U550" s="388"/>
      <c r="V550" s="445" t="str">
        <f t="shared" si="492"/>
        <v/>
      </c>
      <c r="W550" s="388"/>
      <c r="X550" s="445" t="str">
        <f t="shared" si="493"/>
        <v/>
      </c>
      <c r="Y550" s="364" t="str">
        <f t="shared" si="494"/>
        <v/>
      </c>
      <c r="Z550" s="388"/>
      <c r="AA550" s="364" t="str">
        <f t="shared" si="495"/>
        <v/>
      </c>
      <c r="AB550" s="445" t="str">
        <f t="shared" si="516"/>
        <v/>
      </c>
      <c r="AC550" s="388"/>
      <c r="AD550" s="445" t="str">
        <f t="shared" si="517"/>
        <v/>
      </c>
      <c r="AE550" s="364" t="str">
        <f t="shared" si="498"/>
        <v/>
      </c>
      <c r="AF550" s="388"/>
      <c r="AG550" s="364"/>
      <c r="AH550" s="445" t="str">
        <f t="shared" si="499"/>
        <v/>
      </c>
      <c r="AI550" s="388"/>
      <c r="AJ550" s="445" t="str">
        <f t="shared" si="500"/>
        <v/>
      </c>
      <c r="AK550" s="364" t="str">
        <f t="shared" si="501"/>
        <v/>
      </c>
      <c r="AL550" s="388"/>
      <c r="AM550" s="364" t="str">
        <f t="shared" si="502"/>
        <v/>
      </c>
      <c r="AN550" s="445" t="str">
        <f t="shared" si="509"/>
        <v/>
      </c>
      <c r="AO550" s="388"/>
      <c r="AP550" s="445" t="str">
        <f t="shared" si="510"/>
        <v/>
      </c>
      <c r="AQ550" s="434" t="str">
        <f t="shared" si="511"/>
        <v/>
      </c>
      <c r="AR550" s="451"/>
      <c r="AS550" s="434" t="str">
        <f t="shared" si="512"/>
        <v/>
      </c>
      <c r="AT550" s="389"/>
      <c r="AU550" s="435" t="str">
        <f t="shared" si="513"/>
        <v/>
      </c>
      <c r="AV550" s="364" t="str">
        <f t="shared" si="514"/>
        <v/>
      </c>
      <c r="AW550" s="389"/>
      <c r="AX550" s="365" t="str">
        <f t="shared" si="515"/>
        <v/>
      </c>
      <c r="AY550" s="366" t="str">
        <f t="shared" si="503"/>
        <v/>
      </c>
      <c r="AZ550" s="358" t="str">
        <f t="shared" si="504"/>
        <v/>
      </c>
      <c r="BA550" s="366" t="str">
        <f t="shared" si="505"/>
        <v/>
      </c>
      <c r="BB550" s="358">
        <f t="shared" si="506"/>
        <v>1</v>
      </c>
      <c r="BC550" s="366" t="str">
        <f t="shared" si="507"/>
        <v/>
      </c>
      <c r="BD550" s="367" t="str">
        <f t="shared" si="508"/>
        <v/>
      </c>
      <c r="BE550" s="356"/>
      <c r="BF550" s="356"/>
      <c r="BG550" s="356"/>
      <c r="BH550" s="356"/>
    </row>
    <row r="551" spans="1:83" ht="21.75" thickBot="1" x14ac:dyDescent="0.4">
      <c r="A551" s="368" t="s">
        <v>303</v>
      </c>
      <c r="B551" s="820" t="s">
        <v>365</v>
      </c>
      <c r="C551" s="821"/>
      <c r="D551" s="821"/>
      <c r="E551" s="821"/>
      <c r="F551" s="821"/>
      <c r="G551" s="822"/>
      <c r="H551" s="819">
        <v>1</v>
      </c>
      <c r="I551" s="819"/>
      <c r="J551" s="355"/>
      <c r="Q551" s="364" t="str">
        <f t="shared" si="489"/>
        <v/>
      </c>
      <c r="R551" s="388"/>
      <c r="S551" s="364" t="str">
        <f t="shared" si="490"/>
        <v/>
      </c>
      <c r="T551" s="445" t="str">
        <f t="shared" si="491"/>
        <v/>
      </c>
      <c r="U551" s="388"/>
      <c r="V551" s="445" t="str">
        <f t="shared" si="492"/>
        <v/>
      </c>
      <c r="W551" s="388"/>
      <c r="X551" s="445" t="str">
        <f t="shared" si="493"/>
        <v/>
      </c>
      <c r="Y551" s="364" t="str">
        <f t="shared" si="494"/>
        <v/>
      </c>
      <c r="Z551" s="388"/>
      <c r="AA551" s="364" t="str">
        <f t="shared" si="495"/>
        <v/>
      </c>
      <c r="AB551" s="445" t="str">
        <f t="shared" si="516"/>
        <v/>
      </c>
      <c r="AC551" s="388"/>
      <c r="AD551" s="445" t="str">
        <f t="shared" si="517"/>
        <v/>
      </c>
      <c r="AE551" s="364" t="str">
        <f t="shared" si="498"/>
        <v/>
      </c>
      <c r="AF551" s="388"/>
      <c r="AG551" s="364"/>
      <c r="AH551" s="445" t="str">
        <f t="shared" si="499"/>
        <v/>
      </c>
      <c r="AI551" s="388"/>
      <c r="AJ551" s="445" t="str">
        <f t="shared" si="500"/>
        <v/>
      </c>
      <c r="AK551" s="364" t="str">
        <f t="shared" si="501"/>
        <v/>
      </c>
      <c r="AL551" s="388"/>
      <c r="AM551" s="364" t="str">
        <f t="shared" si="502"/>
        <v/>
      </c>
      <c r="AN551" s="445" t="str">
        <f t="shared" si="509"/>
        <v/>
      </c>
      <c r="AO551" s="388"/>
      <c r="AP551" s="445" t="str">
        <f t="shared" si="510"/>
        <v/>
      </c>
      <c r="AQ551" s="434" t="str">
        <f t="shared" si="511"/>
        <v/>
      </c>
      <c r="AR551" s="451"/>
      <c r="AS551" s="434" t="str">
        <f t="shared" si="512"/>
        <v/>
      </c>
      <c r="AT551" s="389"/>
      <c r="AU551" s="435" t="str">
        <f t="shared" si="513"/>
        <v/>
      </c>
      <c r="AV551" s="364" t="str">
        <f t="shared" si="514"/>
        <v/>
      </c>
      <c r="AW551" s="389"/>
      <c r="AX551" s="365" t="str">
        <f t="shared" si="515"/>
        <v/>
      </c>
      <c r="AY551" s="366" t="str">
        <f t="shared" si="503"/>
        <v/>
      </c>
      <c r="AZ551" s="358" t="str">
        <f t="shared" si="504"/>
        <v/>
      </c>
      <c r="BA551" s="366" t="str">
        <f t="shared" si="505"/>
        <v/>
      </c>
      <c r="BB551" s="358" t="str">
        <f t="shared" si="506"/>
        <v/>
      </c>
      <c r="BC551" s="366">
        <f t="shared" si="507"/>
        <v>1</v>
      </c>
      <c r="BD551" s="367" t="str">
        <f t="shared" si="508"/>
        <v/>
      </c>
      <c r="BE551" s="356"/>
      <c r="BF551" s="356"/>
      <c r="BG551" s="356"/>
      <c r="BH551" s="356"/>
    </row>
    <row r="552" spans="1:83" ht="21.75" thickBot="1" x14ac:dyDescent="0.4">
      <c r="A552" s="368" t="s">
        <v>305</v>
      </c>
      <c r="B552" s="820"/>
      <c r="C552" s="821"/>
      <c r="D552" s="821"/>
      <c r="E552" s="821"/>
      <c r="F552" s="821"/>
      <c r="G552" s="822"/>
      <c r="H552" s="819"/>
      <c r="I552" s="819"/>
      <c r="J552" s="355"/>
      <c r="Q552" s="364" t="str">
        <f t="shared" si="489"/>
        <v/>
      </c>
      <c r="R552" s="388"/>
      <c r="S552" s="364" t="str">
        <f t="shared" si="490"/>
        <v/>
      </c>
      <c r="T552" s="445" t="str">
        <f t="shared" si="491"/>
        <v/>
      </c>
      <c r="U552" s="388"/>
      <c r="V552" s="445" t="str">
        <f t="shared" si="492"/>
        <v/>
      </c>
      <c r="W552" s="388"/>
      <c r="X552" s="445" t="str">
        <f t="shared" si="493"/>
        <v/>
      </c>
      <c r="Y552" s="364" t="str">
        <f t="shared" si="494"/>
        <v/>
      </c>
      <c r="Z552" s="388"/>
      <c r="AA552" s="364" t="str">
        <f t="shared" si="495"/>
        <v/>
      </c>
      <c r="AB552" s="445" t="str">
        <f t="shared" si="516"/>
        <v/>
      </c>
      <c r="AC552" s="388"/>
      <c r="AD552" s="445" t="str">
        <f t="shared" si="517"/>
        <v/>
      </c>
      <c r="AE552" s="364" t="str">
        <f t="shared" si="498"/>
        <v/>
      </c>
      <c r="AF552" s="388"/>
      <c r="AG552" s="364"/>
      <c r="AH552" s="445" t="str">
        <f t="shared" si="499"/>
        <v/>
      </c>
      <c r="AI552" s="388"/>
      <c r="AJ552" s="445" t="str">
        <f t="shared" si="500"/>
        <v/>
      </c>
      <c r="AK552" s="364" t="str">
        <f t="shared" si="501"/>
        <v/>
      </c>
      <c r="AL552" s="388"/>
      <c r="AM552" s="364" t="str">
        <f t="shared" si="502"/>
        <v/>
      </c>
      <c r="AN552" s="445" t="str">
        <f t="shared" si="509"/>
        <v/>
      </c>
      <c r="AO552" s="388"/>
      <c r="AP552" s="445" t="str">
        <f t="shared" si="510"/>
        <v/>
      </c>
      <c r="AQ552" s="434" t="str">
        <f t="shared" si="511"/>
        <v/>
      </c>
      <c r="AR552" s="451"/>
      <c r="AS552" s="434" t="str">
        <f t="shared" si="512"/>
        <v/>
      </c>
      <c r="AT552" s="389"/>
      <c r="AU552" s="435" t="str">
        <f t="shared" si="513"/>
        <v/>
      </c>
      <c r="AV552" s="364" t="str">
        <f t="shared" si="514"/>
        <v/>
      </c>
      <c r="AW552" s="389"/>
      <c r="AX552" s="365" t="str">
        <f t="shared" si="515"/>
        <v/>
      </c>
      <c r="AY552" s="366" t="str">
        <f t="shared" si="503"/>
        <v/>
      </c>
      <c r="AZ552" s="358" t="str">
        <f t="shared" si="504"/>
        <v/>
      </c>
      <c r="BA552" s="366" t="str">
        <f t="shared" si="505"/>
        <v/>
      </c>
      <c r="BB552" s="358" t="str">
        <f t="shared" si="506"/>
        <v/>
      </c>
      <c r="BC552" s="366" t="str">
        <f t="shared" si="507"/>
        <v/>
      </c>
      <c r="BD552" s="367">
        <f t="shared" si="508"/>
        <v>0</v>
      </c>
      <c r="BE552" s="356"/>
      <c r="BF552" s="356"/>
      <c r="BG552" s="356"/>
      <c r="BH552" s="356"/>
      <c r="BJ552" s="360" t="str">
        <f>IF(B527&lt;20,SUM(AY526:BC552),"")</f>
        <v/>
      </c>
      <c r="BK552" s="360">
        <f>IF(AND(B527&gt;19,B527&lt;31),SUM(AY526:BC552),"")</f>
        <v>4</v>
      </c>
      <c r="BL552" s="360" t="str">
        <f>IF(B527&gt;30,SUM(AY526:BC552),"")</f>
        <v/>
      </c>
      <c r="BM552" s="356"/>
      <c r="BN552" s="360" t="str">
        <f>IF(AND(B527&lt;20,BJ552=0),1,"")</f>
        <v/>
      </c>
      <c r="BO552" s="360" t="str">
        <f>IF(AND(B527&lt;20,BJ552=1),1,"")</f>
        <v/>
      </c>
      <c r="BP552" s="360" t="str">
        <f>IF(AND(B527&lt;20,BJ552=2),1,"")</f>
        <v/>
      </c>
      <c r="BQ552" s="360" t="str">
        <f>IF(AND(B527&lt;20,BJ552=3),1,"")</f>
        <v/>
      </c>
      <c r="BR552" s="360" t="str">
        <f>IF(AND(B527&lt;20,BJ552=4),1,"")</f>
        <v/>
      </c>
      <c r="BS552" s="360" t="str">
        <f>IF(AND(B527&lt;20,BJ552=5),1,"")</f>
        <v/>
      </c>
      <c r="BT552" s="360" t="str">
        <f>IF(AND(AND(B527&gt;19,B527&lt;31),BK552=0),1,"")</f>
        <v/>
      </c>
      <c r="BU552" s="360" t="str">
        <f>IF(AND(AND(B527&gt;19,B527&lt;31),BK552=1),1,"")</f>
        <v/>
      </c>
      <c r="BV552" s="360" t="str">
        <f>IF(AND(AND(B527&gt;19,B527&lt;31),BK552=2),1,"")</f>
        <v/>
      </c>
      <c r="BW552" s="360" t="str">
        <f>IF(AND(AND(B527&gt;19,B527&lt;31),BK552=3),1,"")</f>
        <v/>
      </c>
      <c r="BX552" s="360">
        <f>IF(AND(AND(B527&gt;19,B527&lt;31),BK552=4),1,"")</f>
        <v>1</v>
      </c>
      <c r="BY552" s="360" t="str">
        <f>IF(AND(AND(B527&gt;19,B527&lt;31),BK552=5),1,"")</f>
        <v/>
      </c>
      <c r="BZ552" s="360" t="str">
        <f>IF(AND(B527&gt;30,BL552=0),1,"")</f>
        <v/>
      </c>
      <c r="CA552" s="360" t="str">
        <f>IF(AND(B527&gt;30,BL552=1),1,"")</f>
        <v/>
      </c>
      <c r="CB552" s="360" t="str">
        <f>IF(AND(B527&gt;30,BL552=2),1,"")</f>
        <v/>
      </c>
      <c r="CC552" s="360" t="str">
        <f>IF(AND(B527&gt;30,BL552=3),1,"")</f>
        <v/>
      </c>
      <c r="CD552" s="360" t="str">
        <f>IF(AND(B527&gt;30,BL552=4),1,"")</f>
        <v/>
      </c>
      <c r="CE552" s="360" t="str">
        <f>IF(AND(B527&gt;30,BL552=5),1,"")</f>
        <v/>
      </c>
    </row>
    <row r="553" spans="1:83" ht="36" x14ac:dyDescent="0.35">
      <c r="A553" s="818" t="str">
        <f>CONCATENATE("Voluntário",J553)</f>
        <v>Voluntário20</v>
      </c>
      <c r="B553" s="818"/>
      <c r="C553" s="818"/>
      <c r="D553" s="818"/>
      <c r="E553" s="818"/>
      <c r="F553" s="818"/>
      <c r="G553" s="818"/>
      <c r="H553" s="818"/>
      <c r="I553" s="818"/>
      <c r="J553" s="355">
        <f>J524+1</f>
        <v>20</v>
      </c>
      <c r="Q553" s="396"/>
      <c r="S553" s="396"/>
      <c r="T553" s="396"/>
      <c r="V553" s="396"/>
      <c r="X553" s="396"/>
      <c r="Y553" s="396"/>
      <c r="AA553" s="396"/>
      <c r="AB553" s="396"/>
      <c r="AD553" s="396"/>
      <c r="AE553" s="396"/>
      <c r="AG553" s="396"/>
      <c r="AH553" s="396"/>
      <c r="AJ553" s="396"/>
      <c r="AK553" s="396"/>
      <c r="AM553" s="396"/>
      <c r="AN553" s="396"/>
      <c r="AP553" s="396"/>
      <c r="AV553" s="396"/>
      <c r="AX553" s="397"/>
      <c r="AY553" s="398"/>
      <c r="AZ553" s="399"/>
      <c r="BA553" s="398"/>
      <c r="BB553" s="399"/>
      <c r="BC553" s="398"/>
      <c r="BD553" s="398"/>
      <c r="BE553" s="356"/>
      <c r="BF553" s="356"/>
      <c r="BG553" s="356"/>
      <c r="BH553" s="356"/>
    </row>
    <row r="554" spans="1:83" ht="21" x14ac:dyDescent="0.35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Q554" s="396"/>
      <c r="S554" s="396"/>
      <c r="T554" s="396"/>
      <c r="V554" s="396"/>
      <c r="X554" s="396"/>
      <c r="Y554" s="396"/>
      <c r="AA554" s="396"/>
      <c r="AB554" s="396"/>
      <c r="AD554" s="396"/>
      <c r="AE554" s="396"/>
      <c r="AG554" s="396"/>
      <c r="AH554" s="396"/>
      <c r="AJ554" s="396"/>
      <c r="AK554" s="396"/>
      <c r="AM554" s="396"/>
      <c r="AN554" s="396"/>
      <c r="AP554" s="396"/>
      <c r="AV554" s="396"/>
      <c r="AX554" s="397"/>
      <c r="AY554" s="398"/>
      <c r="AZ554" s="399"/>
      <c r="BA554" s="398"/>
      <c r="BB554" s="399"/>
      <c r="BC554" s="398"/>
      <c r="BD554" s="398"/>
      <c r="BE554" s="356"/>
      <c r="BF554" s="356"/>
      <c r="BG554" s="356"/>
      <c r="BH554" s="356"/>
    </row>
    <row r="555" spans="1:83" ht="21" x14ac:dyDescent="0.35">
      <c r="A555" s="356" t="s">
        <v>271</v>
      </c>
      <c r="B555" s="824" t="s">
        <v>366</v>
      </c>
      <c r="C555" s="819"/>
      <c r="D555" s="819"/>
      <c r="E555" s="819"/>
      <c r="F555" s="819"/>
      <c r="G555" s="819"/>
      <c r="H555" s="819"/>
      <c r="I555" s="819"/>
      <c r="J555" s="355"/>
      <c r="Q555" s="396"/>
      <c r="S555" s="396"/>
      <c r="T555" s="396"/>
      <c r="V555" s="396"/>
      <c r="X555" s="396"/>
      <c r="Y555" s="396"/>
      <c r="AA555" s="396"/>
      <c r="AB555" s="396"/>
      <c r="AD555" s="396"/>
      <c r="AE555" s="396"/>
      <c r="AG555" s="396"/>
      <c r="AH555" s="396"/>
      <c r="AJ555" s="396"/>
      <c r="AK555" s="396"/>
      <c r="AM555" s="396"/>
      <c r="AN555" s="396"/>
      <c r="AP555" s="396"/>
      <c r="AV555" s="396"/>
      <c r="AX555" s="397"/>
      <c r="AY555" s="398"/>
      <c r="AZ555" s="399"/>
      <c r="BA555" s="398"/>
      <c r="BB555" s="399"/>
      <c r="BC555" s="398"/>
      <c r="BD555" s="398"/>
      <c r="BE555" s="356"/>
      <c r="BF555" s="356"/>
      <c r="BG555" s="356"/>
      <c r="BH555" s="356"/>
    </row>
    <row r="556" spans="1:83" ht="21" x14ac:dyDescent="0.35">
      <c r="A556" s="356" t="s">
        <v>272</v>
      </c>
      <c r="B556" s="819">
        <v>10</v>
      </c>
      <c r="C556" s="819"/>
      <c r="D556" s="819"/>
      <c r="E556" s="819"/>
      <c r="F556" s="819"/>
      <c r="G556" s="819"/>
      <c r="H556" s="819"/>
      <c r="I556" s="819"/>
      <c r="J556" s="355"/>
      <c r="Q556" s="396"/>
      <c r="S556" s="396"/>
      <c r="T556" s="396"/>
      <c r="V556" s="396"/>
      <c r="X556" s="396"/>
      <c r="Y556" s="396"/>
      <c r="AA556" s="396"/>
      <c r="AB556" s="396"/>
      <c r="AD556" s="396"/>
      <c r="AE556" s="396"/>
      <c r="AG556" s="396"/>
      <c r="AH556" s="396"/>
      <c r="AJ556" s="396"/>
      <c r="AK556" s="396"/>
      <c r="AM556" s="396"/>
      <c r="AN556" s="396"/>
      <c r="AP556" s="396"/>
      <c r="AV556" s="396"/>
      <c r="AX556" s="397"/>
      <c r="AY556" s="398"/>
      <c r="AZ556" s="399"/>
      <c r="BA556" s="398"/>
      <c r="BB556" s="399"/>
      <c r="BC556" s="398"/>
      <c r="BD556" s="398"/>
      <c r="BE556" s="356"/>
      <c r="BF556" s="360">
        <f>IF(B556&lt;20,1,"")</f>
        <v>1</v>
      </c>
      <c r="BG556" s="360" t="str">
        <f>IF(AND(B556&gt;19,B556&lt;31),1,"")</f>
        <v/>
      </c>
      <c r="BH556" s="360" t="str">
        <f>IF(B556&gt;30,1,"")</f>
        <v/>
      </c>
    </row>
    <row r="557" spans="1:83" ht="21" x14ac:dyDescent="0.35">
      <c r="A557" s="356" t="s">
        <v>273</v>
      </c>
      <c r="B557" s="819" t="s">
        <v>367</v>
      </c>
      <c r="C557" s="819"/>
      <c r="D557" s="819"/>
      <c r="E557" s="819"/>
      <c r="F557" s="819"/>
      <c r="G557" s="819"/>
      <c r="H557" s="819"/>
      <c r="I557" s="819"/>
      <c r="J557" s="355"/>
      <c r="Q557" s="396"/>
      <c r="S557" s="396"/>
      <c r="T557" s="396"/>
      <c r="V557" s="396"/>
      <c r="X557" s="396"/>
      <c r="Y557" s="396"/>
      <c r="AA557" s="396"/>
      <c r="AB557" s="396"/>
      <c r="AD557" s="396"/>
      <c r="AE557" s="396"/>
      <c r="AG557" s="396"/>
      <c r="AH557" s="396"/>
      <c r="AJ557" s="396"/>
      <c r="AK557" s="396"/>
      <c r="AM557" s="396"/>
      <c r="AN557" s="396"/>
      <c r="AP557" s="396"/>
      <c r="AV557" s="396"/>
      <c r="AX557" s="397"/>
      <c r="AY557" s="398"/>
      <c r="AZ557" s="399"/>
      <c r="BA557" s="398"/>
      <c r="BB557" s="399"/>
      <c r="BC557" s="398"/>
      <c r="BD557" s="398"/>
      <c r="BE557" s="356"/>
      <c r="BF557" s="356"/>
      <c r="BG557" s="356"/>
      <c r="BH557" s="356"/>
    </row>
    <row r="558" spans="1:83" ht="21.75" thickBot="1" x14ac:dyDescent="0.4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Q558" s="396"/>
      <c r="S558" s="396"/>
      <c r="T558" s="396"/>
      <c r="V558" s="396"/>
      <c r="X558" s="396"/>
      <c r="Y558" s="396"/>
      <c r="AA558" s="396"/>
      <c r="AB558" s="396"/>
      <c r="AD558" s="396"/>
      <c r="AE558" s="396"/>
      <c r="AG558" s="396"/>
      <c r="AH558" s="396"/>
      <c r="AJ558" s="396"/>
      <c r="AK558" s="396"/>
      <c r="AM558" s="396"/>
      <c r="AN558" s="396"/>
      <c r="AP558" s="396"/>
      <c r="AV558" s="396"/>
      <c r="AX558" s="397"/>
      <c r="AY558" s="398"/>
      <c r="AZ558" s="399"/>
      <c r="BA558" s="398"/>
      <c r="BB558" s="399"/>
      <c r="BC558" s="398"/>
      <c r="BD558" s="398"/>
      <c r="BE558" s="356"/>
      <c r="BF558" s="356"/>
      <c r="BG558" s="356"/>
      <c r="BH558" s="356"/>
    </row>
    <row r="559" spans="1:83" ht="21.75" thickBot="1" x14ac:dyDescent="0.4">
      <c r="A559" s="368" t="s">
        <v>275</v>
      </c>
      <c r="B559" s="369">
        <v>3</v>
      </c>
      <c r="C559" s="370"/>
      <c r="D559" s="355"/>
      <c r="E559" s="355"/>
      <c r="F559" s="355"/>
      <c r="G559" s="355"/>
      <c r="H559" s="355"/>
      <c r="I559" s="355"/>
      <c r="J559" s="355"/>
      <c r="Q559" s="364" t="str">
        <f t="shared" ref="Q559:Q581" si="518">IF(A559="5) Quanto a sua casa pagava de conta de água mensalmente há 10 anos atrás (aproximadamente)?",F559,"")</f>
        <v/>
      </c>
      <c r="R559" s="388"/>
      <c r="S559" s="364" t="str">
        <f t="shared" ref="S559:S581" si="519">IF(A559="5) Quanto a sua casa pagava de conta de água mensalmente há 10 anos atrás (aproximadamente)?",I559,"")</f>
        <v/>
      </c>
      <c r="T559" s="445" t="str">
        <f t="shared" ref="T559:T581" si="520">IF(A559="6) Quanto a sua casa paga de conta de água hoje?  ",F559,"")</f>
        <v/>
      </c>
      <c r="U559" s="388"/>
      <c r="V559" s="445" t="str">
        <f t="shared" ref="V559:V581" si="521">IF(A559="7) Quanto você acha que sua casa pagará de conta de água em 2030?",F559,"")</f>
        <v/>
      </c>
      <c r="W559" s="388"/>
      <c r="X559" s="445" t="str">
        <f t="shared" ref="X559:X581" si="522">IF(A559="7) Quanto você acha que sua casa pagará de conta de água em 2030?",I559,"")</f>
        <v/>
      </c>
      <c r="Y559" s="364" t="str">
        <f t="shared" ref="Y559:Y581" si="523">IF(A559="8) Quanto você acha que sua casa pagará de conta de água em 2050?  ",F559,"")</f>
        <v/>
      </c>
      <c r="Z559" s="388"/>
      <c r="AA559" s="364" t="str">
        <f t="shared" ref="AA559:AA581" si="524">IF(A559="8) Quanto você acha que sua casa pagará de conta de água em 2050?  ",I559,"")</f>
        <v/>
      </c>
      <c r="AB559" s="445" t="str">
        <f t="shared" ref="AB559:AB581" si="525">IF(A559="9) Há dez anos atrás, sua casa produzia quantas sacolinhas de lixo por semana (aproximadamente)?",F559,"")</f>
        <v/>
      </c>
      <c r="AC559" s="388"/>
      <c r="AD559" s="445" t="str">
        <f t="shared" ref="AD559:AD581" si="526">IF(A559="9) Há dez anos atrás, sua casa produzia quantas sacolinhas de lixo por semana (aproximadamente)?",I559,"")</f>
        <v/>
      </c>
      <c r="AE559" s="364" t="str">
        <f t="shared" ref="AE559:AE581" si="527">IF(A559="10) Sua casa produz quantas sacolinhas de lixo por semana hoje em dia?   ",F559,"")</f>
        <v/>
      </c>
      <c r="AF559" s="388"/>
      <c r="AG559" s="364"/>
      <c r="AH559" s="445" t="str">
        <f t="shared" ref="AH559:AH581" si="528">IF(A559="11) Quantas sacolinhas de lixo você acha que sua casa produzirá por semana em 2030?  ",F559,"")</f>
        <v/>
      </c>
      <c r="AI559" s="388"/>
      <c r="AJ559" s="445" t="str">
        <f t="shared" ref="AJ559:AJ581" si="529">IF(A559="11) Quantas sacolinhas de lixo você acha que sua casa produzirá por semana em 2030?  ",I559,"")</f>
        <v/>
      </c>
      <c r="AK559" s="364" t="str">
        <f t="shared" ref="AK559:AK581" si="530">IF(A559="12) Quantas sacolinhas de lixo você acha que sua casa produzirá por semana em 2050?  ",F559,"")</f>
        <v/>
      </c>
      <c r="AL559" s="388"/>
      <c r="AM559" s="364" t="str">
        <f t="shared" ref="AM559:AM581" si="531">IF(A559="12) Quantas sacolinhas de lixo você acha que sua casa produzirá por semana em 2050?  ",I559,"")</f>
        <v/>
      </c>
      <c r="AN559" s="445" t="str">
        <f>IF(A559="13) Qual porcentagem dos recursos financeiros de São Carlos era investida em abastecimento de água e estruturas de saneamento dez anos atrás? ",B559,"")</f>
        <v/>
      </c>
      <c r="AO559" s="388"/>
      <c r="AP559" s="445" t="str">
        <f>IF(A559="13) Qual porcentagem dos recursos financeiros de São Carlos era investida em abastecimento de água e estruturas de saneamento dez anos atrás? ",F559,"")</f>
        <v/>
      </c>
      <c r="AQ559" s="434" t="str">
        <f>IF(A559="14) Qual porcentagem dos recursos financeiros de São Carlos é investida em abastecimento de água e estruturas de saneamento hoje? ",B559,"")</f>
        <v/>
      </c>
      <c r="AR559" s="451"/>
      <c r="AS559" s="434" t="str">
        <f>IF(A559="15) Qual porcentagem dos recursos financeiros de São Carlos será investida em abastecimento de água e estruturas de saneamento em 2030? ",B559,"")</f>
        <v/>
      </c>
      <c r="AT559" s="389"/>
      <c r="AU559" s="435" t="str">
        <f>IF(A559="15) Qual porcentagem dos recursos financeiros de São Carlos será investida em abastecimento de água e estruturas de saneamento em 2030? ",F559,"")</f>
        <v/>
      </c>
      <c r="AV559" s="364" t="str">
        <f>IF(A559="16) Qual porcentagem dos recursos financeiros de São Carlos será investida em abastecimento de água e estruturas de saneamento em 2050?   ",B559,"")</f>
        <v/>
      </c>
      <c r="AW559" s="389"/>
      <c r="AX559" s="365" t="str">
        <f>IF(A559="16) Qual porcentagem dos recursos financeiros de São Carlos será investida em abastecimento de água e estruturas de saneamento em 2050?   ",B559,"")</f>
        <v/>
      </c>
      <c r="AY559" s="366" t="str">
        <f t="shared" ref="AY559:AY581" si="532">IF(A559="17) De onde vem a água que você bebe?  ",H559,"")</f>
        <v/>
      </c>
      <c r="AZ559" s="358" t="str">
        <f t="shared" ref="AZ559:AZ581" si="533">IF(A559="18) Quem é responsável por trazer água para sua casa?  ",H559,"")</f>
        <v/>
      </c>
      <c r="BA559" s="366" t="str">
        <f t="shared" ref="BA559:BA581" si="534">IF(A559="19) O que acontece com o esgoto que sai da sua casa?  ",H559,"")</f>
        <v/>
      </c>
      <c r="BB559" s="358" t="str">
        <f t="shared" ref="BB559:BB581" si="535">IF(A559="20) Quem consome mais água em sua cidade: a população, as indústrias ou as fazendas? ",H559,"")</f>
        <v/>
      </c>
      <c r="BC559" s="366" t="str">
        <f t="shared" ref="BC559:BC581" si="536">IF(A559="21) Você se preocupa se a cidade em que você mora terá água para beber em 2100?  ",H559,"")</f>
        <v/>
      </c>
      <c r="BD559" s="367" t="str">
        <f t="shared" ref="BD559:BD581" si="537">IF(A559="22) Você acredita que pode ajudar no processo de decisão sobre gerenciamento dos recursos hídricos?  Se sim, como? ",H559,"")</f>
        <v/>
      </c>
      <c r="BE559" s="356"/>
      <c r="BF559" s="356"/>
      <c r="BG559" s="356"/>
      <c r="BH559" s="356"/>
    </row>
    <row r="560" spans="1:83" ht="21.75" thickBot="1" x14ac:dyDescent="0.4">
      <c r="A560" s="368" t="s">
        <v>276</v>
      </c>
      <c r="B560" s="369">
        <v>3</v>
      </c>
      <c r="C560" s="370"/>
      <c r="D560" s="355"/>
      <c r="E560" s="355"/>
      <c r="F560" s="355"/>
      <c r="G560" s="355"/>
      <c r="H560" s="355"/>
      <c r="I560" s="355"/>
      <c r="J560" s="355"/>
      <c r="Q560" s="364" t="str">
        <f t="shared" si="518"/>
        <v/>
      </c>
      <c r="R560" s="388"/>
      <c r="S560" s="364" t="str">
        <f t="shared" si="519"/>
        <v/>
      </c>
      <c r="T560" s="445" t="str">
        <f t="shared" si="520"/>
        <v/>
      </c>
      <c r="U560" s="388"/>
      <c r="V560" s="445" t="str">
        <f t="shared" si="521"/>
        <v/>
      </c>
      <c r="W560" s="388"/>
      <c r="X560" s="445" t="str">
        <f t="shared" si="522"/>
        <v/>
      </c>
      <c r="Y560" s="364" t="str">
        <f t="shared" si="523"/>
        <v/>
      </c>
      <c r="Z560" s="388"/>
      <c r="AA560" s="364" t="str">
        <f t="shared" si="524"/>
        <v/>
      </c>
      <c r="AB560" s="445" t="str">
        <f t="shared" si="525"/>
        <v/>
      </c>
      <c r="AC560" s="388"/>
      <c r="AD560" s="445" t="str">
        <f t="shared" si="526"/>
        <v/>
      </c>
      <c r="AE560" s="364" t="str">
        <f t="shared" si="527"/>
        <v/>
      </c>
      <c r="AF560" s="388"/>
      <c r="AG560" s="364"/>
      <c r="AH560" s="445" t="str">
        <f t="shared" si="528"/>
        <v/>
      </c>
      <c r="AI560" s="388"/>
      <c r="AJ560" s="445" t="str">
        <f t="shared" si="529"/>
        <v/>
      </c>
      <c r="AK560" s="364" t="str">
        <f t="shared" si="530"/>
        <v/>
      </c>
      <c r="AL560" s="388"/>
      <c r="AM560" s="364" t="str">
        <f t="shared" si="531"/>
        <v/>
      </c>
      <c r="AN560" s="445" t="str">
        <f t="shared" ref="AN560:AN581" si="538">IF(A560="13) Qual porcentagem dos recursos financeiros de São Carlos era investida em abastecimento de água e estruturas de saneamento dez anos atrás? ",B560,"")</f>
        <v/>
      </c>
      <c r="AO560" s="388"/>
      <c r="AP560" s="445" t="str">
        <f t="shared" ref="AP560:AP581" si="539">IF(A560="13) Qual porcentagem dos recursos financeiros de São Carlos era investida em abastecimento de água e estruturas de saneamento dez anos atrás? ",F560,"")</f>
        <v/>
      </c>
      <c r="AQ560" s="434" t="str">
        <f t="shared" ref="AQ560:AQ581" si="540">IF(A560="14) Qual porcentagem dos recursos financeiros de São Carlos é investida em abastecimento de água e estruturas de saneamento hoje? ",B560,"")</f>
        <v/>
      </c>
      <c r="AR560" s="451"/>
      <c r="AS560" s="434" t="str">
        <f t="shared" ref="AS560:AS581" si="541">IF(A560="15) Qual porcentagem dos recursos financeiros de São Carlos será investida em abastecimento de água e estruturas de saneamento em 2030? ",B560,"")</f>
        <v/>
      </c>
      <c r="AT560" s="389"/>
      <c r="AU560" s="435" t="str">
        <f t="shared" ref="AU560:AU581" si="542">IF(A560="15) Qual porcentagem dos recursos financeiros de São Carlos será investida em abastecimento de água e estruturas de saneamento em 2030? ",F560,"")</f>
        <v/>
      </c>
      <c r="AV560" s="364" t="str">
        <f t="shared" ref="AV560:AV581" si="543">IF(A560="16) Qual porcentagem dos recursos financeiros de São Carlos será investida em abastecimento de água e estruturas de saneamento em 2050?   ",B560,"")</f>
        <v/>
      </c>
      <c r="AW560" s="389"/>
      <c r="AX560" s="365" t="str">
        <f t="shared" ref="AX560:AX581" si="544">IF(A560="16) Qual porcentagem dos recursos financeiros de São Carlos será investida em abastecimento de água e estruturas de saneamento em 2050?   ",B560,"")</f>
        <v/>
      </c>
      <c r="AY560" s="366" t="str">
        <f t="shared" si="532"/>
        <v/>
      </c>
      <c r="AZ560" s="358" t="str">
        <f t="shared" si="533"/>
        <v/>
      </c>
      <c r="BA560" s="366" t="str">
        <f t="shared" si="534"/>
        <v/>
      </c>
      <c r="BB560" s="358" t="str">
        <f t="shared" si="535"/>
        <v/>
      </c>
      <c r="BC560" s="366" t="str">
        <f t="shared" si="536"/>
        <v/>
      </c>
      <c r="BD560" s="367" t="str">
        <f t="shared" si="537"/>
        <v/>
      </c>
      <c r="BE560" s="356"/>
      <c r="BF560" s="356"/>
      <c r="BG560" s="356"/>
      <c r="BH560" s="356"/>
    </row>
    <row r="561" spans="1:60" ht="21.75" thickBot="1" x14ac:dyDescent="0.4">
      <c r="A561" s="368" t="s">
        <v>277</v>
      </c>
      <c r="B561" s="369">
        <v>3</v>
      </c>
      <c r="C561" s="371"/>
      <c r="D561" s="355"/>
      <c r="E561" s="355"/>
      <c r="F561" s="355"/>
      <c r="G561" s="355"/>
      <c r="H561" s="355"/>
      <c r="I561" s="355"/>
      <c r="J561" s="355"/>
      <c r="Q561" s="364" t="str">
        <f t="shared" si="518"/>
        <v/>
      </c>
      <c r="R561" s="388"/>
      <c r="S561" s="364" t="str">
        <f t="shared" si="519"/>
        <v/>
      </c>
      <c r="T561" s="445" t="str">
        <f t="shared" si="520"/>
        <v/>
      </c>
      <c r="U561" s="388"/>
      <c r="V561" s="445" t="str">
        <f t="shared" si="521"/>
        <v/>
      </c>
      <c r="W561" s="388"/>
      <c r="X561" s="445" t="str">
        <f t="shared" si="522"/>
        <v/>
      </c>
      <c r="Y561" s="364" t="str">
        <f t="shared" si="523"/>
        <v/>
      </c>
      <c r="Z561" s="388"/>
      <c r="AA561" s="364" t="str">
        <f t="shared" si="524"/>
        <v/>
      </c>
      <c r="AB561" s="445" t="str">
        <f t="shared" si="525"/>
        <v/>
      </c>
      <c r="AC561" s="388"/>
      <c r="AD561" s="445" t="str">
        <f t="shared" si="526"/>
        <v/>
      </c>
      <c r="AE561" s="364" t="str">
        <f t="shared" si="527"/>
        <v/>
      </c>
      <c r="AF561" s="388"/>
      <c r="AG561" s="364"/>
      <c r="AH561" s="445" t="str">
        <f t="shared" si="528"/>
        <v/>
      </c>
      <c r="AI561" s="388"/>
      <c r="AJ561" s="445" t="str">
        <f t="shared" si="529"/>
        <v/>
      </c>
      <c r="AK561" s="364" t="str">
        <f t="shared" si="530"/>
        <v/>
      </c>
      <c r="AL561" s="388"/>
      <c r="AM561" s="364" t="str">
        <f t="shared" si="531"/>
        <v/>
      </c>
      <c r="AN561" s="445" t="str">
        <f t="shared" si="538"/>
        <v/>
      </c>
      <c r="AO561" s="388"/>
      <c r="AP561" s="445" t="str">
        <f t="shared" si="539"/>
        <v/>
      </c>
      <c r="AQ561" s="434" t="str">
        <f t="shared" si="540"/>
        <v/>
      </c>
      <c r="AR561" s="451"/>
      <c r="AS561" s="434" t="str">
        <f t="shared" si="541"/>
        <v/>
      </c>
      <c r="AT561" s="389"/>
      <c r="AU561" s="435" t="str">
        <f t="shared" si="542"/>
        <v/>
      </c>
      <c r="AV561" s="364" t="str">
        <f t="shared" si="543"/>
        <v/>
      </c>
      <c r="AW561" s="389"/>
      <c r="AX561" s="365" t="str">
        <f t="shared" si="544"/>
        <v/>
      </c>
      <c r="AY561" s="366" t="str">
        <f t="shared" si="532"/>
        <v/>
      </c>
      <c r="AZ561" s="358" t="str">
        <f t="shared" si="533"/>
        <v/>
      </c>
      <c r="BA561" s="366" t="str">
        <f t="shared" si="534"/>
        <v/>
      </c>
      <c r="BB561" s="358" t="str">
        <f t="shared" si="535"/>
        <v/>
      </c>
      <c r="BC561" s="366" t="str">
        <f t="shared" si="536"/>
        <v/>
      </c>
      <c r="BD561" s="367" t="str">
        <f t="shared" si="537"/>
        <v/>
      </c>
      <c r="BE561" s="356"/>
      <c r="BF561" s="356"/>
      <c r="BG561" s="356"/>
      <c r="BH561" s="356"/>
    </row>
    <row r="562" spans="1:60" ht="21.75" thickBot="1" x14ac:dyDescent="0.4">
      <c r="A562" s="368" t="s">
        <v>278</v>
      </c>
      <c r="B562" s="369">
        <v>3</v>
      </c>
      <c r="C562" s="370"/>
      <c r="D562" s="355"/>
      <c r="E562" s="355"/>
      <c r="F562" s="355"/>
      <c r="G562" s="355"/>
      <c r="H562" s="355"/>
      <c r="I562" s="355"/>
      <c r="J562" s="355"/>
      <c r="Q562" s="364" t="str">
        <f t="shared" si="518"/>
        <v/>
      </c>
      <c r="R562" s="388"/>
      <c r="S562" s="364" t="str">
        <f t="shared" si="519"/>
        <v/>
      </c>
      <c r="T562" s="445" t="str">
        <f t="shared" si="520"/>
        <v/>
      </c>
      <c r="U562" s="388"/>
      <c r="V562" s="445" t="str">
        <f t="shared" si="521"/>
        <v/>
      </c>
      <c r="W562" s="388"/>
      <c r="X562" s="445" t="str">
        <f t="shared" si="522"/>
        <v/>
      </c>
      <c r="Y562" s="364" t="str">
        <f t="shared" si="523"/>
        <v/>
      </c>
      <c r="Z562" s="388"/>
      <c r="AA562" s="364" t="str">
        <f t="shared" si="524"/>
        <v/>
      </c>
      <c r="AB562" s="445" t="str">
        <f t="shared" si="525"/>
        <v/>
      </c>
      <c r="AC562" s="388"/>
      <c r="AD562" s="445" t="str">
        <f t="shared" si="526"/>
        <v/>
      </c>
      <c r="AE562" s="364" t="str">
        <f t="shared" si="527"/>
        <v/>
      </c>
      <c r="AF562" s="388"/>
      <c r="AG562" s="364"/>
      <c r="AH562" s="445" t="str">
        <f t="shared" si="528"/>
        <v/>
      </c>
      <c r="AI562" s="388"/>
      <c r="AJ562" s="445" t="str">
        <f t="shared" si="529"/>
        <v/>
      </c>
      <c r="AK562" s="364" t="str">
        <f t="shared" si="530"/>
        <v/>
      </c>
      <c r="AL562" s="388"/>
      <c r="AM562" s="364" t="str">
        <f t="shared" si="531"/>
        <v/>
      </c>
      <c r="AN562" s="445" t="str">
        <f t="shared" si="538"/>
        <v/>
      </c>
      <c r="AO562" s="388"/>
      <c r="AP562" s="445" t="str">
        <f t="shared" si="539"/>
        <v/>
      </c>
      <c r="AQ562" s="434" t="str">
        <f t="shared" si="540"/>
        <v/>
      </c>
      <c r="AR562" s="451"/>
      <c r="AS562" s="434" t="str">
        <f t="shared" si="541"/>
        <v/>
      </c>
      <c r="AT562" s="389"/>
      <c r="AU562" s="435" t="str">
        <f t="shared" si="542"/>
        <v/>
      </c>
      <c r="AV562" s="364" t="str">
        <f t="shared" si="543"/>
        <v/>
      </c>
      <c r="AW562" s="389"/>
      <c r="AX562" s="365" t="str">
        <f t="shared" si="544"/>
        <v/>
      </c>
      <c r="AY562" s="366" t="str">
        <f t="shared" si="532"/>
        <v/>
      </c>
      <c r="AZ562" s="358" t="str">
        <f t="shared" si="533"/>
        <v/>
      </c>
      <c r="BA562" s="366" t="str">
        <f t="shared" si="534"/>
        <v/>
      </c>
      <c r="BB562" s="358" t="str">
        <f t="shared" si="535"/>
        <v/>
      </c>
      <c r="BC562" s="366" t="str">
        <f t="shared" si="536"/>
        <v/>
      </c>
      <c r="BD562" s="367" t="str">
        <f t="shared" si="537"/>
        <v/>
      </c>
      <c r="BE562" s="356"/>
      <c r="BF562" s="356"/>
      <c r="BG562" s="356"/>
      <c r="BH562" s="356"/>
    </row>
    <row r="563" spans="1:60" ht="21.75" thickBot="1" x14ac:dyDescent="0.4">
      <c r="A563" s="368" t="s">
        <v>279</v>
      </c>
      <c r="B563" s="369">
        <v>50</v>
      </c>
      <c r="C563" s="372"/>
      <c r="D563" s="814" t="s">
        <v>280</v>
      </c>
      <c r="E563" s="815"/>
      <c r="F563" s="373">
        <f>IF(B559&gt;0,B563/B559,"")</f>
        <v>16.666666666666668</v>
      </c>
      <c r="G563" s="368" t="s">
        <v>281</v>
      </c>
      <c r="H563" s="374"/>
      <c r="I563" s="375">
        <f>IF(B559&gt;0,(F563-F564)/F564,"")</f>
        <v>-0.1666666666666666</v>
      </c>
      <c r="J563" s="355"/>
      <c r="Q563" s="364">
        <f t="shared" si="518"/>
        <v>16.666666666666668</v>
      </c>
      <c r="R563" s="388"/>
      <c r="S563" s="364">
        <f t="shared" si="519"/>
        <v>-0.1666666666666666</v>
      </c>
      <c r="T563" s="445" t="str">
        <f t="shared" si="520"/>
        <v/>
      </c>
      <c r="U563" s="388"/>
      <c r="V563" s="445" t="str">
        <f t="shared" si="521"/>
        <v/>
      </c>
      <c r="W563" s="388"/>
      <c r="X563" s="445" t="str">
        <f t="shared" si="522"/>
        <v/>
      </c>
      <c r="Y563" s="364" t="str">
        <f t="shared" si="523"/>
        <v/>
      </c>
      <c r="Z563" s="388"/>
      <c r="AA563" s="364" t="str">
        <f t="shared" si="524"/>
        <v/>
      </c>
      <c r="AB563" s="445" t="str">
        <f t="shared" si="525"/>
        <v/>
      </c>
      <c r="AC563" s="388"/>
      <c r="AD563" s="445" t="str">
        <f t="shared" si="526"/>
        <v/>
      </c>
      <c r="AE563" s="364" t="str">
        <f t="shared" si="527"/>
        <v/>
      </c>
      <c r="AF563" s="388"/>
      <c r="AG563" s="364"/>
      <c r="AH563" s="445" t="str">
        <f t="shared" si="528"/>
        <v/>
      </c>
      <c r="AI563" s="388"/>
      <c r="AJ563" s="445" t="str">
        <f t="shared" si="529"/>
        <v/>
      </c>
      <c r="AK563" s="364" t="str">
        <f t="shared" si="530"/>
        <v/>
      </c>
      <c r="AL563" s="388"/>
      <c r="AM563" s="364" t="str">
        <f t="shared" si="531"/>
        <v/>
      </c>
      <c r="AN563" s="445" t="str">
        <f t="shared" si="538"/>
        <v/>
      </c>
      <c r="AO563" s="388"/>
      <c r="AP563" s="445" t="str">
        <f t="shared" si="539"/>
        <v/>
      </c>
      <c r="AQ563" s="434" t="str">
        <f t="shared" si="540"/>
        <v/>
      </c>
      <c r="AR563" s="451"/>
      <c r="AS563" s="434" t="str">
        <f t="shared" si="541"/>
        <v/>
      </c>
      <c r="AT563" s="389"/>
      <c r="AU563" s="435" t="str">
        <f t="shared" si="542"/>
        <v/>
      </c>
      <c r="AV563" s="364" t="str">
        <f t="shared" si="543"/>
        <v/>
      </c>
      <c r="AW563" s="389"/>
      <c r="AX563" s="365" t="str">
        <f t="shared" si="544"/>
        <v/>
      </c>
      <c r="AY563" s="366" t="str">
        <f t="shared" si="532"/>
        <v/>
      </c>
      <c r="AZ563" s="358" t="str">
        <f t="shared" si="533"/>
        <v/>
      </c>
      <c r="BA563" s="366" t="str">
        <f t="shared" si="534"/>
        <v/>
      </c>
      <c r="BB563" s="358" t="str">
        <f t="shared" si="535"/>
        <v/>
      </c>
      <c r="BC563" s="366" t="str">
        <f t="shared" si="536"/>
        <v/>
      </c>
      <c r="BD563" s="367" t="str">
        <f t="shared" si="537"/>
        <v/>
      </c>
      <c r="BE563" s="356"/>
      <c r="BF563" s="356"/>
      <c r="BG563" s="356"/>
      <c r="BH563" s="356"/>
    </row>
    <row r="564" spans="1:60" ht="21.75" thickBot="1" x14ac:dyDescent="0.4">
      <c r="A564" s="368" t="s">
        <v>282</v>
      </c>
      <c r="B564" s="369">
        <v>60</v>
      </c>
      <c r="C564" s="372"/>
      <c r="D564" s="814" t="s">
        <v>280</v>
      </c>
      <c r="E564" s="815"/>
      <c r="F564" s="373">
        <f>IF(B560&gt;0,B564/B560,"")</f>
        <v>20</v>
      </c>
      <c r="G564" s="376"/>
      <c r="H564" s="377"/>
      <c r="I564" s="378"/>
      <c r="J564" s="355"/>
      <c r="Q564" s="364" t="str">
        <f t="shared" si="518"/>
        <v/>
      </c>
      <c r="R564" s="388"/>
      <c r="S564" s="364" t="str">
        <f t="shared" si="519"/>
        <v/>
      </c>
      <c r="T564" s="445">
        <f t="shared" si="520"/>
        <v>20</v>
      </c>
      <c r="U564" s="388"/>
      <c r="V564" s="445" t="str">
        <f t="shared" si="521"/>
        <v/>
      </c>
      <c r="W564" s="388"/>
      <c r="X564" s="445" t="str">
        <f t="shared" si="522"/>
        <v/>
      </c>
      <c r="Y564" s="364" t="str">
        <f t="shared" si="523"/>
        <v/>
      </c>
      <c r="Z564" s="388"/>
      <c r="AA564" s="364" t="str">
        <f t="shared" si="524"/>
        <v/>
      </c>
      <c r="AB564" s="445" t="str">
        <f t="shared" si="525"/>
        <v/>
      </c>
      <c r="AC564" s="388"/>
      <c r="AD564" s="445" t="str">
        <f t="shared" si="526"/>
        <v/>
      </c>
      <c r="AE564" s="364" t="str">
        <f t="shared" si="527"/>
        <v/>
      </c>
      <c r="AF564" s="388"/>
      <c r="AG564" s="364"/>
      <c r="AH564" s="445" t="str">
        <f t="shared" si="528"/>
        <v/>
      </c>
      <c r="AI564" s="388"/>
      <c r="AJ564" s="445" t="str">
        <f t="shared" si="529"/>
        <v/>
      </c>
      <c r="AK564" s="364" t="str">
        <f t="shared" si="530"/>
        <v/>
      </c>
      <c r="AL564" s="388"/>
      <c r="AM564" s="364" t="str">
        <f t="shared" si="531"/>
        <v/>
      </c>
      <c r="AN564" s="445" t="str">
        <f t="shared" si="538"/>
        <v/>
      </c>
      <c r="AO564" s="388"/>
      <c r="AP564" s="445" t="str">
        <f t="shared" si="539"/>
        <v/>
      </c>
      <c r="AQ564" s="434" t="str">
        <f t="shared" si="540"/>
        <v/>
      </c>
      <c r="AR564" s="451"/>
      <c r="AS564" s="434" t="str">
        <f t="shared" si="541"/>
        <v/>
      </c>
      <c r="AT564" s="389"/>
      <c r="AU564" s="435" t="str">
        <f t="shared" si="542"/>
        <v/>
      </c>
      <c r="AV564" s="364" t="str">
        <f t="shared" si="543"/>
        <v/>
      </c>
      <c r="AW564" s="389"/>
      <c r="AX564" s="365" t="str">
        <f t="shared" si="544"/>
        <v/>
      </c>
      <c r="AY564" s="366" t="str">
        <f t="shared" si="532"/>
        <v/>
      </c>
      <c r="AZ564" s="358" t="str">
        <f t="shared" si="533"/>
        <v/>
      </c>
      <c r="BA564" s="366" t="str">
        <f t="shared" si="534"/>
        <v/>
      </c>
      <c r="BB564" s="358" t="str">
        <f t="shared" si="535"/>
        <v/>
      </c>
      <c r="BC564" s="366" t="str">
        <f t="shared" si="536"/>
        <v/>
      </c>
      <c r="BD564" s="367" t="str">
        <f t="shared" si="537"/>
        <v/>
      </c>
      <c r="BE564" s="356"/>
      <c r="BF564" s="356"/>
      <c r="BG564" s="356"/>
      <c r="BH564" s="356"/>
    </row>
    <row r="565" spans="1:60" ht="21.75" thickBot="1" x14ac:dyDescent="0.4">
      <c r="A565" s="368" t="s">
        <v>283</v>
      </c>
      <c r="B565" s="369">
        <v>80</v>
      </c>
      <c r="C565" s="372"/>
      <c r="D565" s="814" t="s">
        <v>280</v>
      </c>
      <c r="E565" s="815"/>
      <c r="F565" s="373">
        <f>IF(B561&gt;0,B565/B561,"")</f>
        <v>26.666666666666668</v>
      </c>
      <c r="G565" s="368" t="s">
        <v>284</v>
      </c>
      <c r="H565" s="374"/>
      <c r="I565" s="375">
        <f>IF(B560&gt;0,(F565-F564)/F564,"")</f>
        <v>0.33333333333333337</v>
      </c>
      <c r="J565" s="355"/>
      <c r="Q565" s="364" t="str">
        <f t="shared" si="518"/>
        <v/>
      </c>
      <c r="R565" s="388"/>
      <c r="S565" s="364" t="str">
        <f t="shared" si="519"/>
        <v/>
      </c>
      <c r="T565" s="445" t="str">
        <f t="shared" si="520"/>
        <v/>
      </c>
      <c r="U565" s="388"/>
      <c r="V565" s="445">
        <f t="shared" si="521"/>
        <v>26.666666666666668</v>
      </c>
      <c r="W565" s="388"/>
      <c r="X565" s="445">
        <f t="shared" si="522"/>
        <v>0.33333333333333337</v>
      </c>
      <c r="Y565" s="364" t="str">
        <f t="shared" si="523"/>
        <v/>
      </c>
      <c r="Z565" s="388"/>
      <c r="AA565" s="364" t="str">
        <f t="shared" si="524"/>
        <v/>
      </c>
      <c r="AB565" s="445" t="str">
        <f t="shared" si="525"/>
        <v/>
      </c>
      <c r="AC565" s="388"/>
      <c r="AD565" s="445" t="str">
        <f t="shared" si="526"/>
        <v/>
      </c>
      <c r="AE565" s="364" t="str">
        <f t="shared" si="527"/>
        <v/>
      </c>
      <c r="AF565" s="388"/>
      <c r="AG565" s="364"/>
      <c r="AH565" s="445" t="str">
        <f t="shared" si="528"/>
        <v/>
      </c>
      <c r="AI565" s="388"/>
      <c r="AJ565" s="445" t="str">
        <f t="shared" si="529"/>
        <v/>
      </c>
      <c r="AK565" s="364" t="str">
        <f t="shared" si="530"/>
        <v/>
      </c>
      <c r="AL565" s="388"/>
      <c r="AM565" s="364" t="str">
        <f t="shared" si="531"/>
        <v/>
      </c>
      <c r="AN565" s="445" t="str">
        <f t="shared" si="538"/>
        <v/>
      </c>
      <c r="AO565" s="388"/>
      <c r="AP565" s="445" t="str">
        <f t="shared" si="539"/>
        <v/>
      </c>
      <c r="AQ565" s="434" t="str">
        <f t="shared" si="540"/>
        <v/>
      </c>
      <c r="AR565" s="451"/>
      <c r="AS565" s="434" t="str">
        <f t="shared" si="541"/>
        <v/>
      </c>
      <c r="AT565" s="389"/>
      <c r="AU565" s="435" t="str">
        <f t="shared" si="542"/>
        <v/>
      </c>
      <c r="AV565" s="364" t="str">
        <f t="shared" si="543"/>
        <v/>
      </c>
      <c r="AW565" s="389"/>
      <c r="AX565" s="365" t="str">
        <f t="shared" si="544"/>
        <v/>
      </c>
      <c r="AY565" s="366" t="str">
        <f t="shared" si="532"/>
        <v/>
      </c>
      <c r="AZ565" s="358" t="str">
        <f t="shared" si="533"/>
        <v/>
      </c>
      <c r="BA565" s="366" t="str">
        <f t="shared" si="534"/>
        <v/>
      </c>
      <c r="BB565" s="358" t="str">
        <f t="shared" si="535"/>
        <v/>
      </c>
      <c r="BC565" s="366" t="str">
        <f t="shared" si="536"/>
        <v/>
      </c>
      <c r="BD565" s="367" t="str">
        <f t="shared" si="537"/>
        <v/>
      </c>
      <c r="BE565" s="356"/>
      <c r="BF565" s="356"/>
      <c r="BG565" s="356"/>
      <c r="BH565" s="356"/>
    </row>
    <row r="566" spans="1:60" ht="21.75" thickBot="1" x14ac:dyDescent="0.4">
      <c r="A566" s="368" t="s">
        <v>285</v>
      </c>
      <c r="B566" s="369">
        <v>100</v>
      </c>
      <c r="C566" s="372"/>
      <c r="D566" s="814" t="s">
        <v>280</v>
      </c>
      <c r="E566" s="815"/>
      <c r="F566" s="373">
        <f>IF(B562&gt;0,B566/B562,"")</f>
        <v>33.333333333333336</v>
      </c>
      <c r="G566" s="368" t="s">
        <v>286</v>
      </c>
      <c r="H566" s="374"/>
      <c r="I566" s="375">
        <f>IF(B561&gt;0,(F566-F564)/F564,"")</f>
        <v>0.66666666666666674</v>
      </c>
      <c r="J566" s="355"/>
      <c r="Q566" s="364" t="str">
        <f t="shared" si="518"/>
        <v/>
      </c>
      <c r="R566" s="388"/>
      <c r="S566" s="364" t="str">
        <f t="shared" si="519"/>
        <v/>
      </c>
      <c r="T566" s="445" t="str">
        <f t="shared" si="520"/>
        <v/>
      </c>
      <c r="U566" s="388"/>
      <c r="V566" s="445" t="str">
        <f t="shared" si="521"/>
        <v/>
      </c>
      <c r="W566" s="388"/>
      <c r="X566" s="445" t="str">
        <f t="shared" si="522"/>
        <v/>
      </c>
      <c r="Y566" s="364">
        <f t="shared" si="523"/>
        <v>33.333333333333336</v>
      </c>
      <c r="Z566" s="388"/>
      <c r="AA566" s="364">
        <f t="shared" si="524"/>
        <v>0.66666666666666674</v>
      </c>
      <c r="AB566" s="445" t="str">
        <f t="shared" si="525"/>
        <v/>
      </c>
      <c r="AC566" s="388"/>
      <c r="AD566" s="445" t="str">
        <f t="shared" si="526"/>
        <v/>
      </c>
      <c r="AE566" s="364" t="str">
        <f t="shared" si="527"/>
        <v/>
      </c>
      <c r="AF566" s="388"/>
      <c r="AG566" s="364"/>
      <c r="AH566" s="445" t="str">
        <f t="shared" si="528"/>
        <v/>
      </c>
      <c r="AI566" s="388"/>
      <c r="AJ566" s="445" t="str">
        <f t="shared" si="529"/>
        <v/>
      </c>
      <c r="AK566" s="364" t="str">
        <f t="shared" si="530"/>
        <v/>
      </c>
      <c r="AL566" s="388"/>
      <c r="AM566" s="364" t="str">
        <f t="shared" si="531"/>
        <v/>
      </c>
      <c r="AN566" s="445" t="str">
        <f t="shared" si="538"/>
        <v/>
      </c>
      <c r="AO566" s="388"/>
      <c r="AP566" s="445" t="str">
        <f t="shared" si="539"/>
        <v/>
      </c>
      <c r="AQ566" s="434" t="str">
        <f t="shared" si="540"/>
        <v/>
      </c>
      <c r="AR566" s="451"/>
      <c r="AS566" s="434" t="str">
        <f t="shared" si="541"/>
        <v/>
      </c>
      <c r="AT566" s="389"/>
      <c r="AU566" s="435" t="str">
        <f t="shared" si="542"/>
        <v/>
      </c>
      <c r="AV566" s="364" t="str">
        <f t="shared" si="543"/>
        <v/>
      </c>
      <c r="AW566" s="389"/>
      <c r="AX566" s="365" t="str">
        <f t="shared" si="544"/>
        <v/>
      </c>
      <c r="AY566" s="366" t="str">
        <f t="shared" si="532"/>
        <v/>
      </c>
      <c r="AZ566" s="358" t="str">
        <f t="shared" si="533"/>
        <v/>
      </c>
      <c r="BA566" s="366" t="str">
        <f t="shared" si="534"/>
        <v/>
      </c>
      <c r="BB566" s="358" t="str">
        <f t="shared" si="535"/>
        <v/>
      </c>
      <c r="BC566" s="366" t="str">
        <f t="shared" si="536"/>
        <v/>
      </c>
      <c r="BD566" s="367" t="str">
        <f t="shared" si="537"/>
        <v/>
      </c>
      <c r="BE566" s="356"/>
      <c r="BF566" s="356"/>
      <c r="BG566" s="356"/>
      <c r="BH566" s="356"/>
    </row>
    <row r="567" spans="1:60" ht="21.75" thickBot="1" x14ac:dyDescent="0.4">
      <c r="A567" s="368" t="s">
        <v>287</v>
      </c>
      <c r="B567" s="369">
        <v>50</v>
      </c>
      <c r="C567" s="372"/>
      <c r="D567" s="814" t="s">
        <v>288</v>
      </c>
      <c r="E567" s="815"/>
      <c r="F567" s="373">
        <f>IF(B563&gt;0,B567/B559,"")</f>
        <v>16.666666666666668</v>
      </c>
      <c r="G567" s="368" t="s">
        <v>281</v>
      </c>
      <c r="H567" s="374"/>
      <c r="I567" s="375">
        <f>IF(B563&gt;0,(F567-F568)/F568,"")</f>
        <v>0</v>
      </c>
      <c r="J567" s="355"/>
      <c r="Q567" s="364" t="str">
        <f t="shared" si="518"/>
        <v/>
      </c>
      <c r="R567" s="388"/>
      <c r="S567" s="364" t="str">
        <f t="shared" si="519"/>
        <v/>
      </c>
      <c r="T567" s="445" t="str">
        <f t="shared" si="520"/>
        <v/>
      </c>
      <c r="U567" s="388"/>
      <c r="V567" s="445" t="str">
        <f t="shared" si="521"/>
        <v/>
      </c>
      <c r="W567" s="388"/>
      <c r="X567" s="445" t="str">
        <f t="shared" si="522"/>
        <v/>
      </c>
      <c r="Y567" s="364" t="str">
        <f t="shared" si="523"/>
        <v/>
      </c>
      <c r="Z567" s="388"/>
      <c r="AA567" s="364" t="str">
        <f t="shared" si="524"/>
        <v/>
      </c>
      <c r="AB567" s="445">
        <f t="shared" si="525"/>
        <v>16.666666666666668</v>
      </c>
      <c r="AC567" s="388"/>
      <c r="AD567" s="445">
        <f t="shared" si="526"/>
        <v>0</v>
      </c>
      <c r="AE567" s="364" t="str">
        <f t="shared" si="527"/>
        <v/>
      </c>
      <c r="AF567" s="388"/>
      <c r="AG567" s="364"/>
      <c r="AH567" s="445" t="str">
        <f t="shared" si="528"/>
        <v/>
      </c>
      <c r="AI567" s="388"/>
      <c r="AJ567" s="445" t="str">
        <f t="shared" si="529"/>
        <v/>
      </c>
      <c r="AK567" s="364" t="str">
        <f t="shared" si="530"/>
        <v/>
      </c>
      <c r="AL567" s="388"/>
      <c r="AM567" s="364" t="str">
        <f t="shared" si="531"/>
        <v/>
      </c>
      <c r="AN567" s="445" t="str">
        <f t="shared" si="538"/>
        <v/>
      </c>
      <c r="AO567" s="388"/>
      <c r="AP567" s="445" t="str">
        <f t="shared" si="539"/>
        <v/>
      </c>
      <c r="AQ567" s="434" t="str">
        <f t="shared" si="540"/>
        <v/>
      </c>
      <c r="AR567" s="451"/>
      <c r="AS567" s="434" t="str">
        <f t="shared" si="541"/>
        <v/>
      </c>
      <c r="AT567" s="389"/>
      <c r="AU567" s="435" t="str">
        <f t="shared" si="542"/>
        <v/>
      </c>
      <c r="AV567" s="364" t="str">
        <f t="shared" si="543"/>
        <v/>
      </c>
      <c r="AW567" s="389"/>
      <c r="AX567" s="365" t="str">
        <f t="shared" si="544"/>
        <v/>
      </c>
      <c r="AY567" s="366" t="str">
        <f t="shared" si="532"/>
        <v/>
      </c>
      <c r="AZ567" s="358" t="str">
        <f t="shared" si="533"/>
        <v/>
      </c>
      <c r="BA567" s="366" t="str">
        <f t="shared" si="534"/>
        <v/>
      </c>
      <c r="BB567" s="358" t="str">
        <f t="shared" si="535"/>
        <v/>
      </c>
      <c r="BC567" s="366" t="str">
        <f t="shared" si="536"/>
        <v/>
      </c>
      <c r="BD567" s="367" t="str">
        <f t="shared" si="537"/>
        <v/>
      </c>
      <c r="BE567" s="356"/>
      <c r="BF567" s="356"/>
      <c r="BG567" s="356"/>
      <c r="BH567" s="356"/>
    </row>
    <row r="568" spans="1:60" ht="21.75" thickBot="1" x14ac:dyDescent="0.4">
      <c r="A568" s="368" t="s">
        <v>289</v>
      </c>
      <c r="B568" s="369">
        <v>50</v>
      </c>
      <c r="C568" s="372"/>
      <c r="D568" s="816" t="s">
        <v>288</v>
      </c>
      <c r="E568" s="817"/>
      <c r="F568" s="373">
        <f>IF(B564&gt;0,B568/B560,"")</f>
        <v>16.666666666666668</v>
      </c>
      <c r="G568" s="379"/>
      <c r="H568" s="372"/>
      <c r="I568" s="380"/>
      <c r="J568" s="355"/>
      <c r="Q568" s="364" t="str">
        <f t="shared" si="518"/>
        <v/>
      </c>
      <c r="R568" s="388"/>
      <c r="S568" s="364" t="str">
        <f t="shared" si="519"/>
        <v/>
      </c>
      <c r="T568" s="445" t="str">
        <f t="shared" si="520"/>
        <v/>
      </c>
      <c r="U568" s="388"/>
      <c r="V568" s="445" t="str">
        <f t="shared" si="521"/>
        <v/>
      </c>
      <c r="W568" s="388"/>
      <c r="X568" s="445" t="str">
        <f t="shared" si="522"/>
        <v/>
      </c>
      <c r="Y568" s="364" t="str">
        <f t="shared" si="523"/>
        <v/>
      </c>
      <c r="Z568" s="388"/>
      <c r="AA568" s="364" t="str">
        <f t="shared" si="524"/>
        <v/>
      </c>
      <c r="AB568" s="445" t="str">
        <f t="shared" si="525"/>
        <v/>
      </c>
      <c r="AC568" s="388"/>
      <c r="AD568" s="445" t="str">
        <f t="shared" si="526"/>
        <v/>
      </c>
      <c r="AE568" s="364">
        <f t="shared" si="527"/>
        <v>16.666666666666668</v>
      </c>
      <c r="AF568" s="388"/>
      <c r="AG568" s="364"/>
      <c r="AH568" s="445" t="str">
        <f t="shared" si="528"/>
        <v/>
      </c>
      <c r="AI568" s="388"/>
      <c r="AJ568" s="445" t="str">
        <f t="shared" si="529"/>
        <v/>
      </c>
      <c r="AK568" s="364" t="str">
        <f t="shared" si="530"/>
        <v/>
      </c>
      <c r="AL568" s="388"/>
      <c r="AM568" s="364" t="str">
        <f t="shared" si="531"/>
        <v/>
      </c>
      <c r="AN568" s="445" t="str">
        <f t="shared" si="538"/>
        <v/>
      </c>
      <c r="AO568" s="388"/>
      <c r="AP568" s="445" t="str">
        <f t="shared" si="539"/>
        <v/>
      </c>
      <c r="AQ568" s="434" t="str">
        <f t="shared" si="540"/>
        <v/>
      </c>
      <c r="AR568" s="451"/>
      <c r="AS568" s="434" t="str">
        <f t="shared" si="541"/>
        <v/>
      </c>
      <c r="AT568" s="389"/>
      <c r="AU568" s="435" t="str">
        <f t="shared" si="542"/>
        <v/>
      </c>
      <c r="AV568" s="364" t="str">
        <f t="shared" si="543"/>
        <v/>
      </c>
      <c r="AW568" s="389"/>
      <c r="AX568" s="365" t="str">
        <f t="shared" si="544"/>
        <v/>
      </c>
      <c r="AY568" s="366" t="str">
        <f t="shared" si="532"/>
        <v/>
      </c>
      <c r="AZ568" s="358" t="str">
        <f t="shared" si="533"/>
        <v/>
      </c>
      <c r="BA568" s="366" t="str">
        <f t="shared" si="534"/>
        <v/>
      </c>
      <c r="BB568" s="358" t="str">
        <f t="shared" si="535"/>
        <v/>
      </c>
      <c r="BC568" s="366" t="str">
        <f t="shared" si="536"/>
        <v/>
      </c>
      <c r="BD568" s="367" t="str">
        <f t="shared" si="537"/>
        <v/>
      </c>
      <c r="BE568" s="356"/>
      <c r="BF568" s="356"/>
      <c r="BG568" s="356"/>
      <c r="BH568" s="356"/>
    </row>
    <row r="569" spans="1:60" ht="21.75" thickBot="1" x14ac:dyDescent="0.4">
      <c r="A569" s="368" t="s">
        <v>290</v>
      </c>
      <c r="B569" s="369">
        <v>50</v>
      </c>
      <c r="C569" s="372"/>
      <c r="D569" s="814" t="s">
        <v>288</v>
      </c>
      <c r="E569" s="815"/>
      <c r="F569" s="373">
        <f>IF(B565&gt;0,B569/B561,"")</f>
        <v>16.666666666666668</v>
      </c>
      <c r="G569" s="368" t="s">
        <v>284</v>
      </c>
      <c r="H569" s="374"/>
      <c r="I569" s="375">
        <f>IF(B564&gt;0,(F569-F568)/F568,"")</f>
        <v>0</v>
      </c>
      <c r="J569" s="355"/>
      <c r="Q569" s="364" t="str">
        <f t="shared" si="518"/>
        <v/>
      </c>
      <c r="R569" s="388"/>
      <c r="S569" s="364" t="str">
        <f t="shared" si="519"/>
        <v/>
      </c>
      <c r="T569" s="445" t="str">
        <f t="shared" si="520"/>
        <v/>
      </c>
      <c r="U569" s="388"/>
      <c r="V569" s="445" t="str">
        <f t="shared" si="521"/>
        <v/>
      </c>
      <c r="W569" s="388"/>
      <c r="X569" s="445" t="str">
        <f t="shared" si="522"/>
        <v/>
      </c>
      <c r="Y569" s="364" t="str">
        <f t="shared" si="523"/>
        <v/>
      </c>
      <c r="Z569" s="388"/>
      <c r="AA569" s="364" t="str">
        <f t="shared" si="524"/>
        <v/>
      </c>
      <c r="AB569" s="445" t="str">
        <f t="shared" si="525"/>
        <v/>
      </c>
      <c r="AC569" s="388"/>
      <c r="AD569" s="445" t="str">
        <f t="shared" si="526"/>
        <v/>
      </c>
      <c r="AE569" s="364" t="str">
        <f t="shared" si="527"/>
        <v/>
      </c>
      <c r="AF569" s="388"/>
      <c r="AG569" s="364"/>
      <c r="AH569" s="445">
        <f t="shared" si="528"/>
        <v>16.666666666666668</v>
      </c>
      <c r="AI569" s="388"/>
      <c r="AJ569" s="445">
        <f t="shared" si="529"/>
        <v>0</v>
      </c>
      <c r="AK569" s="364" t="str">
        <f t="shared" si="530"/>
        <v/>
      </c>
      <c r="AL569" s="388"/>
      <c r="AM569" s="364" t="str">
        <f t="shared" si="531"/>
        <v/>
      </c>
      <c r="AN569" s="445" t="str">
        <f t="shared" si="538"/>
        <v/>
      </c>
      <c r="AO569" s="388"/>
      <c r="AP569" s="445" t="str">
        <f t="shared" si="539"/>
        <v/>
      </c>
      <c r="AQ569" s="434" t="str">
        <f t="shared" si="540"/>
        <v/>
      </c>
      <c r="AR569" s="451"/>
      <c r="AS569" s="434" t="str">
        <f t="shared" si="541"/>
        <v/>
      </c>
      <c r="AT569" s="389"/>
      <c r="AU569" s="435" t="str">
        <f t="shared" si="542"/>
        <v/>
      </c>
      <c r="AV569" s="364" t="str">
        <f t="shared" si="543"/>
        <v/>
      </c>
      <c r="AW569" s="389"/>
      <c r="AX569" s="365" t="str">
        <f t="shared" si="544"/>
        <v/>
      </c>
      <c r="AY569" s="366" t="str">
        <f t="shared" si="532"/>
        <v/>
      </c>
      <c r="AZ569" s="358" t="str">
        <f t="shared" si="533"/>
        <v/>
      </c>
      <c r="BA569" s="366" t="str">
        <f t="shared" si="534"/>
        <v/>
      </c>
      <c r="BB569" s="358" t="str">
        <f t="shared" si="535"/>
        <v/>
      </c>
      <c r="BC569" s="366" t="str">
        <f t="shared" si="536"/>
        <v/>
      </c>
      <c r="BD569" s="367" t="str">
        <f t="shared" si="537"/>
        <v/>
      </c>
      <c r="BE569" s="356"/>
      <c r="BF569" s="356"/>
      <c r="BG569" s="356"/>
      <c r="BH569" s="356"/>
    </row>
    <row r="570" spans="1:60" ht="21.75" thickBot="1" x14ac:dyDescent="0.4">
      <c r="A570" s="368" t="s">
        <v>291</v>
      </c>
      <c r="B570" s="369">
        <v>50</v>
      </c>
      <c r="C570" s="372"/>
      <c r="D570" s="814" t="s">
        <v>288</v>
      </c>
      <c r="E570" s="815"/>
      <c r="F570" s="373">
        <f>IF(B566&gt;0,B570/B562,"")</f>
        <v>16.666666666666668</v>
      </c>
      <c r="G570" s="368" t="s">
        <v>286</v>
      </c>
      <c r="H570" s="374"/>
      <c r="I570" s="375">
        <f>IF(B565&gt;0,(F570-F568)/F568,"")</f>
        <v>0</v>
      </c>
      <c r="J570" s="355"/>
      <c r="Q570" s="364" t="str">
        <f t="shared" si="518"/>
        <v/>
      </c>
      <c r="R570" s="388"/>
      <c r="S570" s="364" t="str">
        <f t="shared" si="519"/>
        <v/>
      </c>
      <c r="T570" s="445" t="str">
        <f t="shared" si="520"/>
        <v/>
      </c>
      <c r="U570" s="388"/>
      <c r="V570" s="445" t="str">
        <f t="shared" si="521"/>
        <v/>
      </c>
      <c r="W570" s="388"/>
      <c r="X570" s="445" t="str">
        <f t="shared" si="522"/>
        <v/>
      </c>
      <c r="Y570" s="364" t="str">
        <f t="shared" si="523"/>
        <v/>
      </c>
      <c r="Z570" s="388"/>
      <c r="AA570" s="364" t="str">
        <f t="shared" si="524"/>
        <v/>
      </c>
      <c r="AB570" s="445" t="str">
        <f t="shared" si="525"/>
        <v/>
      </c>
      <c r="AC570" s="388"/>
      <c r="AD570" s="445" t="str">
        <f t="shared" si="526"/>
        <v/>
      </c>
      <c r="AE570" s="364" t="str">
        <f t="shared" si="527"/>
        <v/>
      </c>
      <c r="AF570" s="388"/>
      <c r="AG570" s="364"/>
      <c r="AH570" s="445" t="str">
        <f t="shared" si="528"/>
        <v/>
      </c>
      <c r="AI570" s="388"/>
      <c r="AJ570" s="445" t="str">
        <f t="shared" si="529"/>
        <v/>
      </c>
      <c r="AK570" s="364">
        <f t="shared" si="530"/>
        <v>16.666666666666668</v>
      </c>
      <c r="AL570" s="388"/>
      <c r="AM570" s="364">
        <f t="shared" si="531"/>
        <v>0</v>
      </c>
      <c r="AN570" s="445" t="str">
        <f t="shared" si="538"/>
        <v/>
      </c>
      <c r="AO570" s="388"/>
      <c r="AP570" s="445" t="str">
        <f t="shared" si="539"/>
        <v/>
      </c>
      <c r="AQ570" s="434" t="str">
        <f t="shared" si="540"/>
        <v/>
      </c>
      <c r="AR570" s="451"/>
      <c r="AS570" s="434" t="str">
        <f t="shared" si="541"/>
        <v/>
      </c>
      <c r="AT570" s="389"/>
      <c r="AU570" s="435" t="str">
        <f t="shared" si="542"/>
        <v/>
      </c>
      <c r="AV570" s="364" t="str">
        <f t="shared" si="543"/>
        <v/>
      </c>
      <c r="AW570" s="389"/>
      <c r="AX570" s="365" t="str">
        <f t="shared" si="544"/>
        <v/>
      </c>
      <c r="AY570" s="366" t="str">
        <f t="shared" si="532"/>
        <v/>
      </c>
      <c r="AZ570" s="358" t="str">
        <f t="shared" si="533"/>
        <v/>
      </c>
      <c r="BA570" s="366" t="str">
        <f t="shared" si="534"/>
        <v/>
      </c>
      <c r="BB570" s="358" t="str">
        <f t="shared" si="535"/>
        <v/>
      </c>
      <c r="BC570" s="366" t="str">
        <f t="shared" si="536"/>
        <v/>
      </c>
      <c r="BD570" s="367" t="str">
        <f t="shared" si="537"/>
        <v/>
      </c>
      <c r="BE570" s="356"/>
      <c r="BF570" s="356"/>
      <c r="BG570" s="356"/>
      <c r="BH570" s="356"/>
    </row>
    <row r="571" spans="1:60" ht="21.75" thickBot="1" x14ac:dyDescent="0.4">
      <c r="A571" s="368" t="s">
        <v>292</v>
      </c>
      <c r="B571" s="381"/>
      <c r="C571" s="372"/>
      <c r="D571" s="368" t="s">
        <v>281</v>
      </c>
      <c r="E571" s="374"/>
      <c r="F571" s="375" t="str">
        <f>IF(B571&gt;0,(B571-B572)/B572,"")</f>
        <v/>
      </c>
      <c r="G571" s="355"/>
      <c r="H571" s="355"/>
      <c r="I571" s="355"/>
      <c r="J571" s="355"/>
      <c r="Q571" s="364" t="str">
        <f t="shared" si="518"/>
        <v/>
      </c>
      <c r="R571" s="388"/>
      <c r="S571" s="364" t="str">
        <f t="shared" si="519"/>
        <v/>
      </c>
      <c r="T571" s="445" t="str">
        <f t="shared" si="520"/>
        <v/>
      </c>
      <c r="U571" s="388"/>
      <c r="V571" s="445" t="str">
        <f t="shared" si="521"/>
        <v/>
      </c>
      <c r="W571" s="388"/>
      <c r="X571" s="445" t="str">
        <f t="shared" si="522"/>
        <v/>
      </c>
      <c r="Y571" s="364" t="str">
        <f t="shared" si="523"/>
        <v/>
      </c>
      <c r="Z571" s="388"/>
      <c r="AA571" s="364" t="str">
        <f t="shared" si="524"/>
        <v/>
      </c>
      <c r="AB571" s="445" t="str">
        <f t="shared" si="525"/>
        <v/>
      </c>
      <c r="AC571" s="388"/>
      <c r="AD571" s="445" t="str">
        <f t="shared" si="526"/>
        <v/>
      </c>
      <c r="AE571" s="364" t="str">
        <f t="shared" si="527"/>
        <v/>
      </c>
      <c r="AF571" s="388"/>
      <c r="AG571" s="364"/>
      <c r="AH571" s="445" t="str">
        <f t="shared" si="528"/>
        <v/>
      </c>
      <c r="AI571" s="388"/>
      <c r="AJ571" s="445" t="str">
        <f t="shared" si="529"/>
        <v/>
      </c>
      <c r="AK571" s="364" t="str">
        <f t="shared" si="530"/>
        <v/>
      </c>
      <c r="AL571" s="388"/>
      <c r="AM571" s="364" t="str">
        <f t="shared" si="531"/>
        <v/>
      </c>
      <c r="AN571" s="445">
        <f t="shared" si="538"/>
        <v>0</v>
      </c>
      <c r="AO571" s="388"/>
      <c r="AP571" s="445" t="str">
        <f t="shared" si="539"/>
        <v/>
      </c>
      <c r="AQ571" s="434" t="str">
        <f t="shared" si="540"/>
        <v/>
      </c>
      <c r="AR571" s="451"/>
      <c r="AS571" s="434" t="str">
        <f t="shared" si="541"/>
        <v/>
      </c>
      <c r="AT571" s="389"/>
      <c r="AU571" s="435" t="str">
        <f t="shared" si="542"/>
        <v/>
      </c>
      <c r="AV571" s="364" t="str">
        <f t="shared" si="543"/>
        <v/>
      </c>
      <c r="AW571" s="389"/>
      <c r="AX571" s="365" t="str">
        <f t="shared" si="544"/>
        <v/>
      </c>
      <c r="AY571" s="366" t="str">
        <f t="shared" si="532"/>
        <v/>
      </c>
      <c r="AZ571" s="358" t="str">
        <f t="shared" si="533"/>
        <v/>
      </c>
      <c r="BA571" s="366" t="str">
        <f t="shared" si="534"/>
        <v/>
      </c>
      <c r="BB571" s="358" t="str">
        <f t="shared" si="535"/>
        <v/>
      </c>
      <c r="BC571" s="366" t="str">
        <f t="shared" si="536"/>
        <v/>
      </c>
      <c r="BD571" s="367" t="str">
        <f t="shared" si="537"/>
        <v/>
      </c>
      <c r="BE571" s="356"/>
      <c r="BF571" s="356"/>
      <c r="BG571" s="356"/>
      <c r="BH571" s="356"/>
    </row>
    <row r="572" spans="1:60" ht="21.75" thickBot="1" x14ac:dyDescent="0.4">
      <c r="A572" s="368" t="s">
        <v>293</v>
      </c>
      <c r="B572" s="381"/>
      <c r="C572" s="372"/>
      <c r="D572" s="382"/>
      <c r="E572" s="372"/>
      <c r="F572" s="380"/>
      <c r="G572" s="355"/>
      <c r="H572" s="355"/>
      <c r="I572" s="355"/>
      <c r="J572" s="355"/>
      <c r="Q572" s="364" t="str">
        <f t="shared" si="518"/>
        <v/>
      </c>
      <c r="R572" s="388"/>
      <c r="S572" s="364" t="str">
        <f t="shared" si="519"/>
        <v/>
      </c>
      <c r="T572" s="445" t="str">
        <f t="shared" si="520"/>
        <v/>
      </c>
      <c r="U572" s="388"/>
      <c r="V572" s="445" t="str">
        <f t="shared" si="521"/>
        <v/>
      </c>
      <c r="W572" s="388"/>
      <c r="X572" s="445" t="str">
        <f t="shared" si="522"/>
        <v/>
      </c>
      <c r="Y572" s="364" t="str">
        <f t="shared" si="523"/>
        <v/>
      </c>
      <c r="Z572" s="388"/>
      <c r="AA572" s="364" t="str">
        <f t="shared" si="524"/>
        <v/>
      </c>
      <c r="AB572" s="445" t="str">
        <f t="shared" si="525"/>
        <v/>
      </c>
      <c r="AC572" s="388"/>
      <c r="AD572" s="445" t="str">
        <f t="shared" si="526"/>
        <v/>
      </c>
      <c r="AE572" s="364" t="str">
        <f t="shared" si="527"/>
        <v/>
      </c>
      <c r="AF572" s="388"/>
      <c r="AG572" s="364"/>
      <c r="AH572" s="445" t="str">
        <f t="shared" si="528"/>
        <v/>
      </c>
      <c r="AI572" s="388"/>
      <c r="AJ572" s="445" t="str">
        <f t="shared" si="529"/>
        <v/>
      </c>
      <c r="AK572" s="364" t="str">
        <f t="shared" si="530"/>
        <v/>
      </c>
      <c r="AL572" s="388"/>
      <c r="AM572" s="364" t="str">
        <f t="shared" si="531"/>
        <v/>
      </c>
      <c r="AN572" s="445" t="str">
        <f t="shared" si="538"/>
        <v/>
      </c>
      <c r="AO572" s="388"/>
      <c r="AP572" s="445" t="str">
        <f t="shared" si="539"/>
        <v/>
      </c>
      <c r="AQ572" s="434"/>
      <c r="AR572" s="451"/>
      <c r="AS572" s="434" t="str">
        <f t="shared" si="541"/>
        <v/>
      </c>
      <c r="AT572" s="389"/>
      <c r="AU572" s="435" t="str">
        <f t="shared" si="542"/>
        <v/>
      </c>
      <c r="AV572" s="364" t="str">
        <f t="shared" si="543"/>
        <v/>
      </c>
      <c r="AW572" s="389"/>
      <c r="AX572" s="365" t="str">
        <f t="shared" si="544"/>
        <v/>
      </c>
      <c r="AY572" s="366" t="str">
        <f t="shared" si="532"/>
        <v/>
      </c>
      <c r="AZ572" s="358" t="str">
        <f t="shared" si="533"/>
        <v/>
      </c>
      <c r="BA572" s="366" t="str">
        <f t="shared" si="534"/>
        <v/>
      </c>
      <c r="BB572" s="358" t="str">
        <f t="shared" si="535"/>
        <v/>
      </c>
      <c r="BC572" s="366" t="str">
        <f t="shared" si="536"/>
        <v/>
      </c>
      <c r="BD572" s="367" t="str">
        <f t="shared" si="537"/>
        <v/>
      </c>
      <c r="BE572" s="356"/>
      <c r="BF572" s="356"/>
      <c r="BG572" s="356"/>
      <c r="BH572" s="356"/>
    </row>
    <row r="573" spans="1:60" ht="21.75" thickBot="1" x14ac:dyDescent="0.4">
      <c r="A573" s="368" t="s">
        <v>294</v>
      </c>
      <c r="B573" s="381"/>
      <c r="C573" s="372"/>
      <c r="D573" s="368" t="s">
        <v>284</v>
      </c>
      <c r="E573" s="374"/>
      <c r="F573" s="375" t="str">
        <f>IF(B573&gt;0,(B573-B572)/B572,"")</f>
        <v/>
      </c>
      <c r="G573" s="355"/>
      <c r="H573" s="355"/>
      <c r="I573" s="355"/>
      <c r="J573" s="355"/>
      <c r="Q573" s="364" t="str">
        <f t="shared" si="518"/>
        <v/>
      </c>
      <c r="R573" s="388"/>
      <c r="S573" s="364" t="str">
        <f t="shared" si="519"/>
        <v/>
      </c>
      <c r="T573" s="445" t="str">
        <f t="shared" si="520"/>
        <v/>
      </c>
      <c r="U573" s="388"/>
      <c r="V573" s="445" t="str">
        <f t="shared" si="521"/>
        <v/>
      </c>
      <c r="W573" s="388"/>
      <c r="X573" s="445" t="str">
        <f t="shared" si="522"/>
        <v/>
      </c>
      <c r="Y573" s="364" t="str">
        <f t="shared" si="523"/>
        <v/>
      </c>
      <c r="Z573" s="388"/>
      <c r="AA573" s="364" t="str">
        <f t="shared" si="524"/>
        <v/>
      </c>
      <c r="AB573" s="445" t="str">
        <f t="shared" si="525"/>
        <v/>
      </c>
      <c r="AC573" s="388"/>
      <c r="AD573" s="445" t="str">
        <f t="shared" si="526"/>
        <v/>
      </c>
      <c r="AE573" s="364" t="str">
        <f t="shared" si="527"/>
        <v/>
      </c>
      <c r="AF573" s="388"/>
      <c r="AG573" s="364"/>
      <c r="AH573" s="445" t="str">
        <f t="shared" si="528"/>
        <v/>
      </c>
      <c r="AI573" s="388"/>
      <c r="AJ573" s="445" t="str">
        <f t="shared" si="529"/>
        <v/>
      </c>
      <c r="AK573" s="364" t="str">
        <f t="shared" si="530"/>
        <v/>
      </c>
      <c r="AL573" s="388"/>
      <c r="AM573" s="364" t="str">
        <f t="shared" si="531"/>
        <v/>
      </c>
      <c r="AN573" s="445" t="str">
        <f t="shared" si="538"/>
        <v/>
      </c>
      <c r="AO573" s="388"/>
      <c r="AP573" s="445" t="str">
        <f t="shared" si="539"/>
        <v/>
      </c>
      <c r="AQ573" s="434" t="str">
        <f t="shared" si="540"/>
        <v/>
      </c>
      <c r="AR573" s="451"/>
      <c r="AS573" s="434"/>
      <c r="AT573" s="389"/>
      <c r="AU573" s="435" t="str">
        <f t="shared" si="542"/>
        <v/>
      </c>
      <c r="AV573" s="364" t="str">
        <f t="shared" si="543"/>
        <v/>
      </c>
      <c r="AW573" s="389"/>
      <c r="AX573" s="365" t="str">
        <f t="shared" si="544"/>
        <v/>
      </c>
      <c r="AY573" s="366" t="str">
        <f t="shared" si="532"/>
        <v/>
      </c>
      <c r="AZ573" s="358" t="str">
        <f t="shared" si="533"/>
        <v/>
      </c>
      <c r="BA573" s="366" t="str">
        <f t="shared" si="534"/>
        <v/>
      </c>
      <c r="BB573" s="358" t="str">
        <f t="shared" si="535"/>
        <v/>
      </c>
      <c r="BC573" s="366" t="str">
        <f t="shared" si="536"/>
        <v/>
      </c>
      <c r="BD573" s="367" t="str">
        <f t="shared" si="537"/>
        <v/>
      </c>
      <c r="BE573" s="356"/>
      <c r="BF573" s="356"/>
      <c r="BG573" s="356"/>
      <c r="BH573" s="356"/>
    </row>
    <row r="574" spans="1:60" ht="21.75" thickBot="1" x14ac:dyDescent="0.4">
      <c r="A574" s="368" t="s">
        <v>295</v>
      </c>
      <c r="B574" s="381"/>
      <c r="C574" s="372"/>
      <c r="D574" s="368" t="s">
        <v>286</v>
      </c>
      <c r="E574" s="374"/>
      <c r="F574" s="375" t="str">
        <f>IF(B574&gt;0,(B574-B572)/B572,"")</f>
        <v/>
      </c>
      <c r="G574" s="355"/>
      <c r="H574" s="355"/>
      <c r="I574" s="355"/>
      <c r="J574" s="355"/>
      <c r="Q574" s="364" t="str">
        <f t="shared" si="518"/>
        <v/>
      </c>
      <c r="R574" s="388"/>
      <c r="S574" s="364" t="str">
        <f t="shared" si="519"/>
        <v/>
      </c>
      <c r="T574" s="445" t="str">
        <f t="shared" si="520"/>
        <v/>
      </c>
      <c r="U574" s="388"/>
      <c r="V574" s="445" t="str">
        <f t="shared" si="521"/>
        <v/>
      </c>
      <c r="W574" s="388"/>
      <c r="X574" s="445" t="str">
        <f t="shared" si="522"/>
        <v/>
      </c>
      <c r="Y574" s="364" t="str">
        <f t="shared" si="523"/>
        <v/>
      </c>
      <c r="Z574" s="388"/>
      <c r="AA574" s="364" t="str">
        <f t="shared" si="524"/>
        <v/>
      </c>
      <c r="AB574" s="445" t="str">
        <f t="shared" si="525"/>
        <v/>
      </c>
      <c r="AC574" s="388"/>
      <c r="AD574" s="445" t="str">
        <f t="shared" si="526"/>
        <v/>
      </c>
      <c r="AE574" s="364" t="str">
        <f t="shared" si="527"/>
        <v/>
      </c>
      <c r="AF574" s="388"/>
      <c r="AG574" s="364"/>
      <c r="AH574" s="445" t="str">
        <f t="shared" si="528"/>
        <v/>
      </c>
      <c r="AI574" s="388"/>
      <c r="AJ574" s="445" t="str">
        <f t="shared" si="529"/>
        <v/>
      </c>
      <c r="AK574" s="364" t="str">
        <f t="shared" si="530"/>
        <v/>
      </c>
      <c r="AL574" s="388"/>
      <c r="AM574" s="364" t="str">
        <f t="shared" si="531"/>
        <v/>
      </c>
      <c r="AN574" s="445" t="str">
        <f t="shared" si="538"/>
        <v/>
      </c>
      <c r="AO574" s="388"/>
      <c r="AP574" s="445" t="str">
        <f t="shared" si="539"/>
        <v/>
      </c>
      <c r="AQ574" s="434" t="str">
        <f t="shared" si="540"/>
        <v/>
      </c>
      <c r="AR574" s="451"/>
      <c r="AS574" s="434" t="str">
        <f t="shared" si="541"/>
        <v/>
      </c>
      <c r="AT574" s="389"/>
      <c r="AU574" s="435" t="str">
        <f t="shared" si="542"/>
        <v/>
      </c>
      <c r="AV574" s="364"/>
      <c r="AW574" s="389"/>
      <c r="AX574" s="365" t="str">
        <f>IF(A574="16) Qual porcentagem dos recursos financeiros de São Carlos será investida em abastecimento de água e estruturas de saneamento em 2050?   ",F574,"")</f>
        <v/>
      </c>
      <c r="AY574" s="366" t="str">
        <f t="shared" si="532"/>
        <v/>
      </c>
      <c r="AZ574" s="358" t="str">
        <f t="shared" si="533"/>
        <v/>
      </c>
      <c r="BA574" s="366" t="str">
        <f t="shared" si="534"/>
        <v/>
      </c>
      <c r="BB574" s="358" t="str">
        <f t="shared" si="535"/>
        <v/>
      </c>
      <c r="BC574" s="366" t="str">
        <f t="shared" si="536"/>
        <v/>
      </c>
      <c r="BD574" s="367" t="str">
        <f t="shared" si="537"/>
        <v/>
      </c>
      <c r="BE574" s="356"/>
      <c r="BF574" s="356"/>
      <c r="BG574" s="356"/>
      <c r="BH574" s="356"/>
    </row>
    <row r="575" spans="1:60" ht="21.75" thickBot="1" x14ac:dyDescent="0.4">
      <c r="A575" s="355"/>
      <c r="B575" s="355" t="s">
        <v>363</v>
      </c>
      <c r="C575" s="355"/>
      <c r="D575" s="355"/>
      <c r="E575" s="355"/>
      <c r="F575" s="383"/>
      <c r="G575" s="355"/>
      <c r="H575" s="823" t="s">
        <v>296</v>
      </c>
      <c r="I575" s="823"/>
      <c r="J575" s="355"/>
      <c r="Q575" s="364" t="str">
        <f t="shared" si="518"/>
        <v/>
      </c>
      <c r="R575" s="388"/>
      <c r="S575" s="364" t="str">
        <f t="shared" si="519"/>
        <v/>
      </c>
      <c r="T575" s="445" t="str">
        <f t="shared" si="520"/>
        <v/>
      </c>
      <c r="U575" s="388"/>
      <c r="V575" s="445" t="str">
        <f t="shared" si="521"/>
        <v/>
      </c>
      <c r="W575" s="388"/>
      <c r="X575" s="445" t="str">
        <f t="shared" si="522"/>
        <v/>
      </c>
      <c r="Y575" s="364" t="str">
        <f t="shared" si="523"/>
        <v/>
      </c>
      <c r="Z575" s="388"/>
      <c r="AA575" s="364" t="str">
        <f t="shared" si="524"/>
        <v/>
      </c>
      <c r="AB575" s="445" t="str">
        <f t="shared" si="525"/>
        <v/>
      </c>
      <c r="AC575" s="388"/>
      <c r="AD575" s="445" t="str">
        <f t="shared" si="526"/>
        <v/>
      </c>
      <c r="AE575" s="364" t="str">
        <f t="shared" si="527"/>
        <v/>
      </c>
      <c r="AF575" s="388"/>
      <c r="AG575" s="364"/>
      <c r="AH575" s="445" t="str">
        <f t="shared" si="528"/>
        <v/>
      </c>
      <c r="AI575" s="388"/>
      <c r="AJ575" s="445" t="str">
        <f t="shared" si="529"/>
        <v/>
      </c>
      <c r="AK575" s="364" t="str">
        <f t="shared" si="530"/>
        <v/>
      </c>
      <c r="AL575" s="388"/>
      <c r="AM575" s="364" t="str">
        <f t="shared" si="531"/>
        <v/>
      </c>
      <c r="AN575" s="445" t="str">
        <f t="shared" si="538"/>
        <v/>
      </c>
      <c r="AO575" s="388"/>
      <c r="AP575" s="445" t="str">
        <f t="shared" si="539"/>
        <v/>
      </c>
      <c r="AQ575" s="434" t="str">
        <f t="shared" si="540"/>
        <v/>
      </c>
      <c r="AR575" s="451"/>
      <c r="AS575" s="434" t="str">
        <f t="shared" si="541"/>
        <v/>
      </c>
      <c r="AT575" s="389"/>
      <c r="AU575" s="435" t="str">
        <f t="shared" si="542"/>
        <v/>
      </c>
      <c r="AV575" s="364" t="str">
        <f t="shared" si="543"/>
        <v/>
      </c>
      <c r="AW575" s="389"/>
      <c r="AX575" s="365" t="str">
        <f t="shared" si="544"/>
        <v/>
      </c>
      <c r="AY575" s="366" t="str">
        <f t="shared" si="532"/>
        <v/>
      </c>
      <c r="AZ575" s="358" t="str">
        <f t="shared" si="533"/>
        <v/>
      </c>
      <c r="BA575" s="366" t="str">
        <f t="shared" si="534"/>
        <v/>
      </c>
      <c r="BB575" s="358" t="str">
        <f t="shared" si="535"/>
        <v/>
      </c>
      <c r="BC575" s="366" t="str">
        <f t="shared" si="536"/>
        <v/>
      </c>
      <c r="BD575" s="367" t="str">
        <f t="shared" si="537"/>
        <v/>
      </c>
      <c r="BE575" s="356"/>
      <c r="BF575" s="356"/>
      <c r="BG575" s="356"/>
      <c r="BH575" s="356"/>
    </row>
    <row r="576" spans="1:60" ht="21.75" thickBot="1" x14ac:dyDescent="0.4">
      <c r="A576" s="368" t="s">
        <v>297</v>
      </c>
      <c r="B576" s="820" t="s">
        <v>368</v>
      </c>
      <c r="C576" s="821"/>
      <c r="D576" s="821"/>
      <c r="E576" s="821"/>
      <c r="F576" s="821"/>
      <c r="G576" s="822"/>
      <c r="H576" s="819">
        <v>1</v>
      </c>
      <c r="I576" s="819"/>
      <c r="J576" s="355"/>
      <c r="Q576" s="364" t="str">
        <f t="shared" si="518"/>
        <v/>
      </c>
      <c r="R576" s="388"/>
      <c r="S576" s="364" t="str">
        <f t="shared" si="519"/>
        <v/>
      </c>
      <c r="T576" s="445" t="str">
        <f t="shared" si="520"/>
        <v/>
      </c>
      <c r="U576" s="388"/>
      <c r="V576" s="445" t="str">
        <f t="shared" si="521"/>
        <v/>
      </c>
      <c r="W576" s="388"/>
      <c r="X576" s="445" t="str">
        <f t="shared" si="522"/>
        <v/>
      </c>
      <c r="Y576" s="364" t="str">
        <f t="shared" si="523"/>
        <v/>
      </c>
      <c r="Z576" s="388"/>
      <c r="AA576" s="364" t="str">
        <f t="shared" si="524"/>
        <v/>
      </c>
      <c r="AB576" s="445" t="str">
        <f t="shared" si="525"/>
        <v/>
      </c>
      <c r="AC576" s="388"/>
      <c r="AD576" s="445" t="str">
        <f t="shared" si="526"/>
        <v/>
      </c>
      <c r="AE576" s="364" t="str">
        <f t="shared" si="527"/>
        <v/>
      </c>
      <c r="AF576" s="388"/>
      <c r="AG576" s="364"/>
      <c r="AH576" s="445" t="str">
        <f t="shared" si="528"/>
        <v/>
      </c>
      <c r="AI576" s="388"/>
      <c r="AJ576" s="445" t="str">
        <f t="shared" si="529"/>
        <v/>
      </c>
      <c r="AK576" s="364" t="str">
        <f t="shared" si="530"/>
        <v/>
      </c>
      <c r="AL576" s="388"/>
      <c r="AM576" s="364" t="str">
        <f t="shared" si="531"/>
        <v/>
      </c>
      <c r="AN576" s="445" t="str">
        <f t="shared" si="538"/>
        <v/>
      </c>
      <c r="AO576" s="388"/>
      <c r="AP576" s="445" t="str">
        <f t="shared" si="539"/>
        <v/>
      </c>
      <c r="AQ576" s="434" t="str">
        <f t="shared" si="540"/>
        <v/>
      </c>
      <c r="AR576" s="451"/>
      <c r="AS576" s="434" t="str">
        <f t="shared" si="541"/>
        <v/>
      </c>
      <c r="AT576" s="389"/>
      <c r="AU576" s="435" t="str">
        <f t="shared" si="542"/>
        <v/>
      </c>
      <c r="AV576" s="364" t="str">
        <f t="shared" si="543"/>
        <v/>
      </c>
      <c r="AW576" s="389"/>
      <c r="AX576" s="365" t="str">
        <f t="shared" si="544"/>
        <v/>
      </c>
      <c r="AY576" s="366">
        <f t="shared" si="532"/>
        <v>1</v>
      </c>
      <c r="AZ576" s="358" t="str">
        <f t="shared" si="533"/>
        <v/>
      </c>
      <c r="BA576" s="366" t="str">
        <f t="shared" si="534"/>
        <v/>
      </c>
      <c r="BB576" s="358" t="str">
        <f t="shared" si="535"/>
        <v/>
      </c>
      <c r="BC576" s="366" t="str">
        <f t="shared" si="536"/>
        <v/>
      </c>
      <c r="BD576" s="367" t="str">
        <f t="shared" si="537"/>
        <v/>
      </c>
      <c r="BE576" s="356"/>
      <c r="BF576" s="356"/>
      <c r="BG576" s="356"/>
      <c r="BH576" s="356"/>
    </row>
    <row r="577" spans="1:83" ht="21.75" thickBot="1" x14ac:dyDescent="0.4">
      <c r="A577" s="368" t="s">
        <v>299</v>
      </c>
      <c r="B577" s="820" t="s">
        <v>300</v>
      </c>
      <c r="C577" s="821"/>
      <c r="D577" s="821"/>
      <c r="E577" s="821"/>
      <c r="F577" s="821"/>
      <c r="G577" s="822"/>
      <c r="H577" s="819">
        <v>1</v>
      </c>
      <c r="I577" s="819"/>
      <c r="J577" s="355"/>
      <c r="Q577" s="364" t="str">
        <f t="shared" si="518"/>
        <v/>
      </c>
      <c r="R577" s="388"/>
      <c r="S577" s="364" t="str">
        <f t="shared" si="519"/>
        <v/>
      </c>
      <c r="T577" s="445" t="str">
        <f t="shared" si="520"/>
        <v/>
      </c>
      <c r="U577" s="388"/>
      <c r="V577" s="445" t="str">
        <f t="shared" si="521"/>
        <v/>
      </c>
      <c r="W577" s="388"/>
      <c r="X577" s="445" t="str">
        <f t="shared" si="522"/>
        <v/>
      </c>
      <c r="Y577" s="364" t="str">
        <f t="shared" si="523"/>
        <v/>
      </c>
      <c r="Z577" s="388"/>
      <c r="AA577" s="364" t="str">
        <f t="shared" si="524"/>
        <v/>
      </c>
      <c r="AB577" s="445" t="str">
        <f t="shared" si="525"/>
        <v/>
      </c>
      <c r="AC577" s="388"/>
      <c r="AD577" s="445" t="str">
        <f t="shared" si="526"/>
        <v/>
      </c>
      <c r="AE577" s="364" t="str">
        <f t="shared" si="527"/>
        <v/>
      </c>
      <c r="AF577" s="388"/>
      <c r="AG577" s="364"/>
      <c r="AH577" s="445" t="str">
        <f t="shared" si="528"/>
        <v/>
      </c>
      <c r="AI577" s="388"/>
      <c r="AJ577" s="445" t="str">
        <f t="shared" si="529"/>
        <v/>
      </c>
      <c r="AK577" s="364" t="str">
        <f t="shared" si="530"/>
        <v/>
      </c>
      <c r="AL577" s="388"/>
      <c r="AM577" s="364" t="str">
        <f t="shared" si="531"/>
        <v/>
      </c>
      <c r="AN577" s="445" t="str">
        <f t="shared" si="538"/>
        <v/>
      </c>
      <c r="AO577" s="388"/>
      <c r="AP577" s="445" t="str">
        <f t="shared" si="539"/>
        <v/>
      </c>
      <c r="AQ577" s="434" t="str">
        <f t="shared" si="540"/>
        <v/>
      </c>
      <c r="AR577" s="451"/>
      <c r="AS577" s="434" t="str">
        <f t="shared" si="541"/>
        <v/>
      </c>
      <c r="AT577" s="389"/>
      <c r="AU577" s="435" t="str">
        <f t="shared" si="542"/>
        <v/>
      </c>
      <c r="AV577" s="364" t="str">
        <f t="shared" si="543"/>
        <v/>
      </c>
      <c r="AW577" s="389"/>
      <c r="AX577" s="365" t="str">
        <f t="shared" si="544"/>
        <v/>
      </c>
      <c r="AY577" s="366" t="str">
        <f t="shared" si="532"/>
        <v/>
      </c>
      <c r="AZ577" s="358">
        <f t="shared" si="533"/>
        <v>1</v>
      </c>
      <c r="BA577" s="366" t="str">
        <f t="shared" si="534"/>
        <v/>
      </c>
      <c r="BB577" s="358" t="str">
        <f t="shared" si="535"/>
        <v/>
      </c>
      <c r="BC577" s="366" t="str">
        <f t="shared" si="536"/>
        <v/>
      </c>
      <c r="BD577" s="367" t="str">
        <f t="shared" si="537"/>
        <v/>
      </c>
      <c r="BE577" s="356"/>
      <c r="BF577" s="356"/>
      <c r="BG577" s="356"/>
      <c r="BH577" s="356"/>
    </row>
    <row r="578" spans="1:83" ht="21.75" thickBot="1" x14ac:dyDescent="0.4">
      <c r="A578" s="368" t="s">
        <v>301</v>
      </c>
      <c r="B578" s="820" t="s">
        <v>369</v>
      </c>
      <c r="C578" s="821"/>
      <c r="D578" s="821"/>
      <c r="E578" s="821"/>
      <c r="F578" s="821"/>
      <c r="G578" s="822"/>
      <c r="H578" s="819">
        <v>1</v>
      </c>
      <c r="I578" s="819"/>
      <c r="J578" s="355"/>
      <c r="Q578" s="364" t="str">
        <f t="shared" si="518"/>
        <v/>
      </c>
      <c r="R578" s="388"/>
      <c r="S578" s="364" t="str">
        <f t="shared" si="519"/>
        <v/>
      </c>
      <c r="T578" s="445" t="str">
        <f t="shared" si="520"/>
        <v/>
      </c>
      <c r="U578" s="388"/>
      <c r="V578" s="445" t="str">
        <f t="shared" si="521"/>
        <v/>
      </c>
      <c r="W578" s="388"/>
      <c r="X578" s="445" t="str">
        <f t="shared" si="522"/>
        <v/>
      </c>
      <c r="Y578" s="364" t="str">
        <f t="shared" si="523"/>
        <v/>
      </c>
      <c r="Z578" s="388"/>
      <c r="AA578" s="364" t="str">
        <f t="shared" si="524"/>
        <v/>
      </c>
      <c r="AB578" s="445" t="str">
        <f t="shared" si="525"/>
        <v/>
      </c>
      <c r="AC578" s="388"/>
      <c r="AD578" s="445" t="str">
        <f t="shared" si="526"/>
        <v/>
      </c>
      <c r="AE578" s="364" t="str">
        <f t="shared" si="527"/>
        <v/>
      </c>
      <c r="AF578" s="388"/>
      <c r="AG578" s="364"/>
      <c r="AH578" s="445" t="str">
        <f t="shared" si="528"/>
        <v/>
      </c>
      <c r="AI578" s="388"/>
      <c r="AJ578" s="445" t="str">
        <f t="shared" si="529"/>
        <v/>
      </c>
      <c r="AK578" s="364" t="str">
        <f t="shared" si="530"/>
        <v/>
      </c>
      <c r="AL578" s="388"/>
      <c r="AM578" s="364" t="str">
        <f t="shared" si="531"/>
        <v/>
      </c>
      <c r="AN578" s="445" t="str">
        <f t="shared" si="538"/>
        <v/>
      </c>
      <c r="AO578" s="388"/>
      <c r="AP578" s="445" t="str">
        <f t="shared" si="539"/>
        <v/>
      </c>
      <c r="AQ578" s="434" t="str">
        <f t="shared" si="540"/>
        <v/>
      </c>
      <c r="AR578" s="451"/>
      <c r="AS578" s="434" t="str">
        <f t="shared" si="541"/>
        <v/>
      </c>
      <c r="AT578" s="389"/>
      <c r="AU578" s="435" t="str">
        <f t="shared" si="542"/>
        <v/>
      </c>
      <c r="AV578" s="364" t="str">
        <f t="shared" si="543"/>
        <v/>
      </c>
      <c r="AW578" s="389"/>
      <c r="AX578" s="365" t="str">
        <f t="shared" si="544"/>
        <v/>
      </c>
      <c r="AY578" s="366" t="str">
        <f t="shared" si="532"/>
        <v/>
      </c>
      <c r="AZ578" s="358" t="str">
        <f t="shared" si="533"/>
        <v/>
      </c>
      <c r="BA578" s="366">
        <f t="shared" si="534"/>
        <v>1</v>
      </c>
      <c r="BB578" s="358" t="str">
        <f t="shared" si="535"/>
        <v/>
      </c>
      <c r="BC578" s="366" t="str">
        <f t="shared" si="536"/>
        <v/>
      </c>
      <c r="BD578" s="367" t="str">
        <f t="shared" si="537"/>
        <v/>
      </c>
      <c r="BE578" s="356"/>
      <c r="BF578" s="356"/>
      <c r="BG578" s="356"/>
      <c r="BH578" s="356"/>
    </row>
    <row r="579" spans="1:83" ht="21.75" thickBot="1" x14ac:dyDescent="0.4">
      <c r="A579" s="368" t="s">
        <v>302</v>
      </c>
      <c r="B579" s="820" t="s">
        <v>3</v>
      </c>
      <c r="C579" s="821"/>
      <c r="D579" s="821"/>
      <c r="E579" s="821"/>
      <c r="F579" s="821"/>
      <c r="G579" s="822"/>
      <c r="H579" s="819">
        <v>1</v>
      </c>
      <c r="I579" s="819"/>
      <c r="J579" s="355"/>
      <c r="Q579" s="364" t="str">
        <f t="shared" si="518"/>
        <v/>
      </c>
      <c r="R579" s="388"/>
      <c r="S579" s="364" t="str">
        <f t="shared" si="519"/>
        <v/>
      </c>
      <c r="T579" s="445" t="str">
        <f t="shared" si="520"/>
        <v/>
      </c>
      <c r="U579" s="388"/>
      <c r="V579" s="445" t="str">
        <f t="shared" si="521"/>
        <v/>
      </c>
      <c r="W579" s="388"/>
      <c r="X579" s="445" t="str">
        <f t="shared" si="522"/>
        <v/>
      </c>
      <c r="Y579" s="364" t="str">
        <f t="shared" si="523"/>
        <v/>
      </c>
      <c r="Z579" s="388"/>
      <c r="AA579" s="364" t="str">
        <f t="shared" si="524"/>
        <v/>
      </c>
      <c r="AB579" s="445" t="str">
        <f t="shared" si="525"/>
        <v/>
      </c>
      <c r="AC579" s="388"/>
      <c r="AD579" s="445" t="str">
        <f t="shared" si="526"/>
        <v/>
      </c>
      <c r="AE579" s="364" t="str">
        <f t="shared" si="527"/>
        <v/>
      </c>
      <c r="AF579" s="388"/>
      <c r="AG579" s="364"/>
      <c r="AH579" s="445" t="str">
        <f t="shared" si="528"/>
        <v/>
      </c>
      <c r="AI579" s="388"/>
      <c r="AJ579" s="445" t="str">
        <f t="shared" si="529"/>
        <v/>
      </c>
      <c r="AK579" s="364" t="str">
        <f t="shared" si="530"/>
        <v/>
      </c>
      <c r="AL579" s="388"/>
      <c r="AM579" s="364" t="str">
        <f t="shared" si="531"/>
        <v/>
      </c>
      <c r="AN579" s="445" t="str">
        <f t="shared" si="538"/>
        <v/>
      </c>
      <c r="AO579" s="388"/>
      <c r="AP579" s="445" t="str">
        <f t="shared" si="539"/>
        <v/>
      </c>
      <c r="AQ579" s="434" t="str">
        <f t="shared" si="540"/>
        <v/>
      </c>
      <c r="AR579" s="451"/>
      <c r="AS579" s="434" t="str">
        <f t="shared" si="541"/>
        <v/>
      </c>
      <c r="AT579" s="389"/>
      <c r="AU579" s="435" t="str">
        <f t="shared" si="542"/>
        <v/>
      </c>
      <c r="AV579" s="364" t="str">
        <f t="shared" si="543"/>
        <v/>
      </c>
      <c r="AW579" s="389"/>
      <c r="AX579" s="365" t="str">
        <f t="shared" si="544"/>
        <v/>
      </c>
      <c r="AY579" s="366" t="str">
        <f t="shared" si="532"/>
        <v/>
      </c>
      <c r="AZ579" s="358" t="str">
        <f t="shared" si="533"/>
        <v/>
      </c>
      <c r="BA579" s="366" t="str">
        <f t="shared" si="534"/>
        <v/>
      </c>
      <c r="BB579" s="358">
        <f t="shared" si="535"/>
        <v>1</v>
      </c>
      <c r="BC579" s="366" t="str">
        <f t="shared" si="536"/>
        <v/>
      </c>
      <c r="BD579" s="367" t="str">
        <f t="shared" si="537"/>
        <v/>
      </c>
      <c r="BE579" s="356"/>
      <c r="BF579" s="356"/>
      <c r="BG579" s="356"/>
      <c r="BH579" s="356"/>
    </row>
    <row r="580" spans="1:83" ht="21.75" thickBot="1" x14ac:dyDescent="0.4">
      <c r="A580" s="368" t="s">
        <v>303</v>
      </c>
      <c r="B580" s="820" t="s">
        <v>304</v>
      </c>
      <c r="C580" s="821"/>
      <c r="D580" s="821"/>
      <c r="E580" s="821"/>
      <c r="F580" s="821"/>
      <c r="G580" s="822"/>
      <c r="H580" s="819">
        <v>1</v>
      </c>
      <c r="I580" s="819"/>
      <c r="J580" s="355"/>
      <c r="Q580" s="364" t="str">
        <f t="shared" si="518"/>
        <v/>
      </c>
      <c r="R580" s="388"/>
      <c r="S580" s="364" t="str">
        <f t="shared" si="519"/>
        <v/>
      </c>
      <c r="T580" s="445" t="str">
        <f t="shared" si="520"/>
        <v/>
      </c>
      <c r="U580" s="388"/>
      <c r="V580" s="445" t="str">
        <f t="shared" si="521"/>
        <v/>
      </c>
      <c r="W580" s="388"/>
      <c r="X580" s="445" t="str">
        <f t="shared" si="522"/>
        <v/>
      </c>
      <c r="Y580" s="364" t="str">
        <f t="shared" si="523"/>
        <v/>
      </c>
      <c r="Z580" s="388"/>
      <c r="AA580" s="364" t="str">
        <f t="shared" si="524"/>
        <v/>
      </c>
      <c r="AB580" s="445" t="str">
        <f t="shared" si="525"/>
        <v/>
      </c>
      <c r="AC580" s="388"/>
      <c r="AD580" s="445" t="str">
        <f t="shared" si="526"/>
        <v/>
      </c>
      <c r="AE580" s="364" t="str">
        <f t="shared" si="527"/>
        <v/>
      </c>
      <c r="AF580" s="388"/>
      <c r="AG580" s="364"/>
      <c r="AH580" s="445" t="str">
        <f t="shared" si="528"/>
        <v/>
      </c>
      <c r="AI580" s="388"/>
      <c r="AJ580" s="445" t="str">
        <f t="shared" si="529"/>
        <v/>
      </c>
      <c r="AK580" s="364" t="str">
        <f t="shared" si="530"/>
        <v/>
      </c>
      <c r="AL580" s="388"/>
      <c r="AM580" s="364" t="str">
        <f t="shared" si="531"/>
        <v/>
      </c>
      <c r="AN580" s="445" t="str">
        <f t="shared" si="538"/>
        <v/>
      </c>
      <c r="AO580" s="388"/>
      <c r="AP580" s="445" t="str">
        <f t="shared" si="539"/>
        <v/>
      </c>
      <c r="AQ580" s="434" t="str">
        <f t="shared" si="540"/>
        <v/>
      </c>
      <c r="AR580" s="451"/>
      <c r="AS580" s="434" t="str">
        <f t="shared" si="541"/>
        <v/>
      </c>
      <c r="AT580" s="389"/>
      <c r="AU580" s="435" t="str">
        <f t="shared" si="542"/>
        <v/>
      </c>
      <c r="AV580" s="364" t="str">
        <f t="shared" si="543"/>
        <v/>
      </c>
      <c r="AW580" s="389"/>
      <c r="AX580" s="365" t="str">
        <f t="shared" si="544"/>
        <v/>
      </c>
      <c r="AY580" s="366" t="str">
        <f t="shared" si="532"/>
        <v/>
      </c>
      <c r="AZ580" s="358" t="str">
        <f t="shared" si="533"/>
        <v/>
      </c>
      <c r="BA580" s="366" t="str">
        <f t="shared" si="534"/>
        <v/>
      </c>
      <c r="BB580" s="358" t="str">
        <f t="shared" si="535"/>
        <v/>
      </c>
      <c r="BC580" s="366">
        <f t="shared" si="536"/>
        <v>1</v>
      </c>
      <c r="BD580" s="367" t="str">
        <f t="shared" si="537"/>
        <v/>
      </c>
      <c r="BE580" s="356"/>
      <c r="BF580" s="356"/>
      <c r="BG580" s="356"/>
      <c r="BH580" s="356"/>
    </row>
    <row r="581" spans="1:83" ht="21.75" thickBot="1" x14ac:dyDescent="0.4">
      <c r="A581" s="368" t="s">
        <v>305</v>
      </c>
      <c r="B581" s="820"/>
      <c r="C581" s="821"/>
      <c r="D581" s="821"/>
      <c r="E581" s="821"/>
      <c r="F581" s="821"/>
      <c r="G581" s="822"/>
      <c r="H581" s="819"/>
      <c r="I581" s="819"/>
      <c r="J581" s="355"/>
      <c r="Q581" s="364" t="str">
        <f t="shared" si="518"/>
        <v/>
      </c>
      <c r="R581" s="388"/>
      <c r="S581" s="364" t="str">
        <f t="shared" si="519"/>
        <v/>
      </c>
      <c r="T581" s="445" t="str">
        <f t="shared" si="520"/>
        <v/>
      </c>
      <c r="U581" s="388"/>
      <c r="V581" s="445" t="str">
        <f t="shared" si="521"/>
        <v/>
      </c>
      <c r="W581" s="388"/>
      <c r="X581" s="445" t="str">
        <f t="shared" si="522"/>
        <v/>
      </c>
      <c r="Y581" s="364" t="str">
        <f t="shared" si="523"/>
        <v/>
      </c>
      <c r="Z581" s="388"/>
      <c r="AA581" s="364" t="str">
        <f t="shared" si="524"/>
        <v/>
      </c>
      <c r="AB581" s="445" t="str">
        <f t="shared" si="525"/>
        <v/>
      </c>
      <c r="AC581" s="388"/>
      <c r="AD581" s="445" t="str">
        <f t="shared" si="526"/>
        <v/>
      </c>
      <c r="AE581" s="364" t="str">
        <f t="shared" si="527"/>
        <v/>
      </c>
      <c r="AF581" s="388"/>
      <c r="AG581" s="364"/>
      <c r="AH581" s="445" t="str">
        <f t="shared" si="528"/>
        <v/>
      </c>
      <c r="AI581" s="388"/>
      <c r="AJ581" s="445" t="str">
        <f t="shared" si="529"/>
        <v/>
      </c>
      <c r="AK581" s="364" t="str">
        <f t="shared" si="530"/>
        <v/>
      </c>
      <c r="AL581" s="388"/>
      <c r="AM581" s="364" t="str">
        <f t="shared" si="531"/>
        <v/>
      </c>
      <c r="AN581" s="445" t="str">
        <f t="shared" si="538"/>
        <v/>
      </c>
      <c r="AO581" s="388"/>
      <c r="AP581" s="445" t="str">
        <f t="shared" si="539"/>
        <v/>
      </c>
      <c r="AQ581" s="434" t="str">
        <f t="shared" si="540"/>
        <v/>
      </c>
      <c r="AR581" s="451"/>
      <c r="AS581" s="434" t="str">
        <f t="shared" si="541"/>
        <v/>
      </c>
      <c r="AT581" s="389"/>
      <c r="AU581" s="435" t="str">
        <f t="shared" si="542"/>
        <v/>
      </c>
      <c r="AV581" s="364" t="str">
        <f t="shared" si="543"/>
        <v/>
      </c>
      <c r="AW581" s="389"/>
      <c r="AX581" s="365" t="str">
        <f t="shared" si="544"/>
        <v/>
      </c>
      <c r="AY581" s="366" t="str">
        <f t="shared" si="532"/>
        <v/>
      </c>
      <c r="AZ581" s="358" t="str">
        <f t="shared" si="533"/>
        <v/>
      </c>
      <c r="BA581" s="366" t="str">
        <f t="shared" si="534"/>
        <v/>
      </c>
      <c r="BB581" s="358" t="str">
        <f t="shared" si="535"/>
        <v/>
      </c>
      <c r="BC581" s="366" t="str">
        <f t="shared" si="536"/>
        <v/>
      </c>
      <c r="BD581" s="367">
        <f t="shared" si="537"/>
        <v>0</v>
      </c>
      <c r="BE581" s="356"/>
      <c r="BF581" s="356"/>
      <c r="BG581" s="356"/>
      <c r="BH581" s="356"/>
      <c r="BJ581" s="360">
        <f>IF(B556&lt;20,SUM(AY555:BC581),"")</f>
        <v>5</v>
      </c>
      <c r="BK581" s="360" t="str">
        <f>IF(AND(B556&gt;19,B556&lt;31),SUM(AY555:BC581),"")</f>
        <v/>
      </c>
      <c r="BL581" s="360" t="str">
        <f>IF(B556&gt;30,SUM(AY555:BC581),"")</f>
        <v/>
      </c>
      <c r="BM581" s="356"/>
      <c r="BN581" s="360" t="str">
        <f>IF(AND(B556&lt;20,BJ581=0),1,"")</f>
        <v/>
      </c>
      <c r="BO581" s="360" t="str">
        <f>IF(AND(B556&lt;20,BJ581=1),1,"")</f>
        <v/>
      </c>
      <c r="BP581" s="360" t="str">
        <f>IF(AND(B556&lt;20,BJ581=2),1,"")</f>
        <v/>
      </c>
      <c r="BQ581" s="360" t="str">
        <f>IF(AND(B556&lt;20,BJ581=3),1,"")</f>
        <v/>
      </c>
      <c r="BR581" s="360" t="str">
        <f>IF(AND(B556&lt;20,BJ581=4),1,"")</f>
        <v/>
      </c>
      <c r="BS581" s="360">
        <f>IF(AND(B556&lt;20,BJ581=5),1,"")</f>
        <v>1</v>
      </c>
      <c r="BT581" s="360" t="str">
        <f>IF(AND(AND(B556&gt;19,B556&lt;31),BK581=0),1,"")</f>
        <v/>
      </c>
      <c r="BU581" s="360" t="str">
        <f>IF(AND(AND(B556&gt;19,B556&lt;31),BK581=1),1,"")</f>
        <v/>
      </c>
      <c r="BV581" s="360" t="str">
        <f>IF(AND(AND(B556&gt;19,B556&lt;31),BK581=2),1,"")</f>
        <v/>
      </c>
      <c r="BW581" s="360" t="str">
        <f>IF(AND(AND(B556&gt;19,B556&lt;31),BK581=3),1,"")</f>
        <v/>
      </c>
      <c r="BX581" s="360" t="str">
        <f>IF(AND(AND(B556&gt;19,B556&lt;31),BK581=4),1,"")</f>
        <v/>
      </c>
      <c r="BY581" s="360" t="str">
        <f>IF(AND(AND(B556&gt;19,B556&lt;31),BK581=5),1,"")</f>
        <v/>
      </c>
      <c r="BZ581" s="360" t="str">
        <f>IF(AND(B556&gt;30,BL581=0),1,"")</f>
        <v/>
      </c>
      <c r="CA581" s="360" t="str">
        <f>IF(AND(B556&gt;30,BL581=1),1,"")</f>
        <v/>
      </c>
      <c r="CB581" s="360" t="str">
        <f>IF(AND(B556&gt;30,BL581=2),1,"")</f>
        <v/>
      </c>
      <c r="CC581" s="360" t="str">
        <f>IF(AND(B556&gt;30,BL581=3),1,"")</f>
        <v/>
      </c>
      <c r="CD581" s="360" t="str">
        <f>IF(AND(B556&gt;30,BL581=4),1,"")</f>
        <v/>
      </c>
      <c r="CE581" s="360" t="str">
        <f>IF(AND(B556&gt;30,BL581=5),1,"")</f>
        <v/>
      </c>
    </row>
    <row r="582" spans="1:83" ht="36" x14ac:dyDescent="0.35">
      <c r="A582" s="818" t="str">
        <f>CONCATENATE("Voluntário",J582)</f>
        <v>Voluntário21</v>
      </c>
      <c r="B582" s="818"/>
      <c r="C582" s="818"/>
      <c r="D582" s="818"/>
      <c r="E582" s="818"/>
      <c r="F582" s="818"/>
      <c r="G582" s="818"/>
      <c r="H582" s="818"/>
      <c r="I582" s="818"/>
      <c r="J582" s="355">
        <f>J553+1</f>
        <v>21</v>
      </c>
      <c r="Q582" s="396"/>
      <c r="S582" s="396"/>
      <c r="T582" s="396"/>
      <c r="V582" s="396"/>
      <c r="X582" s="396"/>
      <c r="Y582" s="396"/>
      <c r="AA582" s="396"/>
      <c r="AB582" s="396"/>
      <c r="AD582" s="396"/>
      <c r="AE582" s="396"/>
      <c r="AG582" s="396"/>
      <c r="AH582" s="396"/>
      <c r="AJ582" s="396"/>
      <c r="AK582" s="396"/>
      <c r="AM582" s="396"/>
      <c r="AN582" s="396"/>
      <c r="AP582" s="396"/>
      <c r="AV582" s="396"/>
      <c r="AX582" s="397"/>
      <c r="AY582" s="398"/>
      <c r="AZ582" s="399"/>
      <c r="BA582" s="398"/>
      <c r="BB582" s="399"/>
      <c r="BC582" s="398"/>
      <c r="BD582" s="398"/>
      <c r="BE582" s="356"/>
      <c r="BF582" s="356"/>
      <c r="BG582" s="356"/>
      <c r="BH582" s="356"/>
    </row>
    <row r="583" spans="1:83" ht="21" x14ac:dyDescent="0.35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Q583" s="396"/>
      <c r="S583" s="396"/>
      <c r="T583" s="396"/>
      <c r="V583" s="396"/>
      <c r="X583" s="396"/>
      <c r="Y583" s="396"/>
      <c r="AA583" s="396"/>
      <c r="AB583" s="396"/>
      <c r="AD583" s="396"/>
      <c r="AE583" s="396"/>
      <c r="AG583" s="396"/>
      <c r="AH583" s="396"/>
      <c r="AJ583" s="396"/>
      <c r="AK583" s="396"/>
      <c r="AM583" s="396"/>
      <c r="AN583" s="396"/>
      <c r="AP583" s="396"/>
      <c r="AV583" s="396"/>
      <c r="AX583" s="397"/>
      <c r="AY583" s="398"/>
      <c r="AZ583" s="399"/>
      <c r="BA583" s="398"/>
      <c r="BB583" s="399"/>
      <c r="BC583" s="398"/>
      <c r="BD583" s="398"/>
      <c r="BE583" s="356"/>
      <c r="BF583" s="356"/>
      <c r="BG583" s="356"/>
      <c r="BH583" s="356"/>
    </row>
    <row r="584" spans="1:83" ht="21" x14ac:dyDescent="0.35">
      <c r="A584" s="356" t="s">
        <v>271</v>
      </c>
      <c r="B584" s="819"/>
      <c r="C584" s="819"/>
      <c r="D584" s="819"/>
      <c r="E584" s="819"/>
      <c r="F584" s="819"/>
      <c r="G584" s="819"/>
      <c r="H584" s="819"/>
      <c r="I584" s="819"/>
      <c r="J584" s="355"/>
      <c r="Q584" s="396"/>
      <c r="S584" s="396"/>
      <c r="T584" s="396"/>
      <c r="V584" s="396"/>
      <c r="X584" s="396"/>
      <c r="Y584" s="396"/>
      <c r="AA584" s="396"/>
      <c r="AB584" s="396"/>
      <c r="AD584" s="396"/>
      <c r="AE584" s="396"/>
      <c r="AG584" s="396"/>
      <c r="AH584" s="396"/>
      <c r="AJ584" s="396"/>
      <c r="AK584" s="396"/>
      <c r="AM584" s="396"/>
      <c r="AN584" s="396"/>
      <c r="AP584" s="396"/>
      <c r="AV584" s="396"/>
      <c r="AX584" s="397"/>
      <c r="AY584" s="398"/>
      <c r="AZ584" s="399"/>
      <c r="BA584" s="398"/>
      <c r="BB584" s="399"/>
      <c r="BC584" s="398"/>
      <c r="BD584" s="398"/>
      <c r="BE584" s="356"/>
      <c r="BF584" s="356"/>
      <c r="BG584" s="356"/>
      <c r="BH584" s="356"/>
    </row>
    <row r="585" spans="1:83" ht="21" x14ac:dyDescent="0.35">
      <c r="A585" s="356" t="s">
        <v>272</v>
      </c>
      <c r="B585" s="819">
        <v>23</v>
      </c>
      <c r="C585" s="819"/>
      <c r="D585" s="819"/>
      <c r="E585" s="819"/>
      <c r="F585" s="819"/>
      <c r="G585" s="819"/>
      <c r="H585" s="819"/>
      <c r="I585" s="819"/>
      <c r="J585" s="355"/>
      <c r="Q585" s="396"/>
      <c r="S585" s="396"/>
      <c r="T585" s="396"/>
      <c r="V585" s="396"/>
      <c r="X585" s="396"/>
      <c r="Y585" s="396"/>
      <c r="AA585" s="396"/>
      <c r="AB585" s="396"/>
      <c r="AD585" s="396"/>
      <c r="AE585" s="396"/>
      <c r="AG585" s="396"/>
      <c r="AH585" s="396"/>
      <c r="AJ585" s="396"/>
      <c r="AK585" s="396"/>
      <c r="AM585" s="396"/>
      <c r="AN585" s="396"/>
      <c r="AP585" s="396"/>
      <c r="AV585" s="396"/>
      <c r="AX585" s="397"/>
      <c r="AY585" s="398"/>
      <c r="AZ585" s="399"/>
      <c r="BA585" s="398"/>
      <c r="BB585" s="399"/>
      <c r="BC585" s="398"/>
      <c r="BD585" s="398"/>
      <c r="BE585" s="356"/>
      <c r="BF585" s="360" t="str">
        <f>IF(B585&lt;20,1,"")</f>
        <v/>
      </c>
      <c r="BG585" s="360">
        <f>IF(AND(B585&gt;19,B585&lt;31),1,"")</f>
        <v>1</v>
      </c>
      <c r="BH585" s="360" t="str">
        <f>IF(B585&gt;30,1,"")</f>
        <v/>
      </c>
    </row>
    <row r="586" spans="1:83" ht="21" x14ac:dyDescent="0.35">
      <c r="A586" s="356" t="s">
        <v>273</v>
      </c>
      <c r="B586" s="819" t="s">
        <v>306</v>
      </c>
      <c r="C586" s="819"/>
      <c r="D586" s="819"/>
      <c r="E586" s="819"/>
      <c r="F586" s="819"/>
      <c r="G586" s="819"/>
      <c r="H586" s="819"/>
      <c r="I586" s="819"/>
      <c r="J586" s="355"/>
      <c r="Q586" s="396"/>
      <c r="S586" s="396"/>
      <c r="T586" s="396"/>
      <c r="V586" s="396"/>
      <c r="X586" s="396"/>
      <c r="Y586" s="396"/>
      <c r="AA586" s="396"/>
      <c r="AB586" s="396"/>
      <c r="AD586" s="396"/>
      <c r="AE586" s="396"/>
      <c r="AG586" s="396"/>
      <c r="AH586" s="396"/>
      <c r="AJ586" s="396"/>
      <c r="AK586" s="396"/>
      <c r="AM586" s="396"/>
      <c r="AN586" s="396"/>
      <c r="AP586" s="396"/>
      <c r="AV586" s="396"/>
      <c r="AX586" s="397"/>
      <c r="AY586" s="398"/>
      <c r="AZ586" s="399"/>
      <c r="BA586" s="398"/>
      <c r="BB586" s="399"/>
      <c r="BC586" s="398"/>
      <c r="BD586" s="398"/>
      <c r="BE586" s="356"/>
      <c r="BF586" s="356"/>
      <c r="BG586" s="356"/>
      <c r="BH586" s="356"/>
    </row>
    <row r="587" spans="1:83" ht="21.75" thickBot="1" x14ac:dyDescent="0.4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Q587" s="396"/>
      <c r="S587" s="396"/>
      <c r="T587" s="396"/>
      <c r="V587" s="396"/>
      <c r="X587" s="396"/>
      <c r="Y587" s="396"/>
      <c r="AA587" s="396"/>
      <c r="AB587" s="396"/>
      <c r="AD587" s="396"/>
      <c r="AE587" s="396"/>
      <c r="AG587" s="396"/>
      <c r="AH587" s="396"/>
      <c r="AJ587" s="396"/>
      <c r="AK587" s="396"/>
      <c r="AM587" s="396"/>
      <c r="AN587" s="396"/>
      <c r="AP587" s="396"/>
      <c r="AV587" s="396"/>
      <c r="AX587" s="397"/>
      <c r="AY587" s="398"/>
      <c r="AZ587" s="399"/>
      <c r="BA587" s="398"/>
      <c r="BB587" s="399"/>
      <c r="BC587" s="398"/>
      <c r="BD587" s="398"/>
      <c r="BE587" s="356"/>
      <c r="BF587" s="356"/>
      <c r="BG587" s="356"/>
      <c r="BH587" s="356"/>
    </row>
    <row r="588" spans="1:83" ht="21.75" thickBot="1" x14ac:dyDescent="0.4">
      <c r="A588" s="368" t="s">
        <v>275</v>
      </c>
      <c r="B588" s="369">
        <v>3</v>
      </c>
      <c r="C588" s="370"/>
      <c r="D588" s="355"/>
      <c r="E588" s="355"/>
      <c r="F588" s="355"/>
      <c r="G588" s="355"/>
      <c r="H588" s="355"/>
      <c r="I588" s="355"/>
      <c r="J588" s="355"/>
      <c r="Q588" s="364" t="str">
        <f t="shared" ref="Q588:Q610" si="545">IF(A588="5) Quanto a sua casa pagava de conta de água mensalmente há 10 anos atrás (aproximadamente)?",F588,"")</f>
        <v/>
      </c>
      <c r="R588" s="388"/>
      <c r="S588" s="364" t="str">
        <f t="shared" ref="S588:S610" si="546">IF(A588="5) Quanto a sua casa pagava de conta de água mensalmente há 10 anos atrás (aproximadamente)?",I588,"")</f>
        <v/>
      </c>
      <c r="T588" s="445" t="str">
        <f t="shared" ref="T588:T610" si="547">IF(A588="6) Quanto a sua casa paga de conta de água hoje?  ",F588,"")</f>
        <v/>
      </c>
      <c r="U588" s="388"/>
      <c r="V588" s="445" t="str">
        <f t="shared" ref="V588:V610" si="548">IF(A588="7) Quanto você acha que sua casa pagará de conta de água em 2030?",F588,"")</f>
        <v/>
      </c>
      <c r="W588" s="388"/>
      <c r="X588" s="445" t="str">
        <f t="shared" ref="X588:X610" si="549">IF(A588="7) Quanto você acha que sua casa pagará de conta de água em 2030?",I588,"")</f>
        <v/>
      </c>
      <c r="Y588" s="364" t="str">
        <f t="shared" ref="Y588:Y610" si="550">IF(A588="8) Quanto você acha que sua casa pagará de conta de água em 2050?  ",F588,"")</f>
        <v/>
      </c>
      <c r="Z588" s="388"/>
      <c r="AA588" s="364" t="str">
        <f t="shared" ref="AA588:AA610" si="551">IF(A588="8) Quanto você acha que sua casa pagará de conta de água em 2050?  ",I588,"")</f>
        <v/>
      </c>
      <c r="AB588" s="445" t="str">
        <f t="shared" ref="AB588:AB610" si="552">IF(A588="9) Há dez anos atrás, sua casa produzia quantas sacolinhas de lixo por semana (aproximadamente)?",F588,"")</f>
        <v/>
      </c>
      <c r="AC588" s="388"/>
      <c r="AD588" s="445" t="str">
        <f t="shared" ref="AD588:AD610" si="553">IF(A588="9) Há dez anos atrás, sua casa produzia quantas sacolinhas de lixo por semana (aproximadamente)?",I588,"")</f>
        <v/>
      </c>
      <c r="AE588" s="364" t="str">
        <f t="shared" ref="AE588:AE610" si="554">IF(A588="10) Sua casa produz quantas sacolinhas de lixo por semana hoje em dia?   ",F588,"")</f>
        <v/>
      </c>
      <c r="AF588" s="388"/>
      <c r="AG588" s="364"/>
      <c r="AH588" s="445" t="str">
        <f t="shared" ref="AH588:AH610" si="555">IF(A588="11) Quantas sacolinhas de lixo você acha que sua casa produzirá por semana em 2030?  ",F588,"")</f>
        <v/>
      </c>
      <c r="AI588" s="388"/>
      <c r="AJ588" s="445" t="str">
        <f t="shared" ref="AJ588:AJ610" si="556">IF(A588="11) Quantas sacolinhas de lixo você acha que sua casa produzirá por semana em 2030?  ",I588,"")</f>
        <v/>
      </c>
      <c r="AK588" s="364" t="str">
        <f t="shared" ref="AK588:AK610" si="557">IF(A588="12) Quantas sacolinhas de lixo você acha que sua casa produzirá por semana em 2050?  ",F588,"")</f>
        <v/>
      </c>
      <c r="AL588" s="388"/>
      <c r="AM588" s="364" t="str">
        <f t="shared" ref="AM588:AM610" si="558">IF(A588="12) Quantas sacolinhas de lixo você acha que sua casa produzirá por semana em 2050?  ",I588,"")</f>
        <v/>
      </c>
      <c r="AN588" s="445" t="str">
        <f>IF(A588="13) Qual porcentagem dos recursos financeiros de São Carlos era investida em abastecimento de água e estruturas de saneamento dez anos atrás? ",B588,"")</f>
        <v/>
      </c>
      <c r="AO588" s="388"/>
      <c r="AP588" s="445" t="str">
        <f>IF(A588="13) Qual porcentagem dos recursos financeiros de São Carlos era investida em abastecimento de água e estruturas de saneamento dez anos atrás? ",F588,"")</f>
        <v/>
      </c>
      <c r="AQ588" s="434" t="str">
        <f>IF(A588="14) Qual porcentagem dos recursos financeiros de São Carlos é investida em abastecimento de água e estruturas de saneamento hoje? ",B588,"")</f>
        <v/>
      </c>
      <c r="AR588" s="451"/>
      <c r="AS588" s="434" t="str">
        <f>IF(A588="15) Qual porcentagem dos recursos financeiros de São Carlos será investida em abastecimento de água e estruturas de saneamento em 2030? ",B588,"")</f>
        <v/>
      </c>
      <c r="AT588" s="389"/>
      <c r="AU588" s="435" t="str">
        <f>IF(A588="15) Qual porcentagem dos recursos financeiros de São Carlos será investida em abastecimento de água e estruturas de saneamento em 2030? ",F588,"")</f>
        <v/>
      </c>
      <c r="AV588" s="364" t="str">
        <f>IF(A588="16) Qual porcentagem dos recursos financeiros de São Carlos será investida em abastecimento de água e estruturas de saneamento em 2050?   ",B588,"")</f>
        <v/>
      </c>
      <c r="AW588" s="389"/>
      <c r="AX588" s="365" t="str">
        <f>IF(A588="16) Qual porcentagem dos recursos financeiros de São Carlos será investida em abastecimento de água e estruturas de saneamento em 2050?   ",B588,"")</f>
        <v/>
      </c>
      <c r="AY588" s="366" t="str">
        <f t="shared" ref="AY588:AY610" si="559">IF(A588="17) De onde vem a água que você bebe?  ",H588,"")</f>
        <v/>
      </c>
      <c r="AZ588" s="358" t="str">
        <f t="shared" ref="AZ588:AZ610" si="560">IF(A588="18) Quem é responsável por trazer água para sua casa?  ",H588,"")</f>
        <v/>
      </c>
      <c r="BA588" s="366" t="str">
        <f t="shared" ref="BA588:BA610" si="561">IF(A588="19) O que acontece com o esgoto que sai da sua casa?  ",H588,"")</f>
        <v/>
      </c>
      <c r="BB588" s="358" t="str">
        <f t="shared" ref="BB588:BB610" si="562">IF(A588="20) Quem consome mais água em sua cidade: a população, as indústrias ou as fazendas? ",H588,"")</f>
        <v/>
      </c>
      <c r="BC588" s="366" t="str">
        <f t="shared" ref="BC588:BC610" si="563">IF(A588="21) Você se preocupa se a cidade em que você mora terá água para beber em 2100?  ",H588,"")</f>
        <v/>
      </c>
      <c r="BD588" s="367" t="str">
        <f t="shared" ref="BD588:BD610" si="564">IF(A588="22) Você acredita que pode ajudar no processo de decisão sobre gerenciamento dos recursos hídricos?  Se sim, como? ",H588,"")</f>
        <v/>
      </c>
      <c r="BE588" s="356"/>
      <c r="BF588" s="356"/>
      <c r="BG588" s="356"/>
      <c r="BH588" s="356"/>
    </row>
    <row r="589" spans="1:83" ht="21.75" thickBot="1" x14ac:dyDescent="0.4">
      <c r="A589" s="368" t="s">
        <v>276</v>
      </c>
      <c r="B589" s="369">
        <v>5</v>
      </c>
      <c r="C589" s="370"/>
      <c r="D589" s="355"/>
      <c r="E589" s="355"/>
      <c r="F589" s="355"/>
      <c r="G589" s="355"/>
      <c r="H589" s="355"/>
      <c r="I589" s="355"/>
      <c r="J589" s="355"/>
      <c r="Q589" s="364" t="str">
        <f t="shared" si="545"/>
        <v/>
      </c>
      <c r="R589" s="388"/>
      <c r="S589" s="364" t="str">
        <f t="shared" si="546"/>
        <v/>
      </c>
      <c r="T589" s="445" t="str">
        <f t="shared" si="547"/>
        <v/>
      </c>
      <c r="U589" s="388"/>
      <c r="V589" s="445" t="str">
        <f t="shared" si="548"/>
        <v/>
      </c>
      <c r="W589" s="388"/>
      <c r="X589" s="445" t="str">
        <f t="shared" si="549"/>
        <v/>
      </c>
      <c r="Y589" s="364" t="str">
        <f t="shared" si="550"/>
        <v/>
      </c>
      <c r="Z589" s="388"/>
      <c r="AA589" s="364" t="str">
        <f t="shared" si="551"/>
        <v/>
      </c>
      <c r="AB589" s="445" t="str">
        <f t="shared" si="552"/>
        <v/>
      </c>
      <c r="AC589" s="388"/>
      <c r="AD589" s="445" t="str">
        <f t="shared" si="553"/>
        <v/>
      </c>
      <c r="AE589" s="364" t="str">
        <f t="shared" si="554"/>
        <v/>
      </c>
      <c r="AF589" s="388"/>
      <c r="AG589" s="364"/>
      <c r="AH589" s="445" t="str">
        <f t="shared" si="555"/>
        <v/>
      </c>
      <c r="AI589" s="388"/>
      <c r="AJ589" s="445" t="str">
        <f t="shared" si="556"/>
        <v/>
      </c>
      <c r="AK589" s="364" t="str">
        <f t="shared" si="557"/>
        <v/>
      </c>
      <c r="AL589" s="388"/>
      <c r="AM589" s="364" t="str">
        <f t="shared" si="558"/>
        <v/>
      </c>
      <c r="AN589" s="445" t="str">
        <f t="shared" ref="AN589:AN610" si="565">IF(A589="13) Qual porcentagem dos recursos financeiros de São Carlos era investida em abastecimento de água e estruturas de saneamento dez anos atrás? ",B589,"")</f>
        <v/>
      </c>
      <c r="AO589" s="388"/>
      <c r="AP589" s="445" t="str">
        <f t="shared" ref="AP589:AP610" si="566">IF(A589="13) Qual porcentagem dos recursos financeiros de São Carlos era investida em abastecimento de água e estruturas de saneamento dez anos atrás? ",F589,"")</f>
        <v/>
      </c>
      <c r="AQ589" s="434" t="str">
        <f t="shared" ref="AQ589:AQ610" si="567">IF(A589="14) Qual porcentagem dos recursos financeiros de São Carlos é investida em abastecimento de água e estruturas de saneamento hoje? ",B589,"")</f>
        <v/>
      </c>
      <c r="AR589" s="451"/>
      <c r="AS589" s="434" t="str">
        <f t="shared" ref="AS589:AS610" si="568">IF(A589="15) Qual porcentagem dos recursos financeiros de São Carlos será investida em abastecimento de água e estruturas de saneamento em 2030? ",B589,"")</f>
        <v/>
      </c>
      <c r="AT589" s="389"/>
      <c r="AU589" s="435" t="str">
        <f t="shared" ref="AU589:AU610" si="569">IF(A589="15) Qual porcentagem dos recursos financeiros de São Carlos será investida em abastecimento de água e estruturas de saneamento em 2030? ",F589,"")</f>
        <v/>
      </c>
      <c r="AV589" s="364" t="str">
        <f t="shared" ref="AV589:AV610" si="570">IF(A589="16) Qual porcentagem dos recursos financeiros de São Carlos será investida em abastecimento de água e estruturas de saneamento em 2050?   ",B589,"")</f>
        <v/>
      </c>
      <c r="AW589" s="389"/>
      <c r="AX589" s="365" t="str">
        <f t="shared" ref="AX589:AX610" si="571">IF(A589="16) Qual porcentagem dos recursos financeiros de São Carlos será investida em abastecimento de água e estruturas de saneamento em 2050?   ",B589,"")</f>
        <v/>
      </c>
      <c r="AY589" s="366" t="str">
        <f t="shared" si="559"/>
        <v/>
      </c>
      <c r="AZ589" s="358" t="str">
        <f t="shared" si="560"/>
        <v/>
      </c>
      <c r="BA589" s="366" t="str">
        <f t="shared" si="561"/>
        <v/>
      </c>
      <c r="BB589" s="358" t="str">
        <f t="shared" si="562"/>
        <v/>
      </c>
      <c r="BC589" s="366" t="str">
        <f t="shared" si="563"/>
        <v/>
      </c>
      <c r="BD589" s="367" t="str">
        <f t="shared" si="564"/>
        <v/>
      </c>
      <c r="BE589" s="356"/>
      <c r="BF589" s="356"/>
      <c r="BG589" s="356"/>
      <c r="BH589" s="356"/>
    </row>
    <row r="590" spans="1:83" ht="21.75" thickBot="1" x14ac:dyDescent="0.4">
      <c r="A590" s="368" t="s">
        <v>277</v>
      </c>
      <c r="B590" s="369">
        <v>4</v>
      </c>
      <c r="C590" s="371"/>
      <c r="D590" s="355"/>
      <c r="E590" s="355"/>
      <c r="F590" s="355"/>
      <c r="G590" s="355"/>
      <c r="H590" s="355"/>
      <c r="I590" s="355"/>
      <c r="J590" s="355"/>
      <c r="Q590" s="364" t="str">
        <f t="shared" si="545"/>
        <v/>
      </c>
      <c r="R590" s="388"/>
      <c r="S590" s="364" t="str">
        <f t="shared" si="546"/>
        <v/>
      </c>
      <c r="T590" s="445" t="str">
        <f t="shared" si="547"/>
        <v/>
      </c>
      <c r="U590" s="388"/>
      <c r="V590" s="445" t="str">
        <f t="shared" si="548"/>
        <v/>
      </c>
      <c r="W590" s="388"/>
      <c r="X590" s="445" t="str">
        <f t="shared" si="549"/>
        <v/>
      </c>
      <c r="Y590" s="364" t="str">
        <f t="shared" si="550"/>
        <v/>
      </c>
      <c r="Z590" s="388"/>
      <c r="AA590" s="364" t="str">
        <f t="shared" si="551"/>
        <v/>
      </c>
      <c r="AB590" s="445" t="str">
        <f t="shared" si="552"/>
        <v/>
      </c>
      <c r="AC590" s="388"/>
      <c r="AD590" s="445" t="str">
        <f t="shared" si="553"/>
        <v/>
      </c>
      <c r="AE590" s="364" t="str">
        <f t="shared" si="554"/>
        <v/>
      </c>
      <c r="AF590" s="388"/>
      <c r="AG590" s="364"/>
      <c r="AH590" s="445" t="str">
        <f t="shared" si="555"/>
        <v/>
      </c>
      <c r="AI590" s="388"/>
      <c r="AJ590" s="445" t="str">
        <f t="shared" si="556"/>
        <v/>
      </c>
      <c r="AK590" s="364" t="str">
        <f t="shared" si="557"/>
        <v/>
      </c>
      <c r="AL590" s="388"/>
      <c r="AM590" s="364" t="str">
        <f t="shared" si="558"/>
        <v/>
      </c>
      <c r="AN590" s="445" t="str">
        <f t="shared" si="565"/>
        <v/>
      </c>
      <c r="AO590" s="388"/>
      <c r="AP590" s="445" t="str">
        <f t="shared" si="566"/>
        <v/>
      </c>
      <c r="AQ590" s="434" t="str">
        <f t="shared" si="567"/>
        <v/>
      </c>
      <c r="AR590" s="451"/>
      <c r="AS590" s="434" t="str">
        <f t="shared" si="568"/>
        <v/>
      </c>
      <c r="AT590" s="389"/>
      <c r="AU590" s="435" t="str">
        <f t="shared" si="569"/>
        <v/>
      </c>
      <c r="AV590" s="364" t="str">
        <f t="shared" si="570"/>
        <v/>
      </c>
      <c r="AW590" s="389"/>
      <c r="AX590" s="365" t="str">
        <f t="shared" si="571"/>
        <v/>
      </c>
      <c r="AY590" s="366" t="str">
        <f t="shared" si="559"/>
        <v/>
      </c>
      <c r="AZ590" s="358" t="str">
        <f t="shared" si="560"/>
        <v/>
      </c>
      <c r="BA590" s="366" t="str">
        <f t="shared" si="561"/>
        <v/>
      </c>
      <c r="BB590" s="358" t="str">
        <f t="shared" si="562"/>
        <v/>
      </c>
      <c r="BC590" s="366" t="str">
        <f t="shared" si="563"/>
        <v/>
      </c>
      <c r="BD590" s="367" t="str">
        <f t="shared" si="564"/>
        <v/>
      </c>
      <c r="BE590" s="356"/>
      <c r="BF590" s="356"/>
      <c r="BG590" s="356"/>
      <c r="BH590" s="356"/>
    </row>
    <row r="591" spans="1:83" ht="21.75" thickBot="1" x14ac:dyDescent="0.4">
      <c r="A591" s="368" t="s">
        <v>278</v>
      </c>
      <c r="B591" s="369">
        <v>4</v>
      </c>
      <c r="C591" s="370"/>
      <c r="D591" s="355"/>
      <c r="E591" s="355"/>
      <c r="F591" s="355"/>
      <c r="G591" s="355"/>
      <c r="H591" s="355"/>
      <c r="I591" s="355"/>
      <c r="J591" s="355"/>
      <c r="Q591" s="364" t="str">
        <f t="shared" si="545"/>
        <v/>
      </c>
      <c r="R591" s="388"/>
      <c r="S591" s="364" t="str">
        <f t="shared" si="546"/>
        <v/>
      </c>
      <c r="T591" s="445" t="str">
        <f t="shared" si="547"/>
        <v/>
      </c>
      <c r="U591" s="388"/>
      <c r="V591" s="445" t="str">
        <f t="shared" si="548"/>
        <v/>
      </c>
      <c r="W591" s="388"/>
      <c r="X591" s="445" t="str">
        <f t="shared" si="549"/>
        <v/>
      </c>
      <c r="Y591" s="364" t="str">
        <f t="shared" si="550"/>
        <v/>
      </c>
      <c r="Z591" s="388"/>
      <c r="AA591" s="364" t="str">
        <f t="shared" si="551"/>
        <v/>
      </c>
      <c r="AB591" s="445" t="str">
        <f t="shared" si="552"/>
        <v/>
      </c>
      <c r="AC591" s="388"/>
      <c r="AD591" s="445" t="str">
        <f t="shared" si="553"/>
        <v/>
      </c>
      <c r="AE591" s="364" t="str">
        <f t="shared" si="554"/>
        <v/>
      </c>
      <c r="AF591" s="388"/>
      <c r="AG591" s="364"/>
      <c r="AH591" s="445" t="str">
        <f t="shared" si="555"/>
        <v/>
      </c>
      <c r="AI591" s="388"/>
      <c r="AJ591" s="445" t="str">
        <f t="shared" si="556"/>
        <v/>
      </c>
      <c r="AK591" s="364" t="str">
        <f t="shared" si="557"/>
        <v/>
      </c>
      <c r="AL591" s="388"/>
      <c r="AM591" s="364" t="str">
        <f t="shared" si="558"/>
        <v/>
      </c>
      <c r="AN591" s="445" t="str">
        <f t="shared" si="565"/>
        <v/>
      </c>
      <c r="AO591" s="388"/>
      <c r="AP591" s="445" t="str">
        <f t="shared" si="566"/>
        <v/>
      </c>
      <c r="AQ591" s="434" t="str">
        <f t="shared" si="567"/>
        <v/>
      </c>
      <c r="AR591" s="451"/>
      <c r="AS591" s="434" t="str">
        <f t="shared" si="568"/>
        <v/>
      </c>
      <c r="AT591" s="389"/>
      <c r="AU591" s="435" t="str">
        <f t="shared" si="569"/>
        <v/>
      </c>
      <c r="AV591" s="364" t="str">
        <f t="shared" si="570"/>
        <v/>
      </c>
      <c r="AW591" s="389"/>
      <c r="AX591" s="365" t="str">
        <f t="shared" si="571"/>
        <v/>
      </c>
      <c r="AY591" s="366" t="str">
        <f t="shared" si="559"/>
        <v/>
      </c>
      <c r="AZ591" s="358" t="str">
        <f t="shared" si="560"/>
        <v/>
      </c>
      <c r="BA591" s="366" t="str">
        <f t="shared" si="561"/>
        <v/>
      </c>
      <c r="BB591" s="358" t="str">
        <f t="shared" si="562"/>
        <v/>
      </c>
      <c r="BC591" s="366" t="str">
        <f t="shared" si="563"/>
        <v/>
      </c>
      <c r="BD591" s="367" t="str">
        <f t="shared" si="564"/>
        <v/>
      </c>
      <c r="BE591" s="356"/>
      <c r="BF591" s="356"/>
      <c r="BG591" s="356"/>
      <c r="BH591" s="356"/>
    </row>
    <row r="592" spans="1:83" ht="21.75" thickBot="1" x14ac:dyDescent="0.4">
      <c r="A592" s="368" t="s">
        <v>279</v>
      </c>
      <c r="B592" s="369">
        <v>70</v>
      </c>
      <c r="C592" s="372"/>
      <c r="D592" s="814" t="s">
        <v>280</v>
      </c>
      <c r="E592" s="815"/>
      <c r="F592" s="373">
        <f>IF(B588&gt;0,B592/B588,"")</f>
        <v>23.333333333333332</v>
      </c>
      <c r="G592" s="368" t="s">
        <v>281</v>
      </c>
      <c r="H592" s="374"/>
      <c r="I592" s="375">
        <f>IF(B588&gt;0,(F592-F593)/F593,"")</f>
        <v>0.66666666666666663</v>
      </c>
      <c r="J592" s="355"/>
      <c r="Q592" s="364">
        <f t="shared" si="545"/>
        <v>23.333333333333332</v>
      </c>
      <c r="R592" s="388"/>
      <c r="S592" s="364">
        <f t="shared" si="546"/>
        <v>0.66666666666666663</v>
      </c>
      <c r="T592" s="445" t="str">
        <f t="shared" si="547"/>
        <v/>
      </c>
      <c r="U592" s="388"/>
      <c r="V592" s="445" t="str">
        <f t="shared" si="548"/>
        <v/>
      </c>
      <c r="W592" s="388"/>
      <c r="X592" s="445" t="str">
        <f t="shared" si="549"/>
        <v/>
      </c>
      <c r="Y592" s="364" t="str">
        <f t="shared" si="550"/>
        <v/>
      </c>
      <c r="Z592" s="388"/>
      <c r="AA592" s="364" t="str">
        <f t="shared" si="551"/>
        <v/>
      </c>
      <c r="AB592" s="445" t="str">
        <f t="shared" si="552"/>
        <v/>
      </c>
      <c r="AC592" s="388"/>
      <c r="AD592" s="445" t="str">
        <f t="shared" si="553"/>
        <v/>
      </c>
      <c r="AE592" s="364" t="str">
        <f t="shared" si="554"/>
        <v/>
      </c>
      <c r="AF592" s="388"/>
      <c r="AG592" s="364"/>
      <c r="AH592" s="445" t="str">
        <f t="shared" si="555"/>
        <v/>
      </c>
      <c r="AI592" s="388"/>
      <c r="AJ592" s="445" t="str">
        <f t="shared" si="556"/>
        <v/>
      </c>
      <c r="AK592" s="364" t="str">
        <f t="shared" si="557"/>
        <v/>
      </c>
      <c r="AL592" s="388"/>
      <c r="AM592" s="364" t="str">
        <f t="shared" si="558"/>
        <v/>
      </c>
      <c r="AN592" s="445" t="str">
        <f t="shared" si="565"/>
        <v/>
      </c>
      <c r="AO592" s="388"/>
      <c r="AP592" s="445" t="str">
        <f t="shared" si="566"/>
        <v/>
      </c>
      <c r="AQ592" s="434" t="str">
        <f t="shared" si="567"/>
        <v/>
      </c>
      <c r="AR592" s="451"/>
      <c r="AS592" s="434" t="str">
        <f t="shared" si="568"/>
        <v/>
      </c>
      <c r="AT592" s="389"/>
      <c r="AU592" s="435" t="str">
        <f t="shared" si="569"/>
        <v/>
      </c>
      <c r="AV592" s="364" t="str">
        <f t="shared" si="570"/>
        <v/>
      </c>
      <c r="AW592" s="389"/>
      <c r="AX592" s="365" t="str">
        <f t="shared" si="571"/>
        <v/>
      </c>
      <c r="AY592" s="366" t="str">
        <f t="shared" si="559"/>
        <v/>
      </c>
      <c r="AZ592" s="358" t="str">
        <f t="shared" si="560"/>
        <v/>
      </c>
      <c r="BA592" s="366" t="str">
        <f t="shared" si="561"/>
        <v/>
      </c>
      <c r="BB592" s="358" t="str">
        <f t="shared" si="562"/>
        <v/>
      </c>
      <c r="BC592" s="366" t="str">
        <f t="shared" si="563"/>
        <v/>
      </c>
      <c r="BD592" s="367" t="str">
        <f t="shared" si="564"/>
        <v/>
      </c>
      <c r="BE592" s="356"/>
      <c r="BF592" s="356"/>
      <c r="BG592" s="356"/>
      <c r="BH592" s="356"/>
    </row>
    <row r="593" spans="1:60" ht="21.75" thickBot="1" x14ac:dyDescent="0.4">
      <c r="A593" s="368" t="s">
        <v>282</v>
      </c>
      <c r="B593" s="369">
        <v>70</v>
      </c>
      <c r="C593" s="372"/>
      <c r="D593" s="814" t="s">
        <v>280</v>
      </c>
      <c r="E593" s="815"/>
      <c r="F593" s="373">
        <f>IF(B589&gt;0,B593/B589,"")</f>
        <v>14</v>
      </c>
      <c r="G593" s="376"/>
      <c r="H593" s="377"/>
      <c r="I593" s="378"/>
      <c r="J593" s="355"/>
      <c r="Q593" s="364" t="str">
        <f t="shared" si="545"/>
        <v/>
      </c>
      <c r="R593" s="388"/>
      <c r="S593" s="364" t="str">
        <f t="shared" si="546"/>
        <v/>
      </c>
      <c r="T593" s="445">
        <f t="shared" si="547"/>
        <v>14</v>
      </c>
      <c r="U593" s="388"/>
      <c r="V593" s="445" t="str">
        <f t="shared" si="548"/>
        <v/>
      </c>
      <c r="W593" s="388"/>
      <c r="X593" s="445" t="str">
        <f t="shared" si="549"/>
        <v/>
      </c>
      <c r="Y593" s="364" t="str">
        <f t="shared" si="550"/>
        <v/>
      </c>
      <c r="Z593" s="388"/>
      <c r="AA593" s="364" t="str">
        <f t="shared" si="551"/>
        <v/>
      </c>
      <c r="AB593" s="445" t="str">
        <f t="shared" si="552"/>
        <v/>
      </c>
      <c r="AC593" s="388"/>
      <c r="AD593" s="445" t="str">
        <f t="shared" si="553"/>
        <v/>
      </c>
      <c r="AE593" s="364" t="str">
        <f t="shared" si="554"/>
        <v/>
      </c>
      <c r="AF593" s="388"/>
      <c r="AG593" s="364"/>
      <c r="AH593" s="445" t="str">
        <f t="shared" si="555"/>
        <v/>
      </c>
      <c r="AI593" s="388"/>
      <c r="AJ593" s="445" t="str">
        <f t="shared" si="556"/>
        <v/>
      </c>
      <c r="AK593" s="364" t="str">
        <f t="shared" si="557"/>
        <v/>
      </c>
      <c r="AL593" s="388"/>
      <c r="AM593" s="364" t="str">
        <f t="shared" si="558"/>
        <v/>
      </c>
      <c r="AN593" s="445" t="str">
        <f t="shared" si="565"/>
        <v/>
      </c>
      <c r="AO593" s="388"/>
      <c r="AP593" s="445" t="str">
        <f t="shared" si="566"/>
        <v/>
      </c>
      <c r="AQ593" s="434" t="str">
        <f t="shared" si="567"/>
        <v/>
      </c>
      <c r="AR593" s="451"/>
      <c r="AS593" s="434" t="str">
        <f t="shared" si="568"/>
        <v/>
      </c>
      <c r="AT593" s="389"/>
      <c r="AU593" s="435" t="str">
        <f t="shared" si="569"/>
        <v/>
      </c>
      <c r="AV593" s="364" t="str">
        <f t="shared" si="570"/>
        <v/>
      </c>
      <c r="AW593" s="389"/>
      <c r="AX593" s="365" t="str">
        <f t="shared" si="571"/>
        <v/>
      </c>
      <c r="AY593" s="366" t="str">
        <f t="shared" si="559"/>
        <v/>
      </c>
      <c r="AZ593" s="358" t="str">
        <f t="shared" si="560"/>
        <v/>
      </c>
      <c r="BA593" s="366" t="str">
        <f t="shared" si="561"/>
        <v/>
      </c>
      <c r="BB593" s="358" t="str">
        <f t="shared" si="562"/>
        <v/>
      </c>
      <c r="BC593" s="366" t="str">
        <f t="shared" si="563"/>
        <v/>
      </c>
      <c r="BD593" s="367" t="str">
        <f t="shared" si="564"/>
        <v/>
      </c>
      <c r="BE593" s="356"/>
      <c r="BF593" s="356"/>
      <c r="BG593" s="356"/>
      <c r="BH593" s="356"/>
    </row>
    <row r="594" spans="1:60" ht="21.75" thickBot="1" x14ac:dyDescent="0.4">
      <c r="A594" s="368" t="s">
        <v>283</v>
      </c>
      <c r="B594" s="369">
        <v>40</v>
      </c>
      <c r="C594" s="372"/>
      <c r="D594" s="814" t="s">
        <v>280</v>
      </c>
      <c r="E594" s="815"/>
      <c r="F594" s="373">
        <f>IF(B590&gt;0,B594/B590,"")</f>
        <v>10</v>
      </c>
      <c r="G594" s="368" t="s">
        <v>284</v>
      </c>
      <c r="H594" s="374"/>
      <c r="I594" s="375">
        <f>IF(B589&gt;0,(F594-F593)/F593,"")</f>
        <v>-0.2857142857142857</v>
      </c>
      <c r="J594" s="355"/>
      <c r="Q594" s="364" t="str">
        <f t="shared" si="545"/>
        <v/>
      </c>
      <c r="R594" s="388"/>
      <c r="S594" s="364" t="str">
        <f t="shared" si="546"/>
        <v/>
      </c>
      <c r="T594" s="445" t="str">
        <f t="shared" si="547"/>
        <v/>
      </c>
      <c r="U594" s="388"/>
      <c r="V594" s="445">
        <f t="shared" si="548"/>
        <v>10</v>
      </c>
      <c r="W594" s="388"/>
      <c r="X594" s="445">
        <f t="shared" si="549"/>
        <v>-0.2857142857142857</v>
      </c>
      <c r="Y594" s="364" t="str">
        <f t="shared" si="550"/>
        <v/>
      </c>
      <c r="Z594" s="388"/>
      <c r="AA594" s="364" t="str">
        <f t="shared" si="551"/>
        <v/>
      </c>
      <c r="AB594" s="445" t="str">
        <f t="shared" si="552"/>
        <v/>
      </c>
      <c r="AC594" s="388"/>
      <c r="AD594" s="445" t="str">
        <f t="shared" si="553"/>
        <v/>
      </c>
      <c r="AE594" s="364" t="str">
        <f t="shared" si="554"/>
        <v/>
      </c>
      <c r="AF594" s="388"/>
      <c r="AG594" s="364"/>
      <c r="AH594" s="445" t="str">
        <f t="shared" si="555"/>
        <v/>
      </c>
      <c r="AI594" s="388"/>
      <c r="AJ594" s="445" t="str">
        <f t="shared" si="556"/>
        <v/>
      </c>
      <c r="AK594" s="364" t="str">
        <f t="shared" si="557"/>
        <v/>
      </c>
      <c r="AL594" s="388"/>
      <c r="AM594" s="364" t="str">
        <f t="shared" si="558"/>
        <v/>
      </c>
      <c r="AN594" s="445" t="str">
        <f t="shared" si="565"/>
        <v/>
      </c>
      <c r="AO594" s="388"/>
      <c r="AP594" s="445" t="str">
        <f t="shared" si="566"/>
        <v/>
      </c>
      <c r="AQ594" s="434" t="str">
        <f t="shared" si="567"/>
        <v/>
      </c>
      <c r="AR594" s="451"/>
      <c r="AS594" s="434" t="str">
        <f t="shared" si="568"/>
        <v/>
      </c>
      <c r="AT594" s="389"/>
      <c r="AU594" s="435" t="str">
        <f t="shared" si="569"/>
        <v/>
      </c>
      <c r="AV594" s="364" t="str">
        <f t="shared" si="570"/>
        <v/>
      </c>
      <c r="AW594" s="389"/>
      <c r="AX594" s="365" t="str">
        <f t="shared" si="571"/>
        <v/>
      </c>
      <c r="AY594" s="366" t="str">
        <f t="shared" si="559"/>
        <v/>
      </c>
      <c r="AZ594" s="358" t="str">
        <f t="shared" si="560"/>
        <v/>
      </c>
      <c r="BA594" s="366" t="str">
        <f t="shared" si="561"/>
        <v/>
      </c>
      <c r="BB594" s="358" t="str">
        <f t="shared" si="562"/>
        <v/>
      </c>
      <c r="BC594" s="366" t="str">
        <f t="shared" si="563"/>
        <v/>
      </c>
      <c r="BD594" s="367" t="str">
        <f t="shared" si="564"/>
        <v/>
      </c>
      <c r="BE594" s="356"/>
      <c r="BF594" s="356"/>
      <c r="BG594" s="356"/>
      <c r="BH594" s="356"/>
    </row>
    <row r="595" spans="1:60" ht="21.75" thickBot="1" x14ac:dyDescent="0.4">
      <c r="A595" s="368" t="s">
        <v>285</v>
      </c>
      <c r="B595" s="369">
        <v>40</v>
      </c>
      <c r="C595" s="372"/>
      <c r="D595" s="814" t="s">
        <v>280</v>
      </c>
      <c r="E595" s="815"/>
      <c r="F595" s="373">
        <f>IF(B591&gt;0,B595/B591,"")</f>
        <v>10</v>
      </c>
      <c r="G595" s="368" t="s">
        <v>286</v>
      </c>
      <c r="H595" s="374"/>
      <c r="I595" s="375">
        <f>IF(B590&gt;0,(F595-F593)/F593,"")</f>
        <v>-0.2857142857142857</v>
      </c>
      <c r="J595" s="355"/>
      <c r="Q595" s="364" t="str">
        <f t="shared" si="545"/>
        <v/>
      </c>
      <c r="R595" s="388"/>
      <c r="S595" s="364" t="str">
        <f t="shared" si="546"/>
        <v/>
      </c>
      <c r="T595" s="445" t="str">
        <f t="shared" si="547"/>
        <v/>
      </c>
      <c r="U595" s="388"/>
      <c r="V595" s="445" t="str">
        <f t="shared" si="548"/>
        <v/>
      </c>
      <c r="W595" s="388"/>
      <c r="X595" s="445" t="str">
        <f t="shared" si="549"/>
        <v/>
      </c>
      <c r="Y595" s="364">
        <f t="shared" si="550"/>
        <v>10</v>
      </c>
      <c r="Z595" s="388"/>
      <c r="AA595" s="364">
        <f t="shared" si="551"/>
        <v>-0.2857142857142857</v>
      </c>
      <c r="AB595" s="445" t="str">
        <f t="shared" si="552"/>
        <v/>
      </c>
      <c r="AC595" s="388"/>
      <c r="AD595" s="445" t="str">
        <f t="shared" si="553"/>
        <v/>
      </c>
      <c r="AE595" s="364" t="str">
        <f t="shared" si="554"/>
        <v/>
      </c>
      <c r="AF595" s="388"/>
      <c r="AG595" s="364"/>
      <c r="AH595" s="445" t="str">
        <f t="shared" si="555"/>
        <v/>
      </c>
      <c r="AI595" s="388"/>
      <c r="AJ595" s="445" t="str">
        <f t="shared" si="556"/>
        <v/>
      </c>
      <c r="AK595" s="364" t="str">
        <f t="shared" si="557"/>
        <v/>
      </c>
      <c r="AL595" s="388"/>
      <c r="AM595" s="364" t="str">
        <f t="shared" si="558"/>
        <v/>
      </c>
      <c r="AN595" s="445" t="str">
        <f t="shared" si="565"/>
        <v/>
      </c>
      <c r="AO595" s="388"/>
      <c r="AP595" s="445" t="str">
        <f t="shared" si="566"/>
        <v/>
      </c>
      <c r="AQ595" s="434" t="str">
        <f t="shared" si="567"/>
        <v/>
      </c>
      <c r="AR595" s="451"/>
      <c r="AS595" s="434" t="str">
        <f t="shared" si="568"/>
        <v/>
      </c>
      <c r="AT595" s="389"/>
      <c r="AU595" s="435" t="str">
        <f t="shared" si="569"/>
        <v/>
      </c>
      <c r="AV595" s="364" t="str">
        <f t="shared" si="570"/>
        <v/>
      </c>
      <c r="AW595" s="389"/>
      <c r="AX595" s="365" t="str">
        <f t="shared" si="571"/>
        <v/>
      </c>
      <c r="AY595" s="366" t="str">
        <f t="shared" si="559"/>
        <v/>
      </c>
      <c r="AZ595" s="358" t="str">
        <f t="shared" si="560"/>
        <v/>
      </c>
      <c r="BA595" s="366" t="str">
        <f t="shared" si="561"/>
        <v/>
      </c>
      <c r="BB595" s="358" t="str">
        <f t="shared" si="562"/>
        <v/>
      </c>
      <c r="BC595" s="366" t="str">
        <f t="shared" si="563"/>
        <v/>
      </c>
      <c r="BD595" s="367" t="str">
        <f t="shared" si="564"/>
        <v/>
      </c>
      <c r="BE595" s="356"/>
      <c r="BF595" s="356"/>
      <c r="BG595" s="356"/>
      <c r="BH595" s="356"/>
    </row>
    <row r="596" spans="1:60" ht="21.75" thickBot="1" x14ac:dyDescent="0.4">
      <c r="A596" s="368" t="s">
        <v>287</v>
      </c>
      <c r="B596" s="369">
        <v>3</v>
      </c>
      <c r="C596" s="372"/>
      <c r="D596" s="814" t="s">
        <v>288</v>
      </c>
      <c r="E596" s="815"/>
      <c r="F596" s="373">
        <f>IF(B592&gt;0,B596/B588,"")</f>
        <v>1</v>
      </c>
      <c r="G596" s="368" t="s">
        <v>281</v>
      </c>
      <c r="H596" s="374"/>
      <c r="I596" s="375">
        <f>IF(B592&gt;0,(F596-F597)/F597,"")</f>
        <v>0.66666666666666674</v>
      </c>
      <c r="J596" s="355"/>
      <c r="Q596" s="364" t="str">
        <f t="shared" si="545"/>
        <v/>
      </c>
      <c r="R596" s="388"/>
      <c r="S596" s="364" t="str">
        <f t="shared" si="546"/>
        <v/>
      </c>
      <c r="T596" s="445" t="str">
        <f t="shared" si="547"/>
        <v/>
      </c>
      <c r="U596" s="388"/>
      <c r="V596" s="445" t="str">
        <f t="shared" si="548"/>
        <v/>
      </c>
      <c r="W596" s="388"/>
      <c r="X596" s="445" t="str">
        <f t="shared" si="549"/>
        <v/>
      </c>
      <c r="Y596" s="364" t="str">
        <f t="shared" si="550"/>
        <v/>
      </c>
      <c r="Z596" s="388"/>
      <c r="AA596" s="364" t="str">
        <f t="shared" si="551"/>
        <v/>
      </c>
      <c r="AB596" s="445">
        <f t="shared" si="552"/>
        <v>1</v>
      </c>
      <c r="AC596" s="388"/>
      <c r="AD596" s="445">
        <f t="shared" si="553"/>
        <v>0.66666666666666674</v>
      </c>
      <c r="AE596" s="364" t="str">
        <f t="shared" si="554"/>
        <v/>
      </c>
      <c r="AF596" s="388"/>
      <c r="AG596" s="364"/>
      <c r="AH596" s="445" t="str">
        <f t="shared" si="555"/>
        <v/>
      </c>
      <c r="AI596" s="388"/>
      <c r="AJ596" s="445" t="str">
        <f t="shared" si="556"/>
        <v/>
      </c>
      <c r="AK596" s="364" t="str">
        <f t="shared" si="557"/>
        <v/>
      </c>
      <c r="AL596" s="388"/>
      <c r="AM596" s="364" t="str">
        <f t="shared" si="558"/>
        <v/>
      </c>
      <c r="AN596" s="445" t="str">
        <f t="shared" si="565"/>
        <v/>
      </c>
      <c r="AO596" s="388"/>
      <c r="AP596" s="445" t="str">
        <f t="shared" si="566"/>
        <v/>
      </c>
      <c r="AQ596" s="434" t="str">
        <f t="shared" si="567"/>
        <v/>
      </c>
      <c r="AR596" s="451"/>
      <c r="AS596" s="434" t="str">
        <f t="shared" si="568"/>
        <v/>
      </c>
      <c r="AT596" s="389"/>
      <c r="AU596" s="435" t="str">
        <f t="shared" si="569"/>
        <v/>
      </c>
      <c r="AV596" s="364" t="str">
        <f t="shared" si="570"/>
        <v/>
      </c>
      <c r="AW596" s="389"/>
      <c r="AX596" s="365" t="str">
        <f t="shared" si="571"/>
        <v/>
      </c>
      <c r="AY596" s="366" t="str">
        <f t="shared" si="559"/>
        <v/>
      </c>
      <c r="AZ596" s="358" t="str">
        <f t="shared" si="560"/>
        <v/>
      </c>
      <c r="BA596" s="366" t="str">
        <f t="shared" si="561"/>
        <v/>
      </c>
      <c r="BB596" s="358" t="str">
        <f t="shared" si="562"/>
        <v/>
      </c>
      <c r="BC596" s="366" t="str">
        <f t="shared" si="563"/>
        <v/>
      </c>
      <c r="BD596" s="367" t="str">
        <f t="shared" si="564"/>
        <v/>
      </c>
      <c r="BE596" s="356"/>
      <c r="BF596" s="356"/>
      <c r="BG596" s="356"/>
      <c r="BH596" s="356"/>
    </row>
    <row r="597" spans="1:60" ht="21.75" thickBot="1" x14ac:dyDescent="0.4">
      <c r="A597" s="368" t="s">
        <v>289</v>
      </c>
      <c r="B597" s="369">
        <v>3</v>
      </c>
      <c r="C597" s="372"/>
      <c r="D597" s="816" t="s">
        <v>288</v>
      </c>
      <c r="E597" s="817"/>
      <c r="F597" s="373">
        <f>IF(B593&gt;0,B597/B589,"")</f>
        <v>0.6</v>
      </c>
      <c r="G597" s="379"/>
      <c r="H597" s="372"/>
      <c r="I597" s="380"/>
      <c r="J597" s="355"/>
      <c r="Q597" s="364" t="str">
        <f t="shared" si="545"/>
        <v/>
      </c>
      <c r="R597" s="388"/>
      <c r="S597" s="364" t="str">
        <f t="shared" si="546"/>
        <v/>
      </c>
      <c r="T597" s="445" t="str">
        <f t="shared" si="547"/>
        <v/>
      </c>
      <c r="U597" s="388"/>
      <c r="V597" s="445" t="str">
        <f t="shared" si="548"/>
        <v/>
      </c>
      <c r="W597" s="388"/>
      <c r="X597" s="445" t="str">
        <f t="shared" si="549"/>
        <v/>
      </c>
      <c r="Y597" s="364" t="str">
        <f t="shared" si="550"/>
        <v/>
      </c>
      <c r="Z597" s="388"/>
      <c r="AA597" s="364" t="str">
        <f t="shared" si="551"/>
        <v/>
      </c>
      <c r="AB597" s="445" t="str">
        <f t="shared" si="552"/>
        <v/>
      </c>
      <c r="AC597" s="388"/>
      <c r="AD597" s="445" t="str">
        <f t="shared" si="553"/>
        <v/>
      </c>
      <c r="AE597" s="364">
        <f t="shared" si="554"/>
        <v>0.6</v>
      </c>
      <c r="AF597" s="388"/>
      <c r="AG597" s="364"/>
      <c r="AH597" s="445" t="str">
        <f t="shared" si="555"/>
        <v/>
      </c>
      <c r="AI597" s="388"/>
      <c r="AJ597" s="445" t="str">
        <f t="shared" si="556"/>
        <v/>
      </c>
      <c r="AK597" s="364" t="str">
        <f t="shared" si="557"/>
        <v/>
      </c>
      <c r="AL597" s="388"/>
      <c r="AM597" s="364" t="str">
        <f t="shared" si="558"/>
        <v/>
      </c>
      <c r="AN597" s="445" t="str">
        <f t="shared" si="565"/>
        <v/>
      </c>
      <c r="AO597" s="388"/>
      <c r="AP597" s="445" t="str">
        <f t="shared" si="566"/>
        <v/>
      </c>
      <c r="AQ597" s="434" t="str">
        <f t="shared" si="567"/>
        <v/>
      </c>
      <c r="AR597" s="451"/>
      <c r="AS597" s="434" t="str">
        <f t="shared" si="568"/>
        <v/>
      </c>
      <c r="AT597" s="389"/>
      <c r="AU597" s="435" t="str">
        <f t="shared" si="569"/>
        <v/>
      </c>
      <c r="AV597" s="364" t="str">
        <f t="shared" si="570"/>
        <v/>
      </c>
      <c r="AW597" s="389"/>
      <c r="AX597" s="365" t="str">
        <f t="shared" si="571"/>
        <v/>
      </c>
      <c r="AY597" s="366" t="str">
        <f t="shared" si="559"/>
        <v/>
      </c>
      <c r="AZ597" s="358" t="str">
        <f t="shared" si="560"/>
        <v/>
      </c>
      <c r="BA597" s="366" t="str">
        <f t="shared" si="561"/>
        <v/>
      </c>
      <c r="BB597" s="358" t="str">
        <f t="shared" si="562"/>
        <v/>
      </c>
      <c r="BC597" s="366" t="str">
        <f t="shared" si="563"/>
        <v/>
      </c>
      <c r="BD597" s="367" t="str">
        <f t="shared" si="564"/>
        <v/>
      </c>
      <c r="BE597" s="356"/>
      <c r="BF597" s="356"/>
      <c r="BG597" s="356"/>
      <c r="BH597" s="356"/>
    </row>
    <row r="598" spans="1:60" ht="21.75" thickBot="1" x14ac:dyDescent="0.4">
      <c r="A598" s="368" t="s">
        <v>290</v>
      </c>
      <c r="B598" s="369">
        <v>4</v>
      </c>
      <c r="C598" s="372"/>
      <c r="D598" s="814" t="s">
        <v>288</v>
      </c>
      <c r="E598" s="815"/>
      <c r="F598" s="373">
        <f>IF(B594&gt;0,B598/B590,"")</f>
        <v>1</v>
      </c>
      <c r="G598" s="368" t="s">
        <v>284</v>
      </c>
      <c r="H598" s="374"/>
      <c r="I598" s="375">
        <f>IF(B593&gt;0,(F598-F597)/F597,"")</f>
        <v>0.66666666666666674</v>
      </c>
      <c r="J598" s="355"/>
      <c r="Q598" s="364" t="str">
        <f t="shared" si="545"/>
        <v/>
      </c>
      <c r="R598" s="388"/>
      <c r="S598" s="364" t="str">
        <f t="shared" si="546"/>
        <v/>
      </c>
      <c r="T598" s="445" t="str">
        <f t="shared" si="547"/>
        <v/>
      </c>
      <c r="U598" s="388"/>
      <c r="V598" s="445" t="str">
        <f t="shared" si="548"/>
        <v/>
      </c>
      <c r="W598" s="388"/>
      <c r="X598" s="445" t="str">
        <f t="shared" si="549"/>
        <v/>
      </c>
      <c r="Y598" s="364" t="str">
        <f t="shared" si="550"/>
        <v/>
      </c>
      <c r="Z598" s="388"/>
      <c r="AA598" s="364" t="str">
        <f t="shared" si="551"/>
        <v/>
      </c>
      <c r="AB598" s="445" t="str">
        <f t="shared" si="552"/>
        <v/>
      </c>
      <c r="AC598" s="388"/>
      <c r="AD598" s="445" t="str">
        <f t="shared" si="553"/>
        <v/>
      </c>
      <c r="AE598" s="364" t="str">
        <f t="shared" si="554"/>
        <v/>
      </c>
      <c r="AF598" s="388"/>
      <c r="AG598" s="364"/>
      <c r="AH598" s="445">
        <f t="shared" si="555"/>
        <v>1</v>
      </c>
      <c r="AI598" s="388"/>
      <c r="AJ598" s="445">
        <f t="shared" si="556"/>
        <v>0.66666666666666674</v>
      </c>
      <c r="AK598" s="364" t="str">
        <f t="shared" si="557"/>
        <v/>
      </c>
      <c r="AL598" s="388"/>
      <c r="AM598" s="364" t="str">
        <f t="shared" si="558"/>
        <v/>
      </c>
      <c r="AN598" s="445" t="str">
        <f t="shared" si="565"/>
        <v/>
      </c>
      <c r="AO598" s="388"/>
      <c r="AP598" s="445" t="str">
        <f t="shared" si="566"/>
        <v/>
      </c>
      <c r="AQ598" s="434" t="str">
        <f t="shared" si="567"/>
        <v/>
      </c>
      <c r="AR598" s="451"/>
      <c r="AS598" s="434" t="str">
        <f t="shared" si="568"/>
        <v/>
      </c>
      <c r="AT598" s="389"/>
      <c r="AU598" s="435" t="str">
        <f t="shared" si="569"/>
        <v/>
      </c>
      <c r="AV598" s="364" t="str">
        <f t="shared" si="570"/>
        <v/>
      </c>
      <c r="AW598" s="389"/>
      <c r="AX598" s="365" t="str">
        <f t="shared" si="571"/>
        <v/>
      </c>
      <c r="AY598" s="366" t="str">
        <f t="shared" si="559"/>
        <v/>
      </c>
      <c r="AZ598" s="358" t="str">
        <f t="shared" si="560"/>
        <v/>
      </c>
      <c r="BA598" s="366" t="str">
        <f t="shared" si="561"/>
        <v/>
      </c>
      <c r="BB598" s="358" t="str">
        <f t="shared" si="562"/>
        <v/>
      </c>
      <c r="BC598" s="366" t="str">
        <f t="shared" si="563"/>
        <v/>
      </c>
      <c r="BD598" s="367" t="str">
        <f t="shared" si="564"/>
        <v/>
      </c>
      <c r="BE598" s="356"/>
      <c r="BF598" s="356"/>
      <c r="BG598" s="356"/>
      <c r="BH598" s="356"/>
    </row>
    <row r="599" spans="1:60" ht="21.75" thickBot="1" x14ac:dyDescent="0.4">
      <c r="A599" s="368" t="s">
        <v>291</v>
      </c>
      <c r="B599" s="369">
        <v>4</v>
      </c>
      <c r="C599" s="372"/>
      <c r="D599" s="814" t="s">
        <v>288</v>
      </c>
      <c r="E599" s="815"/>
      <c r="F599" s="373">
        <f>IF(B595&gt;0,B599/B591,"")</f>
        <v>1</v>
      </c>
      <c r="G599" s="368" t="s">
        <v>286</v>
      </c>
      <c r="H599" s="374"/>
      <c r="I599" s="375">
        <f>IF(B594&gt;0,(F599-F597)/F597,"")</f>
        <v>0.66666666666666674</v>
      </c>
      <c r="J599" s="355"/>
      <c r="Q599" s="364" t="str">
        <f t="shared" si="545"/>
        <v/>
      </c>
      <c r="R599" s="388"/>
      <c r="S599" s="364" t="str">
        <f t="shared" si="546"/>
        <v/>
      </c>
      <c r="T599" s="445" t="str">
        <f t="shared" si="547"/>
        <v/>
      </c>
      <c r="U599" s="388"/>
      <c r="V599" s="445" t="str">
        <f t="shared" si="548"/>
        <v/>
      </c>
      <c r="W599" s="388"/>
      <c r="X599" s="445" t="str">
        <f t="shared" si="549"/>
        <v/>
      </c>
      <c r="Y599" s="364" t="str">
        <f t="shared" si="550"/>
        <v/>
      </c>
      <c r="Z599" s="388"/>
      <c r="AA599" s="364" t="str">
        <f t="shared" si="551"/>
        <v/>
      </c>
      <c r="AB599" s="445" t="str">
        <f t="shared" si="552"/>
        <v/>
      </c>
      <c r="AC599" s="388"/>
      <c r="AD599" s="445" t="str">
        <f t="shared" si="553"/>
        <v/>
      </c>
      <c r="AE599" s="364" t="str">
        <f t="shared" si="554"/>
        <v/>
      </c>
      <c r="AF599" s="388"/>
      <c r="AG599" s="364"/>
      <c r="AH599" s="445" t="str">
        <f t="shared" si="555"/>
        <v/>
      </c>
      <c r="AI599" s="388"/>
      <c r="AJ599" s="445" t="str">
        <f t="shared" si="556"/>
        <v/>
      </c>
      <c r="AK599" s="364">
        <f t="shared" si="557"/>
        <v>1</v>
      </c>
      <c r="AL599" s="388"/>
      <c r="AM599" s="364">
        <f t="shared" si="558"/>
        <v>0.66666666666666674</v>
      </c>
      <c r="AN599" s="445" t="str">
        <f t="shared" si="565"/>
        <v/>
      </c>
      <c r="AO599" s="388"/>
      <c r="AP599" s="445" t="str">
        <f t="shared" si="566"/>
        <v/>
      </c>
      <c r="AQ599" s="434" t="str">
        <f t="shared" si="567"/>
        <v/>
      </c>
      <c r="AR599" s="451"/>
      <c r="AS599" s="434" t="str">
        <f t="shared" si="568"/>
        <v/>
      </c>
      <c r="AT599" s="389"/>
      <c r="AU599" s="435" t="str">
        <f t="shared" si="569"/>
        <v/>
      </c>
      <c r="AV599" s="364" t="str">
        <f t="shared" si="570"/>
        <v/>
      </c>
      <c r="AW599" s="389"/>
      <c r="AX599" s="365" t="str">
        <f t="shared" si="571"/>
        <v/>
      </c>
      <c r="AY599" s="366" t="str">
        <f t="shared" si="559"/>
        <v/>
      </c>
      <c r="AZ599" s="358" t="str">
        <f t="shared" si="560"/>
        <v/>
      </c>
      <c r="BA599" s="366" t="str">
        <f t="shared" si="561"/>
        <v/>
      </c>
      <c r="BB599" s="358" t="str">
        <f t="shared" si="562"/>
        <v/>
      </c>
      <c r="BC599" s="366" t="str">
        <f t="shared" si="563"/>
        <v/>
      </c>
      <c r="BD599" s="367" t="str">
        <f t="shared" si="564"/>
        <v/>
      </c>
      <c r="BE599" s="356"/>
      <c r="BF599" s="356"/>
      <c r="BG599" s="356"/>
      <c r="BH599" s="356"/>
    </row>
    <row r="600" spans="1:60" ht="21.75" thickBot="1" x14ac:dyDescent="0.4">
      <c r="A600" s="368" t="s">
        <v>292</v>
      </c>
      <c r="B600" s="381">
        <v>0.4</v>
      </c>
      <c r="C600" s="372"/>
      <c r="D600" s="368" t="s">
        <v>281</v>
      </c>
      <c r="E600" s="374"/>
      <c r="F600" s="375">
        <f>IF(B600&gt;0,(B600-B601)/B601,"")</f>
        <v>-0.42857142857142849</v>
      </c>
      <c r="G600" s="355"/>
      <c r="H600" s="355"/>
      <c r="I600" s="355"/>
      <c r="J600" s="355"/>
      <c r="Q600" s="364" t="str">
        <f t="shared" si="545"/>
        <v/>
      </c>
      <c r="R600" s="388"/>
      <c r="S600" s="364" t="str">
        <f t="shared" si="546"/>
        <v/>
      </c>
      <c r="T600" s="445" t="str">
        <f t="shared" si="547"/>
        <v/>
      </c>
      <c r="U600" s="388"/>
      <c r="V600" s="445" t="str">
        <f t="shared" si="548"/>
        <v/>
      </c>
      <c r="W600" s="388"/>
      <c r="X600" s="445" t="str">
        <f t="shared" si="549"/>
        <v/>
      </c>
      <c r="Y600" s="364" t="str">
        <f t="shared" si="550"/>
        <v/>
      </c>
      <c r="Z600" s="388"/>
      <c r="AA600" s="364" t="str">
        <f t="shared" si="551"/>
        <v/>
      </c>
      <c r="AB600" s="445" t="str">
        <f t="shared" si="552"/>
        <v/>
      </c>
      <c r="AC600" s="388"/>
      <c r="AD600" s="445" t="str">
        <f t="shared" si="553"/>
        <v/>
      </c>
      <c r="AE600" s="364" t="str">
        <f t="shared" si="554"/>
        <v/>
      </c>
      <c r="AF600" s="388"/>
      <c r="AG600" s="364"/>
      <c r="AH600" s="445" t="str">
        <f t="shared" si="555"/>
        <v/>
      </c>
      <c r="AI600" s="388"/>
      <c r="AJ600" s="445" t="str">
        <f t="shared" si="556"/>
        <v/>
      </c>
      <c r="AK600" s="364" t="str">
        <f t="shared" si="557"/>
        <v/>
      </c>
      <c r="AL600" s="388"/>
      <c r="AM600" s="364" t="str">
        <f t="shared" si="558"/>
        <v/>
      </c>
      <c r="AN600" s="445">
        <f t="shared" si="565"/>
        <v>0.4</v>
      </c>
      <c r="AO600" s="388"/>
      <c r="AP600" s="445">
        <f t="shared" si="566"/>
        <v>-0.42857142857142849</v>
      </c>
      <c r="AQ600" s="434" t="str">
        <f t="shared" si="567"/>
        <v/>
      </c>
      <c r="AR600" s="451"/>
      <c r="AS600" s="434" t="str">
        <f t="shared" si="568"/>
        <v/>
      </c>
      <c r="AT600" s="389"/>
      <c r="AU600" s="435" t="str">
        <f t="shared" si="569"/>
        <v/>
      </c>
      <c r="AV600" s="364" t="str">
        <f t="shared" si="570"/>
        <v/>
      </c>
      <c r="AW600" s="389"/>
      <c r="AX600" s="365" t="str">
        <f t="shared" si="571"/>
        <v/>
      </c>
      <c r="AY600" s="366" t="str">
        <f t="shared" si="559"/>
        <v/>
      </c>
      <c r="AZ600" s="358" t="str">
        <f t="shared" si="560"/>
        <v/>
      </c>
      <c r="BA600" s="366" t="str">
        <f t="shared" si="561"/>
        <v/>
      </c>
      <c r="BB600" s="358" t="str">
        <f t="shared" si="562"/>
        <v/>
      </c>
      <c r="BC600" s="366" t="str">
        <f t="shared" si="563"/>
        <v/>
      </c>
      <c r="BD600" s="367" t="str">
        <f t="shared" si="564"/>
        <v/>
      </c>
      <c r="BE600" s="356"/>
      <c r="BF600" s="356"/>
      <c r="BG600" s="356"/>
      <c r="BH600" s="356"/>
    </row>
    <row r="601" spans="1:60" ht="21.75" thickBot="1" x14ac:dyDescent="0.4">
      <c r="A601" s="368" t="s">
        <v>293</v>
      </c>
      <c r="B601" s="381">
        <v>0.7</v>
      </c>
      <c r="C601" s="372"/>
      <c r="D601" s="382"/>
      <c r="E601" s="372"/>
      <c r="F601" s="380"/>
      <c r="G601" s="355"/>
      <c r="H601" s="355"/>
      <c r="I601" s="355"/>
      <c r="J601" s="355"/>
      <c r="Q601" s="364" t="str">
        <f t="shared" si="545"/>
        <v/>
      </c>
      <c r="R601" s="388"/>
      <c r="S601" s="364" t="str">
        <f t="shared" si="546"/>
        <v/>
      </c>
      <c r="T601" s="445" t="str">
        <f t="shared" si="547"/>
        <v/>
      </c>
      <c r="U601" s="388"/>
      <c r="V601" s="445" t="str">
        <f t="shared" si="548"/>
        <v/>
      </c>
      <c r="W601" s="388"/>
      <c r="X601" s="445" t="str">
        <f t="shared" si="549"/>
        <v/>
      </c>
      <c r="Y601" s="364" t="str">
        <f t="shared" si="550"/>
        <v/>
      </c>
      <c r="Z601" s="388"/>
      <c r="AA601" s="364" t="str">
        <f t="shared" si="551"/>
        <v/>
      </c>
      <c r="AB601" s="445" t="str">
        <f t="shared" si="552"/>
        <v/>
      </c>
      <c r="AC601" s="388"/>
      <c r="AD601" s="445" t="str">
        <f t="shared" si="553"/>
        <v/>
      </c>
      <c r="AE601" s="364" t="str">
        <f t="shared" si="554"/>
        <v/>
      </c>
      <c r="AF601" s="388"/>
      <c r="AG601" s="364"/>
      <c r="AH601" s="445" t="str">
        <f t="shared" si="555"/>
        <v/>
      </c>
      <c r="AI601" s="388"/>
      <c r="AJ601" s="445" t="str">
        <f t="shared" si="556"/>
        <v/>
      </c>
      <c r="AK601" s="364" t="str">
        <f t="shared" si="557"/>
        <v/>
      </c>
      <c r="AL601" s="388"/>
      <c r="AM601" s="364" t="str">
        <f t="shared" si="558"/>
        <v/>
      </c>
      <c r="AN601" s="445" t="str">
        <f t="shared" si="565"/>
        <v/>
      </c>
      <c r="AO601" s="388"/>
      <c r="AP601" s="445" t="str">
        <f t="shared" si="566"/>
        <v/>
      </c>
      <c r="AQ601" s="434">
        <f t="shared" si="567"/>
        <v>0.7</v>
      </c>
      <c r="AR601" s="451"/>
      <c r="AS601" s="434" t="str">
        <f t="shared" si="568"/>
        <v/>
      </c>
      <c r="AT601" s="389"/>
      <c r="AU601" s="435" t="str">
        <f t="shared" si="569"/>
        <v/>
      </c>
      <c r="AV601" s="364" t="str">
        <f t="shared" si="570"/>
        <v/>
      </c>
      <c r="AW601" s="389"/>
      <c r="AX601" s="365" t="str">
        <f t="shared" si="571"/>
        <v/>
      </c>
      <c r="AY601" s="366" t="str">
        <f t="shared" si="559"/>
        <v/>
      </c>
      <c r="AZ601" s="358" t="str">
        <f t="shared" si="560"/>
        <v/>
      </c>
      <c r="BA601" s="366" t="str">
        <f t="shared" si="561"/>
        <v/>
      </c>
      <c r="BB601" s="358" t="str">
        <f t="shared" si="562"/>
        <v/>
      </c>
      <c r="BC601" s="366" t="str">
        <f t="shared" si="563"/>
        <v/>
      </c>
      <c r="BD601" s="367" t="str">
        <f t="shared" si="564"/>
        <v/>
      </c>
      <c r="BE601" s="356"/>
      <c r="BF601" s="356"/>
      <c r="BG601" s="356"/>
      <c r="BH601" s="356"/>
    </row>
    <row r="602" spans="1:60" ht="21.75" thickBot="1" x14ac:dyDescent="0.4">
      <c r="A602" s="368" t="s">
        <v>294</v>
      </c>
      <c r="B602" s="381">
        <v>1</v>
      </c>
      <c r="C602" s="372"/>
      <c r="D602" s="368" t="s">
        <v>284</v>
      </c>
      <c r="E602" s="374"/>
      <c r="F602" s="375">
        <f>IF(B602&gt;0,(B602-B601)/B601,"")</f>
        <v>0.42857142857142866</v>
      </c>
      <c r="G602" s="355"/>
      <c r="H602" s="355"/>
      <c r="I602" s="355"/>
      <c r="J602" s="355"/>
      <c r="Q602" s="364" t="str">
        <f t="shared" si="545"/>
        <v/>
      </c>
      <c r="R602" s="388"/>
      <c r="S602" s="364" t="str">
        <f t="shared" si="546"/>
        <v/>
      </c>
      <c r="T602" s="445" t="str">
        <f t="shared" si="547"/>
        <v/>
      </c>
      <c r="U602" s="388"/>
      <c r="V602" s="445" t="str">
        <f t="shared" si="548"/>
        <v/>
      </c>
      <c r="W602" s="388"/>
      <c r="X602" s="445" t="str">
        <f t="shared" si="549"/>
        <v/>
      </c>
      <c r="Y602" s="364" t="str">
        <f t="shared" si="550"/>
        <v/>
      </c>
      <c r="Z602" s="388"/>
      <c r="AA602" s="364" t="str">
        <f t="shared" si="551"/>
        <v/>
      </c>
      <c r="AB602" s="445" t="str">
        <f t="shared" si="552"/>
        <v/>
      </c>
      <c r="AC602" s="388"/>
      <c r="AD602" s="445" t="str">
        <f t="shared" si="553"/>
        <v/>
      </c>
      <c r="AE602" s="364" t="str">
        <f t="shared" si="554"/>
        <v/>
      </c>
      <c r="AF602" s="388"/>
      <c r="AG602" s="364"/>
      <c r="AH602" s="445" t="str">
        <f t="shared" si="555"/>
        <v/>
      </c>
      <c r="AI602" s="388"/>
      <c r="AJ602" s="445" t="str">
        <f t="shared" si="556"/>
        <v/>
      </c>
      <c r="AK602" s="364" t="str">
        <f t="shared" si="557"/>
        <v/>
      </c>
      <c r="AL602" s="388"/>
      <c r="AM602" s="364" t="str">
        <f t="shared" si="558"/>
        <v/>
      </c>
      <c r="AN602" s="445" t="str">
        <f t="shared" si="565"/>
        <v/>
      </c>
      <c r="AO602" s="388"/>
      <c r="AP602" s="445" t="str">
        <f t="shared" si="566"/>
        <v/>
      </c>
      <c r="AQ602" s="434" t="str">
        <f t="shared" si="567"/>
        <v/>
      </c>
      <c r="AR602" s="451"/>
      <c r="AS602" s="434">
        <f t="shared" si="568"/>
        <v>1</v>
      </c>
      <c r="AT602" s="389"/>
      <c r="AU602" s="435">
        <f t="shared" si="569"/>
        <v>0.42857142857142866</v>
      </c>
      <c r="AV602" s="364" t="str">
        <f t="shared" si="570"/>
        <v/>
      </c>
      <c r="AW602" s="389"/>
      <c r="AX602" s="365" t="str">
        <f t="shared" si="571"/>
        <v/>
      </c>
      <c r="AY602" s="366" t="str">
        <f t="shared" si="559"/>
        <v/>
      </c>
      <c r="AZ602" s="358" t="str">
        <f t="shared" si="560"/>
        <v/>
      </c>
      <c r="BA602" s="366" t="str">
        <f t="shared" si="561"/>
        <v/>
      </c>
      <c r="BB602" s="358" t="str">
        <f t="shared" si="562"/>
        <v/>
      </c>
      <c r="BC602" s="366" t="str">
        <f t="shared" si="563"/>
        <v/>
      </c>
      <c r="BD602" s="367" t="str">
        <f t="shared" si="564"/>
        <v/>
      </c>
      <c r="BE602" s="356"/>
      <c r="BF602" s="356"/>
      <c r="BG602" s="356"/>
      <c r="BH602" s="356"/>
    </row>
    <row r="603" spans="1:60" ht="21.75" thickBot="1" x14ac:dyDescent="0.4">
      <c r="A603" s="368" t="s">
        <v>295</v>
      </c>
      <c r="B603" s="381">
        <v>1</v>
      </c>
      <c r="C603" s="372"/>
      <c r="D603" s="368" t="s">
        <v>286</v>
      </c>
      <c r="E603" s="374"/>
      <c r="F603" s="375">
        <f>IF(B603&gt;0,(B603-B601)/B601,"")</f>
        <v>0.42857142857142866</v>
      </c>
      <c r="G603" s="355"/>
      <c r="H603" s="355"/>
      <c r="I603" s="355"/>
      <c r="J603" s="355"/>
      <c r="Q603" s="364" t="str">
        <f t="shared" si="545"/>
        <v/>
      </c>
      <c r="R603" s="388"/>
      <c r="S603" s="364" t="str">
        <f t="shared" si="546"/>
        <v/>
      </c>
      <c r="T603" s="445" t="str">
        <f t="shared" si="547"/>
        <v/>
      </c>
      <c r="U603" s="388"/>
      <c r="V603" s="445" t="str">
        <f t="shared" si="548"/>
        <v/>
      </c>
      <c r="W603" s="388"/>
      <c r="X603" s="445" t="str">
        <f t="shared" si="549"/>
        <v/>
      </c>
      <c r="Y603" s="364" t="str">
        <f t="shared" si="550"/>
        <v/>
      </c>
      <c r="Z603" s="388"/>
      <c r="AA603" s="364" t="str">
        <f t="shared" si="551"/>
        <v/>
      </c>
      <c r="AB603" s="445" t="str">
        <f t="shared" si="552"/>
        <v/>
      </c>
      <c r="AC603" s="388"/>
      <c r="AD603" s="445" t="str">
        <f t="shared" si="553"/>
        <v/>
      </c>
      <c r="AE603" s="364" t="str">
        <f t="shared" si="554"/>
        <v/>
      </c>
      <c r="AF603" s="388"/>
      <c r="AG603" s="364"/>
      <c r="AH603" s="445" t="str">
        <f t="shared" si="555"/>
        <v/>
      </c>
      <c r="AI603" s="388"/>
      <c r="AJ603" s="445" t="str">
        <f t="shared" si="556"/>
        <v/>
      </c>
      <c r="AK603" s="364" t="str">
        <f t="shared" si="557"/>
        <v/>
      </c>
      <c r="AL603" s="388"/>
      <c r="AM603" s="364" t="str">
        <f t="shared" si="558"/>
        <v/>
      </c>
      <c r="AN603" s="445" t="str">
        <f t="shared" si="565"/>
        <v/>
      </c>
      <c r="AO603" s="388"/>
      <c r="AP603" s="445" t="str">
        <f t="shared" si="566"/>
        <v/>
      </c>
      <c r="AQ603" s="434" t="str">
        <f t="shared" si="567"/>
        <v/>
      </c>
      <c r="AR603" s="451"/>
      <c r="AS603" s="434" t="str">
        <f t="shared" si="568"/>
        <v/>
      </c>
      <c r="AT603" s="389"/>
      <c r="AU603" s="435" t="str">
        <f t="shared" si="569"/>
        <v/>
      </c>
      <c r="AV603" s="364">
        <f t="shared" si="570"/>
        <v>1</v>
      </c>
      <c r="AW603" s="389"/>
      <c r="AX603" s="365">
        <f>IF(A603="16) Qual porcentagem dos recursos financeiros de São Carlos será investida em abastecimento de água e estruturas de saneamento em 2050?   ",F603,"")</f>
        <v>0.42857142857142866</v>
      </c>
      <c r="AY603" s="366" t="str">
        <f t="shared" si="559"/>
        <v/>
      </c>
      <c r="AZ603" s="358" t="str">
        <f t="shared" si="560"/>
        <v/>
      </c>
      <c r="BA603" s="366" t="str">
        <f t="shared" si="561"/>
        <v/>
      </c>
      <c r="BB603" s="358" t="str">
        <f t="shared" si="562"/>
        <v/>
      </c>
      <c r="BC603" s="366" t="str">
        <f t="shared" si="563"/>
        <v/>
      </c>
      <c r="BD603" s="367" t="str">
        <f t="shared" si="564"/>
        <v/>
      </c>
      <c r="BE603" s="356"/>
      <c r="BF603" s="356"/>
      <c r="BG603" s="356"/>
      <c r="BH603" s="356"/>
    </row>
    <row r="604" spans="1:60" ht="21.75" thickBot="1" x14ac:dyDescent="0.4">
      <c r="A604" s="355"/>
      <c r="B604" s="355"/>
      <c r="C604" s="355"/>
      <c r="D604" s="355"/>
      <c r="E604" s="355"/>
      <c r="F604" s="383"/>
      <c r="G604" s="355"/>
      <c r="H604" s="823" t="s">
        <v>296</v>
      </c>
      <c r="I604" s="823"/>
      <c r="J604" s="355"/>
      <c r="Q604" s="364" t="str">
        <f t="shared" si="545"/>
        <v/>
      </c>
      <c r="R604" s="388"/>
      <c r="S604" s="364" t="str">
        <f t="shared" si="546"/>
        <v/>
      </c>
      <c r="T604" s="445" t="str">
        <f t="shared" si="547"/>
        <v/>
      </c>
      <c r="U604" s="388"/>
      <c r="V604" s="445" t="str">
        <f t="shared" si="548"/>
        <v/>
      </c>
      <c r="W604" s="388"/>
      <c r="X604" s="445" t="str">
        <f t="shared" si="549"/>
        <v/>
      </c>
      <c r="Y604" s="364" t="str">
        <f t="shared" si="550"/>
        <v/>
      </c>
      <c r="Z604" s="388"/>
      <c r="AA604" s="364" t="str">
        <f t="shared" si="551"/>
        <v/>
      </c>
      <c r="AB604" s="445" t="str">
        <f t="shared" si="552"/>
        <v/>
      </c>
      <c r="AC604" s="388"/>
      <c r="AD604" s="445" t="str">
        <f t="shared" si="553"/>
        <v/>
      </c>
      <c r="AE604" s="364" t="str">
        <f t="shared" si="554"/>
        <v/>
      </c>
      <c r="AF604" s="388"/>
      <c r="AG604" s="364"/>
      <c r="AH604" s="445" t="str">
        <f t="shared" si="555"/>
        <v/>
      </c>
      <c r="AI604" s="388"/>
      <c r="AJ604" s="445" t="str">
        <f t="shared" si="556"/>
        <v/>
      </c>
      <c r="AK604" s="364" t="str">
        <f t="shared" si="557"/>
        <v/>
      </c>
      <c r="AL604" s="388"/>
      <c r="AM604" s="364" t="str">
        <f t="shared" si="558"/>
        <v/>
      </c>
      <c r="AN604" s="445" t="str">
        <f t="shared" si="565"/>
        <v/>
      </c>
      <c r="AO604" s="388"/>
      <c r="AP604" s="445" t="str">
        <f t="shared" si="566"/>
        <v/>
      </c>
      <c r="AQ604" s="434" t="str">
        <f t="shared" si="567"/>
        <v/>
      </c>
      <c r="AR604" s="451"/>
      <c r="AS604" s="434" t="str">
        <f t="shared" si="568"/>
        <v/>
      </c>
      <c r="AT604" s="389"/>
      <c r="AU604" s="435" t="str">
        <f t="shared" si="569"/>
        <v/>
      </c>
      <c r="AV604" s="364" t="str">
        <f t="shared" si="570"/>
        <v/>
      </c>
      <c r="AW604" s="389"/>
      <c r="AX604" s="365" t="str">
        <f t="shared" si="571"/>
        <v/>
      </c>
      <c r="AY604" s="366" t="str">
        <f t="shared" si="559"/>
        <v/>
      </c>
      <c r="AZ604" s="358" t="str">
        <f t="shared" si="560"/>
        <v/>
      </c>
      <c r="BA604" s="366" t="str">
        <f t="shared" si="561"/>
        <v/>
      </c>
      <c r="BB604" s="358" t="str">
        <f t="shared" si="562"/>
        <v/>
      </c>
      <c r="BC604" s="366" t="str">
        <f t="shared" si="563"/>
        <v/>
      </c>
      <c r="BD604" s="367" t="str">
        <f t="shared" si="564"/>
        <v/>
      </c>
      <c r="BE604" s="356"/>
      <c r="BF604" s="356"/>
      <c r="BG604" s="356"/>
      <c r="BH604" s="356"/>
    </row>
    <row r="605" spans="1:60" ht="21.75" thickBot="1" x14ac:dyDescent="0.4">
      <c r="A605" s="368" t="s">
        <v>297</v>
      </c>
      <c r="B605" s="820" t="s">
        <v>298</v>
      </c>
      <c r="C605" s="821"/>
      <c r="D605" s="821"/>
      <c r="E605" s="821"/>
      <c r="F605" s="821"/>
      <c r="G605" s="822"/>
      <c r="H605" s="819">
        <v>0</v>
      </c>
      <c r="I605" s="819"/>
      <c r="J605" s="355"/>
      <c r="Q605" s="364" t="str">
        <f t="shared" si="545"/>
        <v/>
      </c>
      <c r="R605" s="388"/>
      <c r="S605" s="364" t="str">
        <f t="shared" si="546"/>
        <v/>
      </c>
      <c r="T605" s="445" t="str">
        <f t="shared" si="547"/>
        <v/>
      </c>
      <c r="U605" s="388"/>
      <c r="V605" s="445" t="str">
        <f t="shared" si="548"/>
        <v/>
      </c>
      <c r="W605" s="388"/>
      <c r="X605" s="445" t="str">
        <f t="shared" si="549"/>
        <v/>
      </c>
      <c r="Y605" s="364" t="str">
        <f t="shared" si="550"/>
        <v/>
      </c>
      <c r="Z605" s="388"/>
      <c r="AA605" s="364" t="str">
        <f t="shared" si="551"/>
        <v/>
      </c>
      <c r="AB605" s="445" t="str">
        <f t="shared" si="552"/>
        <v/>
      </c>
      <c r="AC605" s="388"/>
      <c r="AD605" s="445" t="str">
        <f t="shared" si="553"/>
        <v/>
      </c>
      <c r="AE605" s="364" t="str">
        <f t="shared" si="554"/>
        <v/>
      </c>
      <c r="AF605" s="388"/>
      <c r="AG605" s="364"/>
      <c r="AH605" s="445" t="str">
        <f t="shared" si="555"/>
        <v/>
      </c>
      <c r="AI605" s="388"/>
      <c r="AJ605" s="445" t="str">
        <f t="shared" si="556"/>
        <v/>
      </c>
      <c r="AK605" s="364" t="str">
        <f t="shared" si="557"/>
        <v/>
      </c>
      <c r="AL605" s="388"/>
      <c r="AM605" s="364" t="str">
        <f t="shared" si="558"/>
        <v/>
      </c>
      <c r="AN605" s="445" t="str">
        <f t="shared" si="565"/>
        <v/>
      </c>
      <c r="AO605" s="388"/>
      <c r="AP605" s="445" t="str">
        <f t="shared" si="566"/>
        <v/>
      </c>
      <c r="AQ605" s="434" t="str">
        <f t="shared" si="567"/>
        <v/>
      </c>
      <c r="AR605" s="451"/>
      <c r="AS605" s="434" t="str">
        <f t="shared" si="568"/>
        <v/>
      </c>
      <c r="AT605" s="389"/>
      <c r="AU605" s="435" t="str">
        <f t="shared" si="569"/>
        <v/>
      </c>
      <c r="AV605" s="364" t="str">
        <f t="shared" si="570"/>
        <v/>
      </c>
      <c r="AW605" s="389"/>
      <c r="AX605" s="365" t="str">
        <f t="shared" si="571"/>
        <v/>
      </c>
      <c r="AY605" s="366">
        <f t="shared" si="559"/>
        <v>0</v>
      </c>
      <c r="AZ605" s="358" t="str">
        <f t="shared" si="560"/>
        <v/>
      </c>
      <c r="BA605" s="366" t="str">
        <f t="shared" si="561"/>
        <v/>
      </c>
      <c r="BB605" s="358" t="str">
        <f t="shared" si="562"/>
        <v/>
      </c>
      <c r="BC605" s="366" t="str">
        <f t="shared" si="563"/>
        <v/>
      </c>
      <c r="BD605" s="367" t="str">
        <f t="shared" si="564"/>
        <v/>
      </c>
      <c r="BE605" s="356"/>
      <c r="BF605" s="356"/>
      <c r="BG605" s="356"/>
      <c r="BH605" s="356"/>
    </row>
    <row r="606" spans="1:60" ht="21.75" thickBot="1" x14ac:dyDescent="0.4">
      <c r="A606" s="368" t="s">
        <v>299</v>
      </c>
      <c r="B606" s="820" t="s">
        <v>300</v>
      </c>
      <c r="C606" s="821"/>
      <c r="D606" s="821"/>
      <c r="E606" s="821"/>
      <c r="F606" s="821"/>
      <c r="G606" s="822"/>
      <c r="H606" s="819">
        <v>1</v>
      </c>
      <c r="I606" s="819"/>
      <c r="J606" s="355"/>
      <c r="Q606" s="364" t="str">
        <f t="shared" si="545"/>
        <v/>
      </c>
      <c r="R606" s="388"/>
      <c r="S606" s="364" t="str">
        <f t="shared" si="546"/>
        <v/>
      </c>
      <c r="T606" s="445" t="str">
        <f t="shared" si="547"/>
        <v/>
      </c>
      <c r="U606" s="388"/>
      <c r="V606" s="445" t="str">
        <f t="shared" si="548"/>
        <v/>
      </c>
      <c r="W606" s="388"/>
      <c r="X606" s="445" t="str">
        <f t="shared" si="549"/>
        <v/>
      </c>
      <c r="Y606" s="364" t="str">
        <f t="shared" si="550"/>
        <v/>
      </c>
      <c r="Z606" s="388"/>
      <c r="AA606" s="364" t="str">
        <f t="shared" si="551"/>
        <v/>
      </c>
      <c r="AB606" s="445" t="str">
        <f t="shared" si="552"/>
        <v/>
      </c>
      <c r="AC606" s="388"/>
      <c r="AD606" s="445" t="str">
        <f t="shared" si="553"/>
        <v/>
      </c>
      <c r="AE606" s="364" t="str">
        <f t="shared" si="554"/>
        <v/>
      </c>
      <c r="AF606" s="388"/>
      <c r="AG606" s="364"/>
      <c r="AH606" s="445" t="str">
        <f t="shared" si="555"/>
        <v/>
      </c>
      <c r="AI606" s="388"/>
      <c r="AJ606" s="445" t="str">
        <f t="shared" si="556"/>
        <v/>
      </c>
      <c r="AK606" s="364" t="str">
        <f t="shared" si="557"/>
        <v/>
      </c>
      <c r="AL606" s="388"/>
      <c r="AM606" s="364" t="str">
        <f t="shared" si="558"/>
        <v/>
      </c>
      <c r="AN606" s="445" t="str">
        <f t="shared" si="565"/>
        <v/>
      </c>
      <c r="AO606" s="388"/>
      <c r="AP606" s="445" t="str">
        <f t="shared" si="566"/>
        <v/>
      </c>
      <c r="AQ606" s="434" t="str">
        <f t="shared" si="567"/>
        <v/>
      </c>
      <c r="AR606" s="451"/>
      <c r="AS606" s="434" t="str">
        <f t="shared" si="568"/>
        <v/>
      </c>
      <c r="AT606" s="389"/>
      <c r="AU606" s="435" t="str">
        <f t="shared" si="569"/>
        <v/>
      </c>
      <c r="AV606" s="364" t="str">
        <f t="shared" si="570"/>
        <v/>
      </c>
      <c r="AW606" s="389"/>
      <c r="AX606" s="365" t="str">
        <f t="shared" si="571"/>
        <v/>
      </c>
      <c r="AY606" s="366" t="str">
        <f t="shared" si="559"/>
        <v/>
      </c>
      <c r="AZ606" s="358">
        <f t="shared" si="560"/>
        <v>1</v>
      </c>
      <c r="BA606" s="366" t="str">
        <f t="shared" si="561"/>
        <v/>
      </c>
      <c r="BB606" s="358" t="str">
        <f t="shared" si="562"/>
        <v/>
      </c>
      <c r="BC606" s="366" t="str">
        <f t="shared" si="563"/>
        <v/>
      </c>
      <c r="BD606" s="367" t="str">
        <f t="shared" si="564"/>
        <v/>
      </c>
      <c r="BE606" s="356"/>
      <c r="BF606" s="356"/>
      <c r="BG606" s="356"/>
      <c r="BH606" s="356"/>
    </row>
    <row r="607" spans="1:60" ht="21.75" thickBot="1" x14ac:dyDescent="0.4">
      <c r="A607" s="368" t="s">
        <v>301</v>
      </c>
      <c r="B607" s="820" t="s">
        <v>370</v>
      </c>
      <c r="C607" s="821"/>
      <c r="D607" s="821"/>
      <c r="E607" s="821"/>
      <c r="F607" s="821"/>
      <c r="G607" s="822"/>
      <c r="H607" s="819">
        <v>0</v>
      </c>
      <c r="I607" s="819"/>
      <c r="J607" s="355"/>
      <c r="Q607" s="364" t="str">
        <f t="shared" si="545"/>
        <v/>
      </c>
      <c r="R607" s="388"/>
      <c r="S607" s="364" t="str">
        <f t="shared" si="546"/>
        <v/>
      </c>
      <c r="T607" s="445" t="str">
        <f t="shared" si="547"/>
        <v/>
      </c>
      <c r="U607" s="388"/>
      <c r="V607" s="445" t="str">
        <f t="shared" si="548"/>
        <v/>
      </c>
      <c r="W607" s="388"/>
      <c r="X607" s="445" t="str">
        <f t="shared" si="549"/>
        <v/>
      </c>
      <c r="Y607" s="364" t="str">
        <f t="shared" si="550"/>
        <v/>
      </c>
      <c r="Z607" s="388"/>
      <c r="AA607" s="364" t="str">
        <f t="shared" si="551"/>
        <v/>
      </c>
      <c r="AB607" s="445" t="str">
        <f t="shared" si="552"/>
        <v/>
      </c>
      <c r="AC607" s="388"/>
      <c r="AD607" s="445" t="str">
        <f t="shared" si="553"/>
        <v/>
      </c>
      <c r="AE607" s="364" t="str">
        <f t="shared" si="554"/>
        <v/>
      </c>
      <c r="AF607" s="388"/>
      <c r="AG607" s="364"/>
      <c r="AH607" s="445" t="str">
        <f t="shared" si="555"/>
        <v/>
      </c>
      <c r="AI607" s="388"/>
      <c r="AJ607" s="445" t="str">
        <f t="shared" si="556"/>
        <v/>
      </c>
      <c r="AK607" s="364" t="str">
        <f t="shared" si="557"/>
        <v/>
      </c>
      <c r="AL607" s="388"/>
      <c r="AM607" s="364" t="str">
        <f t="shared" si="558"/>
        <v/>
      </c>
      <c r="AN607" s="445" t="str">
        <f t="shared" si="565"/>
        <v/>
      </c>
      <c r="AO607" s="388"/>
      <c r="AP607" s="445" t="str">
        <f t="shared" si="566"/>
        <v/>
      </c>
      <c r="AQ607" s="434" t="str">
        <f t="shared" si="567"/>
        <v/>
      </c>
      <c r="AR607" s="451"/>
      <c r="AS607" s="434" t="str">
        <f t="shared" si="568"/>
        <v/>
      </c>
      <c r="AT607" s="389"/>
      <c r="AU607" s="435" t="str">
        <f t="shared" si="569"/>
        <v/>
      </c>
      <c r="AV607" s="364" t="str">
        <f t="shared" si="570"/>
        <v/>
      </c>
      <c r="AW607" s="389"/>
      <c r="AX607" s="365" t="str">
        <f t="shared" si="571"/>
        <v/>
      </c>
      <c r="AY607" s="366" t="str">
        <f t="shared" si="559"/>
        <v/>
      </c>
      <c r="AZ607" s="358" t="str">
        <f t="shared" si="560"/>
        <v/>
      </c>
      <c r="BA607" s="366">
        <f t="shared" si="561"/>
        <v>0</v>
      </c>
      <c r="BB607" s="358" t="str">
        <f t="shared" si="562"/>
        <v/>
      </c>
      <c r="BC607" s="366" t="str">
        <f t="shared" si="563"/>
        <v/>
      </c>
      <c r="BD607" s="367" t="str">
        <f t="shared" si="564"/>
        <v/>
      </c>
      <c r="BE607" s="356"/>
      <c r="BF607" s="356"/>
      <c r="BG607" s="356"/>
      <c r="BH607" s="356"/>
    </row>
    <row r="608" spans="1:60" ht="21.75" thickBot="1" x14ac:dyDescent="0.4">
      <c r="A608" s="368" t="s">
        <v>302</v>
      </c>
      <c r="B608" s="820" t="s">
        <v>311</v>
      </c>
      <c r="C608" s="821"/>
      <c r="D608" s="821"/>
      <c r="E608" s="821"/>
      <c r="F608" s="821"/>
      <c r="G608" s="822"/>
      <c r="H608" s="819">
        <v>0</v>
      </c>
      <c r="I608" s="819"/>
      <c r="J608" s="355"/>
      <c r="Q608" s="364" t="str">
        <f t="shared" si="545"/>
        <v/>
      </c>
      <c r="R608" s="388"/>
      <c r="S608" s="364" t="str">
        <f t="shared" si="546"/>
        <v/>
      </c>
      <c r="T608" s="445" t="str">
        <f t="shared" si="547"/>
        <v/>
      </c>
      <c r="U608" s="388"/>
      <c r="V608" s="445" t="str">
        <f t="shared" si="548"/>
        <v/>
      </c>
      <c r="W608" s="388"/>
      <c r="X608" s="445" t="str">
        <f t="shared" si="549"/>
        <v/>
      </c>
      <c r="Y608" s="364" t="str">
        <f t="shared" si="550"/>
        <v/>
      </c>
      <c r="Z608" s="388"/>
      <c r="AA608" s="364" t="str">
        <f t="shared" si="551"/>
        <v/>
      </c>
      <c r="AB608" s="445" t="str">
        <f t="shared" si="552"/>
        <v/>
      </c>
      <c r="AC608" s="388"/>
      <c r="AD608" s="445" t="str">
        <f t="shared" si="553"/>
        <v/>
      </c>
      <c r="AE608" s="364" t="str">
        <f t="shared" si="554"/>
        <v/>
      </c>
      <c r="AF608" s="388"/>
      <c r="AG608" s="364"/>
      <c r="AH608" s="445" t="str">
        <f t="shared" si="555"/>
        <v/>
      </c>
      <c r="AI608" s="388"/>
      <c r="AJ608" s="445" t="str">
        <f t="shared" si="556"/>
        <v/>
      </c>
      <c r="AK608" s="364" t="str">
        <f t="shared" si="557"/>
        <v/>
      </c>
      <c r="AL608" s="388"/>
      <c r="AM608" s="364" t="str">
        <f t="shared" si="558"/>
        <v/>
      </c>
      <c r="AN608" s="445" t="str">
        <f t="shared" si="565"/>
        <v/>
      </c>
      <c r="AO608" s="388"/>
      <c r="AP608" s="445" t="str">
        <f t="shared" si="566"/>
        <v/>
      </c>
      <c r="AQ608" s="434" t="str">
        <f t="shared" si="567"/>
        <v/>
      </c>
      <c r="AR608" s="451"/>
      <c r="AS608" s="434" t="str">
        <f t="shared" si="568"/>
        <v/>
      </c>
      <c r="AT608" s="389"/>
      <c r="AU608" s="435" t="str">
        <f t="shared" si="569"/>
        <v/>
      </c>
      <c r="AV608" s="364" t="str">
        <f t="shared" si="570"/>
        <v/>
      </c>
      <c r="AW608" s="389"/>
      <c r="AX608" s="365" t="str">
        <f t="shared" si="571"/>
        <v/>
      </c>
      <c r="AY608" s="366" t="str">
        <f t="shared" si="559"/>
        <v/>
      </c>
      <c r="AZ608" s="358" t="str">
        <f t="shared" si="560"/>
        <v/>
      </c>
      <c r="BA608" s="366" t="str">
        <f t="shared" si="561"/>
        <v/>
      </c>
      <c r="BB608" s="358">
        <f t="shared" si="562"/>
        <v>0</v>
      </c>
      <c r="BC608" s="366" t="str">
        <f t="shared" si="563"/>
        <v/>
      </c>
      <c r="BD608" s="367" t="str">
        <f t="shared" si="564"/>
        <v/>
      </c>
      <c r="BE608" s="356"/>
      <c r="BF608" s="356"/>
      <c r="BG608" s="356"/>
      <c r="BH608" s="356"/>
    </row>
    <row r="609" spans="1:83" ht="21.75" thickBot="1" x14ac:dyDescent="0.4">
      <c r="A609" s="368" t="s">
        <v>303</v>
      </c>
      <c r="B609" s="820" t="s">
        <v>371</v>
      </c>
      <c r="C609" s="821"/>
      <c r="D609" s="821"/>
      <c r="E609" s="821"/>
      <c r="F609" s="821"/>
      <c r="G609" s="822"/>
      <c r="H609" s="819">
        <v>1</v>
      </c>
      <c r="I609" s="819"/>
      <c r="J609" s="355"/>
      <c r="Q609" s="364" t="str">
        <f t="shared" si="545"/>
        <v/>
      </c>
      <c r="R609" s="388"/>
      <c r="S609" s="364" t="str">
        <f t="shared" si="546"/>
        <v/>
      </c>
      <c r="T609" s="445" t="str">
        <f t="shared" si="547"/>
        <v/>
      </c>
      <c r="U609" s="388"/>
      <c r="V609" s="445" t="str">
        <f t="shared" si="548"/>
        <v/>
      </c>
      <c r="W609" s="388"/>
      <c r="X609" s="445" t="str">
        <f t="shared" si="549"/>
        <v/>
      </c>
      <c r="Y609" s="364" t="str">
        <f t="shared" si="550"/>
        <v/>
      </c>
      <c r="Z609" s="388"/>
      <c r="AA609" s="364" t="str">
        <f t="shared" si="551"/>
        <v/>
      </c>
      <c r="AB609" s="445" t="str">
        <f t="shared" si="552"/>
        <v/>
      </c>
      <c r="AC609" s="388"/>
      <c r="AD609" s="445" t="str">
        <f t="shared" si="553"/>
        <v/>
      </c>
      <c r="AE609" s="364" t="str">
        <f t="shared" si="554"/>
        <v/>
      </c>
      <c r="AF609" s="388"/>
      <c r="AG609" s="364"/>
      <c r="AH609" s="445" t="str">
        <f t="shared" si="555"/>
        <v/>
      </c>
      <c r="AI609" s="388"/>
      <c r="AJ609" s="445" t="str">
        <f t="shared" si="556"/>
        <v/>
      </c>
      <c r="AK609" s="364" t="str">
        <f t="shared" si="557"/>
        <v/>
      </c>
      <c r="AL609" s="388"/>
      <c r="AM609" s="364" t="str">
        <f t="shared" si="558"/>
        <v/>
      </c>
      <c r="AN609" s="445" t="str">
        <f t="shared" si="565"/>
        <v/>
      </c>
      <c r="AO609" s="388"/>
      <c r="AP609" s="445" t="str">
        <f t="shared" si="566"/>
        <v/>
      </c>
      <c r="AQ609" s="434" t="str">
        <f t="shared" si="567"/>
        <v/>
      </c>
      <c r="AR609" s="451"/>
      <c r="AS609" s="434" t="str">
        <f t="shared" si="568"/>
        <v/>
      </c>
      <c r="AT609" s="389"/>
      <c r="AU609" s="435" t="str">
        <f t="shared" si="569"/>
        <v/>
      </c>
      <c r="AV609" s="364" t="str">
        <f t="shared" si="570"/>
        <v/>
      </c>
      <c r="AW609" s="389"/>
      <c r="AX609" s="365" t="str">
        <f t="shared" si="571"/>
        <v/>
      </c>
      <c r="AY609" s="366" t="str">
        <f t="shared" si="559"/>
        <v/>
      </c>
      <c r="AZ609" s="358" t="str">
        <f t="shared" si="560"/>
        <v/>
      </c>
      <c r="BA609" s="366" t="str">
        <f t="shared" si="561"/>
        <v/>
      </c>
      <c r="BB609" s="358" t="str">
        <f t="shared" si="562"/>
        <v/>
      </c>
      <c r="BC609" s="366">
        <f t="shared" si="563"/>
        <v>1</v>
      </c>
      <c r="BD609" s="367" t="str">
        <f t="shared" si="564"/>
        <v/>
      </c>
      <c r="BE609" s="356"/>
      <c r="BF609" s="356"/>
      <c r="BG609" s="356"/>
      <c r="BH609" s="356"/>
    </row>
    <row r="610" spans="1:83" ht="21.75" thickBot="1" x14ac:dyDescent="0.4">
      <c r="A610" s="368" t="s">
        <v>305</v>
      </c>
      <c r="B610" s="820"/>
      <c r="C610" s="821"/>
      <c r="D610" s="821"/>
      <c r="E610" s="821"/>
      <c r="F610" s="821"/>
      <c r="G610" s="822"/>
      <c r="H610" s="819"/>
      <c r="I610" s="819"/>
      <c r="J610" s="355"/>
      <c r="Q610" s="364" t="str">
        <f t="shared" si="545"/>
        <v/>
      </c>
      <c r="R610" s="388"/>
      <c r="S610" s="364" t="str">
        <f t="shared" si="546"/>
        <v/>
      </c>
      <c r="T610" s="445" t="str">
        <f t="shared" si="547"/>
        <v/>
      </c>
      <c r="U610" s="388"/>
      <c r="V610" s="445" t="str">
        <f t="shared" si="548"/>
        <v/>
      </c>
      <c r="W610" s="388"/>
      <c r="X610" s="445" t="str">
        <f t="shared" si="549"/>
        <v/>
      </c>
      <c r="Y610" s="364" t="str">
        <f t="shared" si="550"/>
        <v/>
      </c>
      <c r="Z610" s="388"/>
      <c r="AA610" s="364" t="str">
        <f t="shared" si="551"/>
        <v/>
      </c>
      <c r="AB610" s="445" t="str">
        <f t="shared" si="552"/>
        <v/>
      </c>
      <c r="AC610" s="388"/>
      <c r="AD610" s="445" t="str">
        <f t="shared" si="553"/>
        <v/>
      </c>
      <c r="AE610" s="364" t="str">
        <f t="shared" si="554"/>
        <v/>
      </c>
      <c r="AF610" s="388"/>
      <c r="AG610" s="364"/>
      <c r="AH610" s="445" t="str">
        <f t="shared" si="555"/>
        <v/>
      </c>
      <c r="AI610" s="388"/>
      <c r="AJ610" s="445" t="str">
        <f t="shared" si="556"/>
        <v/>
      </c>
      <c r="AK610" s="364" t="str">
        <f t="shared" si="557"/>
        <v/>
      </c>
      <c r="AL610" s="388"/>
      <c r="AM610" s="364" t="str">
        <f t="shared" si="558"/>
        <v/>
      </c>
      <c r="AN610" s="445" t="str">
        <f t="shared" si="565"/>
        <v/>
      </c>
      <c r="AO610" s="388"/>
      <c r="AP610" s="445" t="str">
        <f t="shared" si="566"/>
        <v/>
      </c>
      <c r="AQ610" s="434" t="str">
        <f t="shared" si="567"/>
        <v/>
      </c>
      <c r="AR610" s="451"/>
      <c r="AS610" s="434" t="str">
        <f t="shared" si="568"/>
        <v/>
      </c>
      <c r="AT610" s="389"/>
      <c r="AU610" s="435" t="str">
        <f t="shared" si="569"/>
        <v/>
      </c>
      <c r="AV610" s="364" t="str">
        <f t="shared" si="570"/>
        <v/>
      </c>
      <c r="AW610" s="389"/>
      <c r="AX610" s="365" t="str">
        <f t="shared" si="571"/>
        <v/>
      </c>
      <c r="AY610" s="366" t="str">
        <f t="shared" si="559"/>
        <v/>
      </c>
      <c r="AZ610" s="358" t="str">
        <f t="shared" si="560"/>
        <v/>
      </c>
      <c r="BA610" s="366" t="str">
        <f t="shared" si="561"/>
        <v/>
      </c>
      <c r="BB610" s="358" t="str">
        <f t="shared" si="562"/>
        <v/>
      </c>
      <c r="BC610" s="366" t="str">
        <f t="shared" si="563"/>
        <v/>
      </c>
      <c r="BD610" s="367">
        <f t="shared" si="564"/>
        <v>0</v>
      </c>
      <c r="BE610" s="356"/>
      <c r="BF610" s="356"/>
      <c r="BG610" s="356"/>
      <c r="BH610" s="356"/>
      <c r="BJ610" s="360" t="str">
        <f>IF(B585&lt;20,SUM(AY584:BC610),"")</f>
        <v/>
      </c>
      <c r="BK610" s="360">
        <f>IF(AND(B585&gt;19,B585&lt;31),SUM(AY584:BC610),"")</f>
        <v>2</v>
      </c>
      <c r="BL610" s="360" t="str">
        <f>IF(B585&gt;30,SUM(AY584:BC610),"")</f>
        <v/>
      </c>
      <c r="BM610" s="356"/>
      <c r="BN610" s="360" t="str">
        <f>IF(AND(B585&lt;20,BJ610=0),1,"")</f>
        <v/>
      </c>
      <c r="BO610" s="360" t="str">
        <f>IF(AND(B585&lt;20,BJ610=1),1,"")</f>
        <v/>
      </c>
      <c r="BP610" s="360" t="str">
        <f>IF(AND(B585&lt;20,BJ610=2),1,"")</f>
        <v/>
      </c>
      <c r="BQ610" s="360" t="str">
        <f>IF(AND(B585&lt;20,BJ610=3),1,"")</f>
        <v/>
      </c>
      <c r="BR610" s="360" t="str">
        <f>IF(AND(B585&lt;20,BJ610=4),1,"")</f>
        <v/>
      </c>
      <c r="BS610" s="360" t="str">
        <f>IF(AND(B585&lt;20,BJ610=5),1,"")</f>
        <v/>
      </c>
      <c r="BT610" s="360" t="str">
        <f>IF(AND(AND(B585&gt;19,B585&lt;31),BK610=0),1,"")</f>
        <v/>
      </c>
      <c r="BU610" s="360" t="str">
        <f>IF(AND(AND(B585&gt;19,B585&lt;31),BK610=1),1,"")</f>
        <v/>
      </c>
      <c r="BV610" s="360">
        <f>IF(AND(AND(B585&gt;19,B585&lt;31),BK610=2),1,"")</f>
        <v>1</v>
      </c>
      <c r="BW610" s="360" t="str">
        <f>IF(AND(AND(B585&gt;19,B585&lt;31),BK610=3),1,"")</f>
        <v/>
      </c>
      <c r="BX610" s="360" t="str">
        <f>IF(AND(AND(B585&gt;19,B585&lt;31),BK610=4),1,"")</f>
        <v/>
      </c>
      <c r="BY610" s="360" t="str">
        <f>IF(AND(AND(B585&gt;19,B585&lt;31),BK610=5),1,"")</f>
        <v/>
      </c>
      <c r="BZ610" s="360" t="str">
        <f>IF(AND(B585&gt;30,BL610=0),1,"")</f>
        <v/>
      </c>
      <c r="CA610" s="360" t="str">
        <f>IF(AND(B585&gt;30,BL610=1),1,"")</f>
        <v/>
      </c>
      <c r="CB610" s="360" t="str">
        <f>IF(AND(B585&gt;30,BL610=2),1,"")</f>
        <v/>
      </c>
      <c r="CC610" s="360" t="str">
        <f>IF(AND(B585&gt;30,BL610=3),1,"")</f>
        <v/>
      </c>
      <c r="CD610" s="360" t="str">
        <f>IF(AND(B585&gt;30,BL610=4),1,"")</f>
        <v/>
      </c>
      <c r="CE610" s="360" t="str">
        <f>IF(AND(B585&gt;30,BL610=5),1,"")</f>
        <v/>
      </c>
    </row>
    <row r="611" spans="1:83" ht="36" x14ac:dyDescent="0.35">
      <c r="A611" s="818" t="str">
        <f>CONCATENATE("Voluntário",J611)</f>
        <v>Voluntário22</v>
      </c>
      <c r="B611" s="818"/>
      <c r="C611" s="818"/>
      <c r="D611" s="818"/>
      <c r="E611" s="818"/>
      <c r="F611" s="818"/>
      <c r="G611" s="818"/>
      <c r="H611" s="818"/>
      <c r="I611" s="818"/>
      <c r="J611" s="355">
        <f>J582+1</f>
        <v>22</v>
      </c>
      <c r="Q611" s="396"/>
      <c r="S611" s="396"/>
      <c r="T611" s="396"/>
      <c r="V611" s="396"/>
      <c r="X611" s="396"/>
      <c r="Y611" s="396"/>
      <c r="AA611" s="396"/>
      <c r="AB611" s="396"/>
      <c r="AD611" s="396"/>
      <c r="AE611" s="396"/>
      <c r="AG611" s="396"/>
      <c r="AH611" s="396"/>
      <c r="AJ611" s="396"/>
      <c r="AK611" s="396"/>
      <c r="AM611" s="396"/>
      <c r="AN611" s="396"/>
      <c r="AP611" s="396"/>
      <c r="AV611" s="396"/>
      <c r="AX611" s="397"/>
      <c r="AY611" s="398"/>
      <c r="AZ611" s="399"/>
      <c r="BA611" s="398"/>
      <c r="BB611" s="399"/>
      <c r="BC611" s="398"/>
      <c r="BD611" s="398"/>
      <c r="BE611" s="356"/>
      <c r="BF611" s="356"/>
      <c r="BG611" s="356"/>
      <c r="BH611" s="356"/>
    </row>
    <row r="612" spans="1:83" ht="21" x14ac:dyDescent="0.35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Q612" s="396"/>
      <c r="S612" s="396"/>
      <c r="T612" s="396"/>
      <c r="V612" s="396"/>
      <c r="X612" s="396"/>
      <c r="Y612" s="396"/>
      <c r="AA612" s="396"/>
      <c r="AB612" s="396"/>
      <c r="AD612" s="396"/>
      <c r="AE612" s="396"/>
      <c r="AG612" s="396"/>
      <c r="AH612" s="396"/>
      <c r="AJ612" s="396"/>
      <c r="AK612" s="396"/>
      <c r="AM612" s="396"/>
      <c r="AN612" s="396"/>
      <c r="AP612" s="396"/>
      <c r="AV612" s="396"/>
      <c r="AX612" s="397"/>
      <c r="AY612" s="398"/>
      <c r="AZ612" s="399"/>
      <c r="BA612" s="398"/>
      <c r="BB612" s="399"/>
      <c r="BC612" s="398"/>
      <c r="BD612" s="398"/>
      <c r="BE612" s="356"/>
      <c r="BF612" s="356"/>
      <c r="BG612" s="356"/>
      <c r="BH612" s="356"/>
    </row>
    <row r="613" spans="1:83" ht="21" x14ac:dyDescent="0.35">
      <c r="A613" s="356" t="s">
        <v>271</v>
      </c>
      <c r="B613" s="824" t="s">
        <v>372</v>
      </c>
      <c r="C613" s="819"/>
      <c r="D613" s="819"/>
      <c r="E613" s="819"/>
      <c r="F613" s="819"/>
      <c r="G613" s="819"/>
      <c r="H613" s="819"/>
      <c r="I613" s="819"/>
      <c r="J613" s="355"/>
      <c r="Q613" s="396"/>
      <c r="S613" s="396"/>
      <c r="T613" s="396"/>
      <c r="V613" s="396"/>
      <c r="X613" s="396"/>
      <c r="Y613" s="396"/>
      <c r="AA613" s="396"/>
      <c r="AB613" s="396"/>
      <c r="AD613" s="396"/>
      <c r="AE613" s="396"/>
      <c r="AG613" s="396"/>
      <c r="AH613" s="396"/>
      <c r="AJ613" s="396"/>
      <c r="AK613" s="396"/>
      <c r="AM613" s="396"/>
      <c r="AN613" s="396"/>
      <c r="AP613" s="396"/>
      <c r="AV613" s="396"/>
      <c r="AX613" s="397"/>
      <c r="AY613" s="398"/>
      <c r="AZ613" s="399"/>
      <c r="BA613" s="398"/>
      <c r="BB613" s="399"/>
      <c r="BC613" s="398"/>
      <c r="BD613" s="398"/>
      <c r="BE613" s="356"/>
      <c r="BF613" s="356"/>
      <c r="BG613" s="356"/>
      <c r="BH613" s="356"/>
    </row>
    <row r="614" spans="1:83" ht="21" x14ac:dyDescent="0.35">
      <c r="A614" s="356" t="s">
        <v>272</v>
      </c>
      <c r="B614" s="819">
        <v>18</v>
      </c>
      <c r="C614" s="819"/>
      <c r="D614" s="819"/>
      <c r="E614" s="819"/>
      <c r="F614" s="819"/>
      <c r="G614" s="819"/>
      <c r="H614" s="819"/>
      <c r="I614" s="819"/>
      <c r="J614" s="355"/>
      <c r="Q614" s="396"/>
      <c r="S614" s="396"/>
      <c r="T614" s="396"/>
      <c r="V614" s="396"/>
      <c r="X614" s="396"/>
      <c r="Y614" s="396"/>
      <c r="AA614" s="396"/>
      <c r="AB614" s="396"/>
      <c r="AD614" s="396"/>
      <c r="AE614" s="396"/>
      <c r="AG614" s="396"/>
      <c r="AH614" s="396"/>
      <c r="AJ614" s="396"/>
      <c r="AK614" s="396"/>
      <c r="AM614" s="396"/>
      <c r="AN614" s="396"/>
      <c r="AP614" s="396"/>
      <c r="AV614" s="396"/>
      <c r="AX614" s="397"/>
      <c r="AY614" s="398"/>
      <c r="AZ614" s="399"/>
      <c r="BA614" s="398"/>
      <c r="BB614" s="399"/>
      <c r="BC614" s="398"/>
      <c r="BD614" s="398"/>
      <c r="BE614" s="356"/>
      <c r="BF614" s="360">
        <f>IF(B614&lt;20,1,"")</f>
        <v>1</v>
      </c>
      <c r="BG614" s="360" t="str">
        <f>IF(AND(B614&gt;19,B614&lt;31),1,"")</f>
        <v/>
      </c>
      <c r="BH614" s="360" t="str">
        <f>IF(B614&gt;30,1,"")</f>
        <v/>
      </c>
    </row>
    <row r="615" spans="1:83" ht="21" x14ac:dyDescent="0.35">
      <c r="A615" s="356" t="s">
        <v>273</v>
      </c>
      <c r="B615" s="819" t="s">
        <v>373</v>
      </c>
      <c r="C615" s="819"/>
      <c r="D615" s="819"/>
      <c r="E615" s="819"/>
      <c r="F615" s="819"/>
      <c r="G615" s="819"/>
      <c r="H615" s="819"/>
      <c r="I615" s="819"/>
      <c r="J615" s="355"/>
      <c r="Q615" s="396"/>
      <c r="S615" s="396"/>
      <c r="T615" s="396"/>
      <c r="V615" s="396"/>
      <c r="X615" s="396"/>
      <c r="Y615" s="396"/>
      <c r="AA615" s="396"/>
      <c r="AB615" s="396"/>
      <c r="AD615" s="396"/>
      <c r="AE615" s="396"/>
      <c r="AG615" s="396"/>
      <c r="AH615" s="396"/>
      <c r="AJ615" s="396"/>
      <c r="AK615" s="396"/>
      <c r="AM615" s="396"/>
      <c r="AN615" s="396"/>
      <c r="AP615" s="396"/>
      <c r="AV615" s="396"/>
      <c r="AX615" s="397"/>
      <c r="AY615" s="398"/>
      <c r="AZ615" s="399"/>
      <c r="BA615" s="398"/>
      <c r="BB615" s="399"/>
      <c r="BC615" s="398"/>
      <c r="BD615" s="398"/>
      <c r="BE615" s="356"/>
      <c r="BF615" s="356"/>
      <c r="BG615" s="356"/>
      <c r="BH615" s="356"/>
    </row>
    <row r="616" spans="1:83" ht="21.75" thickBot="1" x14ac:dyDescent="0.4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Q616" s="396"/>
      <c r="S616" s="396"/>
      <c r="T616" s="396"/>
      <c r="V616" s="396"/>
      <c r="X616" s="396"/>
      <c r="Y616" s="396"/>
      <c r="AA616" s="396"/>
      <c r="AB616" s="396"/>
      <c r="AD616" s="396"/>
      <c r="AE616" s="396"/>
      <c r="AG616" s="396"/>
      <c r="AH616" s="396"/>
      <c r="AJ616" s="396"/>
      <c r="AK616" s="396"/>
      <c r="AM616" s="396"/>
      <c r="AN616" s="396"/>
      <c r="AP616" s="396"/>
      <c r="AV616" s="396"/>
      <c r="AX616" s="397"/>
      <c r="AY616" s="398"/>
      <c r="AZ616" s="399"/>
      <c r="BA616" s="398"/>
      <c r="BB616" s="399"/>
      <c r="BC616" s="398"/>
      <c r="BD616" s="398"/>
      <c r="BE616" s="356"/>
      <c r="BF616" s="356"/>
      <c r="BG616" s="356"/>
      <c r="BH616" s="356"/>
    </row>
    <row r="617" spans="1:83" ht="21.75" thickBot="1" x14ac:dyDescent="0.4">
      <c r="A617" s="368" t="s">
        <v>275</v>
      </c>
      <c r="B617" s="369">
        <v>5</v>
      </c>
      <c r="C617" s="370"/>
      <c r="D617" s="355"/>
      <c r="E617" s="355"/>
      <c r="F617" s="355"/>
      <c r="G617" s="355"/>
      <c r="H617" s="355"/>
      <c r="I617" s="355"/>
      <c r="J617" s="355"/>
      <c r="Q617" s="364" t="str">
        <f t="shared" ref="Q617:Q639" si="572">IF(A617="5) Quanto a sua casa pagava de conta de água mensalmente há 10 anos atrás (aproximadamente)?",F617,"")</f>
        <v/>
      </c>
      <c r="R617" s="388"/>
      <c r="S617" s="364" t="str">
        <f t="shared" ref="S617:S639" si="573">IF(A617="5) Quanto a sua casa pagava de conta de água mensalmente há 10 anos atrás (aproximadamente)?",I617,"")</f>
        <v/>
      </c>
      <c r="T617" s="445" t="str">
        <f t="shared" ref="T617:T639" si="574">IF(A617="6) Quanto a sua casa paga de conta de água hoje?  ",F617,"")</f>
        <v/>
      </c>
      <c r="U617" s="388"/>
      <c r="V617" s="445" t="str">
        <f t="shared" ref="V617:V639" si="575">IF(A617="7) Quanto você acha que sua casa pagará de conta de água em 2030?",F617,"")</f>
        <v/>
      </c>
      <c r="W617" s="388"/>
      <c r="X617" s="445" t="str">
        <f t="shared" ref="X617:X639" si="576">IF(A617="7) Quanto você acha que sua casa pagará de conta de água em 2030?",I617,"")</f>
        <v/>
      </c>
      <c r="Y617" s="364" t="str">
        <f t="shared" ref="Y617:Y639" si="577">IF(A617="8) Quanto você acha que sua casa pagará de conta de água em 2050?  ",F617,"")</f>
        <v/>
      </c>
      <c r="Z617" s="388"/>
      <c r="AA617" s="364" t="str">
        <f t="shared" ref="AA617:AA639" si="578">IF(A617="8) Quanto você acha que sua casa pagará de conta de água em 2050?  ",I617,"")</f>
        <v/>
      </c>
      <c r="AB617" s="445" t="str">
        <f t="shared" ref="AB617:AB639" si="579">IF(A617="9) Há dez anos atrás, sua casa produzia quantas sacolinhas de lixo por semana (aproximadamente)?",F617,"")</f>
        <v/>
      </c>
      <c r="AC617" s="388"/>
      <c r="AD617" s="445" t="str">
        <f t="shared" ref="AD617:AD639" si="580">IF(A617="9) Há dez anos atrás, sua casa produzia quantas sacolinhas de lixo por semana (aproximadamente)?",I617,"")</f>
        <v/>
      </c>
      <c r="AE617" s="364" t="str">
        <f t="shared" ref="AE617:AE639" si="581">IF(A617="10) Sua casa produz quantas sacolinhas de lixo por semana hoje em dia?   ",F617,"")</f>
        <v/>
      </c>
      <c r="AF617" s="388"/>
      <c r="AG617" s="364"/>
      <c r="AH617" s="445" t="str">
        <f t="shared" ref="AH617:AH639" si="582">IF(A617="11) Quantas sacolinhas de lixo você acha que sua casa produzirá por semana em 2030?  ",F617,"")</f>
        <v/>
      </c>
      <c r="AI617" s="388"/>
      <c r="AJ617" s="445" t="str">
        <f t="shared" ref="AJ617:AJ639" si="583">IF(A617="11) Quantas sacolinhas de lixo você acha que sua casa produzirá por semana em 2030?  ",I617,"")</f>
        <v/>
      </c>
      <c r="AK617" s="364" t="str">
        <f t="shared" ref="AK617:AK639" si="584">IF(A617="12) Quantas sacolinhas de lixo você acha que sua casa produzirá por semana em 2050?  ",F617,"")</f>
        <v/>
      </c>
      <c r="AL617" s="388"/>
      <c r="AM617" s="364" t="str">
        <f t="shared" ref="AM617:AM639" si="585">IF(A617="12) Quantas sacolinhas de lixo você acha que sua casa produzirá por semana em 2050?  ",I617,"")</f>
        <v/>
      </c>
      <c r="AN617" s="445" t="str">
        <f>IF(A617="13) Qual porcentagem dos recursos financeiros de São Carlos era investida em abastecimento de água e estruturas de saneamento dez anos atrás? ",B617,"")</f>
        <v/>
      </c>
      <c r="AO617" s="388"/>
      <c r="AP617" s="445" t="str">
        <f>IF(A617="13) Qual porcentagem dos recursos financeiros de São Carlos era investida em abastecimento de água e estruturas de saneamento dez anos atrás? ",F617,"")</f>
        <v/>
      </c>
      <c r="AQ617" s="434" t="str">
        <f>IF(A617="14) Qual porcentagem dos recursos financeiros de São Carlos é investida em abastecimento de água e estruturas de saneamento hoje? ",B617,"")</f>
        <v/>
      </c>
      <c r="AR617" s="451"/>
      <c r="AS617" s="434" t="str">
        <f>IF(A617="15) Qual porcentagem dos recursos financeiros de São Carlos será investida em abastecimento de água e estruturas de saneamento em 2030? ",B617,"")</f>
        <v/>
      </c>
      <c r="AT617" s="389"/>
      <c r="AU617" s="435" t="str">
        <f>IF(A617="15) Qual porcentagem dos recursos financeiros de São Carlos será investida em abastecimento de água e estruturas de saneamento em 2030? ",F617,"")</f>
        <v/>
      </c>
      <c r="AV617" s="364" t="str">
        <f>IF(A617="16) Qual porcentagem dos recursos financeiros de São Carlos será investida em abastecimento de água e estruturas de saneamento em 2050?   ",B617,"")</f>
        <v/>
      </c>
      <c r="AW617" s="389"/>
      <c r="AX617" s="365" t="str">
        <f>IF(A617="16) Qual porcentagem dos recursos financeiros de São Carlos será investida em abastecimento de água e estruturas de saneamento em 2050?   ",B617,"")</f>
        <v/>
      </c>
      <c r="AY617" s="366" t="str">
        <f t="shared" ref="AY617:AY639" si="586">IF(A617="17) De onde vem a água que você bebe?  ",H617,"")</f>
        <v/>
      </c>
      <c r="AZ617" s="358" t="str">
        <f t="shared" ref="AZ617:AZ639" si="587">IF(A617="18) Quem é responsável por trazer água para sua casa?  ",H617,"")</f>
        <v/>
      </c>
      <c r="BA617" s="366" t="str">
        <f t="shared" ref="BA617:BA639" si="588">IF(A617="19) O que acontece com o esgoto que sai da sua casa?  ",H617,"")</f>
        <v/>
      </c>
      <c r="BB617" s="358" t="str">
        <f t="shared" ref="BB617:BB639" si="589">IF(A617="20) Quem consome mais água em sua cidade: a população, as indústrias ou as fazendas? ",H617,"")</f>
        <v/>
      </c>
      <c r="BC617" s="366" t="str">
        <f t="shared" ref="BC617:BC639" si="590">IF(A617="21) Você se preocupa se a cidade em que você mora terá água para beber em 2100?  ",H617,"")</f>
        <v/>
      </c>
      <c r="BD617" s="367" t="str">
        <f t="shared" ref="BD617:BD639" si="591">IF(A617="22) Você acredita que pode ajudar no processo de decisão sobre gerenciamento dos recursos hídricos?  Se sim, como? ",H617,"")</f>
        <v/>
      </c>
      <c r="BE617" s="356"/>
      <c r="BF617" s="356"/>
      <c r="BG617" s="356"/>
      <c r="BH617" s="356"/>
    </row>
    <row r="618" spans="1:83" ht="21.75" thickBot="1" x14ac:dyDescent="0.4">
      <c r="A618" s="368" t="s">
        <v>276</v>
      </c>
      <c r="B618" s="369">
        <v>10</v>
      </c>
      <c r="C618" s="370"/>
      <c r="D618" s="355"/>
      <c r="E618" s="355"/>
      <c r="F618" s="355"/>
      <c r="G618" s="355"/>
      <c r="H618" s="355"/>
      <c r="I618" s="355"/>
      <c r="J618" s="355"/>
      <c r="Q618" s="364" t="str">
        <f t="shared" si="572"/>
        <v/>
      </c>
      <c r="R618" s="388"/>
      <c r="S618" s="364" t="str">
        <f t="shared" si="573"/>
        <v/>
      </c>
      <c r="T618" s="445" t="str">
        <f t="shared" si="574"/>
        <v/>
      </c>
      <c r="U618" s="388"/>
      <c r="V618" s="445" t="str">
        <f t="shared" si="575"/>
        <v/>
      </c>
      <c r="W618" s="388"/>
      <c r="X618" s="445" t="str">
        <f t="shared" si="576"/>
        <v/>
      </c>
      <c r="Y618" s="364" t="str">
        <f t="shared" si="577"/>
        <v/>
      </c>
      <c r="Z618" s="388"/>
      <c r="AA618" s="364" t="str">
        <f t="shared" si="578"/>
        <v/>
      </c>
      <c r="AB618" s="445" t="str">
        <f t="shared" si="579"/>
        <v/>
      </c>
      <c r="AC618" s="388"/>
      <c r="AD618" s="445" t="str">
        <f t="shared" si="580"/>
        <v/>
      </c>
      <c r="AE618" s="364" t="str">
        <f t="shared" si="581"/>
        <v/>
      </c>
      <c r="AF618" s="388"/>
      <c r="AG618" s="364"/>
      <c r="AH618" s="445" t="str">
        <f t="shared" si="582"/>
        <v/>
      </c>
      <c r="AI618" s="388"/>
      <c r="AJ618" s="445" t="str">
        <f t="shared" si="583"/>
        <v/>
      </c>
      <c r="AK618" s="364" t="str">
        <f t="shared" si="584"/>
        <v/>
      </c>
      <c r="AL618" s="388"/>
      <c r="AM618" s="364" t="str">
        <f t="shared" si="585"/>
        <v/>
      </c>
      <c r="AN618" s="445" t="str">
        <f t="shared" ref="AN618:AN639" si="592">IF(A618="13) Qual porcentagem dos recursos financeiros de São Carlos era investida em abastecimento de água e estruturas de saneamento dez anos atrás? ",B618,"")</f>
        <v/>
      </c>
      <c r="AO618" s="388"/>
      <c r="AP618" s="445" t="str">
        <f t="shared" ref="AP618:AP639" si="593">IF(A618="13) Qual porcentagem dos recursos financeiros de São Carlos era investida em abastecimento de água e estruturas de saneamento dez anos atrás? ",F618,"")</f>
        <v/>
      </c>
      <c r="AQ618" s="434" t="str">
        <f t="shared" ref="AQ618:AQ639" si="594">IF(A618="14) Qual porcentagem dos recursos financeiros de São Carlos é investida em abastecimento de água e estruturas de saneamento hoje? ",B618,"")</f>
        <v/>
      </c>
      <c r="AR618" s="451"/>
      <c r="AS618" s="434" t="str">
        <f t="shared" ref="AS618:AS639" si="595">IF(A618="15) Qual porcentagem dos recursos financeiros de São Carlos será investida em abastecimento de água e estruturas de saneamento em 2030? ",B618,"")</f>
        <v/>
      </c>
      <c r="AT618" s="389"/>
      <c r="AU618" s="435" t="str">
        <f t="shared" ref="AU618:AU639" si="596">IF(A618="15) Qual porcentagem dos recursos financeiros de São Carlos será investida em abastecimento de água e estruturas de saneamento em 2030? ",F618,"")</f>
        <v/>
      </c>
      <c r="AV618" s="364" t="str">
        <f t="shared" ref="AV618:AV639" si="597">IF(A618="16) Qual porcentagem dos recursos financeiros de São Carlos será investida em abastecimento de água e estruturas de saneamento em 2050?   ",B618,"")</f>
        <v/>
      </c>
      <c r="AW618" s="389"/>
      <c r="AX618" s="365" t="str">
        <f t="shared" ref="AX618:AX639" si="598">IF(A618="16) Qual porcentagem dos recursos financeiros de São Carlos será investida em abastecimento de água e estruturas de saneamento em 2050?   ",B618,"")</f>
        <v/>
      </c>
      <c r="AY618" s="366" t="str">
        <f t="shared" si="586"/>
        <v/>
      </c>
      <c r="AZ618" s="358" t="str">
        <f t="shared" si="587"/>
        <v/>
      </c>
      <c r="BA618" s="366" t="str">
        <f t="shared" si="588"/>
        <v/>
      </c>
      <c r="BB618" s="358" t="str">
        <f t="shared" si="589"/>
        <v/>
      </c>
      <c r="BC618" s="366" t="str">
        <f t="shared" si="590"/>
        <v/>
      </c>
      <c r="BD618" s="367" t="str">
        <f t="shared" si="591"/>
        <v/>
      </c>
      <c r="BE618" s="356"/>
      <c r="BF618" s="356"/>
      <c r="BG618" s="356"/>
      <c r="BH618" s="356"/>
    </row>
    <row r="619" spans="1:83" ht="21.75" thickBot="1" x14ac:dyDescent="0.4">
      <c r="A619" s="368" t="s">
        <v>277</v>
      </c>
      <c r="B619" s="369">
        <v>15</v>
      </c>
      <c r="C619" s="371"/>
      <c r="D619" s="355"/>
      <c r="E619" s="355"/>
      <c r="F619" s="355"/>
      <c r="G619" s="355"/>
      <c r="H619" s="355"/>
      <c r="I619" s="355"/>
      <c r="J619" s="355"/>
      <c r="Q619" s="364" t="str">
        <f t="shared" si="572"/>
        <v/>
      </c>
      <c r="R619" s="388"/>
      <c r="S619" s="364" t="str">
        <f t="shared" si="573"/>
        <v/>
      </c>
      <c r="T619" s="445" t="str">
        <f t="shared" si="574"/>
        <v/>
      </c>
      <c r="U619" s="388"/>
      <c r="V619" s="445" t="str">
        <f t="shared" si="575"/>
        <v/>
      </c>
      <c r="W619" s="388"/>
      <c r="X619" s="445" t="str">
        <f t="shared" si="576"/>
        <v/>
      </c>
      <c r="Y619" s="364" t="str">
        <f t="shared" si="577"/>
        <v/>
      </c>
      <c r="Z619" s="388"/>
      <c r="AA619" s="364" t="str">
        <f t="shared" si="578"/>
        <v/>
      </c>
      <c r="AB619" s="445" t="str">
        <f t="shared" si="579"/>
        <v/>
      </c>
      <c r="AC619" s="388"/>
      <c r="AD619" s="445" t="str">
        <f t="shared" si="580"/>
        <v/>
      </c>
      <c r="AE619" s="364" t="str">
        <f t="shared" si="581"/>
        <v/>
      </c>
      <c r="AF619" s="388"/>
      <c r="AG619" s="364"/>
      <c r="AH619" s="445" t="str">
        <f t="shared" si="582"/>
        <v/>
      </c>
      <c r="AI619" s="388"/>
      <c r="AJ619" s="445" t="str">
        <f t="shared" si="583"/>
        <v/>
      </c>
      <c r="AK619" s="364" t="str">
        <f t="shared" si="584"/>
        <v/>
      </c>
      <c r="AL619" s="388"/>
      <c r="AM619" s="364" t="str">
        <f t="shared" si="585"/>
        <v/>
      </c>
      <c r="AN619" s="445" t="str">
        <f t="shared" si="592"/>
        <v/>
      </c>
      <c r="AO619" s="388"/>
      <c r="AP619" s="445" t="str">
        <f t="shared" si="593"/>
        <v/>
      </c>
      <c r="AQ619" s="434" t="str">
        <f t="shared" si="594"/>
        <v/>
      </c>
      <c r="AR619" s="451"/>
      <c r="AS619" s="434" t="str">
        <f t="shared" si="595"/>
        <v/>
      </c>
      <c r="AT619" s="389"/>
      <c r="AU619" s="435" t="str">
        <f t="shared" si="596"/>
        <v/>
      </c>
      <c r="AV619" s="364" t="str">
        <f t="shared" si="597"/>
        <v/>
      </c>
      <c r="AW619" s="389"/>
      <c r="AX619" s="365" t="str">
        <f t="shared" si="598"/>
        <v/>
      </c>
      <c r="AY619" s="366" t="str">
        <f t="shared" si="586"/>
        <v/>
      </c>
      <c r="AZ619" s="358" t="str">
        <f t="shared" si="587"/>
        <v/>
      </c>
      <c r="BA619" s="366" t="str">
        <f t="shared" si="588"/>
        <v/>
      </c>
      <c r="BB619" s="358" t="str">
        <f t="shared" si="589"/>
        <v/>
      </c>
      <c r="BC619" s="366" t="str">
        <f t="shared" si="590"/>
        <v/>
      </c>
      <c r="BD619" s="367" t="str">
        <f t="shared" si="591"/>
        <v/>
      </c>
      <c r="BE619" s="356"/>
      <c r="BF619" s="356"/>
      <c r="BG619" s="356"/>
      <c r="BH619" s="356"/>
    </row>
    <row r="620" spans="1:83" ht="21.75" thickBot="1" x14ac:dyDescent="0.4">
      <c r="A620" s="368" t="s">
        <v>278</v>
      </c>
      <c r="B620" s="369">
        <v>15</v>
      </c>
      <c r="C620" s="370"/>
      <c r="D620" s="355"/>
      <c r="E620" s="355"/>
      <c r="F620" s="355"/>
      <c r="G620" s="355"/>
      <c r="H620" s="355"/>
      <c r="I620" s="355"/>
      <c r="J620" s="355"/>
      <c r="Q620" s="364" t="str">
        <f t="shared" si="572"/>
        <v/>
      </c>
      <c r="R620" s="388"/>
      <c r="S620" s="364" t="str">
        <f t="shared" si="573"/>
        <v/>
      </c>
      <c r="T620" s="445" t="str">
        <f t="shared" si="574"/>
        <v/>
      </c>
      <c r="U620" s="388"/>
      <c r="V620" s="445" t="str">
        <f t="shared" si="575"/>
        <v/>
      </c>
      <c r="W620" s="388"/>
      <c r="X620" s="445" t="str">
        <f t="shared" si="576"/>
        <v/>
      </c>
      <c r="Y620" s="364" t="str">
        <f t="shared" si="577"/>
        <v/>
      </c>
      <c r="Z620" s="388"/>
      <c r="AA620" s="364" t="str">
        <f t="shared" si="578"/>
        <v/>
      </c>
      <c r="AB620" s="445" t="str">
        <f t="shared" si="579"/>
        <v/>
      </c>
      <c r="AC620" s="388"/>
      <c r="AD620" s="445" t="str">
        <f t="shared" si="580"/>
        <v/>
      </c>
      <c r="AE620" s="364" t="str">
        <f t="shared" si="581"/>
        <v/>
      </c>
      <c r="AF620" s="388"/>
      <c r="AG620" s="364"/>
      <c r="AH620" s="445" t="str">
        <f t="shared" si="582"/>
        <v/>
      </c>
      <c r="AI620" s="388"/>
      <c r="AJ620" s="445" t="str">
        <f t="shared" si="583"/>
        <v/>
      </c>
      <c r="AK620" s="364" t="str">
        <f t="shared" si="584"/>
        <v/>
      </c>
      <c r="AL620" s="388"/>
      <c r="AM620" s="364" t="str">
        <f t="shared" si="585"/>
        <v/>
      </c>
      <c r="AN620" s="445" t="str">
        <f t="shared" si="592"/>
        <v/>
      </c>
      <c r="AO620" s="388"/>
      <c r="AP620" s="445" t="str">
        <f t="shared" si="593"/>
        <v/>
      </c>
      <c r="AQ620" s="434" t="str">
        <f t="shared" si="594"/>
        <v/>
      </c>
      <c r="AR620" s="451"/>
      <c r="AS620" s="434" t="str">
        <f t="shared" si="595"/>
        <v/>
      </c>
      <c r="AT620" s="389"/>
      <c r="AU620" s="435" t="str">
        <f t="shared" si="596"/>
        <v/>
      </c>
      <c r="AV620" s="364" t="str">
        <f t="shared" si="597"/>
        <v/>
      </c>
      <c r="AW620" s="389"/>
      <c r="AX620" s="365" t="str">
        <f t="shared" si="598"/>
        <v/>
      </c>
      <c r="AY620" s="366" t="str">
        <f t="shared" si="586"/>
        <v/>
      </c>
      <c r="AZ620" s="358" t="str">
        <f t="shared" si="587"/>
        <v/>
      </c>
      <c r="BA620" s="366" t="str">
        <f t="shared" si="588"/>
        <v/>
      </c>
      <c r="BB620" s="358" t="str">
        <f t="shared" si="589"/>
        <v/>
      </c>
      <c r="BC620" s="366" t="str">
        <f t="shared" si="590"/>
        <v/>
      </c>
      <c r="BD620" s="367" t="str">
        <f t="shared" si="591"/>
        <v/>
      </c>
      <c r="BE620" s="356"/>
      <c r="BF620" s="356"/>
      <c r="BG620" s="356"/>
      <c r="BH620" s="356"/>
    </row>
    <row r="621" spans="1:83" ht="21.75" thickBot="1" x14ac:dyDescent="0.4">
      <c r="A621" s="368" t="s">
        <v>279</v>
      </c>
      <c r="B621" s="369">
        <v>30</v>
      </c>
      <c r="C621" s="372"/>
      <c r="D621" s="814" t="s">
        <v>280</v>
      </c>
      <c r="E621" s="815"/>
      <c r="F621" s="373">
        <f>IF(B617&gt;0,B621/B617,"")</f>
        <v>6</v>
      </c>
      <c r="G621" s="368" t="s">
        <v>281</v>
      </c>
      <c r="H621" s="374"/>
      <c r="I621" s="375">
        <f>IF(B617&gt;0,(F621-F622)/F622,"")</f>
        <v>-0.25</v>
      </c>
      <c r="J621" s="355"/>
      <c r="Q621" s="364">
        <f t="shared" si="572"/>
        <v>6</v>
      </c>
      <c r="R621" s="388"/>
      <c r="S621" s="364">
        <f t="shared" si="573"/>
        <v>-0.25</v>
      </c>
      <c r="T621" s="445" t="str">
        <f t="shared" si="574"/>
        <v/>
      </c>
      <c r="U621" s="388"/>
      <c r="V621" s="445" t="str">
        <f t="shared" si="575"/>
        <v/>
      </c>
      <c r="W621" s="388"/>
      <c r="X621" s="445" t="str">
        <f t="shared" si="576"/>
        <v/>
      </c>
      <c r="Y621" s="364" t="str">
        <f t="shared" si="577"/>
        <v/>
      </c>
      <c r="Z621" s="388"/>
      <c r="AA621" s="364" t="str">
        <f t="shared" si="578"/>
        <v/>
      </c>
      <c r="AB621" s="445" t="str">
        <f t="shared" si="579"/>
        <v/>
      </c>
      <c r="AC621" s="388"/>
      <c r="AD621" s="445" t="str">
        <f t="shared" si="580"/>
        <v/>
      </c>
      <c r="AE621" s="364" t="str">
        <f t="shared" si="581"/>
        <v/>
      </c>
      <c r="AF621" s="388"/>
      <c r="AG621" s="364"/>
      <c r="AH621" s="445" t="str">
        <f t="shared" si="582"/>
        <v/>
      </c>
      <c r="AI621" s="388"/>
      <c r="AJ621" s="445" t="str">
        <f t="shared" si="583"/>
        <v/>
      </c>
      <c r="AK621" s="364" t="str">
        <f t="shared" si="584"/>
        <v/>
      </c>
      <c r="AL621" s="388"/>
      <c r="AM621" s="364" t="str">
        <f t="shared" si="585"/>
        <v/>
      </c>
      <c r="AN621" s="445" t="str">
        <f t="shared" si="592"/>
        <v/>
      </c>
      <c r="AO621" s="388"/>
      <c r="AP621" s="445" t="str">
        <f t="shared" si="593"/>
        <v/>
      </c>
      <c r="AQ621" s="434" t="str">
        <f t="shared" si="594"/>
        <v/>
      </c>
      <c r="AR621" s="451"/>
      <c r="AS621" s="434" t="str">
        <f t="shared" si="595"/>
        <v/>
      </c>
      <c r="AT621" s="389"/>
      <c r="AU621" s="435" t="str">
        <f t="shared" si="596"/>
        <v/>
      </c>
      <c r="AV621" s="364" t="str">
        <f t="shared" si="597"/>
        <v/>
      </c>
      <c r="AW621" s="389"/>
      <c r="AX621" s="365" t="str">
        <f t="shared" si="598"/>
        <v/>
      </c>
      <c r="AY621" s="366" t="str">
        <f t="shared" si="586"/>
        <v/>
      </c>
      <c r="AZ621" s="358" t="str">
        <f t="shared" si="587"/>
        <v/>
      </c>
      <c r="BA621" s="366" t="str">
        <f t="shared" si="588"/>
        <v/>
      </c>
      <c r="BB621" s="358" t="str">
        <f t="shared" si="589"/>
        <v/>
      </c>
      <c r="BC621" s="366" t="str">
        <f t="shared" si="590"/>
        <v/>
      </c>
      <c r="BD621" s="367" t="str">
        <f t="shared" si="591"/>
        <v/>
      </c>
      <c r="BE621" s="356"/>
      <c r="BF621" s="356"/>
      <c r="BG621" s="356"/>
      <c r="BH621" s="356"/>
    </row>
    <row r="622" spans="1:83" ht="21.75" thickBot="1" x14ac:dyDescent="0.4">
      <c r="A622" s="368" t="s">
        <v>282</v>
      </c>
      <c r="B622" s="369">
        <v>80</v>
      </c>
      <c r="C622" s="372"/>
      <c r="D622" s="814" t="s">
        <v>280</v>
      </c>
      <c r="E622" s="815"/>
      <c r="F622" s="373">
        <f>IF(B618&gt;0,B622/B618,"")</f>
        <v>8</v>
      </c>
      <c r="G622" s="376"/>
      <c r="H622" s="377"/>
      <c r="I622" s="378"/>
      <c r="J622" s="355"/>
      <c r="Q622" s="364" t="str">
        <f t="shared" si="572"/>
        <v/>
      </c>
      <c r="R622" s="388"/>
      <c r="S622" s="364" t="str">
        <f t="shared" si="573"/>
        <v/>
      </c>
      <c r="T622" s="445">
        <f t="shared" si="574"/>
        <v>8</v>
      </c>
      <c r="U622" s="388"/>
      <c r="V622" s="445" t="str">
        <f t="shared" si="575"/>
        <v/>
      </c>
      <c r="W622" s="388"/>
      <c r="X622" s="445" t="str">
        <f t="shared" si="576"/>
        <v/>
      </c>
      <c r="Y622" s="364" t="str">
        <f t="shared" si="577"/>
        <v/>
      </c>
      <c r="Z622" s="388"/>
      <c r="AA622" s="364" t="str">
        <f t="shared" si="578"/>
        <v/>
      </c>
      <c r="AB622" s="445" t="str">
        <f t="shared" si="579"/>
        <v/>
      </c>
      <c r="AC622" s="388"/>
      <c r="AD622" s="445" t="str">
        <f t="shared" si="580"/>
        <v/>
      </c>
      <c r="AE622" s="364" t="str">
        <f t="shared" si="581"/>
        <v/>
      </c>
      <c r="AF622" s="388"/>
      <c r="AG622" s="364"/>
      <c r="AH622" s="445" t="str">
        <f t="shared" si="582"/>
        <v/>
      </c>
      <c r="AI622" s="388"/>
      <c r="AJ622" s="445" t="str">
        <f t="shared" si="583"/>
        <v/>
      </c>
      <c r="AK622" s="364" t="str">
        <f t="shared" si="584"/>
        <v/>
      </c>
      <c r="AL622" s="388"/>
      <c r="AM622" s="364" t="str">
        <f t="shared" si="585"/>
        <v/>
      </c>
      <c r="AN622" s="445" t="str">
        <f t="shared" si="592"/>
        <v/>
      </c>
      <c r="AO622" s="388"/>
      <c r="AP622" s="445" t="str">
        <f t="shared" si="593"/>
        <v/>
      </c>
      <c r="AQ622" s="434" t="str">
        <f t="shared" si="594"/>
        <v/>
      </c>
      <c r="AR622" s="451"/>
      <c r="AS622" s="434" t="str">
        <f t="shared" si="595"/>
        <v/>
      </c>
      <c r="AT622" s="389"/>
      <c r="AU622" s="435" t="str">
        <f t="shared" si="596"/>
        <v/>
      </c>
      <c r="AV622" s="364" t="str">
        <f t="shared" si="597"/>
        <v/>
      </c>
      <c r="AW622" s="389"/>
      <c r="AX622" s="365" t="str">
        <f t="shared" si="598"/>
        <v/>
      </c>
      <c r="AY622" s="366" t="str">
        <f t="shared" si="586"/>
        <v/>
      </c>
      <c r="AZ622" s="358" t="str">
        <f t="shared" si="587"/>
        <v/>
      </c>
      <c r="BA622" s="366" t="str">
        <f t="shared" si="588"/>
        <v/>
      </c>
      <c r="BB622" s="358" t="str">
        <f t="shared" si="589"/>
        <v/>
      </c>
      <c r="BC622" s="366" t="str">
        <f t="shared" si="590"/>
        <v/>
      </c>
      <c r="BD622" s="367" t="str">
        <f t="shared" si="591"/>
        <v/>
      </c>
      <c r="BE622" s="356"/>
      <c r="BF622" s="356"/>
      <c r="BG622" s="356"/>
      <c r="BH622" s="356"/>
    </row>
    <row r="623" spans="1:83" ht="21.75" thickBot="1" x14ac:dyDescent="0.4">
      <c r="A623" s="368" t="s">
        <v>283</v>
      </c>
      <c r="B623" s="369">
        <v>130</v>
      </c>
      <c r="C623" s="372"/>
      <c r="D623" s="814" t="s">
        <v>280</v>
      </c>
      <c r="E623" s="815"/>
      <c r="F623" s="373">
        <f>IF(B619&gt;0,B623/B619,"")</f>
        <v>8.6666666666666661</v>
      </c>
      <c r="G623" s="368" t="s">
        <v>284</v>
      </c>
      <c r="H623" s="374"/>
      <c r="I623" s="375">
        <f>IF(B618&gt;0,(F623-F622)/F622,"")</f>
        <v>8.3333333333333259E-2</v>
      </c>
      <c r="J623" s="355"/>
      <c r="Q623" s="364" t="str">
        <f t="shared" si="572"/>
        <v/>
      </c>
      <c r="R623" s="388"/>
      <c r="S623" s="364" t="str">
        <f t="shared" si="573"/>
        <v/>
      </c>
      <c r="T623" s="445" t="str">
        <f t="shared" si="574"/>
        <v/>
      </c>
      <c r="U623" s="388"/>
      <c r="V623" s="445">
        <f t="shared" si="575"/>
        <v>8.6666666666666661</v>
      </c>
      <c r="W623" s="388"/>
      <c r="X623" s="445">
        <f t="shared" si="576"/>
        <v>8.3333333333333259E-2</v>
      </c>
      <c r="Y623" s="364" t="str">
        <f t="shared" si="577"/>
        <v/>
      </c>
      <c r="Z623" s="388"/>
      <c r="AA623" s="364" t="str">
        <f t="shared" si="578"/>
        <v/>
      </c>
      <c r="AB623" s="445" t="str">
        <f t="shared" si="579"/>
        <v/>
      </c>
      <c r="AC623" s="388"/>
      <c r="AD623" s="445" t="str">
        <f t="shared" si="580"/>
        <v/>
      </c>
      <c r="AE623" s="364" t="str">
        <f t="shared" si="581"/>
        <v/>
      </c>
      <c r="AF623" s="388"/>
      <c r="AG623" s="364"/>
      <c r="AH623" s="445" t="str">
        <f t="shared" si="582"/>
        <v/>
      </c>
      <c r="AI623" s="388"/>
      <c r="AJ623" s="445" t="str">
        <f t="shared" si="583"/>
        <v/>
      </c>
      <c r="AK623" s="364" t="str">
        <f t="shared" si="584"/>
        <v/>
      </c>
      <c r="AL623" s="388"/>
      <c r="AM623" s="364" t="str">
        <f t="shared" si="585"/>
        <v/>
      </c>
      <c r="AN623" s="445" t="str">
        <f t="shared" si="592"/>
        <v/>
      </c>
      <c r="AO623" s="388"/>
      <c r="AP623" s="445" t="str">
        <f t="shared" si="593"/>
        <v/>
      </c>
      <c r="AQ623" s="434" t="str">
        <f t="shared" si="594"/>
        <v/>
      </c>
      <c r="AR623" s="451"/>
      <c r="AS623" s="434" t="str">
        <f t="shared" si="595"/>
        <v/>
      </c>
      <c r="AT623" s="389"/>
      <c r="AU623" s="435" t="str">
        <f t="shared" si="596"/>
        <v/>
      </c>
      <c r="AV623" s="364" t="str">
        <f t="shared" si="597"/>
        <v/>
      </c>
      <c r="AW623" s="389"/>
      <c r="AX623" s="365" t="str">
        <f t="shared" si="598"/>
        <v/>
      </c>
      <c r="AY623" s="366" t="str">
        <f t="shared" si="586"/>
        <v/>
      </c>
      <c r="AZ623" s="358" t="str">
        <f t="shared" si="587"/>
        <v/>
      </c>
      <c r="BA623" s="366" t="str">
        <f t="shared" si="588"/>
        <v/>
      </c>
      <c r="BB623" s="358" t="str">
        <f t="shared" si="589"/>
        <v/>
      </c>
      <c r="BC623" s="366" t="str">
        <f t="shared" si="590"/>
        <v/>
      </c>
      <c r="BD623" s="367" t="str">
        <f t="shared" si="591"/>
        <v/>
      </c>
      <c r="BE623" s="356"/>
      <c r="BF623" s="356"/>
      <c r="BG623" s="356"/>
      <c r="BH623" s="356"/>
    </row>
    <row r="624" spans="1:83" ht="21.75" thickBot="1" x14ac:dyDescent="0.4">
      <c r="A624" s="368" t="s">
        <v>285</v>
      </c>
      <c r="B624" s="369">
        <v>150</v>
      </c>
      <c r="C624" s="372"/>
      <c r="D624" s="814" t="s">
        <v>280</v>
      </c>
      <c r="E624" s="815"/>
      <c r="F624" s="373">
        <f>IF(B620&gt;0,B624/B620,"")</f>
        <v>10</v>
      </c>
      <c r="G624" s="368" t="s">
        <v>286</v>
      </c>
      <c r="H624" s="374"/>
      <c r="I624" s="375">
        <f>IF(B619&gt;0,(F624-F622)/F622,"")</f>
        <v>0.25</v>
      </c>
      <c r="J624" s="355"/>
      <c r="Q624" s="364" t="str">
        <f t="shared" si="572"/>
        <v/>
      </c>
      <c r="R624" s="388"/>
      <c r="S624" s="364" t="str">
        <f t="shared" si="573"/>
        <v/>
      </c>
      <c r="T624" s="445" t="str">
        <f t="shared" si="574"/>
        <v/>
      </c>
      <c r="U624" s="388"/>
      <c r="V624" s="445" t="str">
        <f t="shared" si="575"/>
        <v/>
      </c>
      <c r="W624" s="388"/>
      <c r="X624" s="445" t="str">
        <f t="shared" si="576"/>
        <v/>
      </c>
      <c r="Y624" s="364">
        <f t="shared" si="577"/>
        <v>10</v>
      </c>
      <c r="Z624" s="388"/>
      <c r="AA624" s="364">
        <f t="shared" si="578"/>
        <v>0.25</v>
      </c>
      <c r="AB624" s="445" t="str">
        <f t="shared" si="579"/>
        <v/>
      </c>
      <c r="AC624" s="388"/>
      <c r="AD624" s="445" t="str">
        <f t="shared" si="580"/>
        <v/>
      </c>
      <c r="AE624" s="364" t="str">
        <f t="shared" si="581"/>
        <v/>
      </c>
      <c r="AF624" s="388"/>
      <c r="AG624" s="364"/>
      <c r="AH624" s="445" t="str">
        <f t="shared" si="582"/>
        <v/>
      </c>
      <c r="AI624" s="388"/>
      <c r="AJ624" s="445" t="str">
        <f t="shared" si="583"/>
        <v/>
      </c>
      <c r="AK624" s="364" t="str">
        <f t="shared" si="584"/>
        <v/>
      </c>
      <c r="AL624" s="388"/>
      <c r="AM624" s="364" t="str">
        <f t="shared" si="585"/>
        <v/>
      </c>
      <c r="AN624" s="445" t="str">
        <f t="shared" si="592"/>
        <v/>
      </c>
      <c r="AO624" s="388"/>
      <c r="AP624" s="445" t="str">
        <f t="shared" si="593"/>
        <v/>
      </c>
      <c r="AQ624" s="434" t="str">
        <f t="shared" si="594"/>
        <v/>
      </c>
      <c r="AR624" s="451"/>
      <c r="AS624" s="434" t="str">
        <f t="shared" si="595"/>
        <v/>
      </c>
      <c r="AT624" s="389"/>
      <c r="AU624" s="435" t="str">
        <f t="shared" si="596"/>
        <v/>
      </c>
      <c r="AV624" s="364" t="str">
        <f t="shared" si="597"/>
        <v/>
      </c>
      <c r="AW624" s="389"/>
      <c r="AX624" s="365" t="str">
        <f t="shared" si="598"/>
        <v/>
      </c>
      <c r="AY624" s="366" t="str">
        <f t="shared" si="586"/>
        <v/>
      </c>
      <c r="AZ624" s="358" t="str">
        <f t="shared" si="587"/>
        <v/>
      </c>
      <c r="BA624" s="366" t="str">
        <f t="shared" si="588"/>
        <v/>
      </c>
      <c r="BB624" s="358" t="str">
        <f t="shared" si="589"/>
        <v/>
      </c>
      <c r="BC624" s="366" t="str">
        <f t="shared" si="590"/>
        <v/>
      </c>
      <c r="BD624" s="367" t="str">
        <f t="shared" si="591"/>
        <v/>
      </c>
      <c r="BE624" s="356"/>
      <c r="BF624" s="356"/>
      <c r="BG624" s="356"/>
      <c r="BH624" s="356"/>
    </row>
    <row r="625" spans="1:83" ht="21.75" thickBot="1" x14ac:dyDescent="0.4">
      <c r="A625" s="368" t="s">
        <v>287</v>
      </c>
      <c r="B625" s="369">
        <v>4</v>
      </c>
      <c r="C625" s="372"/>
      <c r="D625" s="814" t="s">
        <v>288</v>
      </c>
      <c r="E625" s="815"/>
      <c r="F625" s="373">
        <f>IF(B621&gt;0,B625/B617,"")</f>
        <v>0.8</v>
      </c>
      <c r="G625" s="368" t="s">
        <v>281</v>
      </c>
      <c r="H625" s="374"/>
      <c r="I625" s="375">
        <f>IF(B621&gt;0,(F625-F626)/F626,"")</f>
        <v>1</v>
      </c>
      <c r="J625" s="355"/>
      <c r="Q625" s="364" t="str">
        <f t="shared" si="572"/>
        <v/>
      </c>
      <c r="R625" s="388"/>
      <c r="S625" s="364" t="str">
        <f t="shared" si="573"/>
        <v/>
      </c>
      <c r="T625" s="445" t="str">
        <f t="shared" si="574"/>
        <v/>
      </c>
      <c r="U625" s="388"/>
      <c r="V625" s="445" t="str">
        <f t="shared" si="575"/>
        <v/>
      </c>
      <c r="W625" s="388"/>
      <c r="X625" s="445" t="str">
        <f t="shared" si="576"/>
        <v/>
      </c>
      <c r="Y625" s="364" t="str">
        <f t="shared" si="577"/>
        <v/>
      </c>
      <c r="Z625" s="388"/>
      <c r="AA625" s="364" t="str">
        <f t="shared" si="578"/>
        <v/>
      </c>
      <c r="AB625" s="445">
        <f t="shared" si="579"/>
        <v>0.8</v>
      </c>
      <c r="AC625" s="388"/>
      <c r="AD625" s="445">
        <f t="shared" si="580"/>
        <v>1</v>
      </c>
      <c r="AE625" s="364" t="str">
        <f t="shared" si="581"/>
        <v/>
      </c>
      <c r="AF625" s="388"/>
      <c r="AG625" s="364"/>
      <c r="AH625" s="445" t="str">
        <f t="shared" si="582"/>
        <v/>
      </c>
      <c r="AI625" s="388"/>
      <c r="AJ625" s="445" t="str">
        <f t="shared" si="583"/>
        <v/>
      </c>
      <c r="AK625" s="364" t="str">
        <f t="shared" si="584"/>
        <v/>
      </c>
      <c r="AL625" s="388"/>
      <c r="AM625" s="364" t="str">
        <f t="shared" si="585"/>
        <v/>
      </c>
      <c r="AN625" s="445" t="str">
        <f t="shared" si="592"/>
        <v/>
      </c>
      <c r="AO625" s="388"/>
      <c r="AP625" s="445" t="str">
        <f t="shared" si="593"/>
        <v/>
      </c>
      <c r="AQ625" s="434" t="str">
        <f t="shared" si="594"/>
        <v/>
      </c>
      <c r="AR625" s="451"/>
      <c r="AS625" s="434" t="str">
        <f t="shared" si="595"/>
        <v/>
      </c>
      <c r="AT625" s="389"/>
      <c r="AU625" s="435" t="str">
        <f t="shared" si="596"/>
        <v/>
      </c>
      <c r="AV625" s="364" t="str">
        <f t="shared" si="597"/>
        <v/>
      </c>
      <c r="AW625" s="389"/>
      <c r="AX625" s="365" t="str">
        <f t="shared" si="598"/>
        <v/>
      </c>
      <c r="AY625" s="366" t="str">
        <f t="shared" si="586"/>
        <v/>
      </c>
      <c r="AZ625" s="358" t="str">
        <f t="shared" si="587"/>
        <v/>
      </c>
      <c r="BA625" s="366" t="str">
        <f t="shared" si="588"/>
        <v/>
      </c>
      <c r="BB625" s="358" t="str">
        <f t="shared" si="589"/>
        <v/>
      </c>
      <c r="BC625" s="366" t="str">
        <f t="shared" si="590"/>
        <v/>
      </c>
      <c r="BD625" s="367" t="str">
        <f t="shared" si="591"/>
        <v/>
      </c>
      <c r="BE625" s="356"/>
      <c r="BF625" s="356"/>
      <c r="BG625" s="356"/>
      <c r="BH625" s="356"/>
    </row>
    <row r="626" spans="1:83" ht="21.75" thickBot="1" x14ac:dyDescent="0.4">
      <c r="A626" s="368" t="s">
        <v>289</v>
      </c>
      <c r="B626" s="369">
        <v>4</v>
      </c>
      <c r="C626" s="372"/>
      <c r="D626" s="816" t="s">
        <v>288</v>
      </c>
      <c r="E626" s="817"/>
      <c r="F626" s="373">
        <f>IF(B622&gt;0,B626/B618,"")</f>
        <v>0.4</v>
      </c>
      <c r="G626" s="379"/>
      <c r="H626" s="372"/>
      <c r="I626" s="380"/>
      <c r="J626" s="355"/>
      <c r="Q626" s="364" t="str">
        <f t="shared" si="572"/>
        <v/>
      </c>
      <c r="R626" s="388"/>
      <c r="S626" s="364" t="str">
        <f t="shared" si="573"/>
        <v/>
      </c>
      <c r="T626" s="445" t="str">
        <f t="shared" si="574"/>
        <v/>
      </c>
      <c r="U626" s="388"/>
      <c r="V626" s="445" t="str">
        <f t="shared" si="575"/>
        <v/>
      </c>
      <c r="W626" s="388"/>
      <c r="X626" s="445" t="str">
        <f t="shared" si="576"/>
        <v/>
      </c>
      <c r="Y626" s="364" t="str">
        <f t="shared" si="577"/>
        <v/>
      </c>
      <c r="Z626" s="388"/>
      <c r="AA626" s="364" t="str">
        <f t="shared" si="578"/>
        <v/>
      </c>
      <c r="AB626" s="445" t="str">
        <f t="shared" si="579"/>
        <v/>
      </c>
      <c r="AC626" s="388"/>
      <c r="AD626" s="445" t="str">
        <f t="shared" si="580"/>
        <v/>
      </c>
      <c r="AE626" s="364">
        <f t="shared" si="581"/>
        <v>0.4</v>
      </c>
      <c r="AF626" s="388"/>
      <c r="AG626" s="364"/>
      <c r="AH626" s="445" t="str">
        <f t="shared" si="582"/>
        <v/>
      </c>
      <c r="AI626" s="388"/>
      <c r="AJ626" s="445" t="str">
        <f t="shared" si="583"/>
        <v/>
      </c>
      <c r="AK626" s="364" t="str">
        <f t="shared" si="584"/>
        <v/>
      </c>
      <c r="AL626" s="388"/>
      <c r="AM626" s="364" t="str">
        <f t="shared" si="585"/>
        <v/>
      </c>
      <c r="AN626" s="445" t="str">
        <f t="shared" si="592"/>
        <v/>
      </c>
      <c r="AO626" s="388"/>
      <c r="AP626" s="445" t="str">
        <f t="shared" si="593"/>
        <v/>
      </c>
      <c r="AQ626" s="434" t="str">
        <f t="shared" si="594"/>
        <v/>
      </c>
      <c r="AR626" s="451"/>
      <c r="AS626" s="434" t="str">
        <f t="shared" si="595"/>
        <v/>
      </c>
      <c r="AT626" s="389"/>
      <c r="AU626" s="435" t="str">
        <f t="shared" si="596"/>
        <v/>
      </c>
      <c r="AV626" s="364" t="str">
        <f t="shared" si="597"/>
        <v/>
      </c>
      <c r="AW626" s="389"/>
      <c r="AX626" s="365" t="str">
        <f t="shared" si="598"/>
        <v/>
      </c>
      <c r="AY626" s="366" t="str">
        <f t="shared" si="586"/>
        <v/>
      </c>
      <c r="AZ626" s="358" t="str">
        <f t="shared" si="587"/>
        <v/>
      </c>
      <c r="BA626" s="366" t="str">
        <f t="shared" si="588"/>
        <v/>
      </c>
      <c r="BB626" s="358" t="str">
        <f t="shared" si="589"/>
        <v/>
      </c>
      <c r="BC626" s="366" t="str">
        <f t="shared" si="590"/>
        <v/>
      </c>
      <c r="BD626" s="367" t="str">
        <f t="shared" si="591"/>
        <v/>
      </c>
      <c r="BE626" s="356"/>
      <c r="BF626" s="356"/>
      <c r="BG626" s="356"/>
      <c r="BH626" s="356"/>
    </row>
    <row r="627" spans="1:83" ht="21.75" thickBot="1" x14ac:dyDescent="0.4">
      <c r="A627" s="368" t="s">
        <v>290</v>
      </c>
      <c r="B627" s="369">
        <v>6</v>
      </c>
      <c r="C627" s="372"/>
      <c r="D627" s="814" t="s">
        <v>288</v>
      </c>
      <c r="E627" s="815"/>
      <c r="F627" s="373">
        <f>IF(B623&gt;0,B627/B619,"")</f>
        <v>0.4</v>
      </c>
      <c r="G627" s="368" t="s">
        <v>284</v>
      </c>
      <c r="H627" s="374"/>
      <c r="I627" s="375">
        <f>IF(B622&gt;0,(F627-F626)/F626,"")</f>
        <v>0</v>
      </c>
      <c r="J627" s="355"/>
      <c r="Q627" s="364" t="str">
        <f t="shared" si="572"/>
        <v/>
      </c>
      <c r="R627" s="388"/>
      <c r="S627" s="364" t="str">
        <f t="shared" si="573"/>
        <v/>
      </c>
      <c r="T627" s="445" t="str">
        <f t="shared" si="574"/>
        <v/>
      </c>
      <c r="U627" s="388"/>
      <c r="V627" s="445" t="str">
        <f t="shared" si="575"/>
        <v/>
      </c>
      <c r="W627" s="388"/>
      <c r="X627" s="445" t="str">
        <f t="shared" si="576"/>
        <v/>
      </c>
      <c r="Y627" s="364" t="str">
        <f t="shared" si="577"/>
        <v/>
      </c>
      <c r="Z627" s="388"/>
      <c r="AA627" s="364" t="str">
        <f t="shared" si="578"/>
        <v/>
      </c>
      <c r="AB627" s="445" t="str">
        <f t="shared" si="579"/>
        <v/>
      </c>
      <c r="AC627" s="388"/>
      <c r="AD627" s="445" t="str">
        <f t="shared" si="580"/>
        <v/>
      </c>
      <c r="AE627" s="364" t="str">
        <f t="shared" si="581"/>
        <v/>
      </c>
      <c r="AF627" s="388"/>
      <c r="AG627" s="364"/>
      <c r="AH627" s="445">
        <f t="shared" si="582"/>
        <v>0.4</v>
      </c>
      <c r="AI627" s="388"/>
      <c r="AJ627" s="445">
        <f t="shared" si="583"/>
        <v>0</v>
      </c>
      <c r="AK627" s="364" t="str">
        <f t="shared" si="584"/>
        <v/>
      </c>
      <c r="AL627" s="388"/>
      <c r="AM627" s="364" t="str">
        <f t="shared" si="585"/>
        <v/>
      </c>
      <c r="AN627" s="445" t="str">
        <f t="shared" si="592"/>
        <v/>
      </c>
      <c r="AO627" s="388"/>
      <c r="AP627" s="445" t="str">
        <f t="shared" si="593"/>
        <v/>
      </c>
      <c r="AQ627" s="434" t="str">
        <f t="shared" si="594"/>
        <v/>
      </c>
      <c r="AR627" s="451"/>
      <c r="AS627" s="434" t="str">
        <f t="shared" si="595"/>
        <v/>
      </c>
      <c r="AT627" s="389"/>
      <c r="AU627" s="435" t="str">
        <f t="shared" si="596"/>
        <v/>
      </c>
      <c r="AV627" s="364" t="str">
        <f t="shared" si="597"/>
        <v/>
      </c>
      <c r="AW627" s="389"/>
      <c r="AX627" s="365" t="str">
        <f t="shared" si="598"/>
        <v/>
      </c>
      <c r="AY627" s="366" t="str">
        <f t="shared" si="586"/>
        <v/>
      </c>
      <c r="AZ627" s="358" t="str">
        <f t="shared" si="587"/>
        <v/>
      </c>
      <c r="BA627" s="366" t="str">
        <f t="shared" si="588"/>
        <v/>
      </c>
      <c r="BB627" s="358" t="str">
        <f t="shared" si="589"/>
        <v/>
      </c>
      <c r="BC627" s="366" t="str">
        <f t="shared" si="590"/>
        <v/>
      </c>
      <c r="BD627" s="367" t="str">
        <f t="shared" si="591"/>
        <v/>
      </c>
      <c r="BE627" s="356"/>
      <c r="BF627" s="356"/>
      <c r="BG627" s="356"/>
      <c r="BH627" s="356"/>
    </row>
    <row r="628" spans="1:83" ht="21.75" thickBot="1" x14ac:dyDescent="0.4">
      <c r="A628" s="368" t="s">
        <v>291</v>
      </c>
      <c r="B628" s="369">
        <v>6</v>
      </c>
      <c r="C628" s="372"/>
      <c r="D628" s="814" t="s">
        <v>288</v>
      </c>
      <c r="E628" s="815"/>
      <c r="F628" s="373">
        <f>IF(B624&gt;0,B628/B620,"")</f>
        <v>0.4</v>
      </c>
      <c r="G628" s="368" t="s">
        <v>286</v>
      </c>
      <c r="H628" s="374"/>
      <c r="I628" s="375">
        <f>IF(B623&gt;0,(F628-F626)/F626,"")</f>
        <v>0</v>
      </c>
      <c r="J628" s="355"/>
      <c r="Q628" s="364" t="str">
        <f t="shared" si="572"/>
        <v/>
      </c>
      <c r="R628" s="388"/>
      <c r="S628" s="364" t="str">
        <f t="shared" si="573"/>
        <v/>
      </c>
      <c r="T628" s="445" t="str">
        <f t="shared" si="574"/>
        <v/>
      </c>
      <c r="U628" s="388"/>
      <c r="V628" s="445" t="str">
        <f t="shared" si="575"/>
        <v/>
      </c>
      <c r="W628" s="388"/>
      <c r="X628" s="445" t="str">
        <f t="shared" si="576"/>
        <v/>
      </c>
      <c r="Y628" s="364" t="str">
        <f t="shared" si="577"/>
        <v/>
      </c>
      <c r="Z628" s="388"/>
      <c r="AA628" s="364" t="str">
        <f t="shared" si="578"/>
        <v/>
      </c>
      <c r="AB628" s="445" t="str">
        <f t="shared" si="579"/>
        <v/>
      </c>
      <c r="AC628" s="388"/>
      <c r="AD628" s="445" t="str">
        <f t="shared" si="580"/>
        <v/>
      </c>
      <c r="AE628" s="364" t="str">
        <f t="shared" si="581"/>
        <v/>
      </c>
      <c r="AF628" s="388"/>
      <c r="AG628" s="364"/>
      <c r="AH628" s="445" t="str">
        <f t="shared" si="582"/>
        <v/>
      </c>
      <c r="AI628" s="388"/>
      <c r="AJ628" s="445" t="str">
        <f t="shared" si="583"/>
        <v/>
      </c>
      <c r="AK628" s="364">
        <f t="shared" si="584"/>
        <v>0.4</v>
      </c>
      <c r="AL628" s="388"/>
      <c r="AM628" s="364">
        <f t="shared" si="585"/>
        <v>0</v>
      </c>
      <c r="AN628" s="445" t="str">
        <f t="shared" si="592"/>
        <v/>
      </c>
      <c r="AO628" s="388"/>
      <c r="AP628" s="445" t="str">
        <f t="shared" si="593"/>
        <v/>
      </c>
      <c r="AQ628" s="434" t="str">
        <f t="shared" si="594"/>
        <v/>
      </c>
      <c r="AR628" s="451"/>
      <c r="AS628" s="434" t="str">
        <f t="shared" si="595"/>
        <v/>
      </c>
      <c r="AT628" s="389"/>
      <c r="AU628" s="435" t="str">
        <f t="shared" si="596"/>
        <v/>
      </c>
      <c r="AV628" s="364" t="str">
        <f t="shared" si="597"/>
        <v/>
      </c>
      <c r="AW628" s="389"/>
      <c r="AX628" s="365" t="str">
        <f t="shared" si="598"/>
        <v/>
      </c>
      <c r="AY628" s="366" t="str">
        <f t="shared" si="586"/>
        <v/>
      </c>
      <c r="AZ628" s="358" t="str">
        <f t="shared" si="587"/>
        <v/>
      </c>
      <c r="BA628" s="366" t="str">
        <f t="shared" si="588"/>
        <v/>
      </c>
      <c r="BB628" s="358" t="str">
        <f t="shared" si="589"/>
        <v/>
      </c>
      <c r="BC628" s="366" t="str">
        <f t="shared" si="590"/>
        <v/>
      </c>
      <c r="BD628" s="367" t="str">
        <f t="shared" si="591"/>
        <v/>
      </c>
      <c r="BE628" s="356"/>
      <c r="BF628" s="356"/>
      <c r="BG628" s="356"/>
      <c r="BH628" s="356"/>
    </row>
    <row r="629" spans="1:83" ht="21.75" thickBot="1" x14ac:dyDescent="0.4">
      <c r="A629" s="368" t="s">
        <v>292</v>
      </c>
      <c r="B629" s="381">
        <v>0.7</v>
      </c>
      <c r="C629" s="372"/>
      <c r="D629" s="368" t="s">
        <v>281</v>
      </c>
      <c r="E629" s="374"/>
      <c r="F629" s="375">
        <f>IF(B629&gt;0,(B629-B630)/B630,"")</f>
        <v>0.39999999999999991</v>
      </c>
      <c r="G629" s="355"/>
      <c r="H629" s="355"/>
      <c r="I629" s="355"/>
      <c r="J629" s="355"/>
      <c r="Q629" s="364" t="str">
        <f t="shared" si="572"/>
        <v/>
      </c>
      <c r="R629" s="388"/>
      <c r="S629" s="364" t="str">
        <f t="shared" si="573"/>
        <v/>
      </c>
      <c r="T629" s="445" t="str">
        <f t="shared" si="574"/>
        <v/>
      </c>
      <c r="U629" s="388"/>
      <c r="V629" s="445" t="str">
        <f t="shared" si="575"/>
        <v/>
      </c>
      <c r="W629" s="388"/>
      <c r="X629" s="445" t="str">
        <f t="shared" si="576"/>
        <v/>
      </c>
      <c r="Y629" s="364" t="str">
        <f t="shared" si="577"/>
        <v/>
      </c>
      <c r="Z629" s="388"/>
      <c r="AA629" s="364" t="str">
        <f t="shared" si="578"/>
        <v/>
      </c>
      <c r="AB629" s="445" t="str">
        <f t="shared" si="579"/>
        <v/>
      </c>
      <c r="AC629" s="388"/>
      <c r="AD629" s="445" t="str">
        <f t="shared" si="580"/>
        <v/>
      </c>
      <c r="AE629" s="364" t="str">
        <f t="shared" si="581"/>
        <v/>
      </c>
      <c r="AF629" s="388"/>
      <c r="AG629" s="364"/>
      <c r="AH629" s="445" t="str">
        <f t="shared" si="582"/>
        <v/>
      </c>
      <c r="AI629" s="388"/>
      <c r="AJ629" s="445" t="str">
        <f t="shared" si="583"/>
        <v/>
      </c>
      <c r="AK629" s="364" t="str">
        <f t="shared" si="584"/>
        <v/>
      </c>
      <c r="AL629" s="388"/>
      <c r="AM629" s="364" t="str">
        <f t="shared" si="585"/>
        <v/>
      </c>
      <c r="AN629" s="445">
        <f t="shared" si="592"/>
        <v>0.7</v>
      </c>
      <c r="AO629" s="388"/>
      <c r="AP629" s="445">
        <f t="shared" si="593"/>
        <v>0.39999999999999991</v>
      </c>
      <c r="AQ629" s="434" t="str">
        <f t="shared" si="594"/>
        <v/>
      </c>
      <c r="AR629" s="451"/>
      <c r="AS629" s="434" t="str">
        <f t="shared" si="595"/>
        <v/>
      </c>
      <c r="AT629" s="389"/>
      <c r="AU629" s="435" t="str">
        <f t="shared" si="596"/>
        <v/>
      </c>
      <c r="AV629" s="364" t="str">
        <f t="shared" si="597"/>
        <v/>
      </c>
      <c r="AW629" s="389"/>
      <c r="AX629" s="365" t="str">
        <f t="shared" si="598"/>
        <v/>
      </c>
      <c r="AY629" s="366" t="str">
        <f t="shared" si="586"/>
        <v/>
      </c>
      <c r="AZ629" s="358" t="str">
        <f t="shared" si="587"/>
        <v/>
      </c>
      <c r="BA629" s="366" t="str">
        <f t="shared" si="588"/>
        <v/>
      </c>
      <c r="BB629" s="358" t="str">
        <f t="shared" si="589"/>
        <v/>
      </c>
      <c r="BC629" s="366" t="str">
        <f t="shared" si="590"/>
        <v/>
      </c>
      <c r="BD629" s="367" t="str">
        <f t="shared" si="591"/>
        <v/>
      </c>
      <c r="BE629" s="356"/>
      <c r="BF629" s="356"/>
      <c r="BG629" s="356"/>
      <c r="BH629" s="356"/>
    </row>
    <row r="630" spans="1:83" ht="21.75" thickBot="1" x14ac:dyDescent="0.4">
      <c r="A630" s="368" t="s">
        <v>293</v>
      </c>
      <c r="B630" s="381">
        <v>0.5</v>
      </c>
      <c r="C630" s="372"/>
      <c r="D630" s="382"/>
      <c r="E630" s="372"/>
      <c r="F630" s="380"/>
      <c r="G630" s="355"/>
      <c r="H630" s="355"/>
      <c r="I630" s="355"/>
      <c r="J630" s="355"/>
      <c r="Q630" s="364" t="str">
        <f t="shared" si="572"/>
        <v/>
      </c>
      <c r="R630" s="388"/>
      <c r="S630" s="364" t="str">
        <f t="shared" si="573"/>
        <v/>
      </c>
      <c r="T630" s="445" t="str">
        <f t="shared" si="574"/>
        <v/>
      </c>
      <c r="U630" s="388"/>
      <c r="V630" s="445" t="str">
        <f t="shared" si="575"/>
        <v/>
      </c>
      <c r="W630" s="388"/>
      <c r="X630" s="445" t="str">
        <f t="shared" si="576"/>
        <v/>
      </c>
      <c r="Y630" s="364" t="str">
        <f t="shared" si="577"/>
        <v/>
      </c>
      <c r="Z630" s="388"/>
      <c r="AA630" s="364" t="str">
        <f t="shared" si="578"/>
        <v/>
      </c>
      <c r="AB630" s="445" t="str">
        <f t="shared" si="579"/>
        <v/>
      </c>
      <c r="AC630" s="388"/>
      <c r="AD630" s="445" t="str">
        <f t="shared" si="580"/>
        <v/>
      </c>
      <c r="AE630" s="364" t="str">
        <f t="shared" si="581"/>
        <v/>
      </c>
      <c r="AF630" s="388"/>
      <c r="AG630" s="364"/>
      <c r="AH630" s="445" t="str">
        <f t="shared" si="582"/>
        <v/>
      </c>
      <c r="AI630" s="388"/>
      <c r="AJ630" s="445" t="str">
        <f t="shared" si="583"/>
        <v/>
      </c>
      <c r="AK630" s="364" t="str">
        <f t="shared" si="584"/>
        <v/>
      </c>
      <c r="AL630" s="388"/>
      <c r="AM630" s="364" t="str">
        <f t="shared" si="585"/>
        <v/>
      </c>
      <c r="AN630" s="445" t="str">
        <f t="shared" si="592"/>
        <v/>
      </c>
      <c r="AO630" s="388"/>
      <c r="AP630" s="445" t="str">
        <f t="shared" si="593"/>
        <v/>
      </c>
      <c r="AQ630" s="434">
        <f t="shared" si="594"/>
        <v>0.5</v>
      </c>
      <c r="AR630" s="451"/>
      <c r="AS630" s="434" t="str">
        <f t="shared" si="595"/>
        <v/>
      </c>
      <c r="AT630" s="389"/>
      <c r="AU630" s="435" t="str">
        <f t="shared" si="596"/>
        <v/>
      </c>
      <c r="AV630" s="364" t="str">
        <f t="shared" si="597"/>
        <v/>
      </c>
      <c r="AW630" s="389"/>
      <c r="AX630" s="365" t="str">
        <f t="shared" si="598"/>
        <v/>
      </c>
      <c r="AY630" s="366" t="str">
        <f t="shared" si="586"/>
        <v/>
      </c>
      <c r="AZ630" s="358" t="str">
        <f t="shared" si="587"/>
        <v/>
      </c>
      <c r="BA630" s="366" t="str">
        <f t="shared" si="588"/>
        <v/>
      </c>
      <c r="BB630" s="358" t="str">
        <f t="shared" si="589"/>
        <v/>
      </c>
      <c r="BC630" s="366" t="str">
        <f t="shared" si="590"/>
        <v/>
      </c>
      <c r="BD630" s="367" t="str">
        <f t="shared" si="591"/>
        <v/>
      </c>
      <c r="BE630" s="356"/>
      <c r="BF630" s="356"/>
      <c r="BG630" s="356"/>
      <c r="BH630" s="356"/>
    </row>
    <row r="631" spans="1:83" ht="21.75" thickBot="1" x14ac:dyDescent="0.4">
      <c r="A631" s="368" t="s">
        <v>294</v>
      </c>
      <c r="B631" s="381">
        <v>0.5</v>
      </c>
      <c r="C631" s="372"/>
      <c r="D631" s="368" t="s">
        <v>284</v>
      </c>
      <c r="E631" s="374"/>
      <c r="F631" s="375">
        <f>IF(B631&gt;0,(B631-B630)/B630,"")</f>
        <v>0</v>
      </c>
      <c r="G631" s="355"/>
      <c r="H631" s="355"/>
      <c r="I631" s="355"/>
      <c r="J631" s="355"/>
      <c r="Q631" s="364" t="str">
        <f t="shared" si="572"/>
        <v/>
      </c>
      <c r="R631" s="388"/>
      <c r="S631" s="364" t="str">
        <f t="shared" si="573"/>
        <v/>
      </c>
      <c r="T631" s="445" t="str">
        <f t="shared" si="574"/>
        <v/>
      </c>
      <c r="U631" s="388"/>
      <c r="V631" s="445" t="str">
        <f t="shared" si="575"/>
        <v/>
      </c>
      <c r="W631" s="388"/>
      <c r="X631" s="445" t="str">
        <f t="shared" si="576"/>
        <v/>
      </c>
      <c r="Y631" s="364" t="str">
        <f t="shared" si="577"/>
        <v/>
      </c>
      <c r="Z631" s="388"/>
      <c r="AA631" s="364" t="str">
        <f t="shared" si="578"/>
        <v/>
      </c>
      <c r="AB631" s="445" t="str">
        <f t="shared" si="579"/>
        <v/>
      </c>
      <c r="AC631" s="388"/>
      <c r="AD631" s="445" t="str">
        <f t="shared" si="580"/>
        <v/>
      </c>
      <c r="AE631" s="364" t="str">
        <f t="shared" si="581"/>
        <v/>
      </c>
      <c r="AF631" s="388"/>
      <c r="AG631" s="364"/>
      <c r="AH631" s="445" t="str">
        <f t="shared" si="582"/>
        <v/>
      </c>
      <c r="AI631" s="388"/>
      <c r="AJ631" s="445" t="str">
        <f t="shared" si="583"/>
        <v/>
      </c>
      <c r="AK631" s="364" t="str">
        <f t="shared" si="584"/>
        <v/>
      </c>
      <c r="AL631" s="388"/>
      <c r="AM631" s="364" t="str">
        <f t="shared" si="585"/>
        <v/>
      </c>
      <c r="AN631" s="445" t="str">
        <f t="shared" si="592"/>
        <v/>
      </c>
      <c r="AO631" s="388"/>
      <c r="AP631" s="445" t="str">
        <f t="shared" si="593"/>
        <v/>
      </c>
      <c r="AQ631" s="434" t="str">
        <f t="shared" si="594"/>
        <v/>
      </c>
      <c r="AR631" s="451"/>
      <c r="AS631" s="434">
        <f t="shared" si="595"/>
        <v>0.5</v>
      </c>
      <c r="AT631" s="389"/>
      <c r="AU631" s="435">
        <f t="shared" si="596"/>
        <v>0</v>
      </c>
      <c r="AV631" s="364" t="str">
        <f t="shared" si="597"/>
        <v/>
      </c>
      <c r="AW631" s="389"/>
      <c r="AX631" s="365" t="str">
        <f t="shared" si="598"/>
        <v/>
      </c>
      <c r="AY631" s="366" t="str">
        <f t="shared" si="586"/>
        <v/>
      </c>
      <c r="AZ631" s="358" t="str">
        <f t="shared" si="587"/>
        <v/>
      </c>
      <c r="BA631" s="366" t="str">
        <f t="shared" si="588"/>
        <v/>
      </c>
      <c r="BB631" s="358" t="str">
        <f t="shared" si="589"/>
        <v/>
      </c>
      <c r="BC631" s="366" t="str">
        <f t="shared" si="590"/>
        <v/>
      </c>
      <c r="BD631" s="367" t="str">
        <f t="shared" si="591"/>
        <v/>
      </c>
      <c r="BE631" s="356"/>
      <c r="BF631" s="356"/>
      <c r="BG631" s="356"/>
      <c r="BH631" s="356"/>
    </row>
    <row r="632" spans="1:83" ht="21.75" thickBot="1" x14ac:dyDescent="0.4">
      <c r="A632" s="368" t="s">
        <v>295</v>
      </c>
      <c r="B632" s="381">
        <v>0.5</v>
      </c>
      <c r="C632" s="372"/>
      <c r="D632" s="368" t="s">
        <v>286</v>
      </c>
      <c r="E632" s="374"/>
      <c r="F632" s="375">
        <f>IF(B632&gt;0,(B632-B630)/B630,"")</f>
        <v>0</v>
      </c>
      <c r="G632" s="355"/>
      <c r="H632" s="355"/>
      <c r="I632" s="355"/>
      <c r="J632" s="355"/>
      <c r="Q632" s="364" t="str">
        <f t="shared" si="572"/>
        <v/>
      </c>
      <c r="R632" s="388"/>
      <c r="S632" s="364" t="str">
        <f t="shared" si="573"/>
        <v/>
      </c>
      <c r="T632" s="445" t="str">
        <f t="shared" si="574"/>
        <v/>
      </c>
      <c r="U632" s="388"/>
      <c r="V632" s="445" t="str">
        <f t="shared" si="575"/>
        <v/>
      </c>
      <c r="W632" s="388"/>
      <c r="X632" s="445" t="str">
        <f t="shared" si="576"/>
        <v/>
      </c>
      <c r="Y632" s="364" t="str">
        <f t="shared" si="577"/>
        <v/>
      </c>
      <c r="Z632" s="388"/>
      <c r="AA632" s="364" t="str">
        <f t="shared" si="578"/>
        <v/>
      </c>
      <c r="AB632" s="445" t="str">
        <f t="shared" si="579"/>
        <v/>
      </c>
      <c r="AC632" s="388"/>
      <c r="AD632" s="445" t="str">
        <f t="shared" si="580"/>
        <v/>
      </c>
      <c r="AE632" s="364" t="str">
        <f t="shared" si="581"/>
        <v/>
      </c>
      <c r="AF632" s="388"/>
      <c r="AG632" s="364"/>
      <c r="AH632" s="445" t="str">
        <f t="shared" si="582"/>
        <v/>
      </c>
      <c r="AI632" s="388"/>
      <c r="AJ632" s="445" t="str">
        <f t="shared" si="583"/>
        <v/>
      </c>
      <c r="AK632" s="364" t="str">
        <f t="shared" si="584"/>
        <v/>
      </c>
      <c r="AL632" s="388"/>
      <c r="AM632" s="364" t="str">
        <f t="shared" si="585"/>
        <v/>
      </c>
      <c r="AN632" s="445" t="str">
        <f t="shared" si="592"/>
        <v/>
      </c>
      <c r="AO632" s="388"/>
      <c r="AP632" s="445" t="str">
        <f t="shared" si="593"/>
        <v/>
      </c>
      <c r="AQ632" s="434" t="str">
        <f t="shared" si="594"/>
        <v/>
      </c>
      <c r="AR632" s="451"/>
      <c r="AS632" s="434" t="str">
        <f t="shared" si="595"/>
        <v/>
      </c>
      <c r="AT632" s="389"/>
      <c r="AU632" s="435" t="str">
        <f t="shared" si="596"/>
        <v/>
      </c>
      <c r="AV632" s="364">
        <f t="shared" si="597"/>
        <v>0.5</v>
      </c>
      <c r="AW632" s="389"/>
      <c r="AX632" s="365">
        <f>IF(A632="16) Qual porcentagem dos recursos financeiros de São Carlos será investida em abastecimento de água e estruturas de saneamento em 2050?   ",F632,"")</f>
        <v>0</v>
      </c>
      <c r="AY632" s="366" t="str">
        <f t="shared" si="586"/>
        <v/>
      </c>
      <c r="AZ632" s="358" t="str">
        <f t="shared" si="587"/>
        <v/>
      </c>
      <c r="BA632" s="366" t="str">
        <f t="shared" si="588"/>
        <v/>
      </c>
      <c r="BB632" s="358" t="str">
        <f t="shared" si="589"/>
        <v/>
      </c>
      <c r="BC632" s="366" t="str">
        <f t="shared" si="590"/>
        <v/>
      </c>
      <c r="BD632" s="367" t="str">
        <f t="shared" si="591"/>
        <v/>
      </c>
      <c r="BE632" s="356"/>
      <c r="BF632" s="356"/>
      <c r="BG632" s="356"/>
      <c r="BH632" s="356"/>
    </row>
    <row r="633" spans="1:83" ht="21.75" thickBot="1" x14ac:dyDescent="0.4">
      <c r="A633" s="355"/>
      <c r="B633" s="355"/>
      <c r="C633" s="355"/>
      <c r="D633" s="355"/>
      <c r="E633" s="355"/>
      <c r="F633" s="383"/>
      <c r="G633" s="355"/>
      <c r="H633" s="823" t="s">
        <v>296</v>
      </c>
      <c r="I633" s="823"/>
      <c r="J633" s="355"/>
      <c r="Q633" s="364" t="str">
        <f t="shared" si="572"/>
        <v/>
      </c>
      <c r="R633" s="388"/>
      <c r="S633" s="364" t="str">
        <f t="shared" si="573"/>
        <v/>
      </c>
      <c r="T633" s="445" t="str">
        <f t="shared" si="574"/>
        <v/>
      </c>
      <c r="U633" s="388"/>
      <c r="V633" s="445" t="str">
        <f t="shared" si="575"/>
        <v/>
      </c>
      <c r="W633" s="388"/>
      <c r="X633" s="445" t="str">
        <f t="shared" si="576"/>
        <v/>
      </c>
      <c r="Y633" s="364" t="str">
        <f t="shared" si="577"/>
        <v/>
      </c>
      <c r="Z633" s="388"/>
      <c r="AA633" s="364" t="str">
        <f t="shared" si="578"/>
        <v/>
      </c>
      <c r="AB633" s="445" t="str">
        <f t="shared" si="579"/>
        <v/>
      </c>
      <c r="AC633" s="388"/>
      <c r="AD633" s="445" t="str">
        <f t="shared" si="580"/>
        <v/>
      </c>
      <c r="AE633" s="364" t="str">
        <f t="shared" si="581"/>
        <v/>
      </c>
      <c r="AF633" s="388"/>
      <c r="AG633" s="364"/>
      <c r="AH633" s="445" t="str">
        <f t="shared" si="582"/>
        <v/>
      </c>
      <c r="AI633" s="388"/>
      <c r="AJ633" s="445" t="str">
        <f t="shared" si="583"/>
        <v/>
      </c>
      <c r="AK633" s="364" t="str">
        <f t="shared" si="584"/>
        <v/>
      </c>
      <c r="AL633" s="388"/>
      <c r="AM633" s="364" t="str">
        <f t="shared" si="585"/>
        <v/>
      </c>
      <c r="AN633" s="445" t="str">
        <f t="shared" si="592"/>
        <v/>
      </c>
      <c r="AO633" s="388"/>
      <c r="AP633" s="445" t="str">
        <f t="shared" si="593"/>
        <v/>
      </c>
      <c r="AQ633" s="434" t="str">
        <f t="shared" si="594"/>
        <v/>
      </c>
      <c r="AR633" s="451"/>
      <c r="AS633" s="434" t="str">
        <f t="shared" si="595"/>
        <v/>
      </c>
      <c r="AT633" s="389"/>
      <c r="AU633" s="435" t="str">
        <f t="shared" si="596"/>
        <v/>
      </c>
      <c r="AV633" s="364" t="str">
        <f t="shared" si="597"/>
        <v/>
      </c>
      <c r="AW633" s="389"/>
      <c r="AX633" s="365" t="str">
        <f t="shared" si="598"/>
        <v/>
      </c>
      <c r="AY633" s="366" t="str">
        <f t="shared" si="586"/>
        <v/>
      </c>
      <c r="AZ633" s="358" t="str">
        <f t="shared" si="587"/>
        <v/>
      </c>
      <c r="BA633" s="366" t="str">
        <f t="shared" si="588"/>
        <v/>
      </c>
      <c r="BB633" s="358" t="str">
        <f t="shared" si="589"/>
        <v/>
      </c>
      <c r="BC633" s="366" t="str">
        <f t="shared" si="590"/>
        <v/>
      </c>
      <c r="BD633" s="367" t="str">
        <f t="shared" si="591"/>
        <v/>
      </c>
      <c r="BE633" s="356"/>
      <c r="BF633" s="356"/>
      <c r="BG633" s="356"/>
      <c r="BH633" s="356"/>
    </row>
    <row r="634" spans="1:83" ht="21.75" thickBot="1" x14ac:dyDescent="0.4">
      <c r="A634" s="368" t="s">
        <v>297</v>
      </c>
      <c r="B634" s="820" t="s">
        <v>298</v>
      </c>
      <c r="C634" s="821"/>
      <c r="D634" s="821"/>
      <c r="E634" s="821"/>
      <c r="F634" s="821"/>
      <c r="G634" s="822"/>
      <c r="H634" s="819">
        <v>0</v>
      </c>
      <c r="I634" s="819"/>
      <c r="J634" s="355"/>
      <c r="Q634" s="364" t="str">
        <f t="shared" si="572"/>
        <v/>
      </c>
      <c r="R634" s="388"/>
      <c r="S634" s="364" t="str">
        <f t="shared" si="573"/>
        <v/>
      </c>
      <c r="T634" s="445" t="str">
        <f t="shared" si="574"/>
        <v/>
      </c>
      <c r="U634" s="388"/>
      <c r="V634" s="445" t="str">
        <f t="shared" si="575"/>
        <v/>
      </c>
      <c r="W634" s="388"/>
      <c r="X634" s="445" t="str">
        <f t="shared" si="576"/>
        <v/>
      </c>
      <c r="Y634" s="364" t="str">
        <f t="shared" si="577"/>
        <v/>
      </c>
      <c r="Z634" s="388"/>
      <c r="AA634" s="364" t="str">
        <f t="shared" si="578"/>
        <v/>
      </c>
      <c r="AB634" s="445" t="str">
        <f t="shared" si="579"/>
        <v/>
      </c>
      <c r="AC634" s="388"/>
      <c r="AD634" s="445" t="str">
        <f t="shared" si="580"/>
        <v/>
      </c>
      <c r="AE634" s="364" t="str">
        <f t="shared" si="581"/>
        <v/>
      </c>
      <c r="AF634" s="388"/>
      <c r="AG634" s="364"/>
      <c r="AH634" s="445" t="str">
        <f t="shared" si="582"/>
        <v/>
      </c>
      <c r="AI634" s="388"/>
      <c r="AJ634" s="445" t="str">
        <f t="shared" si="583"/>
        <v/>
      </c>
      <c r="AK634" s="364" t="str">
        <f t="shared" si="584"/>
        <v/>
      </c>
      <c r="AL634" s="388"/>
      <c r="AM634" s="364" t="str">
        <f t="shared" si="585"/>
        <v/>
      </c>
      <c r="AN634" s="445" t="str">
        <f t="shared" si="592"/>
        <v/>
      </c>
      <c r="AO634" s="388"/>
      <c r="AP634" s="445" t="str">
        <f t="shared" si="593"/>
        <v/>
      </c>
      <c r="AQ634" s="434" t="str">
        <f t="shared" si="594"/>
        <v/>
      </c>
      <c r="AR634" s="451"/>
      <c r="AS634" s="434" t="str">
        <f t="shared" si="595"/>
        <v/>
      </c>
      <c r="AT634" s="389"/>
      <c r="AU634" s="435" t="str">
        <f t="shared" si="596"/>
        <v/>
      </c>
      <c r="AV634" s="364" t="str">
        <f t="shared" si="597"/>
        <v/>
      </c>
      <c r="AW634" s="389"/>
      <c r="AX634" s="365" t="str">
        <f t="shared" si="598"/>
        <v/>
      </c>
      <c r="AY634" s="366">
        <f t="shared" si="586"/>
        <v>0</v>
      </c>
      <c r="AZ634" s="358" t="str">
        <f t="shared" si="587"/>
        <v/>
      </c>
      <c r="BA634" s="366" t="str">
        <f t="shared" si="588"/>
        <v/>
      </c>
      <c r="BB634" s="358" t="str">
        <f t="shared" si="589"/>
        <v/>
      </c>
      <c r="BC634" s="366" t="str">
        <f t="shared" si="590"/>
        <v/>
      </c>
      <c r="BD634" s="367" t="str">
        <f t="shared" si="591"/>
        <v/>
      </c>
      <c r="BE634" s="356"/>
      <c r="BF634" s="356"/>
      <c r="BG634" s="356"/>
      <c r="BH634" s="356"/>
    </row>
    <row r="635" spans="1:83" ht="21.75" thickBot="1" x14ac:dyDescent="0.4">
      <c r="A635" s="368" t="s">
        <v>299</v>
      </c>
      <c r="B635" s="820" t="s">
        <v>300</v>
      </c>
      <c r="C635" s="821"/>
      <c r="D635" s="821"/>
      <c r="E635" s="821"/>
      <c r="F635" s="821"/>
      <c r="G635" s="822"/>
      <c r="H635" s="819">
        <v>1</v>
      </c>
      <c r="I635" s="819"/>
      <c r="J635" s="355"/>
      <c r="Q635" s="364" t="str">
        <f t="shared" si="572"/>
        <v/>
      </c>
      <c r="R635" s="388"/>
      <c r="S635" s="364" t="str">
        <f t="shared" si="573"/>
        <v/>
      </c>
      <c r="T635" s="445" t="str">
        <f t="shared" si="574"/>
        <v/>
      </c>
      <c r="U635" s="388"/>
      <c r="V635" s="445" t="str">
        <f t="shared" si="575"/>
        <v/>
      </c>
      <c r="W635" s="388"/>
      <c r="X635" s="445" t="str">
        <f t="shared" si="576"/>
        <v/>
      </c>
      <c r="Y635" s="364" t="str">
        <f t="shared" si="577"/>
        <v/>
      </c>
      <c r="Z635" s="388"/>
      <c r="AA635" s="364" t="str">
        <f t="shared" si="578"/>
        <v/>
      </c>
      <c r="AB635" s="445" t="str">
        <f t="shared" si="579"/>
        <v/>
      </c>
      <c r="AC635" s="388"/>
      <c r="AD635" s="445" t="str">
        <f t="shared" si="580"/>
        <v/>
      </c>
      <c r="AE635" s="364" t="str">
        <f t="shared" si="581"/>
        <v/>
      </c>
      <c r="AF635" s="388"/>
      <c r="AG635" s="364"/>
      <c r="AH635" s="445" t="str">
        <f t="shared" si="582"/>
        <v/>
      </c>
      <c r="AI635" s="388"/>
      <c r="AJ635" s="445" t="str">
        <f t="shared" si="583"/>
        <v/>
      </c>
      <c r="AK635" s="364" t="str">
        <f t="shared" si="584"/>
        <v/>
      </c>
      <c r="AL635" s="388"/>
      <c r="AM635" s="364" t="str">
        <f t="shared" si="585"/>
        <v/>
      </c>
      <c r="AN635" s="445" t="str">
        <f t="shared" si="592"/>
        <v/>
      </c>
      <c r="AO635" s="388"/>
      <c r="AP635" s="445" t="str">
        <f t="shared" si="593"/>
        <v/>
      </c>
      <c r="AQ635" s="434" t="str">
        <f t="shared" si="594"/>
        <v/>
      </c>
      <c r="AR635" s="451"/>
      <c r="AS635" s="434" t="str">
        <f t="shared" si="595"/>
        <v/>
      </c>
      <c r="AT635" s="389"/>
      <c r="AU635" s="435" t="str">
        <f t="shared" si="596"/>
        <v/>
      </c>
      <c r="AV635" s="364" t="str">
        <f t="shared" si="597"/>
        <v/>
      </c>
      <c r="AW635" s="389"/>
      <c r="AX635" s="365" t="str">
        <f t="shared" si="598"/>
        <v/>
      </c>
      <c r="AY635" s="366" t="str">
        <f t="shared" si="586"/>
        <v/>
      </c>
      <c r="AZ635" s="358">
        <f t="shared" si="587"/>
        <v>1</v>
      </c>
      <c r="BA635" s="366" t="str">
        <f t="shared" si="588"/>
        <v/>
      </c>
      <c r="BB635" s="358" t="str">
        <f t="shared" si="589"/>
        <v/>
      </c>
      <c r="BC635" s="366" t="str">
        <f t="shared" si="590"/>
        <v/>
      </c>
      <c r="BD635" s="367" t="str">
        <f t="shared" si="591"/>
        <v/>
      </c>
      <c r="BE635" s="356"/>
      <c r="BF635" s="356"/>
      <c r="BG635" s="356"/>
      <c r="BH635" s="356"/>
    </row>
    <row r="636" spans="1:83" ht="21.75" thickBot="1" x14ac:dyDescent="0.4">
      <c r="A636" s="368" t="s">
        <v>301</v>
      </c>
      <c r="B636" s="820" t="s">
        <v>374</v>
      </c>
      <c r="C636" s="821"/>
      <c r="D636" s="821"/>
      <c r="E636" s="821"/>
      <c r="F636" s="821"/>
      <c r="G636" s="822"/>
      <c r="H636" s="819">
        <v>0</v>
      </c>
      <c r="I636" s="819"/>
      <c r="J636" s="355"/>
      <c r="Q636" s="364" t="str">
        <f t="shared" si="572"/>
        <v/>
      </c>
      <c r="R636" s="388"/>
      <c r="S636" s="364" t="str">
        <f t="shared" si="573"/>
        <v/>
      </c>
      <c r="T636" s="445" t="str">
        <f t="shared" si="574"/>
        <v/>
      </c>
      <c r="U636" s="388"/>
      <c r="V636" s="445" t="str">
        <f t="shared" si="575"/>
        <v/>
      </c>
      <c r="W636" s="388"/>
      <c r="X636" s="445" t="str">
        <f t="shared" si="576"/>
        <v/>
      </c>
      <c r="Y636" s="364" t="str">
        <f t="shared" si="577"/>
        <v/>
      </c>
      <c r="Z636" s="388"/>
      <c r="AA636" s="364" t="str">
        <f t="shared" si="578"/>
        <v/>
      </c>
      <c r="AB636" s="445" t="str">
        <f t="shared" si="579"/>
        <v/>
      </c>
      <c r="AC636" s="388"/>
      <c r="AD636" s="445" t="str">
        <f t="shared" si="580"/>
        <v/>
      </c>
      <c r="AE636" s="364" t="str">
        <f t="shared" si="581"/>
        <v/>
      </c>
      <c r="AF636" s="388"/>
      <c r="AG636" s="364"/>
      <c r="AH636" s="445" t="str">
        <f t="shared" si="582"/>
        <v/>
      </c>
      <c r="AI636" s="388"/>
      <c r="AJ636" s="445" t="str">
        <f t="shared" si="583"/>
        <v/>
      </c>
      <c r="AK636" s="364" t="str">
        <f t="shared" si="584"/>
        <v/>
      </c>
      <c r="AL636" s="388"/>
      <c r="AM636" s="364" t="str">
        <f t="shared" si="585"/>
        <v/>
      </c>
      <c r="AN636" s="445" t="str">
        <f t="shared" si="592"/>
        <v/>
      </c>
      <c r="AO636" s="388"/>
      <c r="AP636" s="445" t="str">
        <f t="shared" si="593"/>
        <v/>
      </c>
      <c r="AQ636" s="434" t="str">
        <f t="shared" si="594"/>
        <v/>
      </c>
      <c r="AR636" s="451"/>
      <c r="AS636" s="434" t="str">
        <f t="shared" si="595"/>
        <v/>
      </c>
      <c r="AT636" s="389"/>
      <c r="AU636" s="435" t="str">
        <f t="shared" si="596"/>
        <v/>
      </c>
      <c r="AV636" s="364" t="str">
        <f t="shared" si="597"/>
        <v/>
      </c>
      <c r="AW636" s="389"/>
      <c r="AX636" s="365" t="str">
        <f t="shared" si="598"/>
        <v/>
      </c>
      <c r="AY636" s="366" t="str">
        <f t="shared" si="586"/>
        <v/>
      </c>
      <c r="AZ636" s="358" t="str">
        <f t="shared" si="587"/>
        <v/>
      </c>
      <c r="BA636" s="366">
        <f t="shared" si="588"/>
        <v>0</v>
      </c>
      <c r="BB636" s="358" t="str">
        <f t="shared" si="589"/>
        <v/>
      </c>
      <c r="BC636" s="366" t="str">
        <f t="shared" si="590"/>
        <v/>
      </c>
      <c r="BD636" s="367" t="str">
        <f t="shared" si="591"/>
        <v/>
      </c>
      <c r="BE636" s="356"/>
      <c r="BF636" s="356"/>
      <c r="BG636" s="356"/>
      <c r="BH636" s="356"/>
    </row>
    <row r="637" spans="1:83" ht="21.75" thickBot="1" x14ac:dyDescent="0.4">
      <c r="A637" s="368" t="s">
        <v>302</v>
      </c>
      <c r="B637" s="820" t="s">
        <v>3</v>
      </c>
      <c r="C637" s="821"/>
      <c r="D637" s="821"/>
      <c r="E637" s="821"/>
      <c r="F637" s="821"/>
      <c r="G637" s="822"/>
      <c r="H637" s="819">
        <v>1</v>
      </c>
      <c r="I637" s="819"/>
      <c r="J637" s="355"/>
      <c r="Q637" s="364" t="str">
        <f t="shared" si="572"/>
        <v/>
      </c>
      <c r="R637" s="388"/>
      <c r="S637" s="364" t="str">
        <f t="shared" si="573"/>
        <v/>
      </c>
      <c r="T637" s="445" t="str">
        <f t="shared" si="574"/>
        <v/>
      </c>
      <c r="U637" s="388"/>
      <c r="V637" s="445" t="str">
        <f t="shared" si="575"/>
        <v/>
      </c>
      <c r="W637" s="388"/>
      <c r="X637" s="445" t="str">
        <f t="shared" si="576"/>
        <v/>
      </c>
      <c r="Y637" s="364" t="str">
        <f t="shared" si="577"/>
        <v/>
      </c>
      <c r="Z637" s="388"/>
      <c r="AA637" s="364" t="str">
        <f t="shared" si="578"/>
        <v/>
      </c>
      <c r="AB637" s="445" t="str">
        <f t="shared" si="579"/>
        <v/>
      </c>
      <c r="AC637" s="388"/>
      <c r="AD637" s="445" t="str">
        <f t="shared" si="580"/>
        <v/>
      </c>
      <c r="AE637" s="364" t="str">
        <f t="shared" si="581"/>
        <v/>
      </c>
      <c r="AF637" s="388"/>
      <c r="AG637" s="364"/>
      <c r="AH637" s="445" t="str">
        <f t="shared" si="582"/>
        <v/>
      </c>
      <c r="AI637" s="388"/>
      <c r="AJ637" s="445" t="str">
        <f t="shared" si="583"/>
        <v/>
      </c>
      <c r="AK637" s="364" t="str">
        <f t="shared" si="584"/>
        <v/>
      </c>
      <c r="AL637" s="388"/>
      <c r="AM637" s="364" t="str">
        <f t="shared" si="585"/>
        <v/>
      </c>
      <c r="AN637" s="445" t="str">
        <f t="shared" si="592"/>
        <v/>
      </c>
      <c r="AO637" s="388"/>
      <c r="AP637" s="445" t="str">
        <f t="shared" si="593"/>
        <v/>
      </c>
      <c r="AQ637" s="434" t="str">
        <f t="shared" si="594"/>
        <v/>
      </c>
      <c r="AR637" s="451"/>
      <c r="AS637" s="434" t="str">
        <f t="shared" si="595"/>
        <v/>
      </c>
      <c r="AT637" s="389"/>
      <c r="AU637" s="435" t="str">
        <f t="shared" si="596"/>
        <v/>
      </c>
      <c r="AV637" s="364" t="str">
        <f t="shared" si="597"/>
        <v/>
      </c>
      <c r="AW637" s="389"/>
      <c r="AX637" s="365" t="str">
        <f t="shared" si="598"/>
        <v/>
      </c>
      <c r="AY637" s="366" t="str">
        <f t="shared" si="586"/>
        <v/>
      </c>
      <c r="AZ637" s="358" t="str">
        <f t="shared" si="587"/>
        <v/>
      </c>
      <c r="BA637" s="366" t="str">
        <f t="shared" si="588"/>
        <v/>
      </c>
      <c r="BB637" s="358">
        <f t="shared" si="589"/>
        <v>1</v>
      </c>
      <c r="BC637" s="366" t="str">
        <f t="shared" si="590"/>
        <v/>
      </c>
      <c r="BD637" s="367" t="str">
        <f t="shared" si="591"/>
        <v/>
      </c>
      <c r="BE637" s="356"/>
      <c r="BF637" s="356"/>
      <c r="BG637" s="356"/>
      <c r="BH637" s="356"/>
    </row>
    <row r="638" spans="1:83" ht="21.75" thickBot="1" x14ac:dyDescent="0.4">
      <c r="A638" s="368" t="s">
        <v>303</v>
      </c>
      <c r="B638" s="820" t="s">
        <v>371</v>
      </c>
      <c r="C638" s="821"/>
      <c r="D638" s="821"/>
      <c r="E638" s="821"/>
      <c r="F638" s="821"/>
      <c r="G638" s="822"/>
      <c r="H638" s="819">
        <v>1</v>
      </c>
      <c r="I638" s="819"/>
      <c r="J638" s="355"/>
      <c r="Q638" s="364" t="str">
        <f t="shared" si="572"/>
        <v/>
      </c>
      <c r="R638" s="388"/>
      <c r="S638" s="364" t="str">
        <f t="shared" si="573"/>
        <v/>
      </c>
      <c r="T638" s="445" t="str">
        <f t="shared" si="574"/>
        <v/>
      </c>
      <c r="U638" s="388"/>
      <c r="V638" s="445" t="str">
        <f t="shared" si="575"/>
        <v/>
      </c>
      <c r="W638" s="388"/>
      <c r="X638" s="445" t="str">
        <f t="shared" si="576"/>
        <v/>
      </c>
      <c r="Y638" s="364" t="str">
        <f t="shared" si="577"/>
        <v/>
      </c>
      <c r="Z638" s="388"/>
      <c r="AA638" s="364" t="str">
        <f t="shared" si="578"/>
        <v/>
      </c>
      <c r="AB638" s="445" t="str">
        <f t="shared" si="579"/>
        <v/>
      </c>
      <c r="AC638" s="388"/>
      <c r="AD638" s="445" t="str">
        <f t="shared" si="580"/>
        <v/>
      </c>
      <c r="AE638" s="364" t="str">
        <f t="shared" si="581"/>
        <v/>
      </c>
      <c r="AF638" s="388"/>
      <c r="AG638" s="364"/>
      <c r="AH638" s="445" t="str">
        <f t="shared" si="582"/>
        <v/>
      </c>
      <c r="AI638" s="388"/>
      <c r="AJ638" s="445" t="str">
        <f t="shared" si="583"/>
        <v/>
      </c>
      <c r="AK638" s="364" t="str">
        <f t="shared" si="584"/>
        <v/>
      </c>
      <c r="AL638" s="388"/>
      <c r="AM638" s="364" t="str">
        <f t="shared" si="585"/>
        <v/>
      </c>
      <c r="AN638" s="445" t="str">
        <f t="shared" si="592"/>
        <v/>
      </c>
      <c r="AO638" s="388"/>
      <c r="AP638" s="445" t="str">
        <f t="shared" si="593"/>
        <v/>
      </c>
      <c r="AQ638" s="434" t="str">
        <f t="shared" si="594"/>
        <v/>
      </c>
      <c r="AR638" s="451"/>
      <c r="AS638" s="434" t="str">
        <f t="shared" si="595"/>
        <v/>
      </c>
      <c r="AT638" s="389"/>
      <c r="AU638" s="435" t="str">
        <f t="shared" si="596"/>
        <v/>
      </c>
      <c r="AV638" s="364" t="str">
        <f t="shared" si="597"/>
        <v/>
      </c>
      <c r="AW638" s="389"/>
      <c r="AX638" s="365" t="str">
        <f t="shared" si="598"/>
        <v/>
      </c>
      <c r="AY638" s="366" t="str">
        <f t="shared" si="586"/>
        <v/>
      </c>
      <c r="AZ638" s="358" t="str">
        <f t="shared" si="587"/>
        <v/>
      </c>
      <c r="BA638" s="366" t="str">
        <f t="shared" si="588"/>
        <v/>
      </c>
      <c r="BB638" s="358" t="str">
        <f t="shared" si="589"/>
        <v/>
      </c>
      <c r="BC638" s="366">
        <f t="shared" si="590"/>
        <v>1</v>
      </c>
      <c r="BD638" s="367" t="str">
        <f t="shared" si="591"/>
        <v/>
      </c>
      <c r="BE638" s="356"/>
      <c r="BF638" s="356"/>
      <c r="BG638" s="356"/>
      <c r="BH638" s="356"/>
    </row>
    <row r="639" spans="1:83" ht="21.75" thickBot="1" x14ac:dyDescent="0.4">
      <c r="A639" s="368" t="s">
        <v>305</v>
      </c>
      <c r="B639" s="820"/>
      <c r="C639" s="821"/>
      <c r="D639" s="821"/>
      <c r="E639" s="821"/>
      <c r="F639" s="821"/>
      <c r="G639" s="822"/>
      <c r="H639" s="819"/>
      <c r="I639" s="819"/>
      <c r="J639" s="355"/>
      <c r="Q639" s="364" t="str">
        <f t="shared" si="572"/>
        <v/>
      </c>
      <c r="R639" s="388"/>
      <c r="S639" s="364" t="str">
        <f t="shared" si="573"/>
        <v/>
      </c>
      <c r="T639" s="445" t="str">
        <f t="shared" si="574"/>
        <v/>
      </c>
      <c r="U639" s="388"/>
      <c r="V639" s="445" t="str">
        <f t="shared" si="575"/>
        <v/>
      </c>
      <c r="W639" s="388"/>
      <c r="X639" s="445" t="str">
        <f t="shared" si="576"/>
        <v/>
      </c>
      <c r="Y639" s="364" t="str">
        <f t="shared" si="577"/>
        <v/>
      </c>
      <c r="Z639" s="388"/>
      <c r="AA639" s="364" t="str">
        <f t="shared" si="578"/>
        <v/>
      </c>
      <c r="AB639" s="445" t="str">
        <f t="shared" si="579"/>
        <v/>
      </c>
      <c r="AC639" s="388"/>
      <c r="AD639" s="445" t="str">
        <f t="shared" si="580"/>
        <v/>
      </c>
      <c r="AE639" s="364" t="str">
        <f t="shared" si="581"/>
        <v/>
      </c>
      <c r="AF639" s="388"/>
      <c r="AG639" s="364"/>
      <c r="AH639" s="445" t="str">
        <f t="shared" si="582"/>
        <v/>
      </c>
      <c r="AI639" s="388"/>
      <c r="AJ639" s="445" t="str">
        <f t="shared" si="583"/>
        <v/>
      </c>
      <c r="AK639" s="364" t="str">
        <f t="shared" si="584"/>
        <v/>
      </c>
      <c r="AL639" s="388"/>
      <c r="AM639" s="364" t="str">
        <f t="shared" si="585"/>
        <v/>
      </c>
      <c r="AN639" s="445" t="str">
        <f t="shared" si="592"/>
        <v/>
      </c>
      <c r="AO639" s="388"/>
      <c r="AP639" s="445" t="str">
        <f t="shared" si="593"/>
        <v/>
      </c>
      <c r="AQ639" s="434" t="str">
        <f t="shared" si="594"/>
        <v/>
      </c>
      <c r="AR639" s="451"/>
      <c r="AS639" s="434" t="str">
        <f t="shared" si="595"/>
        <v/>
      </c>
      <c r="AT639" s="389"/>
      <c r="AU639" s="435" t="str">
        <f t="shared" si="596"/>
        <v/>
      </c>
      <c r="AV639" s="364" t="str">
        <f t="shared" si="597"/>
        <v/>
      </c>
      <c r="AW639" s="389"/>
      <c r="AX639" s="365" t="str">
        <f t="shared" si="598"/>
        <v/>
      </c>
      <c r="AY639" s="366" t="str">
        <f t="shared" si="586"/>
        <v/>
      </c>
      <c r="AZ639" s="358" t="str">
        <f t="shared" si="587"/>
        <v/>
      </c>
      <c r="BA639" s="366" t="str">
        <f t="shared" si="588"/>
        <v/>
      </c>
      <c r="BB639" s="358" t="str">
        <f t="shared" si="589"/>
        <v/>
      </c>
      <c r="BC639" s="366" t="str">
        <f t="shared" si="590"/>
        <v/>
      </c>
      <c r="BD639" s="367">
        <f t="shared" si="591"/>
        <v>0</v>
      </c>
      <c r="BE639" s="356"/>
      <c r="BF639" s="356"/>
      <c r="BG639" s="356"/>
      <c r="BH639" s="356"/>
      <c r="BJ639" s="360">
        <f>IF(B614&lt;20,SUM(AY613:BC639),"")</f>
        <v>3</v>
      </c>
      <c r="BK639" s="360" t="str">
        <f>IF(AND(B614&gt;19,B614&lt;31),SUM(AY613:BC639),"")</f>
        <v/>
      </c>
      <c r="BL639" s="360" t="str">
        <f>IF(B614&gt;30,SUM(AY613:BC639),"")</f>
        <v/>
      </c>
      <c r="BM639" s="356"/>
      <c r="BN639" s="360" t="str">
        <f>IF(AND(B614&lt;20,BJ639=0),1,"")</f>
        <v/>
      </c>
      <c r="BO639" s="360" t="str">
        <f>IF(AND(B614&lt;20,BJ639=1),1,"")</f>
        <v/>
      </c>
      <c r="BP639" s="360" t="str">
        <f>IF(AND(B614&lt;20,BJ639=2),1,"")</f>
        <v/>
      </c>
      <c r="BQ639" s="360">
        <f>IF(AND(B614&lt;20,BJ639=3),1,"")</f>
        <v>1</v>
      </c>
      <c r="BR639" s="360" t="str">
        <f>IF(AND(B614&lt;20,BJ639=4),1,"")</f>
        <v/>
      </c>
      <c r="BS639" s="360" t="str">
        <f>IF(AND(B614&lt;20,BJ639=5),1,"")</f>
        <v/>
      </c>
      <c r="BT639" s="360" t="str">
        <f>IF(AND(AND(B614&gt;19,B614&lt;31),BK639=0),1,"")</f>
        <v/>
      </c>
      <c r="BU639" s="360" t="str">
        <f>IF(AND(AND(B614&gt;19,B614&lt;31),BK639=1),1,"")</f>
        <v/>
      </c>
      <c r="BV639" s="360" t="str">
        <f>IF(AND(AND(B614&gt;19,B614&lt;31),BK639=2),1,"")</f>
        <v/>
      </c>
      <c r="BW639" s="360" t="str">
        <f>IF(AND(AND(B614&gt;19,B614&lt;31),BK639=3),1,"")</f>
        <v/>
      </c>
      <c r="BX639" s="360" t="str">
        <f>IF(AND(AND(B614&gt;19,B614&lt;31),BK639=4),1,"")</f>
        <v/>
      </c>
      <c r="BY639" s="360" t="str">
        <f>IF(AND(AND(B614&gt;19,B614&lt;31),BK639=5),1,"")</f>
        <v/>
      </c>
      <c r="BZ639" s="360" t="str">
        <f>IF(AND(B614&gt;30,BL639=0),1,"")</f>
        <v/>
      </c>
      <c r="CA639" s="360" t="str">
        <f>IF(AND(B614&gt;30,BL639=1),1,"")</f>
        <v/>
      </c>
      <c r="CB639" s="360" t="str">
        <f>IF(AND(B614&gt;30,BL639=2),1,"")</f>
        <v/>
      </c>
      <c r="CC639" s="360" t="str">
        <f>IF(AND(B614&gt;30,BL639=3),1,"")</f>
        <v/>
      </c>
      <c r="CD639" s="360" t="str">
        <f>IF(AND(B614&gt;30,BL639=4),1,"")</f>
        <v/>
      </c>
      <c r="CE639" s="360" t="str">
        <f>IF(AND(B614&gt;30,BL639=5),1,"")</f>
        <v/>
      </c>
    </row>
    <row r="640" spans="1:83" ht="36" x14ac:dyDescent="0.35">
      <c r="A640" s="818" t="str">
        <f>CONCATENATE("Voluntário",J640)</f>
        <v>Voluntário23</v>
      </c>
      <c r="B640" s="818"/>
      <c r="C640" s="818"/>
      <c r="D640" s="818"/>
      <c r="E640" s="818"/>
      <c r="F640" s="818"/>
      <c r="G640" s="818"/>
      <c r="H640" s="818"/>
      <c r="I640" s="818"/>
      <c r="J640" s="355">
        <f>J611+1</f>
        <v>23</v>
      </c>
      <c r="Q640" s="396"/>
      <c r="S640" s="396"/>
      <c r="T640" s="396"/>
      <c r="V640" s="396"/>
      <c r="X640" s="396"/>
      <c r="Y640" s="396"/>
      <c r="AA640" s="396"/>
      <c r="AB640" s="396"/>
      <c r="AD640" s="396"/>
      <c r="AE640" s="396"/>
      <c r="AG640" s="396"/>
      <c r="AH640" s="396"/>
      <c r="AJ640" s="396"/>
      <c r="AK640" s="396"/>
      <c r="AM640" s="396"/>
      <c r="AN640" s="396"/>
      <c r="AP640" s="396"/>
      <c r="AV640" s="396"/>
      <c r="AX640" s="397"/>
      <c r="AY640" s="398"/>
      <c r="AZ640" s="399"/>
      <c r="BA640" s="398"/>
      <c r="BB640" s="399"/>
      <c r="BC640" s="398"/>
      <c r="BD640" s="398"/>
      <c r="BE640" s="356"/>
      <c r="BF640" s="356"/>
      <c r="BG640" s="356"/>
      <c r="BH640" s="356"/>
    </row>
    <row r="641" spans="1:60" ht="21" x14ac:dyDescent="0.35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Q641" s="396"/>
      <c r="S641" s="396"/>
      <c r="T641" s="396"/>
      <c r="V641" s="396"/>
      <c r="X641" s="396"/>
      <c r="Y641" s="396"/>
      <c r="AA641" s="396"/>
      <c r="AB641" s="396"/>
      <c r="AD641" s="396"/>
      <c r="AE641" s="396"/>
      <c r="AG641" s="396"/>
      <c r="AH641" s="396"/>
      <c r="AJ641" s="396"/>
      <c r="AK641" s="396"/>
      <c r="AM641" s="396"/>
      <c r="AN641" s="396"/>
      <c r="AP641" s="396"/>
      <c r="AV641" s="396"/>
      <c r="AX641" s="397"/>
      <c r="AY641" s="398"/>
      <c r="AZ641" s="399"/>
      <c r="BA641" s="398"/>
      <c r="BB641" s="399"/>
      <c r="BC641" s="398"/>
      <c r="BD641" s="398"/>
      <c r="BE641" s="356"/>
      <c r="BF641" s="356"/>
      <c r="BG641" s="356"/>
      <c r="BH641" s="356"/>
    </row>
    <row r="642" spans="1:60" ht="21" x14ac:dyDescent="0.35">
      <c r="A642" s="356" t="s">
        <v>271</v>
      </c>
      <c r="B642" s="824" t="s">
        <v>375</v>
      </c>
      <c r="C642" s="819"/>
      <c r="D642" s="819"/>
      <c r="E642" s="819"/>
      <c r="F642" s="819"/>
      <c r="G642" s="819"/>
      <c r="H642" s="819"/>
      <c r="I642" s="819"/>
      <c r="J642" s="355"/>
      <c r="Q642" s="396"/>
      <c r="S642" s="396"/>
      <c r="T642" s="396"/>
      <c r="V642" s="396"/>
      <c r="X642" s="396"/>
      <c r="Y642" s="396"/>
      <c r="AA642" s="396"/>
      <c r="AB642" s="396"/>
      <c r="AD642" s="396"/>
      <c r="AE642" s="396"/>
      <c r="AG642" s="396"/>
      <c r="AH642" s="396"/>
      <c r="AJ642" s="396"/>
      <c r="AK642" s="396"/>
      <c r="AM642" s="396"/>
      <c r="AN642" s="396"/>
      <c r="AP642" s="396"/>
      <c r="AV642" s="396"/>
      <c r="AX642" s="397"/>
      <c r="AY642" s="398"/>
      <c r="AZ642" s="399"/>
      <c r="BA642" s="398"/>
      <c r="BB642" s="399"/>
      <c r="BC642" s="398"/>
      <c r="BD642" s="398"/>
      <c r="BE642" s="356"/>
      <c r="BF642" s="356"/>
      <c r="BG642" s="356"/>
      <c r="BH642" s="356"/>
    </row>
    <row r="643" spans="1:60" ht="21" x14ac:dyDescent="0.35">
      <c r="A643" s="356" t="s">
        <v>272</v>
      </c>
      <c r="B643" s="819">
        <v>20</v>
      </c>
      <c r="C643" s="819"/>
      <c r="D643" s="819"/>
      <c r="E643" s="819"/>
      <c r="F643" s="819"/>
      <c r="G643" s="819"/>
      <c r="H643" s="819"/>
      <c r="I643" s="819"/>
      <c r="J643" s="355"/>
      <c r="Q643" s="396"/>
      <c r="S643" s="396"/>
      <c r="T643" s="396"/>
      <c r="V643" s="396"/>
      <c r="X643" s="396"/>
      <c r="Y643" s="396"/>
      <c r="AA643" s="396"/>
      <c r="AB643" s="396"/>
      <c r="AD643" s="396"/>
      <c r="AE643" s="396"/>
      <c r="AG643" s="396"/>
      <c r="AH643" s="396"/>
      <c r="AJ643" s="396"/>
      <c r="AK643" s="396"/>
      <c r="AM643" s="396"/>
      <c r="AN643" s="396"/>
      <c r="AP643" s="396"/>
      <c r="AV643" s="396"/>
      <c r="AX643" s="397"/>
      <c r="AY643" s="398"/>
      <c r="AZ643" s="399"/>
      <c r="BA643" s="398"/>
      <c r="BB643" s="399"/>
      <c r="BC643" s="398"/>
      <c r="BD643" s="398"/>
      <c r="BE643" s="356"/>
      <c r="BF643" s="360" t="str">
        <f>IF(B643&lt;20,1,"")</f>
        <v/>
      </c>
      <c r="BG643" s="360">
        <f>IF(AND(B643&gt;19,B643&lt;31),1,"")</f>
        <v>1</v>
      </c>
      <c r="BH643" s="360" t="str">
        <f>IF(B643&gt;30,1,"")</f>
        <v/>
      </c>
    </row>
    <row r="644" spans="1:60" ht="21" x14ac:dyDescent="0.35">
      <c r="A644" s="356" t="s">
        <v>273</v>
      </c>
      <c r="B644" s="819" t="s">
        <v>376</v>
      </c>
      <c r="C644" s="819"/>
      <c r="D644" s="819"/>
      <c r="E644" s="819"/>
      <c r="F644" s="819"/>
      <c r="G644" s="819"/>
      <c r="H644" s="819"/>
      <c r="I644" s="819"/>
      <c r="J644" s="355"/>
      <c r="Q644" s="396"/>
      <c r="S644" s="396"/>
      <c r="T644" s="396"/>
      <c r="V644" s="396"/>
      <c r="X644" s="396"/>
      <c r="Y644" s="396"/>
      <c r="AA644" s="396"/>
      <c r="AB644" s="396"/>
      <c r="AD644" s="396"/>
      <c r="AE644" s="396"/>
      <c r="AG644" s="396"/>
      <c r="AH644" s="396"/>
      <c r="AJ644" s="396"/>
      <c r="AK644" s="396"/>
      <c r="AM644" s="396"/>
      <c r="AN644" s="396"/>
      <c r="AP644" s="396"/>
      <c r="AV644" s="396"/>
      <c r="AX644" s="397"/>
      <c r="AY644" s="398"/>
      <c r="AZ644" s="399"/>
      <c r="BA644" s="398"/>
      <c r="BB644" s="399"/>
      <c r="BC644" s="398"/>
      <c r="BD644" s="398"/>
      <c r="BE644" s="356"/>
      <c r="BF644" s="356"/>
      <c r="BG644" s="356"/>
      <c r="BH644" s="356"/>
    </row>
    <row r="645" spans="1:60" ht="21.75" thickBot="1" x14ac:dyDescent="0.4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Q645" s="396"/>
      <c r="S645" s="396"/>
      <c r="T645" s="396"/>
      <c r="V645" s="396"/>
      <c r="X645" s="396"/>
      <c r="Y645" s="396"/>
      <c r="AA645" s="396"/>
      <c r="AB645" s="396"/>
      <c r="AD645" s="396"/>
      <c r="AE645" s="396"/>
      <c r="AG645" s="396"/>
      <c r="AH645" s="396"/>
      <c r="AJ645" s="396"/>
      <c r="AK645" s="396"/>
      <c r="AM645" s="396"/>
      <c r="AN645" s="396"/>
      <c r="AP645" s="396"/>
      <c r="AV645" s="396"/>
      <c r="AX645" s="397"/>
      <c r="AY645" s="398"/>
      <c r="AZ645" s="399"/>
      <c r="BA645" s="398"/>
      <c r="BB645" s="399"/>
      <c r="BC645" s="398"/>
      <c r="BD645" s="398"/>
      <c r="BE645" s="356"/>
      <c r="BF645" s="356"/>
      <c r="BG645" s="356"/>
      <c r="BH645" s="356"/>
    </row>
    <row r="646" spans="1:60" ht="21.75" thickBot="1" x14ac:dyDescent="0.4">
      <c r="A646" s="368" t="s">
        <v>275</v>
      </c>
      <c r="B646" s="369">
        <v>2</v>
      </c>
      <c r="C646" s="370"/>
      <c r="D646" s="355"/>
      <c r="E646" s="355"/>
      <c r="F646" s="355"/>
      <c r="G646" s="355"/>
      <c r="H646" s="355"/>
      <c r="I646" s="355"/>
      <c r="J646" s="355"/>
      <c r="Q646" s="364" t="str">
        <f t="shared" ref="Q646:Q668" si="599">IF(A646="5) Quanto a sua casa pagava de conta de água mensalmente há 10 anos atrás (aproximadamente)?",F646,"")</f>
        <v/>
      </c>
      <c r="R646" s="388"/>
      <c r="S646" s="364" t="str">
        <f t="shared" ref="S646:S668" si="600">IF(A646="5) Quanto a sua casa pagava de conta de água mensalmente há 10 anos atrás (aproximadamente)?",I646,"")</f>
        <v/>
      </c>
      <c r="T646" s="445" t="str">
        <f t="shared" ref="T646:T668" si="601">IF(A646="6) Quanto a sua casa paga de conta de água hoje?  ",F646,"")</f>
        <v/>
      </c>
      <c r="U646" s="388"/>
      <c r="V646" s="445" t="str">
        <f t="shared" ref="V646:V668" si="602">IF(A646="7) Quanto você acha que sua casa pagará de conta de água em 2030?",F646,"")</f>
        <v/>
      </c>
      <c r="W646" s="388"/>
      <c r="X646" s="445" t="str">
        <f t="shared" ref="X646:X668" si="603">IF(A646="7) Quanto você acha que sua casa pagará de conta de água em 2030?",I646,"")</f>
        <v/>
      </c>
      <c r="Y646" s="364" t="str">
        <f t="shared" ref="Y646:Y668" si="604">IF(A646="8) Quanto você acha que sua casa pagará de conta de água em 2050?  ",F646,"")</f>
        <v/>
      </c>
      <c r="Z646" s="388"/>
      <c r="AA646" s="364" t="str">
        <f t="shared" ref="AA646:AA668" si="605">IF(A646="8) Quanto você acha que sua casa pagará de conta de água em 2050?  ",I646,"")</f>
        <v/>
      </c>
      <c r="AB646" s="445" t="str">
        <f t="shared" ref="AB646:AB668" si="606">IF(A646="9) Há dez anos atrás, sua casa produzia quantas sacolinhas de lixo por semana (aproximadamente)?",F646,"")</f>
        <v/>
      </c>
      <c r="AC646" s="388"/>
      <c r="AD646" s="445" t="str">
        <f t="shared" ref="AD646:AD668" si="607">IF(A646="9) Há dez anos atrás, sua casa produzia quantas sacolinhas de lixo por semana (aproximadamente)?",I646,"")</f>
        <v/>
      </c>
      <c r="AE646" s="364" t="str">
        <f t="shared" ref="AE646:AE668" si="608">IF(A646="10) Sua casa produz quantas sacolinhas de lixo por semana hoje em dia?   ",F646,"")</f>
        <v/>
      </c>
      <c r="AF646" s="388"/>
      <c r="AG646" s="364"/>
      <c r="AH646" s="445" t="str">
        <f t="shared" ref="AH646:AH668" si="609">IF(A646="11) Quantas sacolinhas de lixo você acha que sua casa produzirá por semana em 2030?  ",F646,"")</f>
        <v/>
      </c>
      <c r="AI646" s="388"/>
      <c r="AJ646" s="445" t="str">
        <f t="shared" ref="AJ646:AJ668" si="610">IF(A646="11) Quantas sacolinhas de lixo você acha que sua casa produzirá por semana em 2030?  ",I646,"")</f>
        <v/>
      </c>
      <c r="AK646" s="364" t="str">
        <f t="shared" ref="AK646:AK668" si="611">IF(A646="12) Quantas sacolinhas de lixo você acha que sua casa produzirá por semana em 2050?  ",F646,"")</f>
        <v/>
      </c>
      <c r="AL646" s="388"/>
      <c r="AM646" s="364" t="str">
        <f t="shared" ref="AM646:AM668" si="612">IF(A646="12) Quantas sacolinhas de lixo você acha que sua casa produzirá por semana em 2050?  ",I646,"")</f>
        <v/>
      </c>
      <c r="AN646" s="445" t="str">
        <f>IF(A646="13) Qual porcentagem dos recursos financeiros de São Carlos era investida em abastecimento de água e estruturas de saneamento dez anos atrás? ",B646,"")</f>
        <v/>
      </c>
      <c r="AO646" s="388"/>
      <c r="AP646" s="445" t="str">
        <f>IF(A646="13) Qual porcentagem dos recursos financeiros de São Carlos era investida em abastecimento de água e estruturas de saneamento dez anos atrás? ",F646,"")</f>
        <v/>
      </c>
      <c r="AQ646" s="434" t="str">
        <f>IF(A646="14) Qual porcentagem dos recursos financeiros de São Carlos é investida em abastecimento de água e estruturas de saneamento hoje? ",B646,"")</f>
        <v/>
      </c>
      <c r="AR646" s="451"/>
      <c r="AS646" s="434" t="str">
        <f>IF(A646="15) Qual porcentagem dos recursos financeiros de São Carlos será investida em abastecimento de água e estruturas de saneamento em 2030? ",B646,"")</f>
        <v/>
      </c>
      <c r="AT646" s="389"/>
      <c r="AU646" s="435" t="str">
        <f>IF(A646="15) Qual porcentagem dos recursos financeiros de São Carlos será investida em abastecimento de água e estruturas de saneamento em 2030? ",F646,"")</f>
        <v/>
      </c>
      <c r="AV646" s="364" t="str">
        <f>IF(A646="16) Qual porcentagem dos recursos financeiros de São Carlos será investida em abastecimento de água e estruturas de saneamento em 2050?   ",B646,"")</f>
        <v/>
      </c>
      <c r="AW646" s="389"/>
      <c r="AX646" s="365" t="str">
        <f>IF(A646="16) Qual porcentagem dos recursos financeiros de São Carlos será investida em abastecimento de água e estruturas de saneamento em 2050?   ",B646,"")</f>
        <v/>
      </c>
      <c r="AY646" s="366" t="str">
        <f t="shared" ref="AY646:AY668" si="613">IF(A646="17) De onde vem a água que você bebe?  ",H646,"")</f>
        <v/>
      </c>
      <c r="AZ646" s="358" t="str">
        <f t="shared" ref="AZ646:AZ668" si="614">IF(A646="18) Quem é responsável por trazer água para sua casa?  ",H646,"")</f>
        <v/>
      </c>
      <c r="BA646" s="366" t="str">
        <f t="shared" ref="BA646:BA668" si="615">IF(A646="19) O que acontece com o esgoto que sai da sua casa?  ",H646,"")</f>
        <v/>
      </c>
      <c r="BB646" s="358" t="str">
        <f t="shared" ref="BB646:BB668" si="616">IF(A646="20) Quem consome mais água em sua cidade: a população, as indústrias ou as fazendas? ",H646,"")</f>
        <v/>
      </c>
      <c r="BC646" s="366" t="str">
        <f t="shared" ref="BC646:BC668" si="617">IF(A646="21) Você se preocupa se a cidade em que você mora terá água para beber em 2100?  ",H646,"")</f>
        <v/>
      </c>
      <c r="BD646" s="367" t="str">
        <f t="shared" ref="BD646:BD668" si="618">IF(A646="22) Você acredita que pode ajudar no processo de decisão sobre gerenciamento dos recursos hídricos?  Se sim, como? ",H646,"")</f>
        <v/>
      </c>
      <c r="BE646" s="356"/>
      <c r="BF646" s="356"/>
      <c r="BG646" s="356"/>
      <c r="BH646" s="356"/>
    </row>
    <row r="647" spans="1:60" ht="21.75" thickBot="1" x14ac:dyDescent="0.4">
      <c r="A647" s="368" t="s">
        <v>276</v>
      </c>
      <c r="B647" s="369">
        <v>4</v>
      </c>
      <c r="C647" s="370"/>
      <c r="D647" s="355"/>
      <c r="E647" s="355"/>
      <c r="F647" s="355"/>
      <c r="G647" s="355"/>
      <c r="H647" s="355"/>
      <c r="I647" s="355"/>
      <c r="J647" s="355"/>
      <c r="Q647" s="364" t="str">
        <f t="shared" si="599"/>
        <v/>
      </c>
      <c r="R647" s="388"/>
      <c r="S647" s="364" t="str">
        <f t="shared" si="600"/>
        <v/>
      </c>
      <c r="T647" s="445" t="str">
        <f t="shared" si="601"/>
        <v/>
      </c>
      <c r="U647" s="388"/>
      <c r="V647" s="445" t="str">
        <f t="shared" si="602"/>
        <v/>
      </c>
      <c r="W647" s="388"/>
      <c r="X647" s="445" t="str">
        <f t="shared" si="603"/>
        <v/>
      </c>
      <c r="Y647" s="364" t="str">
        <f t="shared" si="604"/>
        <v/>
      </c>
      <c r="Z647" s="388"/>
      <c r="AA647" s="364" t="str">
        <f t="shared" si="605"/>
        <v/>
      </c>
      <c r="AB647" s="445" t="str">
        <f t="shared" si="606"/>
        <v/>
      </c>
      <c r="AC647" s="388"/>
      <c r="AD647" s="445" t="str">
        <f t="shared" si="607"/>
        <v/>
      </c>
      <c r="AE647" s="364" t="str">
        <f t="shared" si="608"/>
        <v/>
      </c>
      <c r="AF647" s="388"/>
      <c r="AG647" s="364"/>
      <c r="AH647" s="445" t="str">
        <f t="shared" si="609"/>
        <v/>
      </c>
      <c r="AI647" s="388"/>
      <c r="AJ647" s="445" t="str">
        <f t="shared" si="610"/>
        <v/>
      </c>
      <c r="AK647" s="364" t="str">
        <f t="shared" si="611"/>
        <v/>
      </c>
      <c r="AL647" s="388"/>
      <c r="AM647" s="364" t="str">
        <f t="shared" si="612"/>
        <v/>
      </c>
      <c r="AN647" s="445" t="str">
        <f t="shared" ref="AN647:AN668" si="619">IF(A647="13) Qual porcentagem dos recursos financeiros de São Carlos era investida em abastecimento de água e estruturas de saneamento dez anos atrás? ",B647,"")</f>
        <v/>
      </c>
      <c r="AO647" s="388"/>
      <c r="AP647" s="445" t="str">
        <f t="shared" ref="AP647:AP668" si="620">IF(A647="13) Qual porcentagem dos recursos financeiros de São Carlos era investida em abastecimento de água e estruturas de saneamento dez anos atrás? ",F647,"")</f>
        <v/>
      </c>
      <c r="AQ647" s="434" t="str">
        <f t="shared" ref="AQ647:AQ668" si="621">IF(A647="14) Qual porcentagem dos recursos financeiros de São Carlos é investida em abastecimento de água e estruturas de saneamento hoje? ",B647,"")</f>
        <v/>
      </c>
      <c r="AR647" s="451"/>
      <c r="AS647" s="434" t="str">
        <f t="shared" ref="AS647:AS668" si="622">IF(A647="15) Qual porcentagem dos recursos financeiros de São Carlos será investida em abastecimento de água e estruturas de saneamento em 2030? ",B647,"")</f>
        <v/>
      </c>
      <c r="AT647" s="389"/>
      <c r="AU647" s="435" t="str">
        <f t="shared" ref="AU647:AU668" si="623">IF(A647="15) Qual porcentagem dos recursos financeiros de São Carlos será investida em abastecimento de água e estruturas de saneamento em 2030? ",F647,"")</f>
        <v/>
      </c>
      <c r="AV647" s="364" t="str">
        <f t="shared" ref="AV647:AV668" si="624">IF(A647="16) Qual porcentagem dos recursos financeiros de São Carlos será investida em abastecimento de água e estruturas de saneamento em 2050?   ",B647,"")</f>
        <v/>
      </c>
      <c r="AW647" s="389"/>
      <c r="AX647" s="365" t="str">
        <f t="shared" ref="AX647:AX668" si="625">IF(A647="16) Qual porcentagem dos recursos financeiros de São Carlos será investida em abastecimento de água e estruturas de saneamento em 2050?   ",B647,"")</f>
        <v/>
      </c>
      <c r="AY647" s="366" t="str">
        <f t="shared" si="613"/>
        <v/>
      </c>
      <c r="AZ647" s="358" t="str">
        <f t="shared" si="614"/>
        <v/>
      </c>
      <c r="BA647" s="366" t="str">
        <f t="shared" si="615"/>
        <v/>
      </c>
      <c r="BB647" s="358" t="str">
        <f t="shared" si="616"/>
        <v/>
      </c>
      <c r="BC647" s="366" t="str">
        <f t="shared" si="617"/>
        <v/>
      </c>
      <c r="BD647" s="367" t="str">
        <f t="shared" si="618"/>
        <v/>
      </c>
      <c r="BE647" s="356"/>
      <c r="BF647" s="356"/>
      <c r="BG647" s="356"/>
      <c r="BH647" s="356"/>
    </row>
    <row r="648" spans="1:60" ht="21.75" thickBot="1" x14ac:dyDescent="0.4">
      <c r="A648" s="368" t="s">
        <v>277</v>
      </c>
      <c r="B648" s="369">
        <v>2</v>
      </c>
      <c r="C648" s="371"/>
      <c r="D648" s="355"/>
      <c r="E648" s="355"/>
      <c r="F648" s="355"/>
      <c r="G648" s="355"/>
      <c r="H648" s="355"/>
      <c r="I648" s="355"/>
      <c r="J648" s="355"/>
      <c r="Q648" s="364" t="str">
        <f t="shared" si="599"/>
        <v/>
      </c>
      <c r="R648" s="388"/>
      <c r="S648" s="364" t="str">
        <f t="shared" si="600"/>
        <v/>
      </c>
      <c r="T648" s="445" t="str">
        <f t="shared" si="601"/>
        <v/>
      </c>
      <c r="U648" s="388"/>
      <c r="V648" s="445" t="str">
        <f t="shared" si="602"/>
        <v/>
      </c>
      <c r="W648" s="388"/>
      <c r="X648" s="445" t="str">
        <f t="shared" si="603"/>
        <v/>
      </c>
      <c r="Y648" s="364" t="str">
        <f t="shared" si="604"/>
        <v/>
      </c>
      <c r="Z648" s="388"/>
      <c r="AA648" s="364" t="str">
        <f t="shared" si="605"/>
        <v/>
      </c>
      <c r="AB648" s="445" t="str">
        <f t="shared" si="606"/>
        <v/>
      </c>
      <c r="AC648" s="388"/>
      <c r="AD648" s="445" t="str">
        <f t="shared" si="607"/>
        <v/>
      </c>
      <c r="AE648" s="364" t="str">
        <f t="shared" si="608"/>
        <v/>
      </c>
      <c r="AF648" s="388"/>
      <c r="AG648" s="364"/>
      <c r="AH648" s="445" t="str">
        <f t="shared" si="609"/>
        <v/>
      </c>
      <c r="AI648" s="388"/>
      <c r="AJ648" s="445" t="str">
        <f t="shared" si="610"/>
        <v/>
      </c>
      <c r="AK648" s="364" t="str">
        <f t="shared" si="611"/>
        <v/>
      </c>
      <c r="AL648" s="388"/>
      <c r="AM648" s="364" t="str">
        <f t="shared" si="612"/>
        <v/>
      </c>
      <c r="AN648" s="445" t="str">
        <f t="shared" si="619"/>
        <v/>
      </c>
      <c r="AO648" s="388"/>
      <c r="AP648" s="445" t="str">
        <f t="shared" si="620"/>
        <v/>
      </c>
      <c r="AQ648" s="434" t="str">
        <f t="shared" si="621"/>
        <v/>
      </c>
      <c r="AR648" s="451"/>
      <c r="AS648" s="434" t="str">
        <f t="shared" si="622"/>
        <v/>
      </c>
      <c r="AT648" s="389"/>
      <c r="AU648" s="435" t="str">
        <f t="shared" si="623"/>
        <v/>
      </c>
      <c r="AV648" s="364" t="str">
        <f t="shared" si="624"/>
        <v/>
      </c>
      <c r="AW648" s="389"/>
      <c r="AX648" s="365" t="str">
        <f t="shared" si="625"/>
        <v/>
      </c>
      <c r="AY648" s="366" t="str">
        <f t="shared" si="613"/>
        <v/>
      </c>
      <c r="AZ648" s="358" t="str">
        <f t="shared" si="614"/>
        <v/>
      </c>
      <c r="BA648" s="366" t="str">
        <f t="shared" si="615"/>
        <v/>
      </c>
      <c r="BB648" s="358" t="str">
        <f t="shared" si="616"/>
        <v/>
      </c>
      <c r="BC648" s="366" t="str">
        <f t="shared" si="617"/>
        <v/>
      </c>
      <c r="BD648" s="367" t="str">
        <f t="shared" si="618"/>
        <v/>
      </c>
      <c r="BE648" s="356"/>
      <c r="BF648" s="356"/>
      <c r="BG648" s="356"/>
      <c r="BH648" s="356"/>
    </row>
    <row r="649" spans="1:60" ht="21.75" thickBot="1" x14ac:dyDescent="0.4">
      <c r="A649" s="368" t="s">
        <v>278</v>
      </c>
      <c r="B649" s="369">
        <v>2</v>
      </c>
      <c r="C649" s="370"/>
      <c r="D649" s="355"/>
      <c r="E649" s="355"/>
      <c r="F649" s="355"/>
      <c r="G649" s="355"/>
      <c r="H649" s="355"/>
      <c r="I649" s="355"/>
      <c r="J649" s="355"/>
      <c r="Q649" s="364" t="str">
        <f t="shared" si="599"/>
        <v/>
      </c>
      <c r="R649" s="388"/>
      <c r="S649" s="364" t="str">
        <f t="shared" si="600"/>
        <v/>
      </c>
      <c r="T649" s="445" t="str">
        <f t="shared" si="601"/>
        <v/>
      </c>
      <c r="U649" s="388"/>
      <c r="V649" s="445" t="str">
        <f t="shared" si="602"/>
        <v/>
      </c>
      <c r="W649" s="388"/>
      <c r="X649" s="445" t="str">
        <f t="shared" si="603"/>
        <v/>
      </c>
      <c r="Y649" s="364" t="str">
        <f t="shared" si="604"/>
        <v/>
      </c>
      <c r="Z649" s="388"/>
      <c r="AA649" s="364" t="str">
        <f t="shared" si="605"/>
        <v/>
      </c>
      <c r="AB649" s="445" t="str">
        <f t="shared" si="606"/>
        <v/>
      </c>
      <c r="AC649" s="388"/>
      <c r="AD649" s="445" t="str">
        <f t="shared" si="607"/>
        <v/>
      </c>
      <c r="AE649" s="364" t="str">
        <f t="shared" si="608"/>
        <v/>
      </c>
      <c r="AF649" s="388"/>
      <c r="AG649" s="364"/>
      <c r="AH649" s="445" t="str">
        <f t="shared" si="609"/>
        <v/>
      </c>
      <c r="AI649" s="388"/>
      <c r="AJ649" s="445" t="str">
        <f t="shared" si="610"/>
        <v/>
      </c>
      <c r="AK649" s="364" t="str">
        <f t="shared" si="611"/>
        <v/>
      </c>
      <c r="AL649" s="388"/>
      <c r="AM649" s="364" t="str">
        <f t="shared" si="612"/>
        <v/>
      </c>
      <c r="AN649" s="445" t="str">
        <f t="shared" si="619"/>
        <v/>
      </c>
      <c r="AO649" s="388"/>
      <c r="AP649" s="445" t="str">
        <f t="shared" si="620"/>
        <v/>
      </c>
      <c r="AQ649" s="434" t="str">
        <f t="shared" si="621"/>
        <v/>
      </c>
      <c r="AR649" s="451"/>
      <c r="AS649" s="434" t="str">
        <f t="shared" si="622"/>
        <v/>
      </c>
      <c r="AT649" s="389"/>
      <c r="AU649" s="435" t="str">
        <f t="shared" si="623"/>
        <v/>
      </c>
      <c r="AV649" s="364" t="str">
        <f t="shared" si="624"/>
        <v/>
      </c>
      <c r="AW649" s="389"/>
      <c r="AX649" s="365" t="str">
        <f t="shared" si="625"/>
        <v/>
      </c>
      <c r="AY649" s="366" t="str">
        <f t="shared" si="613"/>
        <v/>
      </c>
      <c r="AZ649" s="358" t="str">
        <f t="shared" si="614"/>
        <v/>
      </c>
      <c r="BA649" s="366" t="str">
        <f t="shared" si="615"/>
        <v/>
      </c>
      <c r="BB649" s="358" t="str">
        <f t="shared" si="616"/>
        <v/>
      </c>
      <c r="BC649" s="366" t="str">
        <f t="shared" si="617"/>
        <v/>
      </c>
      <c r="BD649" s="367" t="str">
        <f t="shared" si="618"/>
        <v/>
      </c>
      <c r="BE649" s="356"/>
      <c r="BF649" s="356"/>
      <c r="BG649" s="356"/>
      <c r="BH649" s="356"/>
    </row>
    <row r="650" spans="1:60" ht="21.75" thickBot="1" x14ac:dyDescent="0.4">
      <c r="A650" s="368" t="s">
        <v>279</v>
      </c>
      <c r="B650" s="369">
        <v>30</v>
      </c>
      <c r="C650" s="372"/>
      <c r="D650" s="814" t="s">
        <v>280</v>
      </c>
      <c r="E650" s="815"/>
      <c r="F650" s="373">
        <f>IF(B646&gt;0,B650/B646,"")</f>
        <v>15</v>
      </c>
      <c r="G650" s="368" t="s">
        <v>281</v>
      </c>
      <c r="H650" s="374"/>
      <c r="I650" s="375">
        <f>IF(B646&gt;0,(F650-F651)/F651,"")</f>
        <v>-0.14285714285714285</v>
      </c>
      <c r="J650" s="355"/>
      <c r="Q650" s="364">
        <f t="shared" si="599"/>
        <v>15</v>
      </c>
      <c r="R650" s="388"/>
      <c r="S650" s="364">
        <f t="shared" si="600"/>
        <v>-0.14285714285714285</v>
      </c>
      <c r="T650" s="445" t="str">
        <f t="shared" si="601"/>
        <v/>
      </c>
      <c r="U650" s="388"/>
      <c r="V650" s="445" t="str">
        <f t="shared" si="602"/>
        <v/>
      </c>
      <c r="W650" s="388"/>
      <c r="X650" s="445" t="str">
        <f t="shared" si="603"/>
        <v/>
      </c>
      <c r="Y650" s="364" t="str">
        <f t="shared" si="604"/>
        <v/>
      </c>
      <c r="Z650" s="388"/>
      <c r="AA650" s="364" t="str">
        <f t="shared" si="605"/>
        <v/>
      </c>
      <c r="AB650" s="445" t="str">
        <f t="shared" si="606"/>
        <v/>
      </c>
      <c r="AC650" s="388"/>
      <c r="AD650" s="445" t="str">
        <f t="shared" si="607"/>
        <v/>
      </c>
      <c r="AE650" s="364" t="str">
        <f t="shared" si="608"/>
        <v/>
      </c>
      <c r="AF650" s="388"/>
      <c r="AG650" s="364"/>
      <c r="AH650" s="445" t="str">
        <f t="shared" si="609"/>
        <v/>
      </c>
      <c r="AI650" s="388"/>
      <c r="AJ650" s="445" t="str">
        <f t="shared" si="610"/>
        <v/>
      </c>
      <c r="AK650" s="364" t="str">
        <f t="shared" si="611"/>
        <v/>
      </c>
      <c r="AL650" s="388"/>
      <c r="AM650" s="364" t="str">
        <f t="shared" si="612"/>
        <v/>
      </c>
      <c r="AN650" s="445" t="str">
        <f t="shared" si="619"/>
        <v/>
      </c>
      <c r="AO650" s="388"/>
      <c r="AP650" s="445" t="str">
        <f t="shared" si="620"/>
        <v/>
      </c>
      <c r="AQ650" s="434" t="str">
        <f t="shared" si="621"/>
        <v/>
      </c>
      <c r="AR650" s="451"/>
      <c r="AS650" s="434" t="str">
        <f t="shared" si="622"/>
        <v/>
      </c>
      <c r="AT650" s="389"/>
      <c r="AU650" s="435" t="str">
        <f t="shared" si="623"/>
        <v/>
      </c>
      <c r="AV650" s="364" t="str">
        <f t="shared" si="624"/>
        <v/>
      </c>
      <c r="AW650" s="389"/>
      <c r="AX650" s="365" t="str">
        <f t="shared" si="625"/>
        <v/>
      </c>
      <c r="AY650" s="366" t="str">
        <f t="shared" si="613"/>
        <v/>
      </c>
      <c r="AZ650" s="358" t="str">
        <f t="shared" si="614"/>
        <v/>
      </c>
      <c r="BA650" s="366" t="str">
        <f t="shared" si="615"/>
        <v/>
      </c>
      <c r="BB650" s="358" t="str">
        <f t="shared" si="616"/>
        <v/>
      </c>
      <c r="BC650" s="366" t="str">
        <f t="shared" si="617"/>
        <v/>
      </c>
      <c r="BD650" s="367" t="str">
        <f t="shared" si="618"/>
        <v/>
      </c>
      <c r="BE650" s="356"/>
      <c r="BF650" s="356"/>
      <c r="BG650" s="356"/>
      <c r="BH650" s="356"/>
    </row>
    <row r="651" spans="1:60" ht="21.75" thickBot="1" x14ac:dyDescent="0.4">
      <c r="A651" s="368" t="s">
        <v>282</v>
      </c>
      <c r="B651" s="369">
        <v>70</v>
      </c>
      <c r="C651" s="372"/>
      <c r="D651" s="814" t="s">
        <v>280</v>
      </c>
      <c r="E651" s="815"/>
      <c r="F651" s="373">
        <f>IF(B647&gt;0,B651/B647,"")</f>
        <v>17.5</v>
      </c>
      <c r="G651" s="376"/>
      <c r="H651" s="377"/>
      <c r="I651" s="378"/>
      <c r="J651" s="355"/>
      <c r="Q651" s="364" t="str">
        <f t="shared" si="599"/>
        <v/>
      </c>
      <c r="R651" s="388"/>
      <c r="S651" s="364" t="str">
        <f t="shared" si="600"/>
        <v/>
      </c>
      <c r="T651" s="445">
        <f t="shared" si="601"/>
        <v>17.5</v>
      </c>
      <c r="U651" s="388"/>
      <c r="V651" s="445" t="str">
        <f t="shared" si="602"/>
        <v/>
      </c>
      <c r="W651" s="388"/>
      <c r="X651" s="445" t="str">
        <f t="shared" si="603"/>
        <v/>
      </c>
      <c r="Y651" s="364" t="str">
        <f t="shared" si="604"/>
        <v/>
      </c>
      <c r="Z651" s="388"/>
      <c r="AA651" s="364" t="str">
        <f t="shared" si="605"/>
        <v/>
      </c>
      <c r="AB651" s="445" t="str">
        <f t="shared" si="606"/>
        <v/>
      </c>
      <c r="AC651" s="388"/>
      <c r="AD651" s="445" t="str">
        <f t="shared" si="607"/>
        <v/>
      </c>
      <c r="AE651" s="364" t="str">
        <f t="shared" si="608"/>
        <v/>
      </c>
      <c r="AF651" s="388"/>
      <c r="AG651" s="364"/>
      <c r="AH651" s="445" t="str">
        <f t="shared" si="609"/>
        <v/>
      </c>
      <c r="AI651" s="388"/>
      <c r="AJ651" s="445" t="str">
        <f t="shared" si="610"/>
        <v/>
      </c>
      <c r="AK651" s="364" t="str">
        <f t="shared" si="611"/>
        <v/>
      </c>
      <c r="AL651" s="388"/>
      <c r="AM651" s="364" t="str">
        <f t="shared" si="612"/>
        <v/>
      </c>
      <c r="AN651" s="445" t="str">
        <f t="shared" si="619"/>
        <v/>
      </c>
      <c r="AO651" s="388"/>
      <c r="AP651" s="445" t="str">
        <f t="shared" si="620"/>
        <v/>
      </c>
      <c r="AQ651" s="434" t="str">
        <f t="shared" si="621"/>
        <v/>
      </c>
      <c r="AR651" s="451"/>
      <c r="AS651" s="434" t="str">
        <f t="shared" si="622"/>
        <v/>
      </c>
      <c r="AT651" s="389"/>
      <c r="AU651" s="435" t="str">
        <f t="shared" si="623"/>
        <v/>
      </c>
      <c r="AV651" s="364" t="str">
        <f t="shared" si="624"/>
        <v/>
      </c>
      <c r="AW651" s="389"/>
      <c r="AX651" s="365" t="str">
        <f t="shared" si="625"/>
        <v/>
      </c>
      <c r="AY651" s="366" t="str">
        <f t="shared" si="613"/>
        <v/>
      </c>
      <c r="AZ651" s="358" t="str">
        <f t="shared" si="614"/>
        <v/>
      </c>
      <c r="BA651" s="366" t="str">
        <f t="shared" si="615"/>
        <v/>
      </c>
      <c r="BB651" s="358" t="str">
        <f t="shared" si="616"/>
        <v/>
      </c>
      <c r="BC651" s="366" t="str">
        <f t="shared" si="617"/>
        <v/>
      </c>
      <c r="BD651" s="367" t="str">
        <f t="shared" si="618"/>
        <v/>
      </c>
      <c r="BE651" s="356"/>
      <c r="BF651" s="356"/>
      <c r="BG651" s="356"/>
      <c r="BH651" s="356"/>
    </row>
    <row r="652" spans="1:60" ht="21.75" thickBot="1" x14ac:dyDescent="0.4">
      <c r="A652" s="368" t="s">
        <v>283</v>
      </c>
      <c r="B652" s="369">
        <v>80</v>
      </c>
      <c r="C652" s="372"/>
      <c r="D652" s="814" t="s">
        <v>280</v>
      </c>
      <c r="E652" s="815"/>
      <c r="F652" s="373">
        <f>IF(B648&gt;0,B652/B648,"")</f>
        <v>40</v>
      </c>
      <c r="G652" s="368" t="s">
        <v>284</v>
      </c>
      <c r="H652" s="374"/>
      <c r="I652" s="375">
        <f>IF(B647&gt;0,(F652-F651)/F651,"")</f>
        <v>1.2857142857142858</v>
      </c>
      <c r="J652" s="355"/>
      <c r="Q652" s="364" t="str">
        <f t="shared" si="599"/>
        <v/>
      </c>
      <c r="R652" s="388"/>
      <c r="S652" s="364" t="str">
        <f t="shared" si="600"/>
        <v/>
      </c>
      <c r="T652" s="445" t="str">
        <f t="shared" si="601"/>
        <v/>
      </c>
      <c r="U652" s="388"/>
      <c r="V652" s="445">
        <f t="shared" si="602"/>
        <v>40</v>
      </c>
      <c r="W652" s="388"/>
      <c r="X652" s="445">
        <f t="shared" si="603"/>
        <v>1.2857142857142858</v>
      </c>
      <c r="Y652" s="364" t="str">
        <f t="shared" si="604"/>
        <v/>
      </c>
      <c r="Z652" s="388"/>
      <c r="AA652" s="364" t="str">
        <f t="shared" si="605"/>
        <v/>
      </c>
      <c r="AB652" s="445" t="str">
        <f t="shared" si="606"/>
        <v/>
      </c>
      <c r="AC652" s="388"/>
      <c r="AD652" s="445" t="str">
        <f t="shared" si="607"/>
        <v/>
      </c>
      <c r="AE652" s="364" t="str">
        <f t="shared" si="608"/>
        <v/>
      </c>
      <c r="AF652" s="388"/>
      <c r="AG652" s="364"/>
      <c r="AH652" s="445" t="str">
        <f t="shared" si="609"/>
        <v/>
      </c>
      <c r="AI652" s="388"/>
      <c r="AJ652" s="445" t="str">
        <f t="shared" si="610"/>
        <v/>
      </c>
      <c r="AK652" s="364" t="str">
        <f t="shared" si="611"/>
        <v/>
      </c>
      <c r="AL652" s="388"/>
      <c r="AM652" s="364" t="str">
        <f t="shared" si="612"/>
        <v/>
      </c>
      <c r="AN652" s="445" t="str">
        <f t="shared" si="619"/>
        <v/>
      </c>
      <c r="AO652" s="388"/>
      <c r="AP652" s="445" t="str">
        <f t="shared" si="620"/>
        <v/>
      </c>
      <c r="AQ652" s="434" t="str">
        <f t="shared" si="621"/>
        <v/>
      </c>
      <c r="AR652" s="451"/>
      <c r="AS652" s="434" t="str">
        <f t="shared" si="622"/>
        <v/>
      </c>
      <c r="AT652" s="389"/>
      <c r="AU652" s="435" t="str">
        <f t="shared" si="623"/>
        <v/>
      </c>
      <c r="AV652" s="364" t="str">
        <f t="shared" si="624"/>
        <v/>
      </c>
      <c r="AW652" s="389"/>
      <c r="AX652" s="365" t="str">
        <f t="shared" si="625"/>
        <v/>
      </c>
      <c r="AY652" s="366" t="str">
        <f t="shared" si="613"/>
        <v/>
      </c>
      <c r="AZ652" s="358" t="str">
        <f t="shared" si="614"/>
        <v/>
      </c>
      <c r="BA652" s="366" t="str">
        <f t="shared" si="615"/>
        <v/>
      </c>
      <c r="BB652" s="358" t="str">
        <f t="shared" si="616"/>
        <v/>
      </c>
      <c r="BC652" s="366" t="str">
        <f t="shared" si="617"/>
        <v/>
      </c>
      <c r="BD652" s="367" t="str">
        <f t="shared" si="618"/>
        <v/>
      </c>
      <c r="BE652" s="356"/>
      <c r="BF652" s="356"/>
      <c r="BG652" s="356"/>
      <c r="BH652" s="356"/>
    </row>
    <row r="653" spans="1:60" ht="21.75" thickBot="1" x14ac:dyDescent="0.4">
      <c r="A653" s="368" t="s">
        <v>285</v>
      </c>
      <c r="B653" s="369">
        <v>100</v>
      </c>
      <c r="C653" s="372"/>
      <c r="D653" s="814" t="s">
        <v>280</v>
      </c>
      <c r="E653" s="815"/>
      <c r="F653" s="373">
        <f>IF(B649&gt;0,B653/B649,"")</f>
        <v>50</v>
      </c>
      <c r="G653" s="368" t="s">
        <v>286</v>
      </c>
      <c r="H653" s="374"/>
      <c r="I653" s="375">
        <f>IF(B648&gt;0,(F653-F651)/F651,"")</f>
        <v>1.8571428571428572</v>
      </c>
      <c r="J653" s="355"/>
      <c r="Q653" s="364" t="str">
        <f t="shared" si="599"/>
        <v/>
      </c>
      <c r="R653" s="388"/>
      <c r="S653" s="364" t="str">
        <f t="shared" si="600"/>
        <v/>
      </c>
      <c r="T653" s="445" t="str">
        <f t="shared" si="601"/>
        <v/>
      </c>
      <c r="U653" s="388"/>
      <c r="V653" s="445" t="str">
        <f t="shared" si="602"/>
        <v/>
      </c>
      <c r="W653" s="388"/>
      <c r="X653" s="445" t="str">
        <f t="shared" si="603"/>
        <v/>
      </c>
      <c r="Y653" s="364">
        <f t="shared" si="604"/>
        <v>50</v>
      </c>
      <c r="Z653" s="388"/>
      <c r="AA653" s="364">
        <f t="shared" si="605"/>
        <v>1.8571428571428572</v>
      </c>
      <c r="AB653" s="445" t="str">
        <f t="shared" si="606"/>
        <v/>
      </c>
      <c r="AC653" s="388"/>
      <c r="AD653" s="445" t="str">
        <f t="shared" si="607"/>
        <v/>
      </c>
      <c r="AE653" s="364" t="str">
        <f t="shared" si="608"/>
        <v/>
      </c>
      <c r="AF653" s="388"/>
      <c r="AG653" s="364"/>
      <c r="AH653" s="445" t="str">
        <f t="shared" si="609"/>
        <v/>
      </c>
      <c r="AI653" s="388"/>
      <c r="AJ653" s="445" t="str">
        <f t="shared" si="610"/>
        <v/>
      </c>
      <c r="AK653" s="364" t="str">
        <f t="shared" si="611"/>
        <v/>
      </c>
      <c r="AL653" s="388"/>
      <c r="AM653" s="364" t="str">
        <f t="shared" si="612"/>
        <v/>
      </c>
      <c r="AN653" s="445" t="str">
        <f t="shared" si="619"/>
        <v/>
      </c>
      <c r="AO653" s="388"/>
      <c r="AP653" s="445" t="str">
        <f t="shared" si="620"/>
        <v/>
      </c>
      <c r="AQ653" s="434" t="str">
        <f t="shared" si="621"/>
        <v/>
      </c>
      <c r="AR653" s="451"/>
      <c r="AS653" s="434" t="str">
        <f t="shared" si="622"/>
        <v/>
      </c>
      <c r="AT653" s="389"/>
      <c r="AU653" s="435" t="str">
        <f t="shared" si="623"/>
        <v/>
      </c>
      <c r="AV653" s="364" t="str">
        <f t="shared" si="624"/>
        <v/>
      </c>
      <c r="AW653" s="389"/>
      <c r="AX653" s="365" t="str">
        <f t="shared" si="625"/>
        <v/>
      </c>
      <c r="AY653" s="366" t="str">
        <f t="shared" si="613"/>
        <v/>
      </c>
      <c r="AZ653" s="358" t="str">
        <f t="shared" si="614"/>
        <v/>
      </c>
      <c r="BA653" s="366" t="str">
        <f t="shared" si="615"/>
        <v/>
      </c>
      <c r="BB653" s="358" t="str">
        <f t="shared" si="616"/>
        <v/>
      </c>
      <c r="BC653" s="366" t="str">
        <f t="shared" si="617"/>
        <v/>
      </c>
      <c r="BD653" s="367" t="str">
        <f t="shared" si="618"/>
        <v/>
      </c>
      <c r="BE653" s="356"/>
      <c r="BF653" s="356"/>
      <c r="BG653" s="356"/>
      <c r="BH653" s="356"/>
    </row>
    <row r="654" spans="1:60" ht="21.75" thickBot="1" x14ac:dyDescent="0.4">
      <c r="A654" s="368" t="s">
        <v>287</v>
      </c>
      <c r="B654" s="369">
        <v>6</v>
      </c>
      <c r="C654" s="372"/>
      <c r="D654" s="814" t="s">
        <v>288</v>
      </c>
      <c r="E654" s="815"/>
      <c r="F654" s="373">
        <f>IF(B650&gt;0,B654/B646,"")</f>
        <v>3</v>
      </c>
      <c r="G654" s="368" t="s">
        <v>281</v>
      </c>
      <c r="H654" s="374"/>
      <c r="I654" s="375">
        <f>IF(B650&gt;0,(F654-F655)/F655,"")</f>
        <v>1</v>
      </c>
      <c r="J654" s="355"/>
      <c r="Q654" s="364" t="str">
        <f t="shared" si="599"/>
        <v/>
      </c>
      <c r="R654" s="388"/>
      <c r="S654" s="364" t="str">
        <f t="shared" si="600"/>
        <v/>
      </c>
      <c r="T654" s="445" t="str">
        <f t="shared" si="601"/>
        <v/>
      </c>
      <c r="U654" s="388"/>
      <c r="V654" s="445" t="str">
        <f t="shared" si="602"/>
        <v/>
      </c>
      <c r="W654" s="388"/>
      <c r="X654" s="445" t="str">
        <f t="shared" si="603"/>
        <v/>
      </c>
      <c r="Y654" s="364" t="str">
        <f t="shared" si="604"/>
        <v/>
      </c>
      <c r="Z654" s="388"/>
      <c r="AA654" s="364" t="str">
        <f t="shared" si="605"/>
        <v/>
      </c>
      <c r="AB654" s="445">
        <f t="shared" si="606"/>
        <v>3</v>
      </c>
      <c r="AC654" s="388"/>
      <c r="AD654" s="445">
        <f t="shared" si="607"/>
        <v>1</v>
      </c>
      <c r="AE654" s="364" t="str">
        <f t="shared" si="608"/>
        <v/>
      </c>
      <c r="AF654" s="388"/>
      <c r="AG654" s="364"/>
      <c r="AH654" s="445" t="str">
        <f t="shared" si="609"/>
        <v/>
      </c>
      <c r="AI654" s="388"/>
      <c r="AJ654" s="445" t="str">
        <f t="shared" si="610"/>
        <v/>
      </c>
      <c r="AK654" s="364" t="str">
        <f t="shared" si="611"/>
        <v/>
      </c>
      <c r="AL654" s="388"/>
      <c r="AM654" s="364" t="str">
        <f t="shared" si="612"/>
        <v/>
      </c>
      <c r="AN654" s="445" t="str">
        <f t="shared" si="619"/>
        <v/>
      </c>
      <c r="AO654" s="388"/>
      <c r="AP654" s="445" t="str">
        <f t="shared" si="620"/>
        <v/>
      </c>
      <c r="AQ654" s="434" t="str">
        <f t="shared" si="621"/>
        <v/>
      </c>
      <c r="AR654" s="451"/>
      <c r="AS654" s="434" t="str">
        <f t="shared" si="622"/>
        <v/>
      </c>
      <c r="AT654" s="389"/>
      <c r="AU654" s="435" t="str">
        <f t="shared" si="623"/>
        <v/>
      </c>
      <c r="AV654" s="364" t="str">
        <f t="shared" si="624"/>
        <v/>
      </c>
      <c r="AW654" s="389"/>
      <c r="AX654" s="365" t="str">
        <f t="shared" si="625"/>
        <v/>
      </c>
      <c r="AY654" s="366" t="str">
        <f t="shared" si="613"/>
        <v/>
      </c>
      <c r="AZ654" s="358" t="str">
        <f t="shared" si="614"/>
        <v/>
      </c>
      <c r="BA654" s="366" t="str">
        <f t="shared" si="615"/>
        <v/>
      </c>
      <c r="BB654" s="358" t="str">
        <f t="shared" si="616"/>
        <v/>
      </c>
      <c r="BC654" s="366" t="str">
        <f t="shared" si="617"/>
        <v/>
      </c>
      <c r="BD654" s="367" t="str">
        <f t="shared" si="618"/>
        <v/>
      </c>
      <c r="BE654" s="356"/>
      <c r="BF654" s="356"/>
      <c r="BG654" s="356"/>
      <c r="BH654" s="356"/>
    </row>
    <row r="655" spans="1:60" ht="21.75" thickBot="1" x14ac:dyDescent="0.4">
      <c r="A655" s="368" t="s">
        <v>289</v>
      </c>
      <c r="B655" s="369">
        <v>6</v>
      </c>
      <c r="C655" s="372"/>
      <c r="D655" s="816" t="s">
        <v>288</v>
      </c>
      <c r="E655" s="817"/>
      <c r="F655" s="373">
        <f>IF(B651&gt;0,B655/B647,"")</f>
        <v>1.5</v>
      </c>
      <c r="G655" s="379"/>
      <c r="H655" s="372"/>
      <c r="I655" s="380"/>
      <c r="J655" s="355"/>
      <c r="Q655" s="364" t="str">
        <f t="shared" si="599"/>
        <v/>
      </c>
      <c r="R655" s="388"/>
      <c r="S655" s="364" t="str">
        <f t="shared" si="600"/>
        <v/>
      </c>
      <c r="T655" s="445" t="str">
        <f t="shared" si="601"/>
        <v/>
      </c>
      <c r="U655" s="388"/>
      <c r="V655" s="445" t="str">
        <f t="shared" si="602"/>
        <v/>
      </c>
      <c r="W655" s="388"/>
      <c r="X655" s="445" t="str">
        <f t="shared" si="603"/>
        <v/>
      </c>
      <c r="Y655" s="364" t="str">
        <f t="shared" si="604"/>
        <v/>
      </c>
      <c r="Z655" s="388"/>
      <c r="AA655" s="364" t="str">
        <f t="shared" si="605"/>
        <v/>
      </c>
      <c r="AB655" s="445" t="str">
        <f t="shared" si="606"/>
        <v/>
      </c>
      <c r="AC655" s="388"/>
      <c r="AD655" s="445" t="str">
        <f t="shared" si="607"/>
        <v/>
      </c>
      <c r="AE655" s="364">
        <f t="shared" si="608"/>
        <v>1.5</v>
      </c>
      <c r="AF655" s="388"/>
      <c r="AG655" s="364"/>
      <c r="AH655" s="445" t="str">
        <f t="shared" si="609"/>
        <v/>
      </c>
      <c r="AI655" s="388"/>
      <c r="AJ655" s="445" t="str">
        <f t="shared" si="610"/>
        <v/>
      </c>
      <c r="AK655" s="364" t="str">
        <f t="shared" si="611"/>
        <v/>
      </c>
      <c r="AL655" s="388"/>
      <c r="AM655" s="364" t="str">
        <f t="shared" si="612"/>
        <v/>
      </c>
      <c r="AN655" s="445" t="str">
        <f t="shared" si="619"/>
        <v/>
      </c>
      <c r="AO655" s="388"/>
      <c r="AP655" s="445" t="str">
        <f t="shared" si="620"/>
        <v/>
      </c>
      <c r="AQ655" s="434" t="str">
        <f t="shared" si="621"/>
        <v/>
      </c>
      <c r="AR655" s="451"/>
      <c r="AS655" s="434" t="str">
        <f t="shared" si="622"/>
        <v/>
      </c>
      <c r="AT655" s="389"/>
      <c r="AU655" s="435" t="str">
        <f t="shared" si="623"/>
        <v/>
      </c>
      <c r="AV655" s="364" t="str">
        <f t="shared" si="624"/>
        <v/>
      </c>
      <c r="AW655" s="389"/>
      <c r="AX655" s="365" t="str">
        <f t="shared" si="625"/>
        <v/>
      </c>
      <c r="AY655" s="366" t="str">
        <f t="shared" si="613"/>
        <v/>
      </c>
      <c r="AZ655" s="358" t="str">
        <f t="shared" si="614"/>
        <v/>
      </c>
      <c r="BA655" s="366" t="str">
        <f t="shared" si="615"/>
        <v/>
      </c>
      <c r="BB655" s="358" t="str">
        <f t="shared" si="616"/>
        <v/>
      </c>
      <c r="BC655" s="366" t="str">
        <f t="shared" si="617"/>
        <v/>
      </c>
      <c r="BD655" s="367" t="str">
        <f t="shared" si="618"/>
        <v/>
      </c>
      <c r="BE655" s="356"/>
      <c r="BF655" s="356"/>
      <c r="BG655" s="356"/>
      <c r="BH655" s="356"/>
    </row>
    <row r="656" spans="1:60" ht="21.75" thickBot="1" x14ac:dyDescent="0.4">
      <c r="A656" s="368" t="s">
        <v>290</v>
      </c>
      <c r="B656" s="369">
        <v>6</v>
      </c>
      <c r="C656" s="372"/>
      <c r="D656" s="814" t="s">
        <v>288</v>
      </c>
      <c r="E656" s="815"/>
      <c r="F656" s="373">
        <f>IF(B652&gt;0,B656/B648,"")</f>
        <v>3</v>
      </c>
      <c r="G656" s="368" t="s">
        <v>284</v>
      </c>
      <c r="H656" s="374"/>
      <c r="I656" s="375">
        <f>IF(B651&gt;0,(F656-F655)/F655,"")</f>
        <v>1</v>
      </c>
      <c r="J656" s="355"/>
      <c r="Q656" s="364" t="str">
        <f t="shared" si="599"/>
        <v/>
      </c>
      <c r="R656" s="388"/>
      <c r="S656" s="364" t="str">
        <f t="shared" si="600"/>
        <v/>
      </c>
      <c r="T656" s="445" t="str">
        <f t="shared" si="601"/>
        <v/>
      </c>
      <c r="U656" s="388"/>
      <c r="V656" s="445" t="str">
        <f t="shared" si="602"/>
        <v/>
      </c>
      <c r="W656" s="388"/>
      <c r="X656" s="445" t="str">
        <f t="shared" si="603"/>
        <v/>
      </c>
      <c r="Y656" s="364" t="str">
        <f t="shared" si="604"/>
        <v/>
      </c>
      <c r="Z656" s="388"/>
      <c r="AA656" s="364" t="str">
        <f t="shared" si="605"/>
        <v/>
      </c>
      <c r="AB656" s="445" t="str">
        <f t="shared" si="606"/>
        <v/>
      </c>
      <c r="AC656" s="388"/>
      <c r="AD656" s="445" t="str">
        <f t="shared" si="607"/>
        <v/>
      </c>
      <c r="AE656" s="364" t="str">
        <f t="shared" si="608"/>
        <v/>
      </c>
      <c r="AF656" s="388"/>
      <c r="AG656" s="364"/>
      <c r="AH656" s="445">
        <f t="shared" si="609"/>
        <v>3</v>
      </c>
      <c r="AI656" s="388"/>
      <c r="AJ656" s="445">
        <f t="shared" si="610"/>
        <v>1</v>
      </c>
      <c r="AK656" s="364" t="str">
        <f t="shared" si="611"/>
        <v/>
      </c>
      <c r="AL656" s="388"/>
      <c r="AM656" s="364" t="str">
        <f t="shared" si="612"/>
        <v/>
      </c>
      <c r="AN656" s="445" t="str">
        <f t="shared" si="619"/>
        <v/>
      </c>
      <c r="AO656" s="388"/>
      <c r="AP656" s="445" t="str">
        <f t="shared" si="620"/>
        <v/>
      </c>
      <c r="AQ656" s="434" t="str">
        <f t="shared" si="621"/>
        <v/>
      </c>
      <c r="AR656" s="451"/>
      <c r="AS656" s="434" t="str">
        <f t="shared" si="622"/>
        <v/>
      </c>
      <c r="AT656" s="389"/>
      <c r="AU656" s="435" t="str">
        <f t="shared" si="623"/>
        <v/>
      </c>
      <c r="AV656" s="364" t="str">
        <f t="shared" si="624"/>
        <v/>
      </c>
      <c r="AW656" s="389"/>
      <c r="AX656" s="365" t="str">
        <f t="shared" si="625"/>
        <v/>
      </c>
      <c r="AY656" s="366" t="str">
        <f t="shared" si="613"/>
        <v/>
      </c>
      <c r="AZ656" s="358" t="str">
        <f t="shared" si="614"/>
        <v/>
      </c>
      <c r="BA656" s="366" t="str">
        <f t="shared" si="615"/>
        <v/>
      </c>
      <c r="BB656" s="358" t="str">
        <f t="shared" si="616"/>
        <v/>
      </c>
      <c r="BC656" s="366" t="str">
        <f t="shared" si="617"/>
        <v/>
      </c>
      <c r="BD656" s="367" t="str">
        <f t="shared" si="618"/>
        <v/>
      </c>
      <c r="BE656" s="356"/>
      <c r="BF656" s="356"/>
      <c r="BG656" s="356"/>
      <c r="BH656" s="356"/>
    </row>
    <row r="657" spans="1:83" ht="21.75" thickBot="1" x14ac:dyDescent="0.4">
      <c r="A657" s="368" t="s">
        <v>291</v>
      </c>
      <c r="B657" s="369">
        <v>6</v>
      </c>
      <c r="C657" s="372"/>
      <c r="D657" s="814" t="s">
        <v>288</v>
      </c>
      <c r="E657" s="815"/>
      <c r="F657" s="373">
        <f>IF(B653&gt;0,B657/B649,"")</f>
        <v>3</v>
      </c>
      <c r="G657" s="368" t="s">
        <v>286</v>
      </c>
      <c r="H657" s="374"/>
      <c r="I657" s="375">
        <f>IF(B652&gt;0,(F657-F655)/F655,"")</f>
        <v>1</v>
      </c>
      <c r="J657" s="355"/>
      <c r="Q657" s="364" t="str">
        <f t="shared" si="599"/>
        <v/>
      </c>
      <c r="R657" s="388"/>
      <c r="S657" s="364" t="str">
        <f t="shared" si="600"/>
        <v/>
      </c>
      <c r="T657" s="445" t="str">
        <f t="shared" si="601"/>
        <v/>
      </c>
      <c r="U657" s="388"/>
      <c r="V657" s="445" t="str">
        <f t="shared" si="602"/>
        <v/>
      </c>
      <c r="W657" s="388"/>
      <c r="X657" s="445" t="str">
        <f t="shared" si="603"/>
        <v/>
      </c>
      <c r="Y657" s="364" t="str">
        <f t="shared" si="604"/>
        <v/>
      </c>
      <c r="Z657" s="388"/>
      <c r="AA657" s="364" t="str">
        <f t="shared" si="605"/>
        <v/>
      </c>
      <c r="AB657" s="445" t="str">
        <f t="shared" si="606"/>
        <v/>
      </c>
      <c r="AC657" s="388"/>
      <c r="AD657" s="445" t="str">
        <f t="shared" si="607"/>
        <v/>
      </c>
      <c r="AE657" s="364" t="str">
        <f t="shared" si="608"/>
        <v/>
      </c>
      <c r="AF657" s="388"/>
      <c r="AG657" s="364"/>
      <c r="AH657" s="445" t="str">
        <f t="shared" si="609"/>
        <v/>
      </c>
      <c r="AI657" s="388"/>
      <c r="AJ657" s="445" t="str">
        <f t="shared" si="610"/>
        <v/>
      </c>
      <c r="AK657" s="364">
        <f t="shared" si="611"/>
        <v>3</v>
      </c>
      <c r="AL657" s="388"/>
      <c r="AM657" s="364">
        <f t="shared" si="612"/>
        <v>1</v>
      </c>
      <c r="AN657" s="445" t="str">
        <f t="shared" si="619"/>
        <v/>
      </c>
      <c r="AO657" s="388"/>
      <c r="AP657" s="445" t="str">
        <f t="shared" si="620"/>
        <v/>
      </c>
      <c r="AQ657" s="434" t="str">
        <f t="shared" si="621"/>
        <v/>
      </c>
      <c r="AR657" s="451"/>
      <c r="AS657" s="434" t="str">
        <f t="shared" si="622"/>
        <v/>
      </c>
      <c r="AT657" s="389"/>
      <c r="AU657" s="435" t="str">
        <f t="shared" si="623"/>
        <v/>
      </c>
      <c r="AV657" s="364" t="str">
        <f t="shared" si="624"/>
        <v/>
      </c>
      <c r="AW657" s="389"/>
      <c r="AX657" s="365" t="str">
        <f t="shared" si="625"/>
        <v/>
      </c>
      <c r="AY657" s="366" t="str">
        <f t="shared" si="613"/>
        <v/>
      </c>
      <c r="AZ657" s="358" t="str">
        <f t="shared" si="614"/>
        <v/>
      </c>
      <c r="BA657" s="366" t="str">
        <f t="shared" si="615"/>
        <v/>
      </c>
      <c r="BB657" s="358" t="str">
        <f t="shared" si="616"/>
        <v/>
      </c>
      <c r="BC657" s="366" t="str">
        <f t="shared" si="617"/>
        <v/>
      </c>
      <c r="BD657" s="367" t="str">
        <f t="shared" si="618"/>
        <v/>
      </c>
      <c r="BE657" s="356"/>
      <c r="BF657" s="356"/>
      <c r="BG657" s="356"/>
      <c r="BH657" s="356"/>
    </row>
    <row r="658" spans="1:83" ht="21.75" thickBot="1" x14ac:dyDescent="0.4">
      <c r="A658" s="368" t="s">
        <v>292</v>
      </c>
      <c r="B658" s="381">
        <v>0.03</v>
      </c>
      <c r="C658" s="372"/>
      <c r="D658" s="368" t="s">
        <v>281</v>
      </c>
      <c r="E658" s="374"/>
      <c r="F658" s="375">
        <f>IF(B658&gt;0,(B658-B659)/B659,"")</f>
        <v>-0.40000000000000008</v>
      </c>
      <c r="G658" s="355"/>
      <c r="H658" s="355"/>
      <c r="I658" s="355"/>
      <c r="J658" s="355"/>
      <c r="Q658" s="364" t="str">
        <f t="shared" si="599"/>
        <v/>
      </c>
      <c r="R658" s="388"/>
      <c r="S658" s="364" t="str">
        <f t="shared" si="600"/>
        <v/>
      </c>
      <c r="T658" s="445" t="str">
        <f t="shared" si="601"/>
        <v/>
      </c>
      <c r="U658" s="388"/>
      <c r="V658" s="445" t="str">
        <f t="shared" si="602"/>
        <v/>
      </c>
      <c r="W658" s="388"/>
      <c r="X658" s="445" t="str">
        <f t="shared" si="603"/>
        <v/>
      </c>
      <c r="Y658" s="364" t="str">
        <f t="shared" si="604"/>
        <v/>
      </c>
      <c r="Z658" s="388"/>
      <c r="AA658" s="364" t="str">
        <f t="shared" si="605"/>
        <v/>
      </c>
      <c r="AB658" s="445" t="str">
        <f t="shared" si="606"/>
        <v/>
      </c>
      <c r="AC658" s="388"/>
      <c r="AD658" s="445" t="str">
        <f t="shared" si="607"/>
        <v/>
      </c>
      <c r="AE658" s="364" t="str">
        <f t="shared" si="608"/>
        <v/>
      </c>
      <c r="AF658" s="388"/>
      <c r="AG658" s="364"/>
      <c r="AH658" s="445" t="str">
        <f t="shared" si="609"/>
        <v/>
      </c>
      <c r="AI658" s="388"/>
      <c r="AJ658" s="445" t="str">
        <f t="shared" si="610"/>
        <v/>
      </c>
      <c r="AK658" s="364" t="str">
        <f t="shared" si="611"/>
        <v/>
      </c>
      <c r="AL658" s="388"/>
      <c r="AM658" s="364" t="str">
        <f t="shared" si="612"/>
        <v/>
      </c>
      <c r="AN658" s="445">
        <f t="shared" si="619"/>
        <v>0.03</v>
      </c>
      <c r="AO658" s="388"/>
      <c r="AP658" s="445">
        <f t="shared" si="620"/>
        <v>-0.40000000000000008</v>
      </c>
      <c r="AQ658" s="434" t="str">
        <f t="shared" si="621"/>
        <v/>
      </c>
      <c r="AR658" s="451"/>
      <c r="AS658" s="434" t="str">
        <f t="shared" si="622"/>
        <v/>
      </c>
      <c r="AT658" s="389"/>
      <c r="AU658" s="435" t="str">
        <f t="shared" si="623"/>
        <v/>
      </c>
      <c r="AV658" s="364" t="str">
        <f t="shared" si="624"/>
        <v/>
      </c>
      <c r="AW658" s="389"/>
      <c r="AX658" s="365" t="str">
        <f t="shared" si="625"/>
        <v/>
      </c>
      <c r="AY658" s="366" t="str">
        <f t="shared" si="613"/>
        <v/>
      </c>
      <c r="AZ658" s="358" t="str">
        <f t="shared" si="614"/>
        <v/>
      </c>
      <c r="BA658" s="366" t="str">
        <f t="shared" si="615"/>
        <v/>
      </c>
      <c r="BB658" s="358" t="str">
        <f t="shared" si="616"/>
        <v/>
      </c>
      <c r="BC658" s="366" t="str">
        <f t="shared" si="617"/>
        <v/>
      </c>
      <c r="BD658" s="367" t="str">
        <f t="shared" si="618"/>
        <v/>
      </c>
      <c r="BE658" s="356"/>
      <c r="BF658" s="356"/>
      <c r="BG658" s="356"/>
      <c r="BH658" s="356"/>
    </row>
    <row r="659" spans="1:83" ht="21.75" thickBot="1" x14ac:dyDescent="0.4">
      <c r="A659" s="368" t="s">
        <v>293</v>
      </c>
      <c r="B659" s="381">
        <v>0.05</v>
      </c>
      <c r="C659" s="372"/>
      <c r="D659" s="382"/>
      <c r="E659" s="372"/>
      <c r="F659" s="380"/>
      <c r="G659" s="355"/>
      <c r="H659" s="355"/>
      <c r="I659" s="355"/>
      <c r="J659" s="355"/>
      <c r="Q659" s="364" t="str">
        <f t="shared" si="599"/>
        <v/>
      </c>
      <c r="R659" s="388"/>
      <c r="S659" s="364" t="str">
        <f t="shared" si="600"/>
        <v/>
      </c>
      <c r="T659" s="445" t="str">
        <f t="shared" si="601"/>
        <v/>
      </c>
      <c r="U659" s="388"/>
      <c r="V659" s="445" t="str">
        <f t="shared" si="602"/>
        <v/>
      </c>
      <c r="W659" s="388"/>
      <c r="X659" s="445" t="str">
        <f t="shared" si="603"/>
        <v/>
      </c>
      <c r="Y659" s="364" t="str">
        <f t="shared" si="604"/>
        <v/>
      </c>
      <c r="Z659" s="388"/>
      <c r="AA659" s="364" t="str">
        <f t="shared" si="605"/>
        <v/>
      </c>
      <c r="AB659" s="445" t="str">
        <f t="shared" si="606"/>
        <v/>
      </c>
      <c r="AC659" s="388"/>
      <c r="AD659" s="445" t="str">
        <f t="shared" si="607"/>
        <v/>
      </c>
      <c r="AE659" s="364" t="str">
        <f t="shared" si="608"/>
        <v/>
      </c>
      <c r="AF659" s="388"/>
      <c r="AG659" s="364"/>
      <c r="AH659" s="445" t="str">
        <f t="shared" si="609"/>
        <v/>
      </c>
      <c r="AI659" s="388"/>
      <c r="AJ659" s="445" t="str">
        <f t="shared" si="610"/>
        <v/>
      </c>
      <c r="AK659" s="364" t="str">
        <f t="shared" si="611"/>
        <v/>
      </c>
      <c r="AL659" s="388"/>
      <c r="AM659" s="364" t="str">
        <f t="shared" si="612"/>
        <v/>
      </c>
      <c r="AN659" s="445" t="str">
        <f t="shared" si="619"/>
        <v/>
      </c>
      <c r="AO659" s="388"/>
      <c r="AP659" s="445" t="str">
        <f t="shared" si="620"/>
        <v/>
      </c>
      <c r="AQ659" s="434">
        <f t="shared" si="621"/>
        <v>0.05</v>
      </c>
      <c r="AR659" s="451"/>
      <c r="AS659" s="434" t="str">
        <f t="shared" si="622"/>
        <v/>
      </c>
      <c r="AT659" s="389"/>
      <c r="AU659" s="435" t="str">
        <f t="shared" si="623"/>
        <v/>
      </c>
      <c r="AV659" s="364" t="str">
        <f t="shared" si="624"/>
        <v/>
      </c>
      <c r="AW659" s="389"/>
      <c r="AX659" s="365" t="str">
        <f t="shared" si="625"/>
        <v/>
      </c>
      <c r="AY659" s="366" t="str">
        <f t="shared" si="613"/>
        <v/>
      </c>
      <c r="AZ659" s="358" t="str">
        <f t="shared" si="614"/>
        <v/>
      </c>
      <c r="BA659" s="366" t="str">
        <f t="shared" si="615"/>
        <v/>
      </c>
      <c r="BB659" s="358" t="str">
        <f t="shared" si="616"/>
        <v/>
      </c>
      <c r="BC659" s="366" t="str">
        <f t="shared" si="617"/>
        <v/>
      </c>
      <c r="BD659" s="367" t="str">
        <f t="shared" si="618"/>
        <v/>
      </c>
      <c r="BE659" s="356"/>
      <c r="BF659" s="356"/>
      <c r="BG659" s="356"/>
      <c r="BH659" s="356"/>
    </row>
    <row r="660" spans="1:83" ht="21.75" thickBot="1" x14ac:dyDescent="0.4">
      <c r="A660" s="368" t="s">
        <v>294</v>
      </c>
      <c r="B660" s="381">
        <v>0.05</v>
      </c>
      <c r="C660" s="372"/>
      <c r="D660" s="368" t="s">
        <v>284</v>
      </c>
      <c r="E660" s="374"/>
      <c r="F660" s="375">
        <f>IF(B660&gt;0,(B660-B659)/B659,"")</f>
        <v>0</v>
      </c>
      <c r="G660" s="355"/>
      <c r="H660" s="355"/>
      <c r="I660" s="355"/>
      <c r="J660" s="355"/>
      <c r="Q660" s="364" t="str">
        <f t="shared" si="599"/>
        <v/>
      </c>
      <c r="R660" s="388"/>
      <c r="S660" s="364" t="str">
        <f t="shared" si="600"/>
        <v/>
      </c>
      <c r="T660" s="445" t="str">
        <f t="shared" si="601"/>
        <v/>
      </c>
      <c r="U660" s="388"/>
      <c r="V660" s="445" t="str">
        <f t="shared" si="602"/>
        <v/>
      </c>
      <c r="W660" s="388"/>
      <c r="X660" s="445" t="str">
        <f t="shared" si="603"/>
        <v/>
      </c>
      <c r="Y660" s="364" t="str">
        <f t="shared" si="604"/>
        <v/>
      </c>
      <c r="Z660" s="388"/>
      <c r="AA660" s="364" t="str">
        <f t="shared" si="605"/>
        <v/>
      </c>
      <c r="AB660" s="445" t="str">
        <f t="shared" si="606"/>
        <v/>
      </c>
      <c r="AC660" s="388"/>
      <c r="AD660" s="445" t="str">
        <f t="shared" si="607"/>
        <v/>
      </c>
      <c r="AE660" s="364" t="str">
        <f t="shared" si="608"/>
        <v/>
      </c>
      <c r="AF660" s="388"/>
      <c r="AG660" s="364"/>
      <c r="AH660" s="445" t="str">
        <f t="shared" si="609"/>
        <v/>
      </c>
      <c r="AI660" s="388"/>
      <c r="AJ660" s="445" t="str">
        <f t="shared" si="610"/>
        <v/>
      </c>
      <c r="AK660" s="364" t="str">
        <f t="shared" si="611"/>
        <v/>
      </c>
      <c r="AL660" s="388"/>
      <c r="AM660" s="364" t="str">
        <f t="shared" si="612"/>
        <v/>
      </c>
      <c r="AN660" s="445" t="str">
        <f t="shared" si="619"/>
        <v/>
      </c>
      <c r="AO660" s="388"/>
      <c r="AP660" s="445" t="str">
        <f t="shared" si="620"/>
        <v/>
      </c>
      <c r="AQ660" s="434" t="str">
        <f t="shared" si="621"/>
        <v/>
      </c>
      <c r="AR660" s="451"/>
      <c r="AS660" s="434">
        <f t="shared" si="622"/>
        <v>0.05</v>
      </c>
      <c r="AT660" s="389"/>
      <c r="AU660" s="435">
        <f t="shared" si="623"/>
        <v>0</v>
      </c>
      <c r="AV660" s="364" t="str">
        <f t="shared" si="624"/>
        <v/>
      </c>
      <c r="AW660" s="389"/>
      <c r="AX660" s="365" t="str">
        <f t="shared" si="625"/>
        <v/>
      </c>
      <c r="AY660" s="366" t="str">
        <f t="shared" si="613"/>
        <v/>
      </c>
      <c r="AZ660" s="358" t="str">
        <f t="shared" si="614"/>
        <v/>
      </c>
      <c r="BA660" s="366" t="str">
        <f t="shared" si="615"/>
        <v/>
      </c>
      <c r="BB660" s="358" t="str">
        <f t="shared" si="616"/>
        <v/>
      </c>
      <c r="BC660" s="366" t="str">
        <f t="shared" si="617"/>
        <v/>
      </c>
      <c r="BD660" s="367" t="str">
        <f t="shared" si="618"/>
        <v/>
      </c>
      <c r="BE660" s="356"/>
      <c r="BF660" s="356"/>
      <c r="BG660" s="356"/>
      <c r="BH660" s="356"/>
    </row>
    <row r="661" spans="1:83" ht="21.75" thickBot="1" x14ac:dyDescent="0.4">
      <c r="A661" s="368" t="s">
        <v>295</v>
      </c>
      <c r="B661" s="381">
        <v>0.05</v>
      </c>
      <c r="C661" s="372"/>
      <c r="D661" s="368" t="s">
        <v>286</v>
      </c>
      <c r="E661" s="374"/>
      <c r="F661" s="375">
        <f>IF(B661&gt;0,(B661-B659)/B659,"")</f>
        <v>0</v>
      </c>
      <c r="G661" s="355"/>
      <c r="H661" s="355"/>
      <c r="I661" s="355"/>
      <c r="J661" s="355"/>
      <c r="Q661" s="364" t="str">
        <f t="shared" si="599"/>
        <v/>
      </c>
      <c r="R661" s="388"/>
      <c r="S661" s="364" t="str">
        <f t="shared" si="600"/>
        <v/>
      </c>
      <c r="T661" s="445" t="str">
        <f t="shared" si="601"/>
        <v/>
      </c>
      <c r="U661" s="388"/>
      <c r="V661" s="445" t="str">
        <f t="shared" si="602"/>
        <v/>
      </c>
      <c r="W661" s="388"/>
      <c r="X661" s="445" t="str">
        <f t="shared" si="603"/>
        <v/>
      </c>
      <c r="Y661" s="364" t="str">
        <f t="shared" si="604"/>
        <v/>
      </c>
      <c r="Z661" s="388"/>
      <c r="AA661" s="364" t="str">
        <f t="shared" si="605"/>
        <v/>
      </c>
      <c r="AB661" s="445" t="str">
        <f t="shared" si="606"/>
        <v/>
      </c>
      <c r="AC661" s="388"/>
      <c r="AD661" s="445" t="str">
        <f t="shared" si="607"/>
        <v/>
      </c>
      <c r="AE661" s="364" t="str">
        <f t="shared" si="608"/>
        <v/>
      </c>
      <c r="AF661" s="388"/>
      <c r="AG661" s="364"/>
      <c r="AH661" s="445" t="str">
        <f t="shared" si="609"/>
        <v/>
      </c>
      <c r="AI661" s="388"/>
      <c r="AJ661" s="445" t="str">
        <f t="shared" si="610"/>
        <v/>
      </c>
      <c r="AK661" s="364" t="str">
        <f t="shared" si="611"/>
        <v/>
      </c>
      <c r="AL661" s="388"/>
      <c r="AM661" s="364" t="str">
        <f t="shared" si="612"/>
        <v/>
      </c>
      <c r="AN661" s="445" t="str">
        <f t="shared" si="619"/>
        <v/>
      </c>
      <c r="AO661" s="388"/>
      <c r="AP661" s="445" t="str">
        <f t="shared" si="620"/>
        <v/>
      </c>
      <c r="AQ661" s="434" t="str">
        <f t="shared" si="621"/>
        <v/>
      </c>
      <c r="AR661" s="451"/>
      <c r="AS661" s="434" t="str">
        <f t="shared" si="622"/>
        <v/>
      </c>
      <c r="AT661" s="389"/>
      <c r="AU661" s="435" t="str">
        <f t="shared" si="623"/>
        <v/>
      </c>
      <c r="AV661" s="364">
        <f t="shared" si="624"/>
        <v>0.05</v>
      </c>
      <c r="AW661" s="389"/>
      <c r="AX661" s="365">
        <f>IF(A661="16) Qual porcentagem dos recursos financeiros de São Carlos será investida em abastecimento de água e estruturas de saneamento em 2050?   ",F661,"")</f>
        <v>0</v>
      </c>
      <c r="AY661" s="366" t="str">
        <f t="shared" si="613"/>
        <v/>
      </c>
      <c r="AZ661" s="358" t="str">
        <f t="shared" si="614"/>
        <v/>
      </c>
      <c r="BA661" s="366" t="str">
        <f t="shared" si="615"/>
        <v/>
      </c>
      <c r="BB661" s="358" t="str">
        <f t="shared" si="616"/>
        <v/>
      </c>
      <c r="BC661" s="366" t="str">
        <f t="shared" si="617"/>
        <v/>
      </c>
      <c r="BD661" s="367" t="str">
        <f t="shared" si="618"/>
        <v/>
      </c>
      <c r="BE661" s="356"/>
      <c r="BF661" s="356"/>
      <c r="BG661" s="356"/>
      <c r="BH661" s="356"/>
    </row>
    <row r="662" spans="1:83" ht="21.75" thickBot="1" x14ac:dyDescent="0.4">
      <c r="A662" s="355"/>
      <c r="B662" s="355" t="s">
        <v>363</v>
      </c>
      <c r="C662" s="355"/>
      <c r="D662" s="355"/>
      <c r="E662" s="355"/>
      <c r="F662" s="383"/>
      <c r="G662" s="355"/>
      <c r="H662" s="823" t="s">
        <v>296</v>
      </c>
      <c r="I662" s="823"/>
      <c r="J662" s="355"/>
      <c r="Q662" s="364" t="str">
        <f t="shared" si="599"/>
        <v/>
      </c>
      <c r="R662" s="388"/>
      <c r="S662" s="364" t="str">
        <f t="shared" si="600"/>
        <v/>
      </c>
      <c r="T662" s="445" t="str">
        <f t="shared" si="601"/>
        <v/>
      </c>
      <c r="U662" s="388"/>
      <c r="V662" s="445" t="str">
        <f t="shared" si="602"/>
        <v/>
      </c>
      <c r="W662" s="388"/>
      <c r="X662" s="445" t="str">
        <f t="shared" si="603"/>
        <v/>
      </c>
      <c r="Y662" s="364" t="str">
        <f t="shared" si="604"/>
        <v/>
      </c>
      <c r="Z662" s="388"/>
      <c r="AA662" s="364" t="str">
        <f t="shared" si="605"/>
        <v/>
      </c>
      <c r="AB662" s="445" t="str">
        <f t="shared" si="606"/>
        <v/>
      </c>
      <c r="AC662" s="388"/>
      <c r="AD662" s="445" t="str">
        <f t="shared" si="607"/>
        <v/>
      </c>
      <c r="AE662" s="364" t="str">
        <f t="shared" si="608"/>
        <v/>
      </c>
      <c r="AF662" s="388"/>
      <c r="AG662" s="364"/>
      <c r="AH662" s="445" t="str">
        <f t="shared" si="609"/>
        <v/>
      </c>
      <c r="AI662" s="388"/>
      <c r="AJ662" s="445" t="str">
        <f t="shared" si="610"/>
        <v/>
      </c>
      <c r="AK662" s="364" t="str">
        <f t="shared" si="611"/>
        <v/>
      </c>
      <c r="AL662" s="388"/>
      <c r="AM662" s="364" t="str">
        <f t="shared" si="612"/>
        <v/>
      </c>
      <c r="AN662" s="445" t="str">
        <f t="shared" si="619"/>
        <v/>
      </c>
      <c r="AO662" s="388"/>
      <c r="AP662" s="445" t="str">
        <f t="shared" si="620"/>
        <v/>
      </c>
      <c r="AQ662" s="434" t="str">
        <f t="shared" si="621"/>
        <v/>
      </c>
      <c r="AR662" s="451"/>
      <c r="AS662" s="434" t="str">
        <f t="shared" si="622"/>
        <v/>
      </c>
      <c r="AT662" s="389"/>
      <c r="AU662" s="435" t="str">
        <f t="shared" si="623"/>
        <v/>
      </c>
      <c r="AV662" s="364" t="str">
        <f t="shared" si="624"/>
        <v/>
      </c>
      <c r="AW662" s="389"/>
      <c r="AX662" s="365" t="str">
        <f t="shared" si="625"/>
        <v/>
      </c>
      <c r="AY662" s="366" t="str">
        <f t="shared" si="613"/>
        <v/>
      </c>
      <c r="AZ662" s="358" t="str">
        <f t="shared" si="614"/>
        <v/>
      </c>
      <c r="BA662" s="366" t="str">
        <f t="shared" si="615"/>
        <v/>
      </c>
      <c r="BB662" s="358" t="str">
        <f t="shared" si="616"/>
        <v/>
      </c>
      <c r="BC662" s="366" t="str">
        <f t="shared" si="617"/>
        <v/>
      </c>
      <c r="BD662" s="367" t="str">
        <f t="shared" si="618"/>
        <v/>
      </c>
      <c r="BE662" s="356"/>
      <c r="BF662" s="356"/>
      <c r="BG662" s="356"/>
      <c r="BH662" s="356"/>
    </row>
    <row r="663" spans="1:83" ht="21.75" thickBot="1" x14ac:dyDescent="0.4">
      <c r="A663" s="368" t="s">
        <v>297</v>
      </c>
      <c r="B663" s="820" t="s">
        <v>326</v>
      </c>
      <c r="C663" s="821"/>
      <c r="D663" s="821"/>
      <c r="E663" s="821"/>
      <c r="F663" s="821"/>
      <c r="G663" s="822"/>
      <c r="H663" s="819">
        <v>0</v>
      </c>
      <c r="I663" s="819"/>
      <c r="J663" s="355"/>
      <c r="Q663" s="364" t="str">
        <f t="shared" si="599"/>
        <v/>
      </c>
      <c r="R663" s="388"/>
      <c r="S663" s="364" t="str">
        <f t="shared" si="600"/>
        <v/>
      </c>
      <c r="T663" s="445" t="str">
        <f t="shared" si="601"/>
        <v/>
      </c>
      <c r="U663" s="388"/>
      <c r="V663" s="445" t="str">
        <f t="shared" si="602"/>
        <v/>
      </c>
      <c r="W663" s="388"/>
      <c r="X663" s="445" t="str">
        <f t="shared" si="603"/>
        <v/>
      </c>
      <c r="Y663" s="364" t="str">
        <f t="shared" si="604"/>
        <v/>
      </c>
      <c r="Z663" s="388"/>
      <c r="AA663" s="364" t="str">
        <f t="shared" si="605"/>
        <v/>
      </c>
      <c r="AB663" s="445" t="str">
        <f t="shared" si="606"/>
        <v/>
      </c>
      <c r="AC663" s="388"/>
      <c r="AD663" s="445" t="str">
        <f t="shared" si="607"/>
        <v/>
      </c>
      <c r="AE663" s="364" t="str">
        <f t="shared" si="608"/>
        <v/>
      </c>
      <c r="AF663" s="388"/>
      <c r="AG663" s="364"/>
      <c r="AH663" s="445" t="str">
        <f t="shared" si="609"/>
        <v/>
      </c>
      <c r="AI663" s="388"/>
      <c r="AJ663" s="445" t="str">
        <f t="shared" si="610"/>
        <v/>
      </c>
      <c r="AK663" s="364" t="str">
        <f t="shared" si="611"/>
        <v/>
      </c>
      <c r="AL663" s="388"/>
      <c r="AM663" s="364" t="str">
        <f t="shared" si="612"/>
        <v/>
      </c>
      <c r="AN663" s="445" t="str">
        <f t="shared" si="619"/>
        <v/>
      </c>
      <c r="AO663" s="388"/>
      <c r="AP663" s="445" t="str">
        <f t="shared" si="620"/>
        <v/>
      </c>
      <c r="AQ663" s="434" t="str">
        <f t="shared" si="621"/>
        <v/>
      </c>
      <c r="AR663" s="451"/>
      <c r="AS663" s="434" t="str">
        <f t="shared" si="622"/>
        <v/>
      </c>
      <c r="AT663" s="389"/>
      <c r="AU663" s="435" t="str">
        <f t="shared" si="623"/>
        <v/>
      </c>
      <c r="AV663" s="364" t="str">
        <f t="shared" si="624"/>
        <v/>
      </c>
      <c r="AW663" s="389"/>
      <c r="AX663" s="365" t="str">
        <f t="shared" si="625"/>
        <v/>
      </c>
      <c r="AY663" s="366">
        <f t="shared" si="613"/>
        <v>0</v>
      </c>
      <c r="AZ663" s="358" t="str">
        <f t="shared" si="614"/>
        <v/>
      </c>
      <c r="BA663" s="366" t="str">
        <f t="shared" si="615"/>
        <v/>
      </c>
      <c r="BB663" s="358" t="str">
        <f t="shared" si="616"/>
        <v/>
      </c>
      <c r="BC663" s="366" t="str">
        <f t="shared" si="617"/>
        <v/>
      </c>
      <c r="BD663" s="367" t="str">
        <f t="shared" si="618"/>
        <v/>
      </c>
      <c r="BE663" s="356"/>
      <c r="BF663" s="356"/>
      <c r="BG663" s="356"/>
      <c r="BH663" s="356"/>
    </row>
    <row r="664" spans="1:83" ht="21.75" thickBot="1" x14ac:dyDescent="0.4">
      <c r="A664" s="368" t="s">
        <v>299</v>
      </c>
      <c r="B664" s="820" t="s">
        <v>300</v>
      </c>
      <c r="C664" s="821"/>
      <c r="D664" s="821"/>
      <c r="E664" s="821"/>
      <c r="F664" s="821"/>
      <c r="G664" s="822"/>
      <c r="H664" s="819">
        <v>1</v>
      </c>
      <c r="I664" s="819"/>
      <c r="J664" s="355"/>
      <c r="Q664" s="364" t="str">
        <f t="shared" si="599"/>
        <v/>
      </c>
      <c r="R664" s="388"/>
      <c r="S664" s="364" t="str">
        <f t="shared" si="600"/>
        <v/>
      </c>
      <c r="T664" s="445" t="str">
        <f t="shared" si="601"/>
        <v/>
      </c>
      <c r="U664" s="388"/>
      <c r="V664" s="445" t="str">
        <f t="shared" si="602"/>
        <v/>
      </c>
      <c r="W664" s="388"/>
      <c r="X664" s="445" t="str">
        <f t="shared" si="603"/>
        <v/>
      </c>
      <c r="Y664" s="364" t="str">
        <f t="shared" si="604"/>
        <v/>
      </c>
      <c r="Z664" s="388"/>
      <c r="AA664" s="364" t="str">
        <f t="shared" si="605"/>
        <v/>
      </c>
      <c r="AB664" s="445" t="str">
        <f t="shared" si="606"/>
        <v/>
      </c>
      <c r="AC664" s="388"/>
      <c r="AD664" s="445" t="str">
        <f t="shared" si="607"/>
        <v/>
      </c>
      <c r="AE664" s="364" t="str">
        <f t="shared" si="608"/>
        <v/>
      </c>
      <c r="AF664" s="388"/>
      <c r="AG664" s="364"/>
      <c r="AH664" s="445" t="str">
        <f t="shared" si="609"/>
        <v/>
      </c>
      <c r="AI664" s="388"/>
      <c r="AJ664" s="445" t="str">
        <f t="shared" si="610"/>
        <v/>
      </c>
      <c r="AK664" s="364" t="str">
        <f t="shared" si="611"/>
        <v/>
      </c>
      <c r="AL664" s="388"/>
      <c r="AM664" s="364" t="str">
        <f t="shared" si="612"/>
        <v/>
      </c>
      <c r="AN664" s="445" t="str">
        <f t="shared" si="619"/>
        <v/>
      </c>
      <c r="AO664" s="388"/>
      <c r="AP664" s="445" t="str">
        <f t="shared" si="620"/>
        <v/>
      </c>
      <c r="AQ664" s="434" t="str">
        <f t="shared" si="621"/>
        <v/>
      </c>
      <c r="AR664" s="451"/>
      <c r="AS664" s="434" t="str">
        <f t="shared" si="622"/>
        <v/>
      </c>
      <c r="AT664" s="389"/>
      <c r="AU664" s="435" t="str">
        <f t="shared" si="623"/>
        <v/>
      </c>
      <c r="AV664" s="364" t="str">
        <f t="shared" si="624"/>
        <v/>
      </c>
      <c r="AW664" s="389"/>
      <c r="AX664" s="365" t="str">
        <f t="shared" si="625"/>
        <v/>
      </c>
      <c r="AY664" s="366" t="str">
        <f t="shared" si="613"/>
        <v/>
      </c>
      <c r="AZ664" s="358">
        <f t="shared" si="614"/>
        <v>1</v>
      </c>
      <c r="BA664" s="366" t="str">
        <f t="shared" si="615"/>
        <v/>
      </c>
      <c r="BB664" s="358" t="str">
        <f t="shared" si="616"/>
        <v/>
      </c>
      <c r="BC664" s="366" t="str">
        <f t="shared" si="617"/>
        <v/>
      </c>
      <c r="BD664" s="367" t="str">
        <f t="shared" si="618"/>
        <v/>
      </c>
      <c r="BE664" s="356"/>
      <c r="BF664" s="356"/>
      <c r="BG664" s="356"/>
      <c r="BH664" s="356"/>
    </row>
    <row r="665" spans="1:83" ht="21.75" thickBot="1" x14ac:dyDescent="0.4">
      <c r="A665" s="368" t="s">
        <v>301</v>
      </c>
      <c r="B665" s="825" t="s">
        <v>377</v>
      </c>
      <c r="C665" s="826"/>
      <c r="D665" s="826"/>
      <c r="E665" s="826"/>
      <c r="F665" s="826"/>
      <c r="G665" s="827"/>
      <c r="H665" s="819">
        <v>0</v>
      </c>
      <c r="I665" s="819"/>
      <c r="J665" s="355"/>
      <c r="Q665" s="364" t="str">
        <f t="shared" si="599"/>
        <v/>
      </c>
      <c r="R665" s="388"/>
      <c r="S665" s="364" t="str">
        <f t="shared" si="600"/>
        <v/>
      </c>
      <c r="T665" s="445" t="str">
        <f t="shared" si="601"/>
        <v/>
      </c>
      <c r="U665" s="388"/>
      <c r="V665" s="445" t="str">
        <f t="shared" si="602"/>
        <v/>
      </c>
      <c r="W665" s="388"/>
      <c r="X665" s="445" t="str">
        <f t="shared" si="603"/>
        <v/>
      </c>
      <c r="Y665" s="364" t="str">
        <f t="shared" si="604"/>
        <v/>
      </c>
      <c r="Z665" s="388"/>
      <c r="AA665" s="364" t="str">
        <f t="shared" si="605"/>
        <v/>
      </c>
      <c r="AB665" s="445" t="str">
        <f t="shared" si="606"/>
        <v/>
      </c>
      <c r="AC665" s="388"/>
      <c r="AD665" s="445" t="str">
        <f t="shared" si="607"/>
        <v/>
      </c>
      <c r="AE665" s="364" t="str">
        <f t="shared" si="608"/>
        <v/>
      </c>
      <c r="AF665" s="388"/>
      <c r="AG665" s="364"/>
      <c r="AH665" s="445" t="str">
        <f t="shared" si="609"/>
        <v/>
      </c>
      <c r="AI665" s="388"/>
      <c r="AJ665" s="445" t="str">
        <f t="shared" si="610"/>
        <v/>
      </c>
      <c r="AK665" s="364" t="str">
        <f t="shared" si="611"/>
        <v/>
      </c>
      <c r="AL665" s="388"/>
      <c r="AM665" s="364" t="str">
        <f t="shared" si="612"/>
        <v/>
      </c>
      <c r="AN665" s="445" t="str">
        <f t="shared" si="619"/>
        <v/>
      </c>
      <c r="AO665" s="388"/>
      <c r="AP665" s="445" t="str">
        <f t="shared" si="620"/>
        <v/>
      </c>
      <c r="AQ665" s="434" t="str">
        <f t="shared" si="621"/>
        <v/>
      </c>
      <c r="AR665" s="451"/>
      <c r="AS665" s="434" t="str">
        <f t="shared" si="622"/>
        <v/>
      </c>
      <c r="AT665" s="389"/>
      <c r="AU665" s="435" t="str">
        <f t="shared" si="623"/>
        <v/>
      </c>
      <c r="AV665" s="364" t="str">
        <f t="shared" si="624"/>
        <v/>
      </c>
      <c r="AW665" s="389"/>
      <c r="AX665" s="365" t="str">
        <f t="shared" si="625"/>
        <v/>
      </c>
      <c r="AY665" s="366" t="str">
        <f t="shared" si="613"/>
        <v/>
      </c>
      <c r="AZ665" s="358" t="str">
        <f t="shared" si="614"/>
        <v/>
      </c>
      <c r="BA665" s="366">
        <f t="shared" si="615"/>
        <v>0</v>
      </c>
      <c r="BB665" s="358" t="str">
        <f t="shared" si="616"/>
        <v/>
      </c>
      <c r="BC665" s="366" t="str">
        <f t="shared" si="617"/>
        <v/>
      </c>
      <c r="BD665" s="367" t="str">
        <f t="shared" si="618"/>
        <v/>
      </c>
      <c r="BE665" s="356"/>
      <c r="BF665" s="356"/>
      <c r="BG665" s="356"/>
      <c r="BH665" s="356"/>
    </row>
    <row r="666" spans="1:83" ht="21.75" thickBot="1" x14ac:dyDescent="0.4">
      <c r="A666" s="368" t="s">
        <v>302</v>
      </c>
      <c r="B666" s="820" t="s">
        <v>3</v>
      </c>
      <c r="C666" s="821"/>
      <c r="D666" s="821"/>
      <c r="E666" s="821"/>
      <c r="F666" s="821"/>
      <c r="G666" s="822"/>
      <c r="H666" s="819">
        <v>1</v>
      </c>
      <c r="I666" s="819"/>
      <c r="J666" s="355"/>
      <c r="Q666" s="364" t="str">
        <f t="shared" si="599"/>
        <v/>
      </c>
      <c r="R666" s="388"/>
      <c r="S666" s="364" t="str">
        <f t="shared" si="600"/>
        <v/>
      </c>
      <c r="T666" s="445" t="str">
        <f t="shared" si="601"/>
        <v/>
      </c>
      <c r="U666" s="388"/>
      <c r="V666" s="445" t="str">
        <f t="shared" si="602"/>
        <v/>
      </c>
      <c r="W666" s="388"/>
      <c r="X666" s="445" t="str">
        <f t="shared" si="603"/>
        <v/>
      </c>
      <c r="Y666" s="364" t="str">
        <f t="shared" si="604"/>
        <v/>
      </c>
      <c r="Z666" s="388"/>
      <c r="AA666" s="364" t="str">
        <f t="shared" si="605"/>
        <v/>
      </c>
      <c r="AB666" s="445" t="str">
        <f t="shared" si="606"/>
        <v/>
      </c>
      <c r="AC666" s="388"/>
      <c r="AD666" s="445" t="str">
        <f t="shared" si="607"/>
        <v/>
      </c>
      <c r="AE666" s="364" t="str">
        <f t="shared" si="608"/>
        <v/>
      </c>
      <c r="AF666" s="388"/>
      <c r="AG666" s="364"/>
      <c r="AH666" s="445" t="str">
        <f t="shared" si="609"/>
        <v/>
      </c>
      <c r="AI666" s="388"/>
      <c r="AJ666" s="445" t="str">
        <f t="shared" si="610"/>
        <v/>
      </c>
      <c r="AK666" s="364" t="str">
        <f t="shared" si="611"/>
        <v/>
      </c>
      <c r="AL666" s="388"/>
      <c r="AM666" s="364" t="str">
        <f t="shared" si="612"/>
        <v/>
      </c>
      <c r="AN666" s="445" t="str">
        <f t="shared" si="619"/>
        <v/>
      </c>
      <c r="AO666" s="388"/>
      <c r="AP666" s="445" t="str">
        <f t="shared" si="620"/>
        <v/>
      </c>
      <c r="AQ666" s="434" t="str">
        <f t="shared" si="621"/>
        <v/>
      </c>
      <c r="AR666" s="451"/>
      <c r="AS666" s="434" t="str">
        <f t="shared" si="622"/>
        <v/>
      </c>
      <c r="AT666" s="389"/>
      <c r="AU666" s="435" t="str">
        <f t="shared" si="623"/>
        <v/>
      </c>
      <c r="AV666" s="364" t="str">
        <f t="shared" si="624"/>
        <v/>
      </c>
      <c r="AW666" s="389"/>
      <c r="AX666" s="365" t="str">
        <f t="shared" si="625"/>
        <v/>
      </c>
      <c r="AY666" s="366" t="str">
        <f t="shared" si="613"/>
        <v/>
      </c>
      <c r="AZ666" s="358" t="str">
        <f t="shared" si="614"/>
        <v/>
      </c>
      <c r="BA666" s="366" t="str">
        <f t="shared" si="615"/>
        <v/>
      </c>
      <c r="BB666" s="358">
        <f t="shared" si="616"/>
        <v>1</v>
      </c>
      <c r="BC666" s="366" t="str">
        <f t="shared" si="617"/>
        <v/>
      </c>
      <c r="BD666" s="367" t="str">
        <f t="shared" si="618"/>
        <v/>
      </c>
      <c r="BE666" s="356"/>
      <c r="BF666" s="356"/>
      <c r="BG666" s="356"/>
      <c r="BH666" s="356"/>
    </row>
    <row r="667" spans="1:83" ht="21.75" thickBot="1" x14ac:dyDescent="0.4">
      <c r="A667" s="368" t="s">
        <v>303</v>
      </c>
      <c r="B667" s="820" t="s">
        <v>378</v>
      </c>
      <c r="C667" s="821"/>
      <c r="D667" s="821"/>
      <c r="E667" s="821"/>
      <c r="F667" s="821"/>
      <c r="G667" s="822"/>
      <c r="H667" s="819">
        <v>0</v>
      </c>
      <c r="I667" s="819"/>
      <c r="J667" s="355"/>
      <c r="Q667" s="364" t="str">
        <f t="shared" si="599"/>
        <v/>
      </c>
      <c r="R667" s="388"/>
      <c r="S667" s="364" t="str">
        <f t="shared" si="600"/>
        <v/>
      </c>
      <c r="T667" s="445" t="str">
        <f t="shared" si="601"/>
        <v/>
      </c>
      <c r="U667" s="388"/>
      <c r="V667" s="445" t="str">
        <f t="shared" si="602"/>
        <v/>
      </c>
      <c r="W667" s="388"/>
      <c r="X667" s="445" t="str">
        <f t="shared" si="603"/>
        <v/>
      </c>
      <c r="Y667" s="364" t="str">
        <f t="shared" si="604"/>
        <v/>
      </c>
      <c r="Z667" s="388"/>
      <c r="AA667" s="364" t="str">
        <f t="shared" si="605"/>
        <v/>
      </c>
      <c r="AB667" s="445" t="str">
        <f t="shared" si="606"/>
        <v/>
      </c>
      <c r="AC667" s="388"/>
      <c r="AD667" s="445" t="str">
        <f t="shared" si="607"/>
        <v/>
      </c>
      <c r="AE667" s="364" t="str">
        <f t="shared" si="608"/>
        <v/>
      </c>
      <c r="AF667" s="388"/>
      <c r="AG667" s="364"/>
      <c r="AH667" s="445" t="str">
        <f t="shared" si="609"/>
        <v/>
      </c>
      <c r="AI667" s="388"/>
      <c r="AJ667" s="445" t="str">
        <f t="shared" si="610"/>
        <v/>
      </c>
      <c r="AK667" s="364" t="str">
        <f t="shared" si="611"/>
        <v/>
      </c>
      <c r="AL667" s="388"/>
      <c r="AM667" s="364" t="str">
        <f t="shared" si="612"/>
        <v/>
      </c>
      <c r="AN667" s="445" t="str">
        <f t="shared" si="619"/>
        <v/>
      </c>
      <c r="AO667" s="388"/>
      <c r="AP667" s="445" t="str">
        <f t="shared" si="620"/>
        <v/>
      </c>
      <c r="AQ667" s="434" t="str">
        <f t="shared" si="621"/>
        <v/>
      </c>
      <c r="AR667" s="451"/>
      <c r="AS667" s="434" t="str">
        <f t="shared" si="622"/>
        <v/>
      </c>
      <c r="AT667" s="389"/>
      <c r="AU667" s="435" t="str">
        <f t="shared" si="623"/>
        <v/>
      </c>
      <c r="AV667" s="364" t="str">
        <f t="shared" si="624"/>
        <v/>
      </c>
      <c r="AW667" s="389"/>
      <c r="AX667" s="365" t="str">
        <f t="shared" si="625"/>
        <v/>
      </c>
      <c r="AY667" s="366" t="str">
        <f t="shared" si="613"/>
        <v/>
      </c>
      <c r="AZ667" s="358" t="str">
        <f t="shared" si="614"/>
        <v/>
      </c>
      <c r="BA667" s="366" t="str">
        <f t="shared" si="615"/>
        <v/>
      </c>
      <c r="BB667" s="358" t="str">
        <f t="shared" si="616"/>
        <v/>
      </c>
      <c r="BC667" s="366">
        <f t="shared" si="617"/>
        <v>0</v>
      </c>
      <c r="BD667" s="367" t="str">
        <f t="shared" si="618"/>
        <v/>
      </c>
      <c r="BE667" s="356"/>
      <c r="BF667" s="356"/>
      <c r="BG667" s="356"/>
      <c r="BH667" s="356"/>
    </row>
    <row r="668" spans="1:83" ht="21.75" thickBot="1" x14ac:dyDescent="0.4">
      <c r="A668" s="368" t="s">
        <v>305</v>
      </c>
      <c r="B668" s="400"/>
      <c r="C668" s="401"/>
      <c r="D668" s="401"/>
      <c r="E668" s="401"/>
      <c r="F668" s="401"/>
      <c r="G668" s="402"/>
      <c r="H668" s="819"/>
      <c r="I668" s="819"/>
      <c r="J668" s="355"/>
      <c r="Q668" s="364" t="str">
        <f t="shared" si="599"/>
        <v/>
      </c>
      <c r="R668" s="388"/>
      <c r="S668" s="364" t="str">
        <f t="shared" si="600"/>
        <v/>
      </c>
      <c r="T668" s="445" t="str">
        <f t="shared" si="601"/>
        <v/>
      </c>
      <c r="U668" s="388"/>
      <c r="V668" s="445" t="str">
        <f t="shared" si="602"/>
        <v/>
      </c>
      <c r="W668" s="388"/>
      <c r="X668" s="445" t="str">
        <f t="shared" si="603"/>
        <v/>
      </c>
      <c r="Y668" s="364" t="str">
        <f t="shared" si="604"/>
        <v/>
      </c>
      <c r="Z668" s="388"/>
      <c r="AA668" s="364" t="str">
        <f t="shared" si="605"/>
        <v/>
      </c>
      <c r="AB668" s="445" t="str">
        <f t="shared" si="606"/>
        <v/>
      </c>
      <c r="AC668" s="388"/>
      <c r="AD668" s="445" t="str">
        <f t="shared" si="607"/>
        <v/>
      </c>
      <c r="AE668" s="364" t="str">
        <f t="shared" si="608"/>
        <v/>
      </c>
      <c r="AF668" s="388"/>
      <c r="AG668" s="364"/>
      <c r="AH668" s="445" t="str">
        <f t="shared" si="609"/>
        <v/>
      </c>
      <c r="AI668" s="388"/>
      <c r="AJ668" s="445" t="str">
        <f t="shared" si="610"/>
        <v/>
      </c>
      <c r="AK668" s="364" t="str">
        <f t="shared" si="611"/>
        <v/>
      </c>
      <c r="AL668" s="388"/>
      <c r="AM668" s="364" t="str">
        <f t="shared" si="612"/>
        <v/>
      </c>
      <c r="AN668" s="445" t="str">
        <f t="shared" si="619"/>
        <v/>
      </c>
      <c r="AO668" s="388"/>
      <c r="AP668" s="445" t="str">
        <f t="shared" si="620"/>
        <v/>
      </c>
      <c r="AQ668" s="434" t="str">
        <f t="shared" si="621"/>
        <v/>
      </c>
      <c r="AR668" s="451"/>
      <c r="AS668" s="434" t="str">
        <f t="shared" si="622"/>
        <v/>
      </c>
      <c r="AT668" s="389"/>
      <c r="AU668" s="435" t="str">
        <f t="shared" si="623"/>
        <v/>
      </c>
      <c r="AV668" s="364" t="str">
        <f t="shared" si="624"/>
        <v/>
      </c>
      <c r="AW668" s="389"/>
      <c r="AX668" s="365" t="str">
        <f t="shared" si="625"/>
        <v/>
      </c>
      <c r="AY668" s="366" t="str">
        <f t="shared" si="613"/>
        <v/>
      </c>
      <c r="AZ668" s="358" t="str">
        <f t="shared" si="614"/>
        <v/>
      </c>
      <c r="BA668" s="366" t="str">
        <f t="shared" si="615"/>
        <v/>
      </c>
      <c r="BB668" s="358" t="str">
        <f t="shared" si="616"/>
        <v/>
      </c>
      <c r="BC668" s="366" t="str">
        <f t="shared" si="617"/>
        <v/>
      </c>
      <c r="BD668" s="367">
        <f t="shared" si="618"/>
        <v>0</v>
      </c>
      <c r="BE668" s="356"/>
      <c r="BF668" s="356"/>
      <c r="BG668" s="356"/>
      <c r="BH668" s="356"/>
      <c r="BJ668" s="360" t="str">
        <f>IF(B643&lt;20,SUM(AY642:BC668),"")</f>
        <v/>
      </c>
      <c r="BK668" s="360">
        <f>IF(AND(B643&gt;19,B643&lt;31),SUM(AY642:BC668),"")</f>
        <v>2</v>
      </c>
      <c r="BL668" s="360" t="str">
        <f>IF(B643&gt;30,SUM(AY642:BC668),"")</f>
        <v/>
      </c>
      <c r="BM668" s="356"/>
      <c r="BN668" s="360" t="str">
        <f>IF(AND(B643&lt;20,BJ668=0),1,"")</f>
        <v/>
      </c>
      <c r="BO668" s="360" t="str">
        <f>IF(AND(B643&lt;20,BJ668=1),1,"")</f>
        <v/>
      </c>
      <c r="BP668" s="360" t="str">
        <f>IF(AND(B643&lt;20,BJ668=2),1,"")</f>
        <v/>
      </c>
      <c r="BQ668" s="360" t="str">
        <f>IF(AND(B643&lt;20,BJ668=3),1,"")</f>
        <v/>
      </c>
      <c r="BR668" s="360" t="str">
        <f>IF(AND(B643&lt;20,BJ668=4),1,"")</f>
        <v/>
      </c>
      <c r="BS668" s="360" t="str">
        <f>IF(AND(B643&lt;20,BJ668=5),1,"")</f>
        <v/>
      </c>
      <c r="BT668" s="360" t="str">
        <f>IF(AND(AND(B643&gt;19,B643&lt;31),BK668=0),1,"")</f>
        <v/>
      </c>
      <c r="BU668" s="360" t="str">
        <f>IF(AND(AND(B643&gt;19,B643&lt;31),BK668=1),1,"")</f>
        <v/>
      </c>
      <c r="BV668" s="360">
        <f>IF(AND(AND(B643&gt;19,B643&lt;31),BK668=2),1,"")</f>
        <v>1</v>
      </c>
      <c r="BW668" s="360" t="str">
        <f>IF(AND(AND(B643&gt;19,B643&lt;31),BK668=3),1,"")</f>
        <v/>
      </c>
      <c r="BX668" s="360" t="str">
        <f>IF(AND(AND(B643&gt;19,B643&lt;31),BK668=4),1,"")</f>
        <v/>
      </c>
      <c r="BY668" s="360" t="str">
        <f>IF(AND(AND(B643&gt;19,B643&lt;31),BK668=5),1,"")</f>
        <v/>
      </c>
      <c r="BZ668" s="360" t="str">
        <f>IF(AND(B643&gt;30,BL668=0),1,"")</f>
        <v/>
      </c>
      <c r="CA668" s="360" t="str">
        <f>IF(AND(B643&gt;30,BL668=1),1,"")</f>
        <v/>
      </c>
      <c r="CB668" s="360" t="str">
        <f>IF(AND(B643&gt;30,BL668=2),1,"")</f>
        <v/>
      </c>
      <c r="CC668" s="360" t="str">
        <f>IF(AND(B643&gt;30,BL668=3),1,"")</f>
        <v/>
      </c>
      <c r="CD668" s="360" t="str">
        <f>IF(AND(B643&gt;30,BL668=4),1,"")</f>
        <v/>
      </c>
      <c r="CE668" s="360" t="str">
        <f>IF(AND(B643&gt;30,BL668=5),1,"")</f>
        <v/>
      </c>
    </row>
    <row r="669" spans="1:83" ht="36" x14ac:dyDescent="0.35">
      <c r="A669" s="818" t="str">
        <f>CONCATENATE("Voluntário",J669)</f>
        <v>Voluntário24</v>
      </c>
      <c r="B669" s="818"/>
      <c r="C669" s="818"/>
      <c r="D669" s="818"/>
      <c r="E669" s="818"/>
      <c r="F669" s="818"/>
      <c r="G669" s="818"/>
      <c r="H669" s="818"/>
      <c r="I669" s="818"/>
      <c r="J669" s="355">
        <f>J640+1</f>
        <v>24</v>
      </c>
      <c r="Q669" s="396"/>
      <c r="S669" s="396"/>
      <c r="T669" s="396"/>
      <c r="V669" s="396"/>
      <c r="X669" s="396"/>
      <c r="Y669" s="396"/>
      <c r="AA669" s="396"/>
      <c r="AB669" s="396"/>
      <c r="AD669" s="396"/>
      <c r="AE669" s="396"/>
      <c r="AG669" s="396"/>
      <c r="AH669" s="396"/>
      <c r="AJ669" s="396"/>
      <c r="AK669" s="396"/>
      <c r="AM669" s="396"/>
      <c r="AN669" s="396"/>
      <c r="AP669" s="396"/>
      <c r="AV669" s="396"/>
      <c r="AX669" s="397"/>
      <c r="AY669" s="398"/>
      <c r="AZ669" s="399"/>
      <c r="BA669" s="398"/>
      <c r="BB669" s="399"/>
      <c r="BC669" s="398"/>
      <c r="BD669" s="398"/>
      <c r="BE669" s="356"/>
      <c r="BF669" s="356"/>
      <c r="BG669" s="356"/>
      <c r="BH669" s="356"/>
    </row>
    <row r="670" spans="1:83" ht="21" x14ac:dyDescent="0.35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Q670" s="396"/>
      <c r="S670" s="396"/>
      <c r="T670" s="396"/>
      <c r="V670" s="396"/>
      <c r="X670" s="396"/>
      <c r="Y670" s="396"/>
      <c r="AA670" s="396"/>
      <c r="AB670" s="396"/>
      <c r="AD670" s="396"/>
      <c r="AE670" s="396"/>
      <c r="AG670" s="396"/>
      <c r="AH670" s="396"/>
      <c r="AJ670" s="396"/>
      <c r="AK670" s="396"/>
      <c r="AM670" s="396"/>
      <c r="AN670" s="396"/>
      <c r="AP670" s="396"/>
      <c r="AV670" s="396"/>
      <c r="AX670" s="397"/>
      <c r="AY670" s="398"/>
      <c r="AZ670" s="399"/>
      <c r="BA670" s="398"/>
      <c r="BB670" s="399"/>
      <c r="BC670" s="398"/>
      <c r="BD670" s="398"/>
      <c r="BE670" s="356"/>
      <c r="BF670" s="356"/>
      <c r="BG670" s="356"/>
      <c r="BH670" s="356"/>
    </row>
    <row r="671" spans="1:83" ht="21" x14ac:dyDescent="0.35">
      <c r="A671" s="356" t="s">
        <v>271</v>
      </c>
      <c r="B671" s="824" t="s">
        <v>379</v>
      </c>
      <c r="C671" s="819"/>
      <c r="D671" s="819"/>
      <c r="E671" s="819"/>
      <c r="F671" s="819"/>
      <c r="G671" s="819"/>
      <c r="H671" s="819"/>
      <c r="I671" s="819"/>
      <c r="J671" s="355"/>
      <c r="Q671" s="396"/>
      <c r="S671" s="396"/>
      <c r="T671" s="396"/>
      <c r="V671" s="396"/>
      <c r="X671" s="396"/>
      <c r="Y671" s="396"/>
      <c r="AA671" s="396"/>
      <c r="AB671" s="396"/>
      <c r="AD671" s="396"/>
      <c r="AE671" s="396"/>
      <c r="AG671" s="396"/>
      <c r="AH671" s="396"/>
      <c r="AJ671" s="396"/>
      <c r="AK671" s="396"/>
      <c r="AM671" s="396"/>
      <c r="AN671" s="396"/>
      <c r="AP671" s="396"/>
      <c r="AV671" s="396"/>
      <c r="AX671" s="397"/>
      <c r="AY671" s="398"/>
      <c r="AZ671" s="399"/>
      <c r="BA671" s="398"/>
      <c r="BB671" s="399"/>
      <c r="BC671" s="398"/>
      <c r="BD671" s="398"/>
      <c r="BE671" s="356"/>
      <c r="BF671" s="356"/>
      <c r="BG671" s="356"/>
      <c r="BH671" s="356"/>
    </row>
    <row r="672" spans="1:83" ht="21" x14ac:dyDescent="0.35">
      <c r="A672" s="356" t="s">
        <v>272</v>
      </c>
      <c r="B672" s="819">
        <v>26</v>
      </c>
      <c r="C672" s="819"/>
      <c r="D672" s="819"/>
      <c r="E672" s="819"/>
      <c r="F672" s="819"/>
      <c r="G672" s="819"/>
      <c r="H672" s="819"/>
      <c r="I672" s="819"/>
      <c r="J672" s="355"/>
      <c r="Q672" s="396"/>
      <c r="S672" s="396"/>
      <c r="T672" s="396"/>
      <c r="V672" s="396"/>
      <c r="X672" s="396"/>
      <c r="Y672" s="396"/>
      <c r="AA672" s="396"/>
      <c r="AB672" s="396"/>
      <c r="AD672" s="396"/>
      <c r="AE672" s="396"/>
      <c r="AG672" s="396"/>
      <c r="AH672" s="396"/>
      <c r="AJ672" s="396"/>
      <c r="AK672" s="396"/>
      <c r="AM672" s="396"/>
      <c r="AN672" s="396"/>
      <c r="AP672" s="396"/>
      <c r="AV672" s="396"/>
      <c r="AX672" s="397"/>
      <c r="AY672" s="398"/>
      <c r="AZ672" s="399"/>
      <c r="BA672" s="398"/>
      <c r="BB672" s="399"/>
      <c r="BC672" s="398"/>
      <c r="BD672" s="398"/>
      <c r="BE672" s="356"/>
      <c r="BF672" s="360" t="str">
        <f>IF(B672&lt;20,1,"")</f>
        <v/>
      </c>
      <c r="BG672" s="360">
        <f>IF(AND(B672&gt;19,B672&lt;31),1,"")</f>
        <v>1</v>
      </c>
      <c r="BH672" s="360" t="str">
        <f>IF(B672&gt;30,1,"")</f>
        <v/>
      </c>
    </row>
    <row r="673" spans="1:60" ht="21" x14ac:dyDescent="0.35">
      <c r="A673" s="356" t="s">
        <v>273</v>
      </c>
      <c r="B673" s="819" t="s">
        <v>380</v>
      </c>
      <c r="C673" s="819"/>
      <c r="D673" s="819"/>
      <c r="E673" s="819"/>
      <c r="F673" s="819"/>
      <c r="G673" s="819"/>
      <c r="H673" s="819"/>
      <c r="I673" s="819"/>
      <c r="J673" s="355"/>
      <c r="Q673" s="396"/>
      <c r="S673" s="396"/>
      <c r="T673" s="396"/>
      <c r="V673" s="396"/>
      <c r="X673" s="396"/>
      <c r="Y673" s="396"/>
      <c r="AA673" s="396"/>
      <c r="AB673" s="396"/>
      <c r="AD673" s="396"/>
      <c r="AE673" s="396"/>
      <c r="AG673" s="396"/>
      <c r="AH673" s="396"/>
      <c r="AJ673" s="396"/>
      <c r="AK673" s="396"/>
      <c r="AM673" s="396"/>
      <c r="AN673" s="396"/>
      <c r="AP673" s="396"/>
      <c r="AV673" s="396"/>
      <c r="AX673" s="397"/>
      <c r="AY673" s="398"/>
      <c r="AZ673" s="399"/>
      <c r="BA673" s="398"/>
      <c r="BB673" s="399"/>
      <c r="BC673" s="398"/>
      <c r="BD673" s="398"/>
      <c r="BE673" s="356"/>
      <c r="BF673" s="356"/>
      <c r="BG673" s="356"/>
      <c r="BH673" s="356"/>
    </row>
    <row r="674" spans="1:60" ht="21.75" thickBot="1" x14ac:dyDescent="0.4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Q674" s="396"/>
      <c r="S674" s="396"/>
      <c r="T674" s="396"/>
      <c r="V674" s="396"/>
      <c r="X674" s="396"/>
      <c r="Y674" s="396"/>
      <c r="AA674" s="396"/>
      <c r="AB674" s="396"/>
      <c r="AD674" s="396"/>
      <c r="AE674" s="396"/>
      <c r="AG674" s="396"/>
      <c r="AH674" s="396"/>
      <c r="AJ674" s="396"/>
      <c r="AK674" s="396"/>
      <c r="AM674" s="396"/>
      <c r="AN674" s="396"/>
      <c r="AP674" s="396"/>
      <c r="AV674" s="396"/>
      <c r="AX674" s="397"/>
      <c r="AY674" s="398"/>
      <c r="AZ674" s="399"/>
      <c r="BA674" s="398"/>
      <c r="BB674" s="399"/>
      <c r="BC674" s="398"/>
      <c r="BD674" s="398"/>
      <c r="BE674" s="356"/>
      <c r="BF674" s="356"/>
      <c r="BG674" s="356"/>
      <c r="BH674" s="356"/>
    </row>
    <row r="675" spans="1:60" ht="21.75" thickBot="1" x14ac:dyDescent="0.4">
      <c r="A675" s="368" t="s">
        <v>275</v>
      </c>
      <c r="B675" s="369">
        <v>5</v>
      </c>
      <c r="C675" s="370"/>
      <c r="D675" s="355"/>
      <c r="E675" s="355"/>
      <c r="F675" s="355"/>
      <c r="G675" s="355"/>
      <c r="H675" s="355"/>
      <c r="I675" s="355"/>
      <c r="J675" s="355"/>
      <c r="Q675" s="364" t="str">
        <f t="shared" ref="Q675:Q697" si="626">IF(A675="5) Quanto a sua casa pagava de conta de água mensalmente há 10 anos atrás (aproximadamente)?",F675,"")</f>
        <v/>
      </c>
      <c r="R675" s="388"/>
      <c r="S675" s="364" t="str">
        <f t="shared" ref="S675:S697" si="627">IF(A675="5) Quanto a sua casa pagava de conta de água mensalmente há 10 anos atrás (aproximadamente)?",I675,"")</f>
        <v/>
      </c>
      <c r="T675" s="445" t="str">
        <f t="shared" ref="T675:T697" si="628">IF(A675="6) Quanto a sua casa paga de conta de água hoje?  ",F675,"")</f>
        <v/>
      </c>
      <c r="U675" s="388"/>
      <c r="V675" s="445" t="str">
        <f t="shared" ref="V675:V697" si="629">IF(A675="7) Quanto você acha que sua casa pagará de conta de água em 2030?",F675,"")</f>
        <v/>
      </c>
      <c r="W675" s="388"/>
      <c r="X675" s="445" t="str">
        <f t="shared" ref="X675:X697" si="630">IF(A675="7) Quanto você acha que sua casa pagará de conta de água em 2030?",I675,"")</f>
        <v/>
      </c>
      <c r="Y675" s="364" t="str">
        <f t="shared" ref="Y675:Y697" si="631">IF(A675="8) Quanto você acha que sua casa pagará de conta de água em 2050?  ",F675,"")</f>
        <v/>
      </c>
      <c r="Z675" s="388"/>
      <c r="AA675" s="364" t="str">
        <f t="shared" ref="AA675:AA697" si="632">IF(A675="8) Quanto você acha que sua casa pagará de conta de água em 2050?  ",I675,"")</f>
        <v/>
      </c>
      <c r="AB675" s="445" t="str">
        <f t="shared" ref="AB675:AB697" si="633">IF(A675="9) Há dez anos atrás, sua casa produzia quantas sacolinhas de lixo por semana (aproximadamente)?",F675,"")</f>
        <v/>
      </c>
      <c r="AC675" s="388"/>
      <c r="AD675" s="445" t="str">
        <f t="shared" ref="AD675:AD697" si="634">IF(A675="9) Há dez anos atrás, sua casa produzia quantas sacolinhas de lixo por semana (aproximadamente)?",I675,"")</f>
        <v/>
      </c>
      <c r="AE675" s="364" t="str">
        <f t="shared" ref="AE675:AE697" si="635">IF(A675="10) Sua casa produz quantas sacolinhas de lixo por semana hoje em dia?   ",F675,"")</f>
        <v/>
      </c>
      <c r="AF675" s="388"/>
      <c r="AG675" s="364"/>
      <c r="AH675" s="445" t="str">
        <f t="shared" ref="AH675:AH697" si="636">IF(A675="11) Quantas sacolinhas de lixo você acha que sua casa produzirá por semana em 2030?  ",F675,"")</f>
        <v/>
      </c>
      <c r="AI675" s="388"/>
      <c r="AJ675" s="445" t="str">
        <f t="shared" ref="AJ675:AJ697" si="637">IF(A675="11) Quantas sacolinhas de lixo você acha que sua casa produzirá por semana em 2030?  ",I675,"")</f>
        <v/>
      </c>
      <c r="AK675" s="364" t="str">
        <f t="shared" ref="AK675:AK697" si="638">IF(A675="12) Quantas sacolinhas de lixo você acha que sua casa produzirá por semana em 2050?  ",F675,"")</f>
        <v/>
      </c>
      <c r="AL675" s="388"/>
      <c r="AM675" s="364" t="str">
        <f t="shared" ref="AM675:AM697" si="639">IF(A675="12) Quantas sacolinhas de lixo você acha que sua casa produzirá por semana em 2050?  ",I675,"")</f>
        <v/>
      </c>
      <c r="AN675" s="445" t="str">
        <f>IF(A675="13) Qual porcentagem dos recursos financeiros de São Carlos era investida em abastecimento de água e estruturas de saneamento dez anos atrás? ",B675,"")</f>
        <v/>
      </c>
      <c r="AO675" s="388"/>
      <c r="AP675" s="445" t="str">
        <f>IF(A675="13) Qual porcentagem dos recursos financeiros de São Carlos era investida em abastecimento de água e estruturas de saneamento dez anos atrás? ",F675,"")</f>
        <v/>
      </c>
      <c r="AQ675" s="434" t="str">
        <f>IF(A675="14) Qual porcentagem dos recursos financeiros de São Carlos é investida em abastecimento de água e estruturas de saneamento hoje? ",B675,"")</f>
        <v/>
      </c>
      <c r="AR675" s="451"/>
      <c r="AS675" s="434" t="str">
        <f>IF(A675="15) Qual porcentagem dos recursos financeiros de São Carlos será investida em abastecimento de água e estruturas de saneamento em 2030? ",B675,"")</f>
        <v/>
      </c>
      <c r="AT675" s="389"/>
      <c r="AU675" s="435" t="str">
        <f>IF(A675="15) Qual porcentagem dos recursos financeiros de São Carlos será investida em abastecimento de água e estruturas de saneamento em 2030? ",F675,"")</f>
        <v/>
      </c>
      <c r="AV675" s="364" t="str">
        <f>IF(A675="16) Qual porcentagem dos recursos financeiros de São Carlos será investida em abastecimento de água e estruturas de saneamento em 2050?   ",B675,"")</f>
        <v/>
      </c>
      <c r="AW675" s="389"/>
      <c r="AX675" s="365" t="str">
        <f>IF(A675="16) Qual porcentagem dos recursos financeiros de São Carlos será investida em abastecimento de água e estruturas de saneamento em 2050?   ",B675,"")</f>
        <v/>
      </c>
      <c r="AY675" s="366" t="str">
        <f t="shared" ref="AY675:AY697" si="640">IF(A675="17) De onde vem a água que você bebe?  ",H675,"")</f>
        <v/>
      </c>
      <c r="AZ675" s="358" t="str">
        <f t="shared" ref="AZ675:AZ697" si="641">IF(A675="18) Quem é responsável por trazer água para sua casa?  ",H675,"")</f>
        <v/>
      </c>
      <c r="BA675" s="366" t="str">
        <f t="shared" ref="BA675:BA697" si="642">IF(A675="19) O que acontece com o esgoto que sai da sua casa?  ",H675,"")</f>
        <v/>
      </c>
      <c r="BB675" s="358" t="str">
        <f t="shared" ref="BB675:BB697" si="643">IF(A675="20) Quem consome mais água em sua cidade: a população, as indústrias ou as fazendas? ",H675,"")</f>
        <v/>
      </c>
      <c r="BC675" s="366" t="str">
        <f t="shared" ref="BC675:BC697" si="644">IF(A675="21) Você se preocupa se a cidade em que você mora terá água para beber em 2100?  ",H675,"")</f>
        <v/>
      </c>
      <c r="BD675" s="367" t="str">
        <f t="shared" ref="BD675:BD697" si="645">IF(A675="22) Você acredita que pode ajudar no processo de decisão sobre gerenciamento dos recursos hídricos?  Se sim, como? ",H675,"")</f>
        <v/>
      </c>
      <c r="BE675" s="356"/>
      <c r="BF675" s="356"/>
      <c r="BG675" s="356"/>
      <c r="BH675" s="356"/>
    </row>
    <row r="676" spans="1:60" ht="21.75" thickBot="1" x14ac:dyDescent="0.4">
      <c r="A676" s="368" t="s">
        <v>276</v>
      </c>
      <c r="B676" s="369">
        <v>4</v>
      </c>
      <c r="C676" s="370"/>
      <c r="D676" s="355"/>
      <c r="E676" s="355"/>
      <c r="F676" s="355"/>
      <c r="G676" s="355"/>
      <c r="H676" s="355"/>
      <c r="I676" s="355"/>
      <c r="J676" s="355"/>
      <c r="Q676" s="364" t="str">
        <f t="shared" si="626"/>
        <v/>
      </c>
      <c r="R676" s="388"/>
      <c r="S676" s="364" t="str">
        <f t="shared" si="627"/>
        <v/>
      </c>
      <c r="T676" s="445" t="str">
        <f t="shared" si="628"/>
        <v/>
      </c>
      <c r="U676" s="388"/>
      <c r="V676" s="445" t="str">
        <f t="shared" si="629"/>
        <v/>
      </c>
      <c r="W676" s="388"/>
      <c r="X676" s="445" t="str">
        <f t="shared" si="630"/>
        <v/>
      </c>
      <c r="Y676" s="364" t="str">
        <f t="shared" si="631"/>
        <v/>
      </c>
      <c r="Z676" s="388"/>
      <c r="AA676" s="364" t="str">
        <f t="shared" si="632"/>
        <v/>
      </c>
      <c r="AB676" s="445" t="str">
        <f t="shared" si="633"/>
        <v/>
      </c>
      <c r="AC676" s="388"/>
      <c r="AD676" s="445" t="str">
        <f t="shared" si="634"/>
        <v/>
      </c>
      <c r="AE676" s="364" t="str">
        <f t="shared" si="635"/>
        <v/>
      </c>
      <c r="AF676" s="388"/>
      <c r="AG676" s="364"/>
      <c r="AH676" s="445" t="str">
        <f t="shared" si="636"/>
        <v/>
      </c>
      <c r="AI676" s="388"/>
      <c r="AJ676" s="445" t="str">
        <f t="shared" si="637"/>
        <v/>
      </c>
      <c r="AK676" s="364" t="str">
        <f t="shared" si="638"/>
        <v/>
      </c>
      <c r="AL676" s="388"/>
      <c r="AM676" s="364" t="str">
        <f t="shared" si="639"/>
        <v/>
      </c>
      <c r="AN676" s="445" t="str">
        <f t="shared" ref="AN676:AN697" si="646">IF(A676="13) Qual porcentagem dos recursos financeiros de São Carlos era investida em abastecimento de água e estruturas de saneamento dez anos atrás? ",B676,"")</f>
        <v/>
      </c>
      <c r="AO676" s="388"/>
      <c r="AP676" s="445" t="str">
        <f t="shared" ref="AP676:AP697" si="647">IF(A676="13) Qual porcentagem dos recursos financeiros de São Carlos era investida em abastecimento de água e estruturas de saneamento dez anos atrás? ",F676,"")</f>
        <v/>
      </c>
      <c r="AQ676" s="434" t="str">
        <f t="shared" ref="AQ676:AQ697" si="648">IF(A676="14) Qual porcentagem dos recursos financeiros de São Carlos é investida em abastecimento de água e estruturas de saneamento hoje? ",B676,"")</f>
        <v/>
      </c>
      <c r="AR676" s="451"/>
      <c r="AS676" s="434" t="str">
        <f t="shared" ref="AS676:AS697" si="649">IF(A676="15) Qual porcentagem dos recursos financeiros de São Carlos será investida em abastecimento de água e estruturas de saneamento em 2030? ",B676,"")</f>
        <v/>
      </c>
      <c r="AT676" s="389"/>
      <c r="AU676" s="435" t="str">
        <f t="shared" ref="AU676:AU697" si="650">IF(A676="15) Qual porcentagem dos recursos financeiros de São Carlos será investida em abastecimento de água e estruturas de saneamento em 2030? ",F676,"")</f>
        <v/>
      </c>
      <c r="AV676" s="364" t="str">
        <f t="shared" ref="AV676:AV697" si="651">IF(A676="16) Qual porcentagem dos recursos financeiros de São Carlos será investida em abastecimento de água e estruturas de saneamento em 2050?   ",B676,"")</f>
        <v/>
      </c>
      <c r="AW676" s="389"/>
      <c r="AX676" s="365" t="str">
        <f t="shared" ref="AX676:AX697" si="652">IF(A676="16) Qual porcentagem dos recursos financeiros de São Carlos será investida em abastecimento de água e estruturas de saneamento em 2050?   ",B676,"")</f>
        <v/>
      </c>
      <c r="AY676" s="366" t="str">
        <f t="shared" si="640"/>
        <v/>
      </c>
      <c r="AZ676" s="358" t="str">
        <f t="shared" si="641"/>
        <v/>
      </c>
      <c r="BA676" s="366" t="str">
        <f t="shared" si="642"/>
        <v/>
      </c>
      <c r="BB676" s="358" t="str">
        <f t="shared" si="643"/>
        <v/>
      </c>
      <c r="BC676" s="366" t="str">
        <f t="shared" si="644"/>
        <v/>
      </c>
      <c r="BD676" s="367" t="str">
        <f t="shared" si="645"/>
        <v/>
      </c>
      <c r="BE676" s="356"/>
      <c r="BF676" s="356"/>
      <c r="BG676" s="356"/>
      <c r="BH676" s="356"/>
    </row>
    <row r="677" spans="1:60" ht="21.75" thickBot="1" x14ac:dyDescent="0.4">
      <c r="A677" s="368" t="s">
        <v>277</v>
      </c>
      <c r="B677" s="369">
        <v>3</v>
      </c>
      <c r="C677" s="371"/>
      <c r="D677" s="355"/>
      <c r="E677" s="355"/>
      <c r="F677" s="355"/>
      <c r="G677" s="355"/>
      <c r="H677" s="355"/>
      <c r="I677" s="355"/>
      <c r="J677" s="355"/>
      <c r="Q677" s="364" t="str">
        <f t="shared" si="626"/>
        <v/>
      </c>
      <c r="R677" s="388"/>
      <c r="S677" s="364" t="str">
        <f t="shared" si="627"/>
        <v/>
      </c>
      <c r="T677" s="445" t="str">
        <f t="shared" si="628"/>
        <v/>
      </c>
      <c r="U677" s="388"/>
      <c r="V677" s="445" t="str">
        <f t="shared" si="629"/>
        <v/>
      </c>
      <c r="W677" s="388"/>
      <c r="X677" s="445" t="str">
        <f t="shared" si="630"/>
        <v/>
      </c>
      <c r="Y677" s="364" t="str">
        <f t="shared" si="631"/>
        <v/>
      </c>
      <c r="Z677" s="388"/>
      <c r="AA677" s="364" t="str">
        <f t="shared" si="632"/>
        <v/>
      </c>
      <c r="AB677" s="445" t="str">
        <f t="shared" si="633"/>
        <v/>
      </c>
      <c r="AC677" s="388"/>
      <c r="AD677" s="445" t="str">
        <f t="shared" si="634"/>
        <v/>
      </c>
      <c r="AE677" s="364" t="str">
        <f t="shared" si="635"/>
        <v/>
      </c>
      <c r="AF677" s="388"/>
      <c r="AG677" s="364"/>
      <c r="AH677" s="445" t="str">
        <f t="shared" si="636"/>
        <v/>
      </c>
      <c r="AI677" s="388"/>
      <c r="AJ677" s="445" t="str">
        <f t="shared" si="637"/>
        <v/>
      </c>
      <c r="AK677" s="364" t="str">
        <f t="shared" si="638"/>
        <v/>
      </c>
      <c r="AL677" s="388"/>
      <c r="AM677" s="364" t="str">
        <f t="shared" si="639"/>
        <v/>
      </c>
      <c r="AN677" s="445" t="str">
        <f t="shared" si="646"/>
        <v/>
      </c>
      <c r="AO677" s="388"/>
      <c r="AP677" s="445" t="str">
        <f t="shared" si="647"/>
        <v/>
      </c>
      <c r="AQ677" s="434" t="str">
        <f t="shared" si="648"/>
        <v/>
      </c>
      <c r="AR677" s="451"/>
      <c r="AS677" s="434" t="str">
        <f t="shared" si="649"/>
        <v/>
      </c>
      <c r="AT677" s="389"/>
      <c r="AU677" s="435" t="str">
        <f t="shared" si="650"/>
        <v/>
      </c>
      <c r="AV677" s="364" t="str">
        <f t="shared" si="651"/>
        <v/>
      </c>
      <c r="AW677" s="389"/>
      <c r="AX677" s="365" t="str">
        <f t="shared" si="652"/>
        <v/>
      </c>
      <c r="AY677" s="366" t="str">
        <f t="shared" si="640"/>
        <v/>
      </c>
      <c r="AZ677" s="358" t="str">
        <f t="shared" si="641"/>
        <v/>
      </c>
      <c r="BA677" s="366" t="str">
        <f t="shared" si="642"/>
        <v/>
      </c>
      <c r="BB677" s="358" t="str">
        <f t="shared" si="643"/>
        <v/>
      </c>
      <c r="BC677" s="366" t="str">
        <f t="shared" si="644"/>
        <v/>
      </c>
      <c r="BD677" s="367" t="str">
        <f t="shared" si="645"/>
        <v/>
      </c>
      <c r="BE677" s="356"/>
      <c r="BF677" s="356"/>
      <c r="BG677" s="356"/>
      <c r="BH677" s="356"/>
    </row>
    <row r="678" spans="1:60" ht="21.75" thickBot="1" x14ac:dyDescent="0.4">
      <c r="A678" s="368" t="s">
        <v>278</v>
      </c>
      <c r="B678" s="369">
        <v>3</v>
      </c>
      <c r="C678" s="370"/>
      <c r="D678" s="355"/>
      <c r="E678" s="355"/>
      <c r="F678" s="355"/>
      <c r="G678" s="355"/>
      <c r="H678" s="355"/>
      <c r="I678" s="355"/>
      <c r="J678" s="355"/>
      <c r="Q678" s="364" t="str">
        <f t="shared" si="626"/>
        <v/>
      </c>
      <c r="R678" s="388"/>
      <c r="S678" s="364" t="str">
        <f t="shared" si="627"/>
        <v/>
      </c>
      <c r="T678" s="445" t="str">
        <f t="shared" si="628"/>
        <v/>
      </c>
      <c r="U678" s="388"/>
      <c r="V678" s="445" t="str">
        <f t="shared" si="629"/>
        <v/>
      </c>
      <c r="W678" s="388"/>
      <c r="X678" s="445" t="str">
        <f t="shared" si="630"/>
        <v/>
      </c>
      <c r="Y678" s="364" t="str">
        <f t="shared" si="631"/>
        <v/>
      </c>
      <c r="Z678" s="388"/>
      <c r="AA678" s="364" t="str">
        <f t="shared" si="632"/>
        <v/>
      </c>
      <c r="AB678" s="445" t="str">
        <f t="shared" si="633"/>
        <v/>
      </c>
      <c r="AC678" s="388"/>
      <c r="AD678" s="445" t="str">
        <f t="shared" si="634"/>
        <v/>
      </c>
      <c r="AE678" s="364" t="str">
        <f t="shared" si="635"/>
        <v/>
      </c>
      <c r="AF678" s="388"/>
      <c r="AG678" s="364"/>
      <c r="AH678" s="445" t="str">
        <f t="shared" si="636"/>
        <v/>
      </c>
      <c r="AI678" s="388"/>
      <c r="AJ678" s="445" t="str">
        <f t="shared" si="637"/>
        <v/>
      </c>
      <c r="AK678" s="364" t="str">
        <f t="shared" si="638"/>
        <v/>
      </c>
      <c r="AL678" s="388"/>
      <c r="AM678" s="364" t="str">
        <f t="shared" si="639"/>
        <v/>
      </c>
      <c r="AN678" s="445" t="str">
        <f t="shared" si="646"/>
        <v/>
      </c>
      <c r="AO678" s="388"/>
      <c r="AP678" s="445" t="str">
        <f t="shared" si="647"/>
        <v/>
      </c>
      <c r="AQ678" s="434" t="str">
        <f t="shared" si="648"/>
        <v/>
      </c>
      <c r="AR678" s="451"/>
      <c r="AS678" s="434" t="str">
        <f t="shared" si="649"/>
        <v/>
      </c>
      <c r="AT678" s="389"/>
      <c r="AU678" s="435" t="str">
        <f t="shared" si="650"/>
        <v/>
      </c>
      <c r="AV678" s="364" t="str">
        <f t="shared" si="651"/>
        <v/>
      </c>
      <c r="AW678" s="389"/>
      <c r="AX678" s="365" t="str">
        <f t="shared" si="652"/>
        <v/>
      </c>
      <c r="AY678" s="366" t="str">
        <f t="shared" si="640"/>
        <v/>
      </c>
      <c r="AZ678" s="358" t="str">
        <f t="shared" si="641"/>
        <v/>
      </c>
      <c r="BA678" s="366" t="str">
        <f t="shared" si="642"/>
        <v/>
      </c>
      <c r="BB678" s="358" t="str">
        <f t="shared" si="643"/>
        <v/>
      </c>
      <c r="BC678" s="366" t="str">
        <f t="shared" si="644"/>
        <v/>
      </c>
      <c r="BD678" s="367" t="str">
        <f t="shared" si="645"/>
        <v/>
      </c>
      <c r="BE678" s="356"/>
      <c r="BF678" s="356"/>
      <c r="BG678" s="356"/>
      <c r="BH678" s="356"/>
    </row>
    <row r="679" spans="1:60" ht="21.75" thickBot="1" x14ac:dyDescent="0.4">
      <c r="A679" s="368" t="s">
        <v>279</v>
      </c>
      <c r="B679" s="369"/>
      <c r="C679" s="372"/>
      <c r="D679" s="814" t="s">
        <v>280</v>
      </c>
      <c r="E679" s="815"/>
      <c r="F679" s="373">
        <f>IF(B675&gt;0,B679/B675,"")</f>
        <v>0</v>
      </c>
      <c r="G679" s="368" t="s">
        <v>281</v>
      </c>
      <c r="H679" s="374"/>
      <c r="I679" s="375">
        <f>IF(B675&gt;0,(F679-F680)/F680,"")</f>
        <v>-1</v>
      </c>
      <c r="J679" s="355"/>
      <c r="Q679" s="364"/>
      <c r="R679" s="388"/>
      <c r="S679" s="364">
        <f t="shared" si="627"/>
        <v>-1</v>
      </c>
      <c r="T679" s="445" t="str">
        <f t="shared" si="628"/>
        <v/>
      </c>
      <c r="U679" s="388"/>
      <c r="V679" s="445" t="str">
        <f t="shared" si="629"/>
        <v/>
      </c>
      <c r="W679" s="388"/>
      <c r="X679" s="445" t="str">
        <f t="shared" si="630"/>
        <v/>
      </c>
      <c r="Y679" s="364" t="str">
        <f t="shared" si="631"/>
        <v/>
      </c>
      <c r="Z679" s="388"/>
      <c r="AA679" s="364" t="str">
        <f t="shared" si="632"/>
        <v/>
      </c>
      <c r="AB679" s="445" t="str">
        <f t="shared" si="633"/>
        <v/>
      </c>
      <c r="AC679" s="388"/>
      <c r="AD679" s="445" t="str">
        <f t="shared" si="634"/>
        <v/>
      </c>
      <c r="AE679" s="364" t="str">
        <f t="shared" si="635"/>
        <v/>
      </c>
      <c r="AF679" s="388"/>
      <c r="AG679" s="364"/>
      <c r="AH679" s="445" t="str">
        <f t="shared" si="636"/>
        <v/>
      </c>
      <c r="AI679" s="388"/>
      <c r="AJ679" s="445" t="str">
        <f t="shared" si="637"/>
        <v/>
      </c>
      <c r="AK679" s="364" t="str">
        <f t="shared" si="638"/>
        <v/>
      </c>
      <c r="AL679" s="388"/>
      <c r="AM679" s="364" t="str">
        <f t="shared" si="639"/>
        <v/>
      </c>
      <c r="AN679" s="445" t="str">
        <f t="shared" si="646"/>
        <v/>
      </c>
      <c r="AO679" s="388"/>
      <c r="AP679" s="445" t="str">
        <f t="shared" si="647"/>
        <v/>
      </c>
      <c r="AQ679" s="434" t="str">
        <f t="shared" si="648"/>
        <v/>
      </c>
      <c r="AR679" s="451"/>
      <c r="AS679" s="434" t="str">
        <f t="shared" si="649"/>
        <v/>
      </c>
      <c r="AT679" s="389"/>
      <c r="AU679" s="435" t="str">
        <f t="shared" si="650"/>
        <v/>
      </c>
      <c r="AV679" s="364" t="str">
        <f t="shared" si="651"/>
        <v/>
      </c>
      <c r="AW679" s="389"/>
      <c r="AX679" s="365" t="str">
        <f t="shared" si="652"/>
        <v/>
      </c>
      <c r="AY679" s="366" t="str">
        <f t="shared" si="640"/>
        <v/>
      </c>
      <c r="AZ679" s="358" t="str">
        <f t="shared" si="641"/>
        <v/>
      </c>
      <c r="BA679" s="366" t="str">
        <f t="shared" si="642"/>
        <v/>
      </c>
      <c r="BB679" s="358" t="str">
        <f t="shared" si="643"/>
        <v/>
      </c>
      <c r="BC679" s="366" t="str">
        <f t="shared" si="644"/>
        <v/>
      </c>
      <c r="BD679" s="367" t="str">
        <f t="shared" si="645"/>
        <v/>
      </c>
      <c r="BE679" s="356"/>
      <c r="BF679" s="356"/>
      <c r="BG679" s="356"/>
      <c r="BH679" s="356"/>
    </row>
    <row r="680" spans="1:60" ht="21.75" thickBot="1" x14ac:dyDescent="0.4">
      <c r="A680" s="368" t="s">
        <v>282</v>
      </c>
      <c r="B680" s="369">
        <v>60</v>
      </c>
      <c r="C680" s="372"/>
      <c r="D680" s="814" t="s">
        <v>280</v>
      </c>
      <c r="E680" s="815"/>
      <c r="F680" s="373">
        <f>IF(B676&gt;0,B680/B676,"")</f>
        <v>15</v>
      </c>
      <c r="G680" s="376"/>
      <c r="H680" s="377"/>
      <c r="I680" s="378"/>
      <c r="J680" s="355"/>
      <c r="Q680" s="364" t="str">
        <f t="shared" si="626"/>
        <v/>
      </c>
      <c r="R680" s="388"/>
      <c r="S680" s="364" t="str">
        <f t="shared" si="627"/>
        <v/>
      </c>
      <c r="T680" s="445">
        <f t="shared" si="628"/>
        <v>15</v>
      </c>
      <c r="U680" s="388"/>
      <c r="V680" s="445" t="str">
        <f t="shared" si="629"/>
        <v/>
      </c>
      <c r="W680" s="388"/>
      <c r="X680" s="445" t="str">
        <f t="shared" si="630"/>
        <v/>
      </c>
      <c r="Y680" s="364" t="str">
        <f t="shared" si="631"/>
        <v/>
      </c>
      <c r="Z680" s="388"/>
      <c r="AA680" s="364" t="str">
        <f t="shared" si="632"/>
        <v/>
      </c>
      <c r="AB680" s="445" t="str">
        <f t="shared" si="633"/>
        <v/>
      </c>
      <c r="AC680" s="388"/>
      <c r="AD680" s="445" t="str">
        <f t="shared" si="634"/>
        <v/>
      </c>
      <c r="AE680" s="364" t="str">
        <f t="shared" si="635"/>
        <v/>
      </c>
      <c r="AF680" s="388"/>
      <c r="AG680" s="364"/>
      <c r="AH680" s="445" t="str">
        <f t="shared" si="636"/>
        <v/>
      </c>
      <c r="AI680" s="388"/>
      <c r="AJ680" s="445" t="str">
        <f t="shared" si="637"/>
        <v/>
      </c>
      <c r="AK680" s="364" t="str">
        <f t="shared" si="638"/>
        <v/>
      </c>
      <c r="AL680" s="388"/>
      <c r="AM680" s="364" t="str">
        <f t="shared" si="639"/>
        <v/>
      </c>
      <c r="AN680" s="445" t="str">
        <f t="shared" si="646"/>
        <v/>
      </c>
      <c r="AO680" s="388"/>
      <c r="AP680" s="445" t="str">
        <f t="shared" si="647"/>
        <v/>
      </c>
      <c r="AQ680" s="434" t="str">
        <f t="shared" si="648"/>
        <v/>
      </c>
      <c r="AR680" s="451"/>
      <c r="AS680" s="434" t="str">
        <f t="shared" si="649"/>
        <v/>
      </c>
      <c r="AT680" s="389"/>
      <c r="AU680" s="435" t="str">
        <f t="shared" si="650"/>
        <v/>
      </c>
      <c r="AV680" s="364" t="str">
        <f t="shared" si="651"/>
        <v/>
      </c>
      <c r="AW680" s="389"/>
      <c r="AX680" s="365" t="str">
        <f t="shared" si="652"/>
        <v/>
      </c>
      <c r="AY680" s="366" t="str">
        <f t="shared" si="640"/>
        <v/>
      </c>
      <c r="AZ680" s="358" t="str">
        <f t="shared" si="641"/>
        <v/>
      </c>
      <c r="BA680" s="366" t="str">
        <f t="shared" si="642"/>
        <v/>
      </c>
      <c r="BB680" s="358" t="str">
        <f t="shared" si="643"/>
        <v/>
      </c>
      <c r="BC680" s="366" t="str">
        <f t="shared" si="644"/>
        <v/>
      </c>
      <c r="BD680" s="367" t="str">
        <f t="shared" si="645"/>
        <v/>
      </c>
      <c r="BE680" s="356"/>
      <c r="BF680" s="356"/>
      <c r="BG680" s="356"/>
      <c r="BH680" s="356"/>
    </row>
    <row r="681" spans="1:60" ht="21.75" thickBot="1" x14ac:dyDescent="0.4">
      <c r="A681" s="368" t="s">
        <v>283</v>
      </c>
      <c r="B681" s="369">
        <v>150</v>
      </c>
      <c r="C681" s="372"/>
      <c r="D681" s="814" t="s">
        <v>280</v>
      </c>
      <c r="E681" s="815"/>
      <c r="F681" s="373">
        <f>IF(B677&gt;0,B681/B677,"")</f>
        <v>50</v>
      </c>
      <c r="G681" s="368" t="s">
        <v>284</v>
      </c>
      <c r="H681" s="374"/>
      <c r="I681" s="375">
        <f>IF(B676&gt;0,(F681-F680)/F680,"")</f>
        <v>2.3333333333333335</v>
      </c>
      <c r="J681" s="355"/>
      <c r="Q681" s="364" t="str">
        <f t="shared" si="626"/>
        <v/>
      </c>
      <c r="R681" s="388"/>
      <c r="S681" s="364" t="str">
        <f t="shared" si="627"/>
        <v/>
      </c>
      <c r="T681" s="445" t="str">
        <f t="shared" si="628"/>
        <v/>
      </c>
      <c r="U681" s="388"/>
      <c r="V681" s="445">
        <f t="shared" si="629"/>
        <v>50</v>
      </c>
      <c r="W681" s="388"/>
      <c r="X681" s="445">
        <f t="shared" si="630"/>
        <v>2.3333333333333335</v>
      </c>
      <c r="Y681" s="364" t="str">
        <f t="shared" si="631"/>
        <v/>
      </c>
      <c r="Z681" s="388"/>
      <c r="AA681" s="364" t="str">
        <f t="shared" si="632"/>
        <v/>
      </c>
      <c r="AB681" s="445" t="str">
        <f t="shared" si="633"/>
        <v/>
      </c>
      <c r="AC681" s="388"/>
      <c r="AD681" s="445" t="str">
        <f t="shared" si="634"/>
        <v/>
      </c>
      <c r="AE681" s="364" t="str">
        <f t="shared" si="635"/>
        <v/>
      </c>
      <c r="AF681" s="388"/>
      <c r="AG681" s="364"/>
      <c r="AH681" s="445" t="str">
        <f t="shared" si="636"/>
        <v/>
      </c>
      <c r="AI681" s="388"/>
      <c r="AJ681" s="445" t="str">
        <f t="shared" si="637"/>
        <v/>
      </c>
      <c r="AK681" s="364" t="str">
        <f t="shared" si="638"/>
        <v/>
      </c>
      <c r="AL681" s="388"/>
      <c r="AM681" s="364" t="str">
        <f t="shared" si="639"/>
        <v/>
      </c>
      <c r="AN681" s="445" t="str">
        <f t="shared" si="646"/>
        <v/>
      </c>
      <c r="AO681" s="388"/>
      <c r="AP681" s="445" t="str">
        <f t="shared" si="647"/>
        <v/>
      </c>
      <c r="AQ681" s="434" t="str">
        <f t="shared" si="648"/>
        <v/>
      </c>
      <c r="AR681" s="451"/>
      <c r="AS681" s="434" t="str">
        <f t="shared" si="649"/>
        <v/>
      </c>
      <c r="AT681" s="389"/>
      <c r="AU681" s="435" t="str">
        <f t="shared" si="650"/>
        <v/>
      </c>
      <c r="AV681" s="364" t="str">
        <f t="shared" si="651"/>
        <v/>
      </c>
      <c r="AW681" s="389"/>
      <c r="AX681" s="365" t="str">
        <f t="shared" si="652"/>
        <v/>
      </c>
      <c r="AY681" s="366" t="str">
        <f t="shared" si="640"/>
        <v/>
      </c>
      <c r="AZ681" s="358" t="str">
        <f t="shared" si="641"/>
        <v/>
      </c>
      <c r="BA681" s="366" t="str">
        <f t="shared" si="642"/>
        <v/>
      </c>
      <c r="BB681" s="358" t="str">
        <f t="shared" si="643"/>
        <v/>
      </c>
      <c r="BC681" s="366" t="str">
        <f t="shared" si="644"/>
        <v/>
      </c>
      <c r="BD681" s="367" t="str">
        <f t="shared" si="645"/>
        <v/>
      </c>
      <c r="BE681" s="356"/>
      <c r="BF681" s="356"/>
      <c r="BG681" s="356"/>
      <c r="BH681" s="356"/>
    </row>
    <row r="682" spans="1:60" ht="21.75" thickBot="1" x14ac:dyDescent="0.4">
      <c r="A682" s="368" t="s">
        <v>285</v>
      </c>
      <c r="B682" s="369">
        <v>200</v>
      </c>
      <c r="C682" s="372"/>
      <c r="D682" s="814" t="s">
        <v>280</v>
      </c>
      <c r="E682" s="815"/>
      <c r="F682" s="373">
        <f>IF(B678&gt;0,B682/B678,"")</f>
        <v>66.666666666666671</v>
      </c>
      <c r="G682" s="368" t="s">
        <v>286</v>
      </c>
      <c r="H682" s="374"/>
      <c r="I682" s="375">
        <f>IF(B677&gt;0,(F682-F680)/F680,"")</f>
        <v>3.4444444444444446</v>
      </c>
      <c r="J682" s="355"/>
      <c r="Q682" s="364" t="str">
        <f t="shared" si="626"/>
        <v/>
      </c>
      <c r="R682" s="388"/>
      <c r="S682" s="364" t="str">
        <f t="shared" si="627"/>
        <v/>
      </c>
      <c r="T682" s="445" t="str">
        <f t="shared" si="628"/>
        <v/>
      </c>
      <c r="U682" s="388"/>
      <c r="V682" s="445" t="str">
        <f t="shared" si="629"/>
        <v/>
      </c>
      <c r="W682" s="388"/>
      <c r="X682" s="445" t="str">
        <f t="shared" si="630"/>
        <v/>
      </c>
      <c r="Y682" s="364">
        <f t="shared" si="631"/>
        <v>66.666666666666671</v>
      </c>
      <c r="Z682" s="388"/>
      <c r="AA682" s="364">
        <f t="shared" si="632"/>
        <v>3.4444444444444446</v>
      </c>
      <c r="AB682" s="445" t="str">
        <f t="shared" si="633"/>
        <v/>
      </c>
      <c r="AC682" s="388"/>
      <c r="AD682" s="445" t="str">
        <f t="shared" si="634"/>
        <v/>
      </c>
      <c r="AE682" s="364" t="str">
        <f t="shared" si="635"/>
        <v/>
      </c>
      <c r="AF682" s="388"/>
      <c r="AG682" s="364"/>
      <c r="AH682" s="445" t="str">
        <f t="shared" si="636"/>
        <v/>
      </c>
      <c r="AI682" s="388"/>
      <c r="AJ682" s="445" t="str">
        <f t="shared" si="637"/>
        <v/>
      </c>
      <c r="AK682" s="364" t="str">
        <f t="shared" si="638"/>
        <v/>
      </c>
      <c r="AL682" s="388"/>
      <c r="AM682" s="364" t="str">
        <f t="shared" si="639"/>
        <v/>
      </c>
      <c r="AN682" s="445" t="str">
        <f t="shared" si="646"/>
        <v/>
      </c>
      <c r="AO682" s="388"/>
      <c r="AP682" s="445" t="str">
        <f t="shared" si="647"/>
        <v/>
      </c>
      <c r="AQ682" s="434" t="str">
        <f t="shared" si="648"/>
        <v/>
      </c>
      <c r="AR682" s="451"/>
      <c r="AS682" s="434" t="str">
        <f t="shared" si="649"/>
        <v/>
      </c>
      <c r="AT682" s="389"/>
      <c r="AU682" s="435" t="str">
        <f t="shared" si="650"/>
        <v/>
      </c>
      <c r="AV682" s="364" t="str">
        <f t="shared" si="651"/>
        <v/>
      </c>
      <c r="AW682" s="389"/>
      <c r="AX682" s="365" t="str">
        <f t="shared" si="652"/>
        <v/>
      </c>
      <c r="AY682" s="366" t="str">
        <f t="shared" si="640"/>
        <v/>
      </c>
      <c r="AZ682" s="358" t="str">
        <f t="shared" si="641"/>
        <v/>
      </c>
      <c r="BA682" s="366" t="str">
        <f t="shared" si="642"/>
        <v/>
      </c>
      <c r="BB682" s="358" t="str">
        <f t="shared" si="643"/>
        <v/>
      </c>
      <c r="BC682" s="366" t="str">
        <f t="shared" si="644"/>
        <v/>
      </c>
      <c r="BD682" s="367" t="str">
        <f t="shared" si="645"/>
        <v/>
      </c>
      <c r="BE682" s="356"/>
      <c r="BF682" s="356"/>
      <c r="BG682" s="356"/>
      <c r="BH682" s="356"/>
    </row>
    <row r="683" spans="1:60" ht="21.75" thickBot="1" x14ac:dyDescent="0.4">
      <c r="A683" s="368" t="s">
        <v>287</v>
      </c>
      <c r="B683" s="369">
        <v>6</v>
      </c>
      <c r="C683" s="372"/>
      <c r="D683" s="814" t="s">
        <v>288</v>
      </c>
      <c r="E683" s="815"/>
      <c r="F683" s="373">
        <f>B683/B675</f>
        <v>1.2</v>
      </c>
      <c r="G683" s="368" t="s">
        <v>281</v>
      </c>
      <c r="H683" s="374"/>
      <c r="I683" s="375" t="str">
        <f>IF(B679&gt;0,(F683-F684)/F684,"")</f>
        <v/>
      </c>
      <c r="J683" s="355"/>
      <c r="Q683" s="364" t="str">
        <f t="shared" si="626"/>
        <v/>
      </c>
      <c r="R683" s="388"/>
      <c r="S683" s="364" t="str">
        <f t="shared" si="627"/>
        <v/>
      </c>
      <c r="T683" s="445" t="str">
        <f t="shared" si="628"/>
        <v/>
      </c>
      <c r="U683" s="388"/>
      <c r="V683" s="445" t="str">
        <f t="shared" si="629"/>
        <v/>
      </c>
      <c r="W683" s="388"/>
      <c r="X683" s="445" t="str">
        <f t="shared" si="630"/>
        <v/>
      </c>
      <c r="Y683" s="364" t="str">
        <f t="shared" si="631"/>
        <v/>
      </c>
      <c r="Z683" s="388"/>
      <c r="AA683" s="364" t="str">
        <f t="shared" si="632"/>
        <v/>
      </c>
      <c r="AB683" s="445">
        <f t="shared" si="633"/>
        <v>1.2</v>
      </c>
      <c r="AC683" s="388"/>
      <c r="AD683" s="445" t="str">
        <f t="shared" si="634"/>
        <v/>
      </c>
      <c r="AE683" s="364" t="str">
        <f t="shared" si="635"/>
        <v/>
      </c>
      <c r="AF683" s="388"/>
      <c r="AG683" s="364"/>
      <c r="AH683" s="445" t="str">
        <f t="shared" si="636"/>
        <v/>
      </c>
      <c r="AI683" s="388"/>
      <c r="AJ683" s="445" t="str">
        <f t="shared" si="637"/>
        <v/>
      </c>
      <c r="AK683" s="364" t="str">
        <f t="shared" si="638"/>
        <v/>
      </c>
      <c r="AL683" s="388"/>
      <c r="AM683" s="364" t="str">
        <f t="shared" si="639"/>
        <v/>
      </c>
      <c r="AN683" s="445" t="str">
        <f t="shared" si="646"/>
        <v/>
      </c>
      <c r="AO683" s="388"/>
      <c r="AP683" s="445" t="str">
        <f t="shared" si="647"/>
        <v/>
      </c>
      <c r="AQ683" s="434" t="str">
        <f t="shared" si="648"/>
        <v/>
      </c>
      <c r="AR683" s="451"/>
      <c r="AS683" s="434" t="str">
        <f t="shared" si="649"/>
        <v/>
      </c>
      <c r="AT683" s="389"/>
      <c r="AU683" s="435" t="str">
        <f t="shared" si="650"/>
        <v/>
      </c>
      <c r="AV683" s="364" t="str">
        <f t="shared" si="651"/>
        <v/>
      </c>
      <c r="AW683" s="389"/>
      <c r="AX683" s="365" t="str">
        <f t="shared" si="652"/>
        <v/>
      </c>
      <c r="AY683" s="366" t="str">
        <f t="shared" si="640"/>
        <v/>
      </c>
      <c r="AZ683" s="358" t="str">
        <f t="shared" si="641"/>
        <v/>
      </c>
      <c r="BA683" s="366" t="str">
        <f t="shared" si="642"/>
        <v/>
      </c>
      <c r="BB683" s="358" t="str">
        <f t="shared" si="643"/>
        <v/>
      </c>
      <c r="BC683" s="366" t="str">
        <f t="shared" si="644"/>
        <v/>
      </c>
      <c r="BD683" s="367" t="str">
        <f t="shared" si="645"/>
        <v/>
      </c>
      <c r="BE683" s="356"/>
      <c r="BF683" s="356"/>
      <c r="BG683" s="356"/>
      <c r="BH683" s="356"/>
    </row>
    <row r="684" spans="1:60" ht="21.75" thickBot="1" x14ac:dyDescent="0.4">
      <c r="A684" s="368" t="s">
        <v>289</v>
      </c>
      <c r="B684" s="369">
        <v>6</v>
      </c>
      <c r="C684" s="372"/>
      <c r="D684" s="816" t="s">
        <v>288</v>
      </c>
      <c r="E684" s="817"/>
      <c r="F684" s="373">
        <f>IF(B680&gt;0,B684/B676,"")</f>
        <v>1.5</v>
      </c>
      <c r="G684" s="379"/>
      <c r="H684" s="372"/>
      <c r="I684" s="380"/>
      <c r="J684" s="355"/>
      <c r="Q684" s="364" t="str">
        <f t="shared" si="626"/>
        <v/>
      </c>
      <c r="R684" s="388"/>
      <c r="S684" s="364" t="str">
        <f t="shared" si="627"/>
        <v/>
      </c>
      <c r="T684" s="445" t="str">
        <f t="shared" si="628"/>
        <v/>
      </c>
      <c r="U684" s="388"/>
      <c r="V684" s="445" t="str">
        <f t="shared" si="629"/>
        <v/>
      </c>
      <c r="W684" s="388"/>
      <c r="X684" s="445" t="str">
        <f t="shared" si="630"/>
        <v/>
      </c>
      <c r="Y684" s="364" t="str">
        <f t="shared" si="631"/>
        <v/>
      </c>
      <c r="Z684" s="388"/>
      <c r="AA684" s="364" t="str">
        <f t="shared" si="632"/>
        <v/>
      </c>
      <c r="AB684" s="445" t="str">
        <f t="shared" si="633"/>
        <v/>
      </c>
      <c r="AC684" s="388"/>
      <c r="AD684" s="445" t="str">
        <f t="shared" si="634"/>
        <v/>
      </c>
      <c r="AE684" s="364">
        <f t="shared" si="635"/>
        <v>1.5</v>
      </c>
      <c r="AF684" s="388"/>
      <c r="AG684" s="364"/>
      <c r="AH684" s="445" t="str">
        <f t="shared" si="636"/>
        <v/>
      </c>
      <c r="AI684" s="388"/>
      <c r="AJ684" s="445" t="str">
        <f t="shared" si="637"/>
        <v/>
      </c>
      <c r="AK684" s="364" t="str">
        <f t="shared" si="638"/>
        <v/>
      </c>
      <c r="AL684" s="388"/>
      <c r="AM684" s="364" t="str">
        <f t="shared" si="639"/>
        <v/>
      </c>
      <c r="AN684" s="445" t="str">
        <f t="shared" si="646"/>
        <v/>
      </c>
      <c r="AO684" s="388"/>
      <c r="AP684" s="445" t="str">
        <f t="shared" si="647"/>
        <v/>
      </c>
      <c r="AQ684" s="434" t="str">
        <f t="shared" si="648"/>
        <v/>
      </c>
      <c r="AR684" s="451"/>
      <c r="AS684" s="434" t="str">
        <f t="shared" si="649"/>
        <v/>
      </c>
      <c r="AT684" s="389"/>
      <c r="AU684" s="435" t="str">
        <f t="shared" si="650"/>
        <v/>
      </c>
      <c r="AV684" s="364" t="str">
        <f t="shared" si="651"/>
        <v/>
      </c>
      <c r="AW684" s="389"/>
      <c r="AX684" s="365" t="str">
        <f t="shared" si="652"/>
        <v/>
      </c>
      <c r="AY684" s="366" t="str">
        <f t="shared" si="640"/>
        <v/>
      </c>
      <c r="AZ684" s="358" t="str">
        <f t="shared" si="641"/>
        <v/>
      </c>
      <c r="BA684" s="366" t="str">
        <f t="shared" si="642"/>
        <v/>
      </c>
      <c r="BB684" s="358" t="str">
        <f t="shared" si="643"/>
        <v/>
      </c>
      <c r="BC684" s="366" t="str">
        <f t="shared" si="644"/>
        <v/>
      </c>
      <c r="BD684" s="367" t="str">
        <f t="shared" si="645"/>
        <v/>
      </c>
      <c r="BE684" s="356"/>
      <c r="BF684" s="356"/>
      <c r="BG684" s="356"/>
      <c r="BH684" s="356"/>
    </row>
    <row r="685" spans="1:60" ht="21.75" thickBot="1" x14ac:dyDescent="0.4">
      <c r="A685" s="368" t="s">
        <v>290</v>
      </c>
      <c r="B685" s="369">
        <v>5</v>
      </c>
      <c r="C685" s="372"/>
      <c r="D685" s="814" t="s">
        <v>288</v>
      </c>
      <c r="E685" s="815"/>
      <c r="F685" s="373">
        <f>IF(B681&gt;0,B685/B677,"")</f>
        <v>1.6666666666666667</v>
      </c>
      <c r="G685" s="368" t="s">
        <v>284</v>
      </c>
      <c r="H685" s="374"/>
      <c r="I685" s="375">
        <f>IF(B680&gt;0,(F685-F684)/F684,"")</f>
        <v>0.11111111111111116</v>
      </c>
      <c r="J685" s="355"/>
      <c r="Q685" s="364" t="str">
        <f t="shared" si="626"/>
        <v/>
      </c>
      <c r="R685" s="388"/>
      <c r="S685" s="364" t="str">
        <f t="shared" si="627"/>
        <v/>
      </c>
      <c r="T685" s="445" t="str">
        <f t="shared" si="628"/>
        <v/>
      </c>
      <c r="U685" s="388"/>
      <c r="V685" s="445" t="str">
        <f t="shared" si="629"/>
        <v/>
      </c>
      <c r="W685" s="388"/>
      <c r="X685" s="445" t="str">
        <f t="shared" si="630"/>
        <v/>
      </c>
      <c r="Y685" s="364" t="str">
        <f t="shared" si="631"/>
        <v/>
      </c>
      <c r="Z685" s="388"/>
      <c r="AA685" s="364" t="str">
        <f t="shared" si="632"/>
        <v/>
      </c>
      <c r="AB685" s="445" t="str">
        <f t="shared" si="633"/>
        <v/>
      </c>
      <c r="AC685" s="388"/>
      <c r="AD685" s="445" t="str">
        <f t="shared" si="634"/>
        <v/>
      </c>
      <c r="AE685" s="364" t="str">
        <f t="shared" si="635"/>
        <v/>
      </c>
      <c r="AF685" s="388"/>
      <c r="AG685" s="364"/>
      <c r="AH685" s="445">
        <f t="shared" si="636"/>
        <v>1.6666666666666667</v>
      </c>
      <c r="AI685" s="388"/>
      <c r="AJ685" s="445">
        <f t="shared" si="637"/>
        <v>0.11111111111111116</v>
      </c>
      <c r="AK685" s="364" t="str">
        <f t="shared" si="638"/>
        <v/>
      </c>
      <c r="AL685" s="388"/>
      <c r="AM685" s="364" t="str">
        <f t="shared" si="639"/>
        <v/>
      </c>
      <c r="AN685" s="445" t="str">
        <f t="shared" si="646"/>
        <v/>
      </c>
      <c r="AO685" s="388"/>
      <c r="AP685" s="445" t="str">
        <f t="shared" si="647"/>
        <v/>
      </c>
      <c r="AQ685" s="434" t="str">
        <f t="shared" si="648"/>
        <v/>
      </c>
      <c r="AR685" s="451"/>
      <c r="AS685" s="434" t="str">
        <f t="shared" si="649"/>
        <v/>
      </c>
      <c r="AT685" s="389"/>
      <c r="AU685" s="435" t="str">
        <f t="shared" si="650"/>
        <v/>
      </c>
      <c r="AV685" s="364" t="str">
        <f t="shared" si="651"/>
        <v/>
      </c>
      <c r="AW685" s="389"/>
      <c r="AX685" s="365" t="str">
        <f t="shared" si="652"/>
        <v/>
      </c>
      <c r="AY685" s="366" t="str">
        <f t="shared" si="640"/>
        <v/>
      </c>
      <c r="AZ685" s="358" t="str">
        <f t="shared" si="641"/>
        <v/>
      </c>
      <c r="BA685" s="366" t="str">
        <f t="shared" si="642"/>
        <v/>
      </c>
      <c r="BB685" s="358" t="str">
        <f t="shared" si="643"/>
        <v/>
      </c>
      <c r="BC685" s="366" t="str">
        <f t="shared" si="644"/>
        <v/>
      </c>
      <c r="BD685" s="367" t="str">
        <f t="shared" si="645"/>
        <v/>
      </c>
      <c r="BE685" s="356"/>
      <c r="BF685" s="356"/>
      <c r="BG685" s="356"/>
      <c r="BH685" s="356"/>
    </row>
    <row r="686" spans="1:60" ht="21.75" thickBot="1" x14ac:dyDescent="0.4">
      <c r="A686" s="368" t="s">
        <v>291</v>
      </c>
      <c r="B686" s="369">
        <v>5</v>
      </c>
      <c r="C686" s="372"/>
      <c r="D686" s="814" t="s">
        <v>288</v>
      </c>
      <c r="E686" s="815"/>
      <c r="F686" s="373">
        <f>IF(B682&gt;0,B686/B678,"")</f>
        <v>1.6666666666666667</v>
      </c>
      <c r="G686" s="368" t="s">
        <v>286</v>
      </c>
      <c r="H686" s="374"/>
      <c r="I686" s="375">
        <f>IF(B681&gt;0,(F686-F684)/F684,"")</f>
        <v>0.11111111111111116</v>
      </c>
      <c r="J686" s="355"/>
      <c r="Q686" s="364" t="str">
        <f t="shared" si="626"/>
        <v/>
      </c>
      <c r="R686" s="388"/>
      <c r="S686" s="364" t="str">
        <f t="shared" si="627"/>
        <v/>
      </c>
      <c r="T686" s="445" t="str">
        <f t="shared" si="628"/>
        <v/>
      </c>
      <c r="U686" s="388"/>
      <c r="V686" s="445" t="str">
        <f t="shared" si="629"/>
        <v/>
      </c>
      <c r="W686" s="388"/>
      <c r="X686" s="445" t="str">
        <f t="shared" si="630"/>
        <v/>
      </c>
      <c r="Y686" s="364" t="str">
        <f t="shared" si="631"/>
        <v/>
      </c>
      <c r="Z686" s="388"/>
      <c r="AA686" s="364" t="str">
        <f t="shared" si="632"/>
        <v/>
      </c>
      <c r="AB686" s="445" t="str">
        <f t="shared" si="633"/>
        <v/>
      </c>
      <c r="AC686" s="388"/>
      <c r="AD686" s="445" t="str">
        <f t="shared" si="634"/>
        <v/>
      </c>
      <c r="AE686" s="364" t="str">
        <f t="shared" si="635"/>
        <v/>
      </c>
      <c r="AF686" s="388"/>
      <c r="AG686" s="364"/>
      <c r="AH686" s="445" t="str">
        <f t="shared" si="636"/>
        <v/>
      </c>
      <c r="AI686" s="388"/>
      <c r="AJ686" s="445" t="str">
        <f t="shared" si="637"/>
        <v/>
      </c>
      <c r="AK686" s="364">
        <f t="shared" si="638"/>
        <v>1.6666666666666667</v>
      </c>
      <c r="AL686" s="388"/>
      <c r="AM686" s="364">
        <f t="shared" si="639"/>
        <v>0.11111111111111116</v>
      </c>
      <c r="AN686" s="445" t="str">
        <f t="shared" si="646"/>
        <v/>
      </c>
      <c r="AO686" s="388"/>
      <c r="AP686" s="445" t="str">
        <f t="shared" si="647"/>
        <v/>
      </c>
      <c r="AQ686" s="434" t="str">
        <f t="shared" si="648"/>
        <v/>
      </c>
      <c r="AR686" s="451"/>
      <c r="AS686" s="434" t="str">
        <f t="shared" si="649"/>
        <v/>
      </c>
      <c r="AT686" s="389"/>
      <c r="AU686" s="435" t="str">
        <f t="shared" si="650"/>
        <v/>
      </c>
      <c r="AV686" s="364" t="str">
        <f t="shared" si="651"/>
        <v/>
      </c>
      <c r="AW686" s="389"/>
      <c r="AX686" s="365" t="str">
        <f t="shared" si="652"/>
        <v/>
      </c>
      <c r="AY686" s="366" t="str">
        <f t="shared" si="640"/>
        <v/>
      </c>
      <c r="AZ686" s="358" t="str">
        <f t="shared" si="641"/>
        <v/>
      </c>
      <c r="BA686" s="366" t="str">
        <f t="shared" si="642"/>
        <v/>
      </c>
      <c r="BB686" s="358" t="str">
        <f t="shared" si="643"/>
        <v/>
      </c>
      <c r="BC686" s="366" t="str">
        <f t="shared" si="644"/>
        <v/>
      </c>
      <c r="BD686" s="367" t="str">
        <f t="shared" si="645"/>
        <v/>
      </c>
      <c r="BE686" s="356"/>
      <c r="BF686" s="356"/>
      <c r="BG686" s="356"/>
      <c r="BH686" s="356"/>
    </row>
    <row r="687" spans="1:60" ht="21.75" thickBot="1" x14ac:dyDescent="0.4">
      <c r="A687" s="368" t="s">
        <v>292</v>
      </c>
      <c r="B687" s="381">
        <v>0.5</v>
      </c>
      <c r="C687" s="372"/>
      <c r="D687" s="368" t="s">
        <v>281</v>
      </c>
      <c r="E687" s="374"/>
      <c r="F687" s="375">
        <f>IF(B687&gt;0,(B687-B688)/B688,"")</f>
        <v>0.24999999999999994</v>
      </c>
      <c r="G687" s="355"/>
      <c r="H687" s="355"/>
      <c r="I687" s="355"/>
      <c r="J687" s="355"/>
      <c r="Q687" s="364" t="str">
        <f t="shared" si="626"/>
        <v/>
      </c>
      <c r="R687" s="388"/>
      <c r="S687" s="364" t="str">
        <f t="shared" si="627"/>
        <v/>
      </c>
      <c r="T687" s="445" t="str">
        <f t="shared" si="628"/>
        <v/>
      </c>
      <c r="U687" s="388"/>
      <c r="V687" s="445" t="str">
        <f t="shared" si="629"/>
        <v/>
      </c>
      <c r="W687" s="388"/>
      <c r="X687" s="445" t="str">
        <f t="shared" si="630"/>
        <v/>
      </c>
      <c r="Y687" s="364" t="str">
        <f t="shared" si="631"/>
        <v/>
      </c>
      <c r="Z687" s="388"/>
      <c r="AA687" s="364" t="str">
        <f t="shared" si="632"/>
        <v/>
      </c>
      <c r="AB687" s="445" t="str">
        <f t="shared" si="633"/>
        <v/>
      </c>
      <c r="AC687" s="388"/>
      <c r="AD687" s="445" t="str">
        <f t="shared" si="634"/>
        <v/>
      </c>
      <c r="AE687" s="364" t="str">
        <f t="shared" si="635"/>
        <v/>
      </c>
      <c r="AF687" s="388"/>
      <c r="AG687" s="364"/>
      <c r="AH687" s="445" t="str">
        <f t="shared" si="636"/>
        <v/>
      </c>
      <c r="AI687" s="388"/>
      <c r="AJ687" s="445" t="str">
        <f t="shared" si="637"/>
        <v/>
      </c>
      <c r="AK687" s="364" t="str">
        <f t="shared" si="638"/>
        <v/>
      </c>
      <c r="AL687" s="388"/>
      <c r="AM687" s="364" t="str">
        <f t="shared" si="639"/>
        <v/>
      </c>
      <c r="AN687" s="445">
        <f t="shared" si="646"/>
        <v>0.5</v>
      </c>
      <c r="AO687" s="388"/>
      <c r="AP687" s="445">
        <f t="shared" si="647"/>
        <v>0.24999999999999994</v>
      </c>
      <c r="AQ687" s="434" t="str">
        <f t="shared" si="648"/>
        <v/>
      </c>
      <c r="AR687" s="451"/>
      <c r="AS687" s="434" t="str">
        <f t="shared" si="649"/>
        <v/>
      </c>
      <c r="AT687" s="389"/>
      <c r="AU687" s="435" t="str">
        <f t="shared" si="650"/>
        <v/>
      </c>
      <c r="AV687" s="364" t="str">
        <f t="shared" si="651"/>
        <v/>
      </c>
      <c r="AW687" s="389"/>
      <c r="AX687" s="365" t="str">
        <f t="shared" si="652"/>
        <v/>
      </c>
      <c r="AY687" s="366" t="str">
        <f t="shared" si="640"/>
        <v/>
      </c>
      <c r="AZ687" s="358" t="str">
        <f t="shared" si="641"/>
        <v/>
      </c>
      <c r="BA687" s="366" t="str">
        <f t="shared" si="642"/>
        <v/>
      </c>
      <c r="BB687" s="358" t="str">
        <f t="shared" si="643"/>
        <v/>
      </c>
      <c r="BC687" s="366" t="str">
        <f t="shared" si="644"/>
        <v/>
      </c>
      <c r="BD687" s="367" t="str">
        <f t="shared" si="645"/>
        <v/>
      </c>
      <c r="BE687" s="356"/>
      <c r="BF687" s="356"/>
      <c r="BG687" s="356"/>
      <c r="BH687" s="356"/>
    </row>
    <row r="688" spans="1:60" ht="21.75" thickBot="1" x14ac:dyDescent="0.4">
      <c r="A688" s="368" t="s">
        <v>293</v>
      </c>
      <c r="B688" s="381">
        <v>0.4</v>
      </c>
      <c r="C688" s="372"/>
      <c r="D688" s="382"/>
      <c r="E688" s="372"/>
      <c r="F688" s="380"/>
      <c r="G688" s="355"/>
      <c r="H688" s="355"/>
      <c r="I688" s="355"/>
      <c r="J688" s="355"/>
      <c r="Q688" s="364" t="str">
        <f t="shared" si="626"/>
        <v/>
      </c>
      <c r="R688" s="388"/>
      <c r="S688" s="364" t="str">
        <f t="shared" si="627"/>
        <v/>
      </c>
      <c r="T688" s="445" t="str">
        <f t="shared" si="628"/>
        <v/>
      </c>
      <c r="U688" s="388"/>
      <c r="V688" s="445" t="str">
        <f t="shared" si="629"/>
        <v/>
      </c>
      <c r="W688" s="388"/>
      <c r="X688" s="445" t="str">
        <f t="shared" si="630"/>
        <v/>
      </c>
      <c r="Y688" s="364" t="str">
        <f t="shared" si="631"/>
        <v/>
      </c>
      <c r="Z688" s="388"/>
      <c r="AA688" s="364" t="str">
        <f t="shared" si="632"/>
        <v/>
      </c>
      <c r="AB688" s="445" t="str">
        <f t="shared" si="633"/>
        <v/>
      </c>
      <c r="AC688" s="388"/>
      <c r="AD688" s="445" t="str">
        <f t="shared" si="634"/>
        <v/>
      </c>
      <c r="AE688" s="364" t="str">
        <f t="shared" si="635"/>
        <v/>
      </c>
      <c r="AF688" s="388"/>
      <c r="AG688" s="364"/>
      <c r="AH688" s="445" t="str">
        <f t="shared" si="636"/>
        <v/>
      </c>
      <c r="AI688" s="388"/>
      <c r="AJ688" s="445" t="str">
        <f t="shared" si="637"/>
        <v/>
      </c>
      <c r="AK688" s="364" t="str">
        <f t="shared" si="638"/>
        <v/>
      </c>
      <c r="AL688" s="388"/>
      <c r="AM688" s="364" t="str">
        <f t="shared" si="639"/>
        <v/>
      </c>
      <c r="AN688" s="445" t="str">
        <f t="shared" si="646"/>
        <v/>
      </c>
      <c r="AO688" s="388"/>
      <c r="AP688" s="445" t="str">
        <f t="shared" si="647"/>
        <v/>
      </c>
      <c r="AQ688" s="434">
        <f t="shared" si="648"/>
        <v>0.4</v>
      </c>
      <c r="AR688" s="451"/>
      <c r="AS688" s="434" t="str">
        <f t="shared" si="649"/>
        <v/>
      </c>
      <c r="AT688" s="389"/>
      <c r="AU688" s="435" t="str">
        <f t="shared" si="650"/>
        <v/>
      </c>
      <c r="AV688" s="364" t="str">
        <f t="shared" si="651"/>
        <v/>
      </c>
      <c r="AW688" s="389"/>
      <c r="AX688" s="365" t="str">
        <f t="shared" si="652"/>
        <v/>
      </c>
      <c r="AY688" s="366" t="str">
        <f t="shared" si="640"/>
        <v/>
      </c>
      <c r="AZ688" s="358" t="str">
        <f t="shared" si="641"/>
        <v/>
      </c>
      <c r="BA688" s="366" t="str">
        <f t="shared" si="642"/>
        <v/>
      </c>
      <c r="BB688" s="358" t="str">
        <f t="shared" si="643"/>
        <v/>
      </c>
      <c r="BC688" s="366" t="str">
        <f t="shared" si="644"/>
        <v/>
      </c>
      <c r="BD688" s="367" t="str">
        <f t="shared" si="645"/>
        <v/>
      </c>
      <c r="BE688" s="356"/>
      <c r="BF688" s="356"/>
      <c r="BG688" s="356"/>
      <c r="BH688" s="356"/>
    </row>
    <row r="689" spans="1:83" ht="21.75" thickBot="1" x14ac:dyDescent="0.4">
      <c r="A689" s="368" t="s">
        <v>294</v>
      </c>
      <c r="B689" s="381">
        <v>0.6</v>
      </c>
      <c r="C689" s="372"/>
      <c r="D689" s="368" t="s">
        <v>284</v>
      </c>
      <c r="E689" s="374"/>
      <c r="F689" s="375">
        <f>IF(B689&gt;0,(B689-B688)/B688,"")</f>
        <v>0.49999999999999989</v>
      </c>
      <c r="G689" s="355"/>
      <c r="H689" s="355"/>
      <c r="I689" s="355"/>
      <c r="J689" s="355"/>
      <c r="Q689" s="364" t="str">
        <f t="shared" si="626"/>
        <v/>
      </c>
      <c r="R689" s="388"/>
      <c r="S689" s="364" t="str">
        <f t="shared" si="627"/>
        <v/>
      </c>
      <c r="T689" s="445" t="str">
        <f t="shared" si="628"/>
        <v/>
      </c>
      <c r="U689" s="388"/>
      <c r="V689" s="445" t="str">
        <f t="shared" si="629"/>
        <v/>
      </c>
      <c r="W689" s="388"/>
      <c r="X689" s="445" t="str">
        <f t="shared" si="630"/>
        <v/>
      </c>
      <c r="Y689" s="364" t="str">
        <f t="shared" si="631"/>
        <v/>
      </c>
      <c r="Z689" s="388"/>
      <c r="AA689" s="364" t="str">
        <f t="shared" si="632"/>
        <v/>
      </c>
      <c r="AB689" s="445" t="str">
        <f t="shared" si="633"/>
        <v/>
      </c>
      <c r="AC689" s="388"/>
      <c r="AD689" s="445" t="str">
        <f t="shared" si="634"/>
        <v/>
      </c>
      <c r="AE689" s="364" t="str">
        <f t="shared" si="635"/>
        <v/>
      </c>
      <c r="AF689" s="388"/>
      <c r="AG689" s="364"/>
      <c r="AH689" s="445" t="str">
        <f t="shared" si="636"/>
        <v/>
      </c>
      <c r="AI689" s="388"/>
      <c r="AJ689" s="445" t="str">
        <f t="shared" si="637"/>
        <v/>
      </c>
      <c r="AK689" s="364" t="str">
        <f t="shared" si="638"/>
        <v/>
      </c>
      <c r="AL689" s="388"/>
      <c r="AM689" s="364" t="str">
        <f t="shared" si="639"/>
        <v/>
      </c>
      <c r="AN689" s="445" t="str">
        <f t="shared" si="646"/>
        <v/>
      </c>
      <c r="AO689" s="388"/>
      <c r="AP689" s="445" t="str">
        <f t="shared" si="647"/>
        <v/>
      </c>
      <c r="AQ689" s="434" t="str">
        <f t="shared" si="648"/>
        <v/>
      </c>
      <c r="AR689" s="451"/>
      <c r="AS689" s="434">
        <f t="shared" si="649"/>
        <v>0.6</v>
      </c>
      <c r="AT689" s="389"/>
      <c r="AU689" s="435">
        <f t="shared" si="650"/>
        <v>0.49999999999999989</v>
      </c>
      <c r="AV689" s="364" t="str">
        <f t="shared" si="651"/>
        <v/>
      </c>
      <c r="AW689" s="389"/>
      <c r="AX689" s="365" t="str">
        <f t="shared" si="652"/>
        <v/>
      </c>
      <c r="AY689" s="366" t="str">
        <f t="shared" si="640"/>
        <v/>
      </c>
      <c r="AZ689" s="358" t="str">
        <f t="shared" si="641"/>
        <v/>
      </c>
      <c r="BA689" s="366" t="str">
        <f t="shared" si="642"/>
        <v/>
      </c>
      <c r="BB689" s="358" t="str">
        <f t="shared" si="643"/>
        <v/>
      </c>
      <c r="BC689" s="366" t="str">
        <f t="shared" si="644"/>
        <v/>
      </c>
      <c r="BD689" s="367" t="str">
        <f t="shared" si="645"/>
        <v/>
      </c>
      <c r="BE689" s="356"/>
      <c r="BF689" s="356"/>
      <c r="BG689" s="356"/>
      <c r="BH689" s="356"/>
    </row>
    <row r="690" spans="1:83" ht="21.75" thickBot="1" x14ac:dyDescent="0.4">
      <c r="A690" s="368" t="s">
        <v>295</v>
      </c>
      <c r="B690" s="381">
        <v>1</v>
      </c>
      <c r="C690" s="372"/>
      <c r="D690" s="368" t="s">
        <v>286</v>
      </c>
      <c r="E690" s="374"/>
      <c r="F690" s="375">
        <f>IF(B690&gt;0,(B690-B688)/B688,"")</f>
        <v>1.4999999999999998</v>
      </c>
      <c r="G690" s="355"/>
      <c r="H690" s="355"/>
      <c r="I690" s="355"/>
      <c r="J690" s="355"/>
      <c r="Q690" s="364" t="str">
        <f t="shared" si="626"/>
        <v/>
      </c>
      <c r="R690" s="388"/>
      <c r="S690" s="364" t="str">
        <f t="shared" si="627"/>
        <v/>
      </c>
      <c r="T690" s="445" t="str">
        <f t="shared" si="628"/>
        <v/>
      </c>
      <c r="U690" s="388"/>
      <c r="V690" s="445" t="str">
        <f t="shared" si="629"/>
        <v/>
      </c>
      <c r="W690" s="388"/>
      <c r="X690" s="445" t="str">
        <f t="shared" si="630"/>
        <v/>
      </c>
      <c r="Y690" s="364" t="str">
        <f t="shared" si="631"/>
        <v/>
      </c>
      <c r="Z690" s="388"/>
      <c r="AA690" s="364" t="str">
        <f t="shared" si="632"/>
        <v/>
      </c>
      <c r="AB690" s="445" t="str">
        <f t="shared" si="633"/>
        <v/>
      </c>
      <c r="AC690" s="388"/>
      <c r="AD690" s="445" t="str">
        <f t="shared" si="634"/>
        <v/>
      </c>
      <c r="AE690" s="364" t="str">
        <f t="shared" si="635"/>
        <v/>
      </c>
      <c r="AF690" s="388"/>
      <c r="AG690" s="364"/>
      <c r="AH690" s="445" t="str">
        <f t="shared" si="636"/>
        <v/>
      </c>
      <c r="AI690" s="388"/>
      <c r="AJ690" s="445" t="str">
        <f t="shared" si="637"/>
        <v/>
      </c>
      <c r="AK690" s="364" t="str">
        <f t="shared" si="638"/>
        <v/>
      </c>
      <c r="AL690" s="388"/>
      <c r="AM690" s="364" t="str">
        <f t="shared" si="639"/>
        <v/>
      </c>
      <c r="AN690" s="445" t="str">
        <f t="shared" si="646"/>
        <v/>
      </c>
      <c r="AO690" s="388"/>
      <c r="AP690" s="445" t="str">
        <f t="shared" si="647"/>
        <v/>
      </c>
      <c r="AQ690" s="434" t="str">
        <f t="shared" si="648"/>
        <v/>
      </c>
      <c r="AR690" s="451"/>
      <c r="AS690" s="434" t="str">
        <f t="shared" si="649"/>
        <v/>
      </c>
      <c r="AT690" s="389"/>
      <c r="AU690" s="435" t="str">
        <f t="shared" si="650"/>
        <v/>
      </c>
      <c r="AV690" s="364">
        <f t="shared" si="651"/>
        <v>1</v>
      </c>
      <c r="AW690" s="389"/>
      <c r="AX690" s="365">
        <f>IF(A690="16) Qual porcentagem dos recursos financeiros de São Carlos será investida em abastecimento de água e estruturas de saneamento em 2050?   ",F690,"")</f>
        <v>1.4999999999999998</v>
      </c>
      <c r="AY690" s="366" t="str">
        <f t="shared" si="640"/>
        <v/>
      </c>
      <c r="AZ690" s="358" t="str">
        <f t="shared" si="641"/>
        <v/>
      </c>
      <c r="BA690" s="366" t="str">
        <f t="shared" si="642"/>
        <v/>
      </c>
      <c r="BB690" s="358" t="str">
        <f t="shared" si="643"/>
        <v/>
      </c>
      <c r="BC690" s="366" t="str">
        <f t="shared" si="644"/>
        <v/>
      </c>
      <c r="BD690" s="367" t="str">
        <f t="shared" si="645"/>
        <v/>
      </c>
      <c r="BE690" s="356"/>
      <c r="BF690" s="356"/>
      <c r="BG690" s="356"/>
      <c r="BH690" s="356"/>
    </row>
    <row r="691" spans="1:83" ht="21.75" thickBot="1" x14ac:dyDescent="0.4">
      <c r="A691" s="355"/>
      <c r="B691" s="355"/>
      <c r="C691" s="355"/>
      <c r="D691" s="355"/>
      <c r="E691" s="355"/>
      <c r="F691" s="383"/>
      <c r="G691" s="355"/>
      <c r="H691" s="823" t="s">
        <v>296</v>
      </c>
      <c r="I691" s="823"/>
      <c r="J691" s="355"/>
      <c r="Q691" s="364" t="str">
        <f t="shared" si="626"/>
        <v/>
      </c>
      <c r="R691" s="388"/>
      <c r="S691" s="364" t="str">
        <f t="shared" si="627"/>
        <v/>
      </c>
      <c r="T691" s="445" t="str">
        <f t="shared" si="628"/>
        <v/>
      </c>
      <c r="U691" s="388"/>
      <c r="V691" s="445" t="str">
        <f t="shared" si="629"/>
        <v/>
      </c>
      <c r="W691" s="388"/>
      <c r="X691" s="445" t="str">
        <f t="shared" si="630"/>
        <v/>
      </c>
      <c r="Y691" s="364" t="str">
        <f t="shared" si="631"/>
        <v/>
      </c>
      <c r="Z691" s="388"/>
      <c r="AA691" s="364" t="str">
        <f t="shared" si="632"/>
        <v/>
      </c>
      <c r="AB691" s="445" t="str">
        <f t="shared" si="633"/>
        <v/>
      </c>
      <c r="AC691" s="388"/>
      <c r="AD691" s="445" t="str">
        <f t="shared" si="634"/>
        <v/>
      </c>
      <c r="AE691" s="364" t="str">
        <f t="shared" si="635"/>
        <v/>
      </c>
      <c r="AF691" s="388"/>
      <c r="AG691" s="364"/>
      <c r="AH691" s="445" t="str">
        <f t="shared" si="636"/>
        <v/>
      </c>
      <c r="AI691" s="388"/>
      <c r="AJ691" s="445" t="str">
        <f t="shared" si="637"/>
        <v/>
      </c>
      <c r="AK691" s="364" t="str">
        <f t="shared" si="638"/>
        <v/>
      </c>
      <c r="AL691" s="388"/>
      <c r="AM691" s="364" t="str">
        <f t="shared" si="639"/>
        <v/>
      </c>
      <c r="AN691" s="445" t="str">
        <f t="shared" si="646"/>
        <v/>
      </c>
      <c r="AO691" s="388"/>
      <c r="AP691" s="445" t="str">
        <f t="shared" si="647"/>
        <v/>
      </c>
      <c r="AQ691" s="434" t="str">
        <f t="shared" si="648"/>
        <v/>
      </c>
      <c r="AR691" s="451"/>
      <c r="AS691" s="434" t="str">
        <f t="shared" si="649"/>
        <v/>
      </c>
      <c r="AT691" s="389"/>
      <c r="AU691" s="435" t="str">
        <f t="shared" si="650"/>
        <v/>
      </c>
      <c r="AV691" s="364" t="str">
        <f t="shared" si="651"/>
        <v/>
      </c>
      <c r="AW691" s="389"/>
      <c r="AX691" s="365" t="str">
        <f t="shared" si="652"/>
        <v/>
      </c>
      <c r="AY691" s="366" t="str">
        <f t="shared" si="640"/>
        <v/>
      </c>
      <c r="AZ691" s="358" t="str">
        <f t="shared" si="641"/>
        <v/>
      </c>
      <c r="BA691" s="366" t="str">
        <f t="shared" si="642"/>
        <v/>
      </c>
      <c r="BB691" s="358" t="str">
        <f t="shared" si="643"/>
        <v/>
      </c>
      <c r="BC691" s="366" t="str">
        <f t="shared" si="644"/>
        <v/>
      </c>
      <c r="BD691" s="367" t="str">
        <f t="shared" si="645"/>
        <v/>
      </c>
      <c r="BE691" s="356"/>
      <c r="BF691" s="356"/>
      <c r="BG691" s="356"/>
      <c r="BH691" s="356"/>
    </row>
    <row r="692" spans="1:83" ht="21.75" thickBot="1" x14ac:dyDescent="0.4">
      <c r="A692" s="368" t="s">
        <v>297</v>
      </c>
      <c r="B692" s="820" t="s">
        <v>298</v>
      </c>
      <c r="C692" s="821"/>
      <c r="D692" s="821"/>
      <c r="E692" s="821"/>
      <c r="F692" s="821"/>
      <c r="G692" s="822"/>
      <c r="H692" s="819">
        <v>0</v>
      </c>
      <c r="I692" s="819"/>
      <c r="J692" s="355"/>
      <c r="Q692" s="364" t="str">
        <f t="shared" si="626"/>
        <v/>
      </c>
      <c r="R692" s="388"/>
      <c r="S692" s="364" t="str">
        <f t="shared" si="627"/>
        <v/>
      </c>
      <c r="T692" s="445" t="str">
        <f t="shared" si="628"/>
        <v/>
      </c>
      <c r="U692" s="388"/>
      <c r="V692" s="445" t="str">
        <f t="shared" si="629"/>
        <v/>
      </c>
      <c r="W692" s="388"/>
      <c r="X692" s="445" t="str">
        <f t="shared" si="630"/>
        <v/>
      </c>
      <c r="Y692" s="364" t="str">
        <f t="shared" si="631"/>
        <v/>
      </c>
      <c r="Z692" s="388"/>
      <c r="AA692" s="364" t="str">
        <f t="shared" si="632"/>
        <v/>
      </c>
      <c r="AB692" s="445" t="str">
        <f t="shared" si="633"/>
        <v/>
      </c>
      <c r="AC692" s="388"/>
      <c r="AD692" s="445" t="str">
        <f t="shared" si="634"/>
        <v/>
      </c>
      <c r="AE692" s="364" t="str">
        <f t="shared" si="635"/>
        <v/>
      </c>
      <c r="AF692" s="388"/>
      <c r="AG692" s="364"/>
      <c r="AH692" s="445" t="str">
        <f t="shared" si="636"/>
        <v/>
      </c>
      <c r="AI692" s="388"/>
      <c r="AJ692" s="445" t="str">
        <f t="shared" si="637"/>
        <v/>
      </c>
      <c r="AK692" s="364" t="str">
        <f t="shared" si="638"/>
        <v/>
      </c>
      <c r="AL692" s="388"/>
      <c r="AM692" s="364" t="str">
        <f t="shared" si="639"/>
        <v/>
      </c>
      <c r="AN692" s="445" t="str">
        <f t="shared" si="646"/>
        <v/>
      </c>
      <c r="AO692" s="388"/>
      <c r="AP692" s="445" t="str">
        <f t="shared" si="647"/>
        <v/>
      </c>
      <c r="AQ692" s="434" t="str">
        <f t="shared" si="648"/>
        <v/>
      </c>
      <c r="AR692" s="451"/>
      <c r="AS692" s="434" t="str">
        <f t="shared" si="649"/>
        <v/>
      </c>
      <c r="AT692" s="389"/>
      <c r="AU692" s="435" t="str">
        <f t="shared" si="650"/>
        <v/>
      </c>
      <c r="AV692" s="364" t="str">
        <f t="shared" si="651"/>
        <v/>
      </c>
      <c r="AW692" s="389"/>
      <c r="AX692" s="365" t="str">
        <f t="shared" si="652"/>
        <v/>
      </c>
      <c r="AY692" s="366">
        <f t="shared" si="640"/>
        <v>0</v>
      </c>
      <c r="AZ692" s="358" t="str">
        <f t="shared" si="641"/>
        <v/>
      </c>
      <c r="BA692" s="366" t="str">
        <f t="shared" si="642"/>
        <v/>
      </c>
      <c r="BB692" s="358" t="str">
        <f t="shared" si="643"/>
        <v/>
      </c>
      <c r="BC692" s="366" t="str">
        <f t="shared" si="644"/>
        <v/>
      </c>
      <c r="BD692" s="367" t="str">
        <f t="shared" si="645"/>
        <v/>
      </c>
      <c r="BE692" s="356"/>
      <c r="BF692" s="356"/>
      <c r="BG692" s="356"/>
      <c r="BH692" s="356"/>
    </row>
    <row r="693" spans="1:83" ht="21.75" thickBot="1" x14ac:dyDescent="0.4">
      <c r="A693" s="368" t="s">
        <v>299</v>
      </c>
      <c r="B693" s="820" t="s">
        <v>298</v>
      </c>
      <c r="C693" s="821"/>
      <c r="D693" s="821"/>
      <c r="E693" s="821"/>
      <c r="F693" s="821"/>
      <c r="G693" s="822"/>
      <c r="H693" s="819">
        <v>0</v>
      </c>
      <c r="I693" s="819"/>
      <c r="J693" s="355"/>
      <c r="Q693" s="364" t="str">
        <f t="shared" si="626"/>
        <v/>
      </c>
      <c r="R693" s="388"/>
      <c r="S693" s="364" t="str">
        <f t="shared" si="627"/>
        <v/>
      </c>
      <c r="T693" s="445" t="str">
        <f t="shared" si="628"/>
        <v/>
      </c>
      <c r="U693" s="388"/>
      <c r="V693" s="445" t="str">
        <f t="shared" si="629"/>
        <v/>
      </c>
      <c r="W693" s="388"/>
      <c r="X693" s="445" t="str">
        <f t="shared" si="630"/>
        <v/>
      </c>
      <c r="Y693" s="364" t="str">
        <f t="shared" si="631"/>
        <v/>
      </c>
      <c r="Z693" s="388"/>
      <c r="AA693" s="364" t="str">
        <f t="shared" si="632"/>
        <v/>
      </c>
      <c r="AB693" s="445" t="str">
        <f t="shared" si="633"/>
        <v/>
      </c>
      <c r="AC693" s="388"/>
      <c r="AD693" s="445" t="str">
        <f t="shared" si="634"/>
        <v/>
      </c>
      <c r="AE693" s="364" t="str">
        <f t="shared" si="635"/>
        <v/>
      </c>
      <c r="AF693" s="388"/>
      <c r="AG693" s="364"/>
      <c r="AH693" s="445" t="str">
        <f t="shared" si="636"/>
        <v/>
      </c>
      <c r="AI693" s="388"/>
      <c r="AJ693" s="445" t="str">
        <f t="shared" si="637"/>
        <v/>
      </c>
      <c r="AK693" s="364" t="str">
        <f t="shared" si="638"/>
        <v/>
      </c>
      <c r="AL693" s="388"/>
      <c r="AM693" s="364" t="str">
        <f t="shared" si="639"/>
        <v/>
      </c>
      <c r="AN693" s="445" t="str">
        <f t="shared" si="646"/>
        <v/>
      </c>
      <c r="AO693" s="388"/>
      <c r="AP693" s="445" t="str">
        <f t="shared" si="647"/>
        <v/>
      </c>
      <c r="AQ693" s="434" t="str">
        <f t="shared" si="648"/>
        <v/>
      </c>
      <c r="AR693" s="451"/>
      <c r="AS693" s="434" t="str">
        <f t="shared" si="649"/>
        <v/>
      </c>
      <c r="AT693" s="389"/>
      <c r="AU693" s="435" t="str">
        <f t="shared" si="650"/>
        <v/>
      </c>
      <c r="AV693" s="364" t="str">
        <f t="shared" si="651"/>
        <v/>
      </c>
      <c r="AW693" s="389"/>
      <c r="AX693" s="365" t="str">
        <f t="shared" si="652"/>
        <v/>
      </c>
      <c r="AY693" s="366" t="str">
        <f t="shared" si="640"/>
        <v/>
      </c>
      <c r="AZ693" s="358">
        <f t="shared" si="641"/>
        <v>0</v>
      </c>
      <c r="BA693" s="366" t="str">
        <f t="shared" si="642"/>
        <v/>
      </c>
      <c r="BB693" s="358" t="str">
        <f t="shared" si="643"/>
        <v/>
      </c>
      <c r="BC693" s="366" t="str">
        <f t="shared" si="644"/>
        <v/>
      </c>
      <c r="BD693" s="367" t="str">
        <f t="shared" si="645"/>
        <v/>
      </c>
      <c r="BE693" s="356"/>
      <c r="BF693" s="356"/>
      <c r="BG693" s="356"/>
      <c r="BH693" s="356"/>
    </row>
    <row r="694" spans="1:83" ht="21.75" thickBot="1" x14ac:dyDescent="0.4">
      <c r="A694" s="368" t="s">
        <v>301</v>
      </c>
      <c r="B694" s="820" t="s">
        <v>381</v>
      </c>
      <c r="C694" s="821"/>
      <c r="D694" s="821"/>
      <c r="E694" s="821"/>
      <c r="F694" s="821"/>
      <c r="G694" s="822"/>
      <c r="H694" s="819">
        <v>0</v>
      </c>
      <c r="I694" s="819"/>
      <c r="J694" s="355"/>
      <c r="Q694" s="364" t="str">
        <f t="shared" si="626"/>
        <v/>
      </c>
      <c r="R694" s="388"/>
      <c r="S694" s="364" t="str">
        <f t="shared" si="627"/>
        <v/>
      </c>
      <c r="T694" s="445" t="str">
        <f t="shared" si="628"/>
        <v/>
      </c>
      <c r="U694" s="388"/>
      <c r="V694" s="445" t="str">
        <f t="shared" si="629"/>
        <v/>
      </c>
      <c r="W694" s="388"/>
      <c r="X694" s="445" t="str">
        <f t="shared" si="630"/>
        <v/>
      </c>
      <c r="Y694" s="364" t="str">
        <f t="shared" si="631"/>
        <v/>
      </c>
      <c r="Z694" s="388"/>
      <c r="AA694" s="364" t="str">
        <f t="shared" si="632"/>
        <v/>
      </c>
      <c r="AB694" s="445" t="str">
        <f t="shared" si="633"/>
        <v/>
      </c>
      <c r="AC694" s="388"/>
      <c r="AD694" s="445" t="str">
        <f t="shared" si="634"/>
        <v/>
      </c>
      <c r="AE694" s="364" t="str">
        <f t="shared" si="635"/>
        <v/>
      </c>
      <c r="AF694" s="388"/>
      <c r="AG694" s="364"/>
      <c r="AH694" s="445" t="str">
        <f t="shared" si="636"/>
        <v/>
      </c>
      <c r="AI694" s="388"/>
      <c r="AJ694" s="445" t="str">
        <f t="shared" si="637"/>
        <v/>
      </c>
      <c r="AK694" s="364" t="str">
        <f t="shared" si="638"/>
        <v/>
      </c>
      <c r="AL694" s="388"/>
      <c r="AM694" s="364" t="str">
        <f t="shared" si="639"/>
        <v/>
      </c>
      <c r="AN694" s="445" t="str">
        <f t="shared" si="646"/>
        <v/>
      </c>
      <c r="AO694" s="388"/>
      <c r="AP694" s="445" t="str">
        <f t="shared" si="647"/>
        <v/>
      </c>
      <c r="AQ694" s="434" t="str">
        <f t="shared" si="648"/>
        <v/>
      </c>
      <c r="AR694" s="451"/>
      <c r="AS694" s="434" t="str">
        <f t="shared" si="649"/>
        <v/>
      </c>
      <c r="AT694" s="389"/>
      <c r="AU694" s="435" t="str">
        <f t="shared" si="650"/>
        <v/>
      </c>
      <c r="AV694" s="364" t="str">
        <f t="shared" si="651"/>
        <v/>
      </c>
      <c r="AW694" s="389"/>
      <c r="AX694" s="365" t="str">
        <f t="shared" si="652"/>
        <v/>
      </c>
      <c r="AY694" s="366" t="str">
        <f t="shared" si="640"/>
        <v/>
      </c>
      <c r="AZ694" s="358" t="str">
        <f t="shared" si="641"/>
        <v/>
      </c>
      <c r="BA694" s="366">
        <f t="shared" si="642"/>
        <v>0</v>
      </c>
      <c r="BB694" s="358" t="str">
        <f t="shared" si="643"/>
        <v/>
      </c>
      <c r="BC694" s="366" t="str">
        <f t="shared" si="644"/>
        <v/>
      </c>
      <c r="BD694" s="367" t="str">
        <f t="shared" si="645"/>
        <v/>
      </c>
      <c r="BE694" s="356"/>
      <c r="BF694" s="356"/>
      <c r="BG694" s="356"/>
      <c r="BH694" s="356"/>
    </row>
    <row r="695" spans="1:83" ht="21.75" thickBot="1" x14ac:dyDescent="0.4">
      <c r="A695" s="368" t="s">
        <v>302</v>
      </c>
      <c r="B695" s="820" t="s">
        <v>3</v>
      </c>
      <c r="C695" s="821"/>
      <c r="D695" s="821"/>
      <c r="E695" s="821"/>
      <c r="F695" s="821"/>
      <c r="G695" s="822"/>
      <c r="H695" s="819">
        <v>1</v>
      </c>
      <c r="I695" s="819"/>
      <c r="J695" s="355"/>
      <c r="Q695" s="364" t="str">
        <f t="shared" si="626"/>
        <v/>
      </c>
      <c r="R695" s="388"/>
      <c r="S695" s="364" t="str">
        <f t="shared" si="627"/>
        <v/>
      </c>
      <c r="T695" s="445" t="str">
        <f t="shared" si="628"/>
        <v/>
      </c>
      <c r="U695" s="388"/>
      <c r="V695" s="445" t="str">
        <f t="shared" si="629"/>
        <v/>
      </c>
      <c r="W695" s="388"/>
      <c r="X695" s="445" t="str">
        <f t="shared" si="630"/>
        <v/>
      </c>
      <c r="Y695" s="364" t="str">
        <f t="shared" si="631"/>
        <v/>
      </c>
      <c r="Z695" s="388"/>
      <c r="AA695" s="364" t="str">
        <f t="shared" si="632"/>
        <v/>
      </c>
      <c r="AB695" s="445" t="str">
        <f t="shared" si="633"/>
        <v/>
      </c>
      <c r="AC695" s="388"/>
      <c r="AD695" s="445" t="str">
        <f t="shared" si="634"/>
        <v/>
      </c>
      <c r="AE695" s="364" t="str">
        <f t="shared" si="635"/>
        <v/>
      </c>
      <c r="AF695" s="388"/>
      <c r="AG695" s="364"/>
      <c r="AH695" s="445" t="str">
        <f t="shared" si="636"/>
        <v/>
      </c>
      <c r="AI695" s="388"/>
      <c r="AJ695" s="445" t="str">
        <f t="shared" si="637"/>
        <v/>
      </c>
      <c r="AK695" s="364" t="str">
        <f t="shared" si="638"/>
        <v/>
      </c>
      <c r="AL695" s="388"/>
      <c r="AM695" s="364" t="str">
        <f t="shared" si="639"/>
        <v/>
      </c>
      <c r="AN695" s="445" t="str">
        <f t="shared" si="646"/>
        <v/>
      </c>
      <c r="AO695" s="388"/>
      <c r="AP695" s="445" t="str">
        <f t="shared" si="647"/>
        <v/>
      </c>
      <c r="AQ695" s="434" t="str">
        <f t="shared" si="648"/>
        <v/>
      </c>
      <c r="AR695" s="451"/>
      <c r="AS695" s="434" t="str">
        <f t="shared" si="649"/>
        <v/>
      </c>
      <c r="AT695" s="389"/>
      <c r="AU695" s="435" t="str">
        <f t="shared" si="650"/>
        <v/>
      </c>
      <c r="AV695" s="364" t="str">
        <f t="shared" si="651"/>
        <v/>
      </c>
      <c r="AW695" s="389"/>
      <c r="AX695" s="365" t="str">
        <f t="shared" si="652"/>
        <v/>
      </c>
      <c r="AY695" s="366" t="str">
        <f t="shared" si="640"/>
        <v/>
      </c>
      <c r="AZ695" s="358" t="str">
        <f t="shared" si="641"/>
        <v/>
      </c>
      <c r="BA695" s="366" t="str">
        <f t="shared" si="642"/>
        <v/>
      </c>
      <c r="BB695" s="358">
        <f t="shared" si="643"/>
        <v>1</v>
      </c>
      <c r="BC695" s="366" t="str">
        <f t="shared" si="644"/>
        <v/>
      </c>
      <c r="BD695" s="367" t="str">
        <f t="shared" si="645"/>
        <v/>
      </c>
      <c r="BE695" s="356"/>
      <c r="BF695" s="356"/>
      <c r="BG695" s="356"/>
      <c r="BH695" s="356"/>
    </row>
    <row r="696" spans="1:83" ht="21.75" thickBot="1" x14ac:dyDescent="0.4">
      <c r="A696" s="368" t="s">
        <v>303</v>
      </c>
      <c r="B696" s="820" t="s">
        <v>335</v>
      </c>
      <c r="C696" s="821"/>
      <c r="D696" s="821"/>
      <c r="E696" s="821"/>
      <c r="F696" s="821"/>
      <c r="G696" s="822"/>
      <c r="H696" s="819">
        <v>1</v>
      </c>
      <c r="I696" s="819"/>
      <c r="J696" s="355"/>
      <c r="Q696" s="364" t="str">
        <f t="shared" si="626"/>
        <v/>
      </c>
      <c r="R696" s="388"/>
      <c r="S696" s="364" t="str">
        <f t="shared" si="627"/>
        <v/>
      </c>
      <c r="T696" s="445" t="str">
        <f t="shared" si="628"/>
        <v/>
      </c>
      <c r="U696" s="388"/>
      <c r="V696" s="445" t="str">
        <f t="shared" si="629"/>
        <v/>
      </c>
      <c r="W696" s="388"/>
      <c r="X696" s="445" t="str">
        <f t="shared" si="630"/>
        <v/>
      </c>
      <c r="Y696" s="364" t="str">
        <f t="shared" si="631"/>
        <v/>
      </c>
      <c r="Z696" s="388"/>
      <c r="AA696" s="364" t="str">
        <f t="shared" si="632"/>
        <v/>
      </c>
      <c r="AB696" s="445" t="str">
        <f t="shared" si="633"/>
        <v/>
      </c>
      <c r="AC696" s="388"/>
      <c r="AD696" s="445" t="str">
        <f t="shared" si="634"/>
        <v/>
      </c>
      <c r="AE696" s="364" t="str">
        <f t="shared" si="635"/>
        <v/>
      </c>
      <c r="AF696" s="388"/>
      <c r="AG696" s="364"/>
      <c r="AH696" s="445" t="str">
        <f t="shared" si="636"/>
        <v/>
      </c>
      <c r="AI696" s="388"/>
      <c r="AJ696" s="445" t="str">
        <f t="shared" si="637"/>
        <v/>
      </c>
      <c r="AK696" s="364" t="str">
        <f t="shared" si="638"/>
        <v/>
      </c>
      <c r="AL696" s="388"/>
      <c r="AM696" s="364" t="str">
        <f t="shared" si="639"/>
        <v/>
      </c>
      <c r="AN696" s="445" t="str">
        <f t="shared" si="646"/>
        <v/>
      </c>
      <c r="AO696" s="388"/>
      <c r="AP696" s="445" t="str">
        <f t="shared" si="647"/>
        <v/>
      </c>
      <c r="AQ696" s="434" t="str">
        <f t="shared" si="648"/>
        <v/>
      </c>
      <c r="AR696" s="451"/>
      <c r="AS696" s="434" t="str">
        <f t="shared" si="649"/>
        <v/>
      </c>
      <c r="AT696" s="389"/>
      <c r="AU696" s="435" t="str">
        <f t="shared" si="650"/>
        <v/>
      </c>
      <c r="AV696" s="364" t="str">
        <f t="shared" si="651"/>
        <v/>
      </c>
      <c r="AW696" s="389"/>
      <c r="AX696" s="365" t="str">
        <f t="shared" si="652"/>
        <v/>
      </c>
      <c r="AY696" s="366" t="str">
        <f t="shared" si="640"/>
        <v/>
      </c>
      <c r="AZ696" s="358" t="str">
        <f t="shared" si="641"/>
        <v/>
      </c>
      <c r="BA696" s="366" t="str">
        <f t="shared" si="642"/>
        <v/>
      </c>
      <c r="BB696" s="358" t="str">
        <f t="shared" si="643"/>
        <v/>
      </c>
      <c r="BC696" s="366">
        <f t="shared" si="644"/>
        <v>1</v>
      </c>
      <c r="BD696" s="367" t="str">
        <f t="shared" si="645"/>
        <v/>
      </c>
      <c r="BE696" s="356"/>
      <c r="BF696" s="356"/>
      <c r="BG696" s="356"/>
      <c r="BH696" s="356"/>
    </row>
    <row r="697" spans="1:83" ht="21.75" thickBot="1" x14ac:dyDescent="0.4">
      <c r="A697" s="368" t="s">
        <v>305</v>
      </c>
      <c r="B697" s="820"/>
      <c r="C697" s="821"/>
      <c r="D697" s="821"/>
      <c r="E697" s="821"/>
      <c r="F697" s="821"/>
      <c r="G697" s="822"/>
      <c r="H697" s="819"/>
      <c r="I697" s="819"/>
      <c r="J697" s="355"/>
      <c r="Q697" s="364" t="str">
        <f t="shared" si="626"/>
        <v/>
      </c>
      <c r="R697" s="388"/>
      <c r="S697" s="364" t="str">
        <f t="shared" si="627"/>
        <v/>
      </c>
      <c r="T697" s="445" t="str">
        <f t="shared" si="628"/>
        <v/>
      </c>
      <c r="U697" s="388"/>
      <c r="V697" s="445" t="str">
        <f t="shared" si="629"/>
        <v/>
      </c>
      <c r="W697" s="388"/>
      <c r="X697" s="445" t="str">
        <f t="shared" si="630"/>
        <v/>
      </c>
      <c r="Y697" s="364" t="str">
        <f t="shared" si="631"/>
        <v/>
      </c>
      <c r="Z697" s="388"/>
      <c r="AA697" s="364" t="str">
        <f t="shared" si="632"/>
        <v/>
      </c>
      <c r="AB697" s="445" t="str">
        <f t="shared" si="633"/>
        <v/>
      </c>
      <c r="AC697" s="388"/>
      <c r="AD697" s="445" t="str">
        <f t="shared" si="634"/>
        <v/>
      </c>
      <c r="AE697" s="364" t="str">
        <f t="shared" si="635"/>
        <v/>
      </c>
      <c r="AF697" s="388"/>
      <c r="AG697" s="364"/>
      <c r="AH697" s="445" t="str">
        <f t="shared" si="636"/>
        <v/>
      </c>
      <c r="AI697" s="388"/>
      <c r="AJ697" s="445" t="str">
        <f t="shared" si="637"/>
        <v/>
      </c>
      <c r="AK697" s="364" t="str">
        <f t="shared" si="638"/>
        <v/>
      </c>
      <c r="AL697" s="388"/>
      <c r="AM697" s="364" t="str">
        <f t="shared" si="639"/>
        <v/>
      </c>
      <c r="AN697" s="445" t="str">
        <f t="shared" si="646"/>
        <v/>
      </c>
      <c r="AO697" s="388"/>
      <c r="AP697" s="445" t="str">
        <f t="shared" si="647"/>
        <v/>
      </c>
      <c r="AQ697" s="434" t="str">
        <f t="shared" si="648"/>
        <v/>
      </c>
      <c r="AR697" s="451"/>
      <c r="AS697" s="434" t="str">
        <f t="shared" si="649"/>
        <v/>
      </c>
      <c r="AT697" s="389"/>
      <c r="AU697" s="435" t="str">
        <f t="shared" si="650"/>
        <v/>
      </c>
      <c r="AV697" s="364" t="str">
        <f t="shared" si="651"/>
        <v/>
      </c>
      <c r="AW697" s="389"/>
      <c r="AX697" s="365" t="str">
        <f t="shared" si="652"/>
        <v/>
      </c>
      <c r="AY697" s="366" t="str">
        <f t="shared" si="640"/>
        <v/>
      </c>
      <c r="AZ697" s="358" t="str">
        <f t="shared" si="641"/>
        <v/>
      </c>
      <c r="BA697" s="366" t="str">
        <f t="shared" si="642"/>
        <v/>
      </c>
      <c r="BB697" s="358" t="str">
        <f t="shared" si="643"/>
        <v/>
      </c>
      <c r="BC697" s="366" t="str">
        <f t="shared" si="644"/>
        <v/>
      </c>
      <c r="BD697" s="367">
        <f t="shared" si="645"/>
        <v>0</v>
      </c>
      <c r="BE697" s="356"/>
      <c r="BF697" s="356"/>
      <c r="BG697" s="356"/>
      <c r="BH697" s="356"/>
      <c r="BJ697" s="360" t="str">
        <f>IF(B672&lt;20,SUM(AY671:BC697),"")</f>
        <v/>
      </c>
      <c r="BK697" s="360">
        <f>IF(AND(B672&gt;19,B672&lt;31),SUM(AY671:BC697),"")</f>
        <v>2</v>
      </c>
      <c r="BL697" s="360" t="str">
        <f>IF(B672&gt;30,SUM(AY671:BC697),"")</f>
        <v/>
      </c>
      <c r="BM697" s="356"/>
      <c r="BN697" s="360" t="str">
        <f>IF(AND(B672&lt;20,BJ697=0),1,"")</f>
        <v/>
      </c>
      <c r="BO697" s="360" t="str">
        <f>IF(AND(B672&lt;20,BJ697=1),1,"")</f>
        <v/>
      </c>
      <c r="BP697" s="360" t="str">
        <f>IF(AND(B672&lt;20,BJ697=2),1,"")</f>
        <v/>
      </c>
      <c r="BQ697" s="360" t="str">
        <f>IF(AND(B672&lt;20,BJ697=3),1,"")</f>
        <v/>
      </c>
      <c r="BR697" s="360" t="str">
        <f>IF(AND(B672&lt;20,BJ697=4),1,"")</f>
        <v/>
      </c>
      <c r="BS697" s="360" t="str">
        <f>IF(AND(B672&lt;20,BJ697=5),1,"")</f>
        <v/>
      </c>
      <c r="BT697" s="360" t="str">
        <f>IF(AND(AND(B672&gt;19,B672&lt;31),BK697=0),1,"")</f>
        <v/>
      </c>
      <c r="BU697" s="360" t="str">
        <f>IF(AND(AND(B672&gt;19,B672&lt;31),BK697=1),1,"")</f>
        <v/>
      </c>
      <c r="BV697" s="360">
        <f>IF(AND(AND(B672&gt;19,B672&lt;31),BK697=2),1,"")</f>
        <v>1</v>
      </c>
      <c r="BW697" s="360" t="str">
        <f>IF(AND(AND(B672&gt;19,B672&lt;31),BK697=3),1,"")</f>
        <v/>
      </c>
      <c r="BX697" s="360" t="str">
        <f>IF(AND(AND(B672&gt;19,B672&lt;31),BK697=4),1,"")</f>
        <v/>
      </c>
      <c r="BY697" s="360" t="str">
        <f>IF(AND(AND(B672&gt;19,B672&lt;31),BK697=5),1,"")</f>
        <v/>
      </c>
      <c r="BZ697" s="360" t="str">
        <f>IF(AND(B672&gt;30,BL697=0),1,"")</f>
        <v/>
      </c>
      <c r="CA697" s="360" t="str">
        <f>IF(AND(B672&gt;30,BL697=1),1,"")</f>
        <v/>
      </c>
      <c r="CB697" s="360" t="str">
        <f>IF(AND(B672&gt;30,BL697=2),1,"")</f>
        <v/>
      </c>
      <c r="CC697" s="360" t="str">
        <f>IF(AND(B672&gt;30,BL697=3),1,"")</f>
        <v/>
      </c>
      <c r="CD697" s="360" t="str">
        <f>IF(AND(B672&gt;30,BL697=4),1,"")</f>
        <v/>
      </c>
      <c r="CE697" s="360" t="str">
        <f>IF(AND(B672&gt;30,BL697=5),1,"")</f>
        <v/>
      </c>
    </row>
    <row r="698" spans="1:83" ht="36" x14ac:dyDescent="0.35">
      <c r="A698" s="818" t="str">
        <f>CONCATENATE("Voluntário",J698)</f>
        <v>Voluntário25</v>
      </c>
      <c r="B698" s="818"/>
      <c r="C698" s="818"/>
      <c r="D698" s="818"/>
      <c r="E698" s="818"/>
      <c r="F698" s="818"/>
      <c r="G698" s="818"/>
      <c r="H698" s="818"/>
      <c r="I698" s="818"/>
      <c r="J698" s="355">
        <f>J669+1</f>
        <v>25</v>
      </c>
      <c r="Q698" s="396"/>
      <c r="S698" s="396"/>
      <c r="T698" s="396"/>
      <c r="V698" s="396"/>
      <c r="X698" s="396"/>
      <c r="Y698" s="396"/>
      <c r="AA698" s="396"/>
      <c r="AB698" s="396"/>
      <c r="AD698" s="396"/>
      <c r="AE698" s="396"/>
      <c r="AG698" s="396"/>
      <c r="AH698" s="396"/>
      <c r="AJ698" s="396"/>
      <c r="AK698" s="396"/>
      <c r="AM698" s="396"/>
      <c r="AN698" s="396"/>
      <c r="AP698" s="396"/>
      <c r="AV698" s="396"/>
      <c r="AX698" s="397"/>
      <c r="AY698" s="398"/>
      <c r="AZ698" s="399"/>
      <c r="BA698" s="398"/>
      <c r="BB698" s="399"/>
      <c r="BC698" s="398"/>
      <c r="BD698" s="398"/>
      <c r="BE698" s="356"/>
      <c r="BF698" s="356"/>
      <c r="BG698" s="356"/>
      <c r="BH698" s="356"/>
    </row>
    <row r="699" spans="1:83" ht="21" x14ac:dyDescent="0.35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Q699" s="396"/>
      <c r="S699" s="396"/>
      <c r="T699" s="396"/>
      <c r="V699" s="396"/>
      <c r="X699" s="396"/>
      <c r="Y699" s="396"/>
      <c r="AA699" s="396"/>
      <c r="AB699" s="396"/>
      <c r="AD699" s="396"/>
      <c r="AE699" s="396"/>
      <c r="AG699" s="396"/>
      <c r="AH699" s="396"/>
      <c r="AJ699" s="396"/>
      <c r="AK699" s="396"/>
      <c r="AM699" s="396"/>
      <c r="AN699" s="396"/>
      <c r="AP699" s="396"/>
      <c r="AV699" s="396"/>
      <c r="AX699" s="397"/>
      <c r="AY699" s="398"/>
      <c r="AZ699" s="399"/>
      <c r="BA699" s="398"/>
      <c r="BB699" s="399"/>
      <c r="BC699" s="398"/>
      <c r="BD699" s="398"/>
      <c r="BE699" s="356"/>
      <c r="BF699" s="356"/>
      <c r="BG699" s="356"/>
      <c r="BH699" s="356"/>
    </row>
    <row r="700" spans="1:83" ht="21" x14ac:dyDescent="0.35">
      <c r="A700" s="356" t="s">
        <v>271</v>
      </c>
      <c r="B700" s="824" t="s">
        <v>382</v>
      </c>
      <c r="C700" s="819"/>
      <c r="D700" s="819"/>
      <c r="E700" s="819"/>
      <c r="F700" s="819"/>
      <c r="G700" s="819"/>
      <c r="H700" s="819"/>
      <c r="I700" s="819"/>
      <c r="J700" s="355"/>
      <c r="Q700" s="396"/>
      <c r="S700" s="396"/>
      <c r="T700" s="396"/>
      <c r="V700" s="396"/>
      <c r="X700" s="396"/>
      <c r="Y700" s="396"/>
      <c r="AA700" s="396"/>
      <c r="AB700" s="396"/>
      <c r="AD700" s="396"/>
      <c r="AE700" s="396"/>
      <c r="AG700" s="396"/>
      <c r="AH700" s="396"/>
      <c r="AJ700" s="396"/>
      <c r="AK700" s="396"/>
      <c r="AM700" s="396"/>
      <c r="AN700" s="396"/>
      <c r="AP700" s="396"/>
      <c r="AV700" s="396"/>
      <c r="AX700" s="397"/>
      <c r="AY700" s="398"/>
      <c r="AZ700" s="399"/>
      <c r="BA700" s="398"/>
      <c r="BB700" s="399"/>
      <c r="BC700" s="398"/>
      <c r="BD700" s="398"/>
      <c r="BE700" s="356"/>
      <c r="BF700" s="356"/>
      <c r="BG700" s="356"/>
      <c r="BH700" s="356"/>
    </row>
    <row r="701" spans="1:83" ht="21" x14ac:dyDescent="0.35">
      <c r="A701" s="356" t="s">
        <v>272</v>
      </c>
      <c r="B701" s="819">
        <v>23</v>
      </c>
      <c r="C701" s="819"/>
      <c r="D701" s="819"/>
      <c r="E701" s="819"/>
      <c r="F701" s="819"/>
      <c r="G701" s="819"/>
      <c r="H701" s="819"/>
      <c r="I701" s="819"/>
      <c r="J701" s="355"/>
      <c r="Q701" s="396"/>
      <c r="S701" s="396"/>
      <c r="T701" s="396"/>
      <c r="V701" s="396"/>
      <c r="X701" s="396"/>
      <c r="Y701" s="396"/>
      <c r="AA701" s="396"/>
      <c r="AB701" s="396"/>
      <c r="AD701" s="396"/>
      <c r="AE701" s="396"/>
      <c r="AG701" s="396"/>
      <c r="AH701" s="396"/>
      <c r="AJ701" s="396"/>
      <c r="AK701" s="396"/>
      <c r="AM701" s="396"/>
      <c r="AN701" s="396"/>
      <c r="AP701" s="396"/>
      <c r="AV701" s="396"/>
      <c r="AX701" s="397"/>
      <c r="AY701" s="398"/>
      <c r="AZ701" s="399"/>
      <c r="BA701" s="398"/>
      <c r="BB701" s="399"/>
      <c r="BC701" s="398"/>
      <c r="BD701" s="398"/>
      <c r="BE701" s="356"/>
      <c r="BF701" s="360" t="str">
        <f>IF(B701&lt;20,1,"")</f>
        <v/>
      </c>
      <c r="BG701" s="360">
        <f>IF(AND(B701&gt;19,B701&lt;31),1,"")</f>
        <v>1</v>
      </c>
      <c r="BH701" s="360" t="str">
        <f>IF(B701&gt;30,1,"")</f>
        <v/>
      </c>
    </row>
    <row r="702" spans="1:83" ht="21" x14ac:dyDescent="0.35">
      <c r="A702" s="356" t="s">
        <v>273</v>
      </c>
      <c r="B702" s="819" t="s">
        <v>343</v>
      </c>
      <c r="C702" s="819"/>
      <c r="D702" s="819"/>
      <c r="E702" s="819"/>
      <c r="F702" s="819"/>
      <c r="G702" s="819"/>
      <c r="H702" s="819"/>
      <c r="I702" s="819"/>
      <c r="J702" s="355"/>
      <c r="Q702" s="396"/>
      <c r="S702" s="396"/>
      <c r="T702" s="396"/>
      <c r="V702" s="396"/>
      <c r="X702" s="396"/>
      <c r="Y702" s="396"/>
      <c r="AA702" s="396"/>
      <c r="AB702" s="396"/>
      <c r="AD702" s="396"/>
      <c r="AE702" s="396"/>
      <c r="AG702" s="396"/>
      <c r="AH702" s="396"/>
      <c r="AJ702" s="396"/>
      <c r="AK702" s="396"/>
      <c r="AM702" s="396"/>
      <c r="AN702" s="396"/>
      <c r="AP702" s="396"/>
      <c r="AV702" s="396"/>
      <c r="AX702" s="397"/>
      <c r="AY702" s="398"/>
      <c r="AZ702" s="399"/>
      <c r="BA702" s="398"/>
      <c r="BB702" s="399"/>
      <c r="BC702" s="398"/>
      <c r="BD702" s="398"/>
      <c r="BE702" s="356"/>
      <c r="BF702" s="356"/>
      <c r="BG702" s="356"/>
      <c r="BH702" s="356"/>
    </row>
    <row r="703" spans="1:83" ht="21.75" thickBot="1" x14ac:dyDescent="0.4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Q703" s="396"/>
      <c r="S703" s="396"/>
      <c r="T703" s="396"/>
      <c r="V703" s="396"/>
      <c r="X703" s="396"/>
      <c r="Y703" s="396"/>
      <c r="AA703" s="396"/>
      <c r="AB703" s="396"/>
      <c r="AD703" s="396"/>
      <c r="AE703" s="396"/>
      <c r="AG703" s="396"/>
      <c r="AH703" s="396"/>
      <c r="AJ703" s="396"/>
      <c r="AK703" s="396"/>
      <c r="AM703" s="396"/>
      <c r="AN703" s="396"/>
      <c r="AP703" s="396"/>
      <c r="AV703" s="396"/>
      <c r="AX703" s="397"/>
      <c r="AY703" s="398"/>
      <c r="AZ703" s="399"/>
      <c r="BA703" s="398"/>
      <c r="BB703" s="399"/>
      <c r="BC703" s="398"/>
      <c r="BD703" s="398"/>
      <c r="BE703" s="356"/>
      <c r="BF703" s="356"/>
      <c r="BG703" s="356"/>
      <c r="BH703" s="356"/>
    </row>
    <row r="704" spans="1:83" ht="21.75" thickBot="1" x14ac:dyDescent="0.4">
      <c r="A704" s="368" t="s">
        <v>275</v>
      </c>
      <c r="B704" s="369">
        <v>4</v>
      </c>
      <c r="C704" s="370"/>
      <c r="D704" s="355"/>
      <c r="E704" s="355"/>
      <c r="F704" s="355"/>
      <c r="G704" s="355"/>
      <c r="H704" s="355"/>
      <c r="I704" s="355"/>
      <c r="J704" s="355"/>
      <c r="Q704" s="364" t="str">
        <f t="shared" ref="Q704:Q726" si="653">IF(A704="5) Quanto a sua casa pagava de conta de água mensalmente há 10 anos atrás (aproximadamente)?",F704,"")</f>
        <v/>
      </c>
      <c r="R704" s="388"/>
      <c r="S704" s="364" t="str">
        <f t="shared" ref="S704:S726" si="654">IF(A704="5) Quanto a sua casa pagava de conta de água mensalmente há 10 anos atrás (aproximadamente)?",I704,"")</f>
        <v/>
      </c>
      <c r="T704" s="445" t="str">
        <f t="shared" ref="T704:T726" si="655">IF(A704="6) Quanto a sua casa paga de conta de água hoje?  ",F704,"")</f>
        <v/>
      </c>
      <c r="U704" s="388"/>
      <c r="V704" s="445" t="str">
        <f t="shared" ref="V704:V726" si="656">IF(A704="7) Quanto você acha que sua casa pagará de conta de água em 2030?",F704,"")</f>
        <v/>
      </c>
      <c r="W704" s="388"/>
      <c r="X704" s="445" t="str">
        <f t="shared" ref="X704:X726" si="657">IF(A704="7) Quanto você acha que sua casa pagará de conta de água em 2030?",I704,"")</f>
        <v/>
      </c>
      <c r="Y704" s="364" t="str">
        <f t="shared" ref="Y704:Y726" si="658">IF(A704="8) Quanto você acha que sua casa pagará de conta de água em 2050?  ",F704,"")</f>
        <v/>
      </c>
      <c r="Z704" s="388"/>
      <c r="AA704" s="364" t="str">
        <f t="shared" ref="AA704:AA726" si="659">IF(A704="8) Quanto você acha que sua casa pagará de conta de água em 2050?  ",I704,"")</f>
        <v/>
      </c>
      <c r="AB704" s="445" t="str">
        <f t="shared" ref="AB704:AB726" si="660">IF(A704="9) Há dez anos atrás, sua casa produzia quantas sacolinhas de lixo por semana (aproximadamente)?",F704,"")</f>
        <v/>
      </c>
      <c r="AC704" s="388"/>
      <c r="AD704" s="445" t="str">
        <f t="shared" ref="AD704:AD726" si="661">IF(A704="9) Há dez anos atrás, sua casa produzia quantas sacolinhas de lixo por semana (aproximadamente)?",I704,"")</f>
        <v/>
      </c>
      <c r="AE704" s="364" t="str">
        <f t="shared" ref="AE704:AE726" si="662">IF(A704="10) Sua casa produz quantas sacolinhas de lixo por semana hoje em dia?   ",F704,"")</f>
        <v/>
      </c>
      <c r="AF704" s="388"/>
      <c r="AG704" s="364"/>
      <c r="AH704" s="445" t="str">
        <f t="shared" ref="AH704:AH726" si="663">IF(A704="11) Quantas sacolinhas de lixo você acha que sua casa produzirá por semana em 2030?  ",F704,"")</f>
        <v/>
      </c>
      <c r="AI704" s="388"/>
      <c r="AJ704" s="445" t="str">
        <f t="shared" ref="AJ704:AJ726" si="664">IF(A704="11) Quantas sacolinhas de lixo você acha que sua casa produzirá por semana em 2030?  ",I704,"")</f>
        <v/>
      </c>
      <c r="AK704" s="364" t="str">
        <f t="shared" ref="AK704:AK726" si="665">IF(A704="12) Quantas sacolinhas de lixo você acha que sua casa produzirá por semana em 2050?  ",F704,"")</f>
        <v/>
      </c>
      <c r="AL704" s="388"/>
      <c r="AM704" s="364" t="str">
        <f t="shared" ref="AM704:AM726" si="666">IF(A704="12) Quantas sacolinhas de lixo você acha que sua casa produzirá por semana em 2050?  ",I704,"")</f>
        <v/>
      </c>
      <c r="AN704" s="445" t="str">
        <f>IF(A704="13) Qual porcentagem dos recursos financeiros de São Carlos era investida em abastecimento de água e estruturas de saneamento dez anos atrás? ",B704,"")</f>
        <v/>
      </c>
      <c r="AO704" s="388"/>
      <c r="AP704" s="445" t="str">
        <f>IF(A704="13) Qual porcentagem dos recursos financeiros de São Carlos era investida em abastecimento de água e estruturas de saneamento dez anos atrás? ",F704,"")</f>
        <v/>
      </c>
      <c r="AQ704" s="434" t="str">
        <f>IF(A704="14) Qual porcentagem dos recursos financeiros de São Carlos é investida em abastecimento de água e estruturas de saneamento hoje? ",B704,"")</f>
        <v/>
      </c>
      <c r="AR704" s="451"/>
      <c r="AS704" s="434" t="str">
        <f>IF(A704="15) Qual porcentagem dos recursos financeiros de São Carlos será investida em abastecimento de água e estruturas de saneamento em 2030? ",B704,"")</f>
        <v/>
      </c>
      <c r="AT704" s="389"/>
      <c r="AU704" s="435" t="str">
        <f>IF(A704="15) Qual porcentagem dos recursos financeiros de São Carlos será investida em abastecimento de água e estruturas de saneamento em 2030? ",F704,"")</f>
        <v/>
      </c>
      <c r="AV704" s="364" t="str">
        <f>IF(A704="16) Qual porcentagem dos recursos financeiros de São Carlos será investida em abastecimento de água e estruturas de saneamento em 2050?   ",B704,"")</f>
        <v/>
      </c>
      <c r="AW704" s="389"/>
      <c r="AX704" s="365" t="str">
        <f>IF(A704="16) Qual porcentagem dos recursos financeiros de São Carlos será investida em abastecimento de água e estruturas de saneamento em 2050?   ",B704,"")</f>
        <v/>
      </c>
      <c r="AY704" s="366" t="str">
        <f t="shared" ref="AY704:AY726" si="667">IF(A704="17) De onde vem a água que você bebe?  ",H704,"")</f>
        <v/>
      </c>
      <c r="AZ704" s="358" t="str">
        <f t="shared" ref="AZ704:AZ726" si="668">IF(A704="18) Quem é responsável por trazer água para sua casa?  ",H704,"")</f>
        <v/>
      </c>
      <c r="BA704" s="366" t="str">
        <f t="shared" ref="BA704:BA726" si="669">IF(A704="19) O que acontece com o esgoto que sai da sua casa?  ",H704,"")</f>
        <v/>
      </c>
      <c r="BB704" s="358" t="str">
        <f t="shared" ref="BB704:BB726" si="670">IF(A704="20) Quem consome mais água em sua cidade: a população, as indústrias ou as fazendas? ",H704,"")</f>
        <v/>
      </c>
      <c r="BC704" s="366" t="str">
        <f t="shared" ref="BC704:BC726" si="671">IF(A704="21) Você se preocupa se a cidade em que você mora terá água para beber em 2100?  ",H704,"")</f>
        <v/>
      </c>
      <c r="BD704" s="367" t="str">
        <f t="shared" ref="BD704:BD726" si="672">IF(A704="22) Você acredita que pode ajudar no processo de decisão sobre gerenciamento dos recursos hídricos?  Se sim, como? ",H704,"")</f>
        <v/>
      </c>
      <c r="BE704" s="356"/>
      <c r="BF704" s="356"/>
      <c r="BG704" s="356"/>
      <c r="BH704" s="356"/>
    </row>
    <row r="705" spans="1:60" ht="21.75" thickBot="1" x14ac:dyDescent="0.4">
      <c r="A705" s="368" t="s">
        <v>276</v>
      </c>
      <c r="B705" s="369">
        <v>2</v>
      </c>
      <c r="C705" s="370"/>
      <c r="D705" s="355"/>
      <c r="E705" s="355"/>
      <c r="F705" s="355"/>
      <c r="G705" s="355"/>
      <c r="H705" s="355"/>
      <c r="I705" s="355"/>
      <c r="J705" s="355"/>
      <c r="Q705" s="364" t="str">
        <f t="shared" si="653"/>
        <v/>
      </c>
      <c r="R705" s="388"/>
      <c r="S705" s="364" t="str">
        <f t="shared" si="654"/>
        <v/>
      </c>
      <c r="T705" s="445" t="str">
        <f t="shared" si="655"/>
        <v/>
      </c>
      <c r="U705" s="388"/>
      <c r="V705" s="445" t="str">
        <f t="shared" si="656"/>
        <v/>
      </c>
      <c r="W705" s="388"/>
      <c r="X705" s="445" t="str">
        <f t="shared" si="657"/>
        <v/>
      </c>
      <c r="Y705" s="364" t="str">
        <f t="shared" si="658"/>
        <v/>
      </c>
      <c r="Z705" s="388"/>
      <c r="AA705" s="364" t="str">
        <f t="shared" si="659"/>
        <v/>
      </c>
      <c r="AB705" s="445" t="str">
        <f t="shared" si="660"/>
        <v/>
      </c>
      <c r="AC705" s="388"/>
      <c r="AD705" s="445" t="str">
        <f t="shared" si="661"/>
        <v/>
      </c>
      <c r="AE705" s="364" t="str">
        <f t="shared" si="662"/>
        <v/>
      </c>
      <c r="AF705" s="388"/>
      <c r="AG705" s="364"/>
      <c r="AH705" s="445" t="str">
        <f t="shared" si="663"/>
        <v/>
      </c>
      <c r="AI705" s="388"/>
      <c r="AJ705" s="445" t="str">
        <f t="shared" si="664"/>
        <v/>
      </c>
      <c r="AK705" s="364" t="str">
        <f t="shared" si="665"/>
        <v/>
      </c>
      <c r="AL705" s="388"/>
      <c r="AM705" s="364" t="str">
        <f t="shared" si="666"/>
        <v/>
      </c>
      <c r="AN705" s="445" t="str">
        <f t="shared" ref="AN705:AN726" si="673">IF(A705="13) Qual porcentagem dos recursos financeiros de São Carlos era investida em abastecimento de água e estruturas de saneamento dez anos atrás? ",B705,"")</f>
        <v/>
      </c>
      <c r="AO705" s="388"/>
      <c r="AP705" s="445" t="str">
        <f t="shared" ref="AP705:AP726" si="674">IF(A705="13) Qual porcentagem dos recursos financeiros de São Carlos era investida em abastecimento de água e estruturas de saneamento dez anos atrás? ",F705,"")</f>
        <v/>
      </c>
      <c r="AQ705" s="434" t="str">
        <f t="shared" ref="AQ705:AQ726" si="675">IF(A705="14) Qual porcentagem dos recursos financeiros de São Carlos é investida em abastecimento de água e estruturas de saneamento hoje? ",B705,"")</f>
        <v/>
      </c>
      <c r="AR705" s="451"/>
      <c r="AS705" s="434" t="str">
        <f t="shared" ref="AS705:AS726" si="676">IF(A705="15) Qual porcentagem dos recursos financeiros de São Carlos será investida em abastecimento de água e estruturas de saneamento em 2030? ",B705,"")</f>
        <v/>
      </c>
      <c r="AT705" s="389"/>
      <c r="AU705" s="435" t="str">
        <f t="shared" ref="AU705:AU726" si="677">IF(A705="15) Qual porcentagem dos recursos financeiros de São Carlos será investida em abastecimento de água e estruturas de saneamento em 2030? ",F705,"")</f>
        <v/>
      </c>
      <c r="AV705" s="364" t="str">
        <f t="shared" ref="AV705:AV726" si="678">IF(A705="16) Qual porcentagem dos recursos financeiros de São Carlos será investida em abastecimento de água e estruturas de saneamento em 2050?   ",B705,"")</f>
        <v/>
      </c>
      <c r="AW705" s="389"/>
      <c r="AX705" s="365" t="str">
        <f t="shared" ref="AX705:AX726" si="679">IF(A705="16) Qual porcentagem dos recursos financeiros de São Carlos será investida em abastecimento de água e estruturas de saneamento em 2050?   ",B705,"")</f>
        <v/>
      </c>
      <c r="AY705" s="366" t="str">
        <f t="shared" si="667"/>
        <v/>
      </c>
      <c r="AZ705" s="358" t="str">
        <f t="shared" si="668"/>
        <v/>
      </c>
      <c r="BA705" s="366" t="str">
        <f t="shared" si="669"/>
        <v/>
      </c>
      <c r="BB705" s="358" t="str">
        <f t="shared" si="670"/>
        <v/>
      </c>
      <c r="BC705" s="366" t="str">
        <f t="shared" si="671"/>
        <v/>
      </c>
      <c r="BD705" s="367" t="str">
        <f t="shared" si="672"/>
        <v/>
      </c>
      <c r="BE705" s="356"/>
      <c r="BF705" s="356"/>
      <c r="BG705" s="356"/>
      <c r="BH705" s="356"/>
    </row>
    <row r="706" spans="1:60" ht="21.75" thickBot="1" x14ac:dyDescent="0.4">
      <c r="A706" s="368" t="s">
        <v>277</v>
      </c>
      <c r="B706" s="369">
        <v>3</v>
      </c>
      <c r="C706" s="371"/>
      <c r="D706" s="355"/>
      <c r="E706" s="355"/>
      <c r="F706" s="355"/>
      <c r="G706" s="355"/>
      <c r="H706" s="355"/>
      <c r="I706" s="355"/>
      <c r="J706" s="355"/>
      <c r="Q706" s="364" t="str">
        <f t="shared" si="653"/>
        <v/>
      </c>
      <c r="R706" s="388"/>
      <c r="S706" s="364" t="str">
        <f t="shared" si="654"/>
        <v/>
      </c>
      <c r="T706" s="445" t="str">
        <f t="shared" si="655"/>
        <v/>
      </c>
      <c r="U706" s="388"/>
      <c r="V706" s="445" t="str">
        <f t="shared" si="656"/>
        <v/>
      </c>
      <c r="W706" s="388"/>
      <c r="X706" s="445" t="str">
        <f t="shared" si="657"/>
        <v/>
      </c>
      <c r="Y706" s="364" t="str">
        <f t="shared" si="658"/>
        <v/>
      </c>
      <c r="Z706" s="388"/>
      <c r="AA706" s="364" t="str">
        <f t="shared" si="659"/>
        <v/>
      </c>
      <c r="AB706" s="445" t="str">
        <f t="shared" si="660"/>
        <v/>
      </c>
      <c r="AC706" s="388"/>
      <c r="AD706" s="445" t="str">
        <f t="shared" si="661"/>
        <v/>
      </c>
      <c r="AE706" s="364" t="str">
        <f t="shared" si="662"/>
        <v/>
      </c>
      <c r="AF706" s="388"/>
      <c r="AG706" s="364"/>
      <c r="AH706" s="445" t="str">
        <f t="shared" si="663"/>
        <v/>
      </c>
      <c r="AI706" s="388"/>
      <c r="AJ706" s="445" t="str">
        <f t="shared" si="664"/>
        <v/>
      </c>
      <c r="AK706" s="364" t="str">
        <f t="shared" si="665"/>
        <v/>
      </c>
      <c r="AL706" s="388"/>
      <c r="AM706" s="364" t="str">
        <f t="shared" si="666"/>
        <v/>
      </c>
      <c r="AN706" s="445" t="str">
        <f t="shared" si="673"/>
        <v/>
      </c>
      <c r="AO706" s="388"/>
      <c r="AP706" s="445" t="str">
        <f t="shared" si="674"/>
        <v/>
      </c>
      <c r="AQ706" s="434" t="str">
        <f t="shared" si="675"/>
        <v/>
      </c>
      <c r="AR706" s="451"/>
      <c r="AS706" s="434" t="str">
        <f t="shared" si="676"/>
        <v/>
      </c>
      <c r="AT706" s="389"/>
      <c r="AU706" s="435" t="str">
        <f t="shared" si="677"/>
        <v/>
      </c>
      <c r="AV706" s="364" t="str">
        <f t="shared" si="678"/>
        <v/>
      </c>
      <c r="AW706" s="389"/>
      <c r="AX706" s="365" t="str">
        <f t="shared" si="679"/>
        <v/>
      </c>
      <c r="AY706" s="366" t="str">
        <f t="shared" si="667"/>
        <v/>
      </c>
      <c r="AZ706" s="358" t="str">
        <f t="shared" si="668"/>
        <v/>
      </c>
      <c r="BA706" s="366" t="str">
        <f t="shared" si="669"/>
        <v/>
      </c>
      <c r="BB706" s="358" t="str">
        <f t="shared" si="670"/>
        <v/>
      </c>
      <c r="BC706" s="366" t="str">
        <f t="shared" si="671"/>
        <v/>
      </c>
      <c r="BD706" s="367" t="str">
        <f t="shared" si="672"/>
        <v/>
      </c>
      <c r="BE706" s="356"/>
      <c r="BF706" s="356"/>
      <c r="BG706" s="356"/>
      <c r="BH706" s="356"/>
    </row>
    <row r="707" spans="1:60" ht="21.75" thickBot="1" x14ac:dyDescent="0.4">
      <c r="A707" s="368" t="s">
        <v>278</v>
      </c>
      <c r="B707" s="369">
        <v>3</v>
      </c>
      <c r="C707" s="370"/>
      <c r="D707" s="355"/>
      <c r="E707" s="355"/>
      <c r="F707" s="355"/>
      <c r="G707" s="355"/>
      <c r="H707" s="355"/>
      <c r="I707" s="355"/>
      <c r="J707" s="355"/>
      <c r="Q707" s="364" t="str">
        <f t="shared" si="653"/>
        <v/>
      </c>
      <c r="R707" s="388"/>
      <c r="S707" s="364" t="str">
        <f t="shared" si="654"/>
        <v/>
      </c>
      <c r="T707" s="445" t="str">
        <f t="shared" si="655"/>
        <v/>
      </c>
      <c r="U707" s="388"/>
      <c r="V707" s="445" t="str">
        <f t="shared" si="656"/>
        <v/>
      </c>
      <c r="W707" s="388"/>
      <c r="X707" s="445" t="str">
        <f t="shared" si="657"/>
        <v/>
      </c>
      <c r="Y707" s="364" t="str">
        <f t="shared" si="658"/>
        <v/>
      </c>
      <c r="Z707" s="388"/>
      <c r="AA707" s="364" t="str">
        <f t="shared" si="659"/>
        <v/>
      </c>
      <c r="AB707" s="445" t="str">
        <f t="shared" si="660"/>
        <v/>
      </c>
      <c r="AC707" s="388"/>
      <c r="AD707" s="445" t="str">
        <f t="shared" si="661"/>
        <v/>
      </c>
      <c r="AE707" s="364" t="str">
        <f t="shared" si="662"/>
        <v/>
      </c>
      <c r="AF707" s="388"/>
      <c r="AG707" s="364"/>
      <c r="AH707" s="445" t="str">
        <f t="shared" si="663"/>
        <v/>
      </c>
      <c r="AI707" s="388"/>
      <c r="AJ707" s="445" t="str">
        <f t="shared" si="664"/>
        <v/>
      </c>
      <c r="AK707" s="364" t="str">
        <f t="shared" si="665"/>
        <v/>
      </c>
      <c r="AL707" s="388"/>
      <c r="AM707" s="364" t="str">
        <f t="shared" si="666"/>
        <v/>
      </c>
      <c r="AN707" s="445" t="str">
        <f t="shared" si="673"/>
        <v/>
      </c>
      <c r="AO707" s="388"/>
      <c r="AP707" s="445" t="str">
        <f t="shared" si="674"/>
        <v/>
      </c>
      <c r="AQ707" s="434" t="str">
        <f t="shared" si="675"/>
        <v/>
      </c>
      <c r="AR707" s="451"/>
      <c r="AS707" s="434" t="str">
        <f t="shared" si="676"/>
        <v/>
      </c>
      <c r="AT707" s="389"/>
      <c r="AU707" s="435" t="str">
        <f t="shared" si="677"/>
        <v/>
      </c>
      <c r="AV707" s="364" t="str">
        <f t="shared" si="678"/>
        <v/>
      </c>
      <c r="AW707" s="389"/>
      <c r="AX707" s="365" t="str">
        <f t="shared" si="679"/>
        <v/>
      </c>
      <c r="AY707" s="366" t="str">
        <f t="shared" si="667"/>
        <v/>
      </c>
      <c r="AZ707" s="358" t="str">
        <f t="shared" si="668"/>
        <v/>
      </c>
      <c r="BA707" s="366" t="str">
        <f t="shared" si="669"/>
        <v/>
      </c>
      <c r="BB707" s="358" t="str">
        <f t="shared" si="670"/>
        <v/>
      </c>
      <c r="BC707" s="366" t="str">
        <f t="shared" si="671"/>
        <v/>
      </c>
      <c r="BD707" s="367" t="str">
        <f t="shared" si="672"/>
        <v/>
      </c>
      <c r="BE707" s="356"/>
      <c r="BF707" s="356"/>
      <c r="BG707" s="356"/>
      <c r="BH707" s="356"/>
    </row>
    <row r="708" spans="1:60" ht="21.75" thickBot="1" x14ac:dyDescent="0.4">
      <c r="A708" s="368" t="s">
        <v>279</v>
      </c>
      <c r="B708" s="369">
        <v>200</v>
      </c>
      <c r="C708" s="372"/>
      <c r="D708" s="814" t="s">
        <v>280</v>
      </c>
      <c r="E708" s="815"/>
      <c r="F708" s="373">
        <f>IF(B704&gt;0,B708/B704,"")</f>
        <v>50</v>
      </c>
      <c r="G708" s="368" t="s">
        <v>281</v>
      </c>
      <c r="H708" s="374"/>
      <c r="I708" s="375">
        <f>IF(B704&gt;0,(F708-F709)/F709,"")</f>
        <v>0</v>
      </c>
      <c r="J708" s="355"/>
      <c r="Q708" s="364">
        <f t="shared" si="653"/>
        <v>50</v>
      </c>
      <c r="R708" s="388"/>
      <c r="S708" s="364">
        <f>IF(A708="5) Quanto a sua casa pagava de conta de água mensalmente há 10 anos atrás (aproximadamente)?",I708,"")</f>
        <v>0</v>
      </c>
      <c r="T708" s="445" t="str">
        <f t="shared" si="655"/>
        <v/>
      </c>
      <c r="U708" s="388"/>
      <c r="V708" s="445" t="str">
        <f t="shared" si="656"/>
        <v/>
      </c>
      <c r="W708" s="388"/>
      <c r="X708" s="445" t="str">
        <f t="shared" si="657"/>
        <v/>
      </c>
      <c r="Y708" s="364" t="str">
        <f t="shared" si="658"/>
        <v/>
      </c>
      <c r="Z708" s="388"/>
      <c r="AA708" s="364" t="str">
        <f t="shared" si="659"/>
        <v/>
      </c>
      <c r="AB708" s="445" t="str">
        <f t="shared" si="660"/>
        <v/>
      </c>
      <c r="AC708" s="388"/>
      <c r="AD708" s="445" t="str">
        <f t="shared" si="661"/>
        <v/>
      </c>
      <c r="AE708" s="364" t="str">
        <f t="shared" si="662"/>
        <v/>
      </c>
      <c r="AF708" s="388"/>
      <c r="AG708" s="364"/>
      <c r="AH708" s="445" t="str">
        <f t="shared" si="663"/>
        <v/>
      </c>
      <c r="AI708" s="388"/>
      <c r="AJ708" s="445" t="str">
        <f t="shared" si="664"/>
        <v/>
      </c>
      <c r="AK708" s="364" t="str">
        <f t="shared" si="665"/>
        <v/>
      </c>
      <c r="AL708" s="388"/>
      <c r="AM708" s="364" t="str">
        <f t="shared" si="666"/>
        <v/>
      </c>
      <c r="AN708" s="445" t="str">
        <f t="shared" si="673"/>
        <v/>
      </c>
      <c r="AO708" s="388"/>
      <c r="AP708" s="445" t="str">
        <f t="shared" si="674"/>
        <v/>
      </c>
      <c r="AQ708" s="434" t="str">
        <f t="shared" si="675"/>
        <v/>
      </c>
      <c r="AR708" s="451"/>
      <c r="AS708" s="434" t="str">
        <f t="shared" si="676"/>
        <v/>
      </c>
      <c r="AT708" s="389"/>
      <c r="AU708" s="435" t="str">
        <f t="shared" si="677"/>
        <v/>
      </c>
      <c r="AV708" s="364" t="str">
        <f t="shared" si="678"/>
        <v/>
      </c>
      <c r="AW708" s="389"/>
      <c r="AX708" s="365" t="str">
        <f t="shared" si="679"/>
        <v/>
      </c>
      <c r="AY708" s="366" t="str">
        <f t="shared" si="667"/>
        <v/>
      </c>
      <c r="AZ708" s="358" t="str">
        <f t="shared" si="668"/>
        <v/>
      </c>
      <c r="BA708" s="366" t="str">
        <f t="shared" si="669"/>
        <v/>
      </c>
      <c r="BB708" s="358" t="str">
        <f t="shared" si="670"/>
        <v/>
      </c>
      <c r="BC708" s="366" t="str">
        <f t="shared" si="671"/>
        <v/>
      </c>
      <c r="BD708" s="367" t="str">
        <f t="shared" si="672"/>
        <v/>
      </c>
      <c r="BE708" s="356"/>
      <c r="BF708" s="356"/>
      <c r="BG708" s="356"/>
      <c r="BH708" s="356"/>
    </row>
    <row r="709" spans="1:60" ht="21.75" thickBot="1" x14ac:dyDescent="0.4">
      <c r="A709" s="368" t="s">
        <v>282</v>
      </c>
      <c r="B709" s="369">
        <v>100</v>
      </c>
      <c r="C709" s="372"/>
      <c r="D709" s="814" t="s">
        <v>280</v>
      </c>
      <c r="E709" s="815"/>
      <c r="F709" s="373">
        <f>IF(B705&gt;0,B709/B705,"")</f>
        <v>50</v>
      </c>
      <c r="G709" s="376"/>
      <c r="H709" s="377"/>
      <c r="I709" s="378"/>
      <c r="J709" s="355"/>
      <c r="Q709" s="364" t="str">
        <f t="shared" si="653"/>
        <v/>
      </c>
      <c r="R709" s="388"/>
      <c r="S709" s="364" t="str">
        <f t="shared" si="654"/>
        <v/>
      </c>
      <c r="T709" s="445">
        <f t="shared" si="655"/>
        <v>50</v>
      </c>
      <c r="U709" s="388"/>
      <c r="V709" s="445" t="str">
        <f t="shared" si="656"/>
        <v/>
      </c>
      <c r="W709" s="388"/>
      <c r="X709" s="445" t="str">
        <f t="shared" si="657"/>
        <v/>
      </c>
      <c r="Y709" s="364" t="str">
        <f t="shared" si="658"/>
        <v/>
      </c>
      <c r="Z709" s="388"/>
      <c r="AA709" s="364" t="str">
        <f t="shared" si="659"/>
        <v/>
      </c>
      <c r="AB709" s="445" t="str">
        <f t="shared" si="660"/>
        <v/>
      </c>
      <c r="AC709" s="388"/>
      <c r="AD709" s="445" t="str">
        <f t="shared" si="661"/>
        <v/>
      </c>
      <c r="AE709" s="364" t="str">
        <f t="shared" si="662"/>
        <v/>
      </c>
      <c r="AF709" s="388"/>
      <c r="AG709" s="364"/>
      <c r="AH709" s="445" t="str">
        <f t="shared" si="663"/>
        <v/>
      </c>
      <c r="AI709" s="388"/>
      <c r="AJ709" s="445" t="str">
        <f t="shared" si="664"/>
        <v/>
      </c>
      <c r="AK709" s="364" t="str">
        <f t="shared" si="665"/>
        <v/>
      </c>
      <c r="AL709" s="388"/>
      <c r="AM709" s="364" t="str">
        <f t="shared" si="666"/>
        <v/>
      </c>
      <c r="AN709" s="445" t="str">
        <f t="shared" si="673"/>
        <v/>
      </c>
      <c r="AO709" s="388"/>
      <c r="AP709" s="445" t="str">
        <f t="shared" si="674"/>
        <v/>
      </c>
      <c r="AQ709" s="434" t="str">
        <f t="shared" si="675"/>
        <v/>
      </c>
      <c r="AR709" s="451"/>
      <c r="AS709" s="434" t="str">
        <f t="shared" si="676"/>
        <v/>
      </c>
      <c r="AT709" s="389"/>
      <c r="AU709" s="435" t="str">
        <f t="shared" si="677"/>
        <v/>
      </c>
      <c r="AV709" s="364" t="str">
        <f t="shared" si="678"/>
        <v/>
      </c>
      <c r="AW709" s="389"/>
      <c r="AX709" s="365" t="str">
        <f t="shared" si="679"/>
        <v/>
      </c>
      <c r="AY709" s="366" t="str">
        <f t="shared" si="667"/>
        <v/>
      </c>
      <c r="AZ709" s="358" t="str">
        <f t="shared" si="668"/>
        <v/>
      </c>
      <c r="BA709" s="366" t="str">
        <f t="shared" si="669"/>
        <v/>
      </c>
      <c r="BB709" s="358" t="str">
        <f t="shared" si="670"/>
        <v/>
      </c>
      <c r="BC709" s="366" t="str">
        <f t="shared" si="671"/>
        <v/>
      </c>
      <c r="BD709" s="367" t="str">
        <f t="shared" si="672"/>
        <v/>
      </c>
      <c r="BE709" s="356"/>
      <c r="BF709" s="356"/>
      <c r="BG709" s="356"/>
      <c r="BH709" s="356"/>
    </row>
    <row r="710" spans="1:60" ht="21.75" thickBot="1" x14ac:dyDescent="0.4">
      <c r="A710" s="368" t="s">
        <v>283</v>
      </c>
      <c r="B710" s="369">
        <v>50</v>
      </c>
      <c r="C710" s="372"/>
      <c r="D710" s="814" t="s">
        <v>280</v>
      </c>
      <c r="E710" s="815"/>
      <c r="F710" s="373">
        <f>IF(B706&gt;0,B710/B706,"")</f>
        <v>16.666666666666668</v>
      </c>
      <c r="G710" s="368" t="s">
        <v>284</v>
      </c>
      <c r="H710" s="374"/>
      <c r="I710" s="375">
        <f>IF(B705&gt;0,(F710-F709)/F709,"")</f>
        <v>-0.66666666666666652</v>
      </c>
      <c r="J710" s="355"/>
      <c r="Q710" s="364" t="str">
        <f t="shared" si="653"/>
        <v/>
      </c>
      <c r="R710" s="388"/>
      <c r="S710" s="364" t="str">
        <f t="shared" si="654"/>
        <v/>
      </c>
      <c r="T710" s="445" t="str">
        <f t="shared" si="655"/>
        <v/>
      </c>
      <c r="U710" s="388"/>
      <c r="V710" s="445">
        <f t="shared" si="656"/>
        <v>16.666666666666668</v>
      </c>
      <c r="W710" s="388"/>
      <c r="X710" s="445">
        <f t="shared" si="657"/>
        <v>-0.66666666666666652</v>
      </c>
      <c r="Y710" s="364" t="str">
        <f t="shared" si="658"/>
        <v/>
      </c>
      <c r="Z710" s="388"/>
      <c r="AA710" s="364" t="str">
        <f t="shared" si="659"/>
        <v/>
      </c>
      <c r="AB710" s="445" t="str">
        <f t="shared" si="660"/>
        <v/>
      </c>
      <c r="AC710" s="388"/>
      <c r="AD710" s="445" t="str">
        <f t="shared" si="661"/>
        <v/>
      </c>
      <c r="AE710" s="364" t="str">
        <f t="shared" si="662"/>
        <v/>
      </c>
      <c r="AF710" s="388"/>
      <c r="AG710" s="364"/>
      <c r="AH710" s="445" t="str">
        <f t="shared" si="663"/>
        <v/>
      </c>
      <c r="AI710" s="388"/>
      <c r="AJ710" s="445" t="str">
        <f t="shared" si="664"/>
        <v/>
      </c>
      <c r="AK710" s="364" t="str">
        <f t="shared" si="665"/>
        <v/>
      </c>
      <c r="AL710" s="388"/>
      <c r="AM710" s="364" t="str">
        <f t="shared" si="666"/>
        <v/>
      </c>
      <c r="AN710" s="445" t="str">
        <f t="shared" si="673"/>
        <v/>
      </c>
      <c r="AO710" s="388"/>
      <c r="AP710" s="445" t="str">
        <f t="shared" si="674"/>
        <v/>
      </c>
      <c r="AQ710" s="434" t="str">
        <f t="shared" si="675"/>
        <v/>
      </c>
      <c r="AR710" s="451"/>
      <c r="AS710" s="434" t="str">
        <f t="shared" si="676"/>
        <v/>
      </c>
      <c r="AT710" s="389"/>
      <c r="AU710" s="435" t="str">
        <f t="shared" si="677"/>
        <v/>
      </c>
      <c r="AV710" s="364" t="str">
        <f t="shared" si="678"/>
        <v/>
      </c>
      <c r="AW710" s="389"/>
      <c r="AX710" s="365" t="str">
        <f t="shared" si="679"/>
        <v/>
      </c>
      <c r="AY710" s="366" t="str">
        <f t="shared" si="667"/>
        <v/>
      </c>
      <c r="AZ710" s="358" t="str">
        <f t="shared" si="668"/>
        <v/>
      </c>
      <c r="BA710" s="366" t="str">
        <f t="shared" si="669"/>
        <v/>
      </c>
      <c r="BB710" s="358" t="str">
        <f t="shared" si="670"/>
        <v/>
      </c>
      <c r="BC710" s="366" t="str">
        <f t="shared" si="671"/>
        <v/>
      </c>
      <c r="BD710" s="367" t="str">
        <f t="shared" si="672"/>
        <v/>
      </c>
      <c r="BE710" s="356"/>
      <c r="BF710" s="356"/>
      <c r="BG710" s="356"/>
      <c r="BH710" s="356"/>
    </row>
    <row r="711" spans="1:60" ht="21.75" thickBot="1" x14ac:dyDescent="0.4">
      <c r="A711" s="368" t="s">
        <v>285</v>
      </c>
      <c r="B711" s="369">
        <v>50</v>
      </c>
      <c r="C711" s="372"/>
      <c r="D711" s="814" t="s">
        <v>280</v>
      </c>
      <c r="E711" s="815"/>
      <c r="F711" s="373">
        <f>IF(B707&gt;0,B711/B707,"")</f>
        <v>16.666666666666668</v>
      </c>
      <c r="G711" s="368" t="s">
        <v>286</v>
      </c>
      <c r="H711" s="374"/>
      <c r="I711" s="375">
        <f>IF(B706&gt;0,(F711-F709)/F709,"")</f>
        <v>-0.66666666666666652</v>
      </c>
      <c r="J711" s="355"/>
      <c r="Q711" s="364" t="str">
        <f t="shared" si="653"/>
        <v/>
      </c>
      <c r="R711" s="388"/>
      <c r="S711" s="364" t="str">
        <f t="shared" si="654"/>
        <v/>
      </c>
      <c r="T711" s="445" t="str">
        <f t="shared" si="655"/>
        <v/>
      </c>
      <c r="U711" s="388"/>
      <c r="V711" s="445" t="str">
        <f t="shared" si="656"/>
        <v/>
      </c>
      <c r="W711" s="388"/>
      <c r="X711" s="445" t="str">
        <f t="shared" si="657"/>
        <v/>
      </c>
      <c r="Y711" s="364">
        <f t="shared" si="658"/>
        <v>16.666666666666668</v>
      </c>
      <c r="Z711" s="388"/>
      <c r="AA711" s="364">
        <f t="shared" si="659"/>
        <v>-0.66666666666666652</v>
      </c>
      <c r="AB711" s="445" t="str">
        <f t="shared" si="660"/>
        <v/>
      </c>
      <c r="AC711" s="388"/>
      <c r="AD711" s="445" t="str">
        <f t="shared" si="661"/>
        <v/>
      </c>
      <c r="AE711" s="364" t="str">
        <f t="shared" si="662"/>
        <v/>
      </c>
      <c r="AF711" s="388"/>
      <c r="AG711" s="364"/>
      <c r="AH711" s="445" t="str">
        <f t="shared" si="663"/>
        <v/>
      </c>
      <c r="AI711" s="388"/>
      <c r="AJ711" s="445" t="str">
        <f t="shared" si="664"/>
        <v/>
      </c>
      <c r="AK711" s="364" t="str">
        <f t="shared" si="665"/>
        <v/>
      </c>
      <c r="AL711" s="388"/>
      <c r="AM711" s="364" t="str">
        <f t="shared" si="666"/>
        <v/>
      </c>
      <c r="AN711" s="445" t="str">
        <f t="shared" si="673"/>
        <v/>
      </c>
      <c r="AO711" s="388"/>
      <c r="AP711" s="445" t="str">
        <f t="shared" si="674"/>
        <v/>
      </c>
      <c r="AQ711" s="434" t="str">
        <f t="shared" si="675"/>
        <v/>
      </c>
      <c r="AR711" s="451"/>
      <c r="AS711" s="434" t="str">
        <f t="shared" si="676"/>
        <v/>
      </c>
      <c r="AT711" s="389"/>
      <c r="AU711" s="435" t="str">
        <f t="shared" si="677"/>
        <v/>
      </c>
      <c r="AV711" s="364" t="str">
        <f t="shared" si="678"/>
        <v/>
      </c>
      <c r="AW711" s="389"/>
      <c r="AX711" s="365" t="str">
        <f t="shared" si="679"/>
        <v/>
      </c>
      <c r="AY711" s="366" t="str">
        <f t="shared" si="667"/>
        <v/>
      </c>
      <c r="AZ711" s="358" t="str">
        <f t="shared" si="668"/>
        <v/>
      </c>
      <c r="BA711" s="366" t="str">
        <f t="shared" si="669"/>
        <v/>
      </c>
      <c r="BB711" s="358" t="str">
        <f t="shared" si="670"/>
        <v/>
      </c>
      <c r="BC711" s="366" t="str">
        <f t="shared" si="671"/>
        <v/>
      </c>
      <c r="BD711" s="367" t="str">
        <f t="shared" si="672"/>
        <v/>
      </c>
      <c r="BE711" s="356"/>
      <c r="BF711" s="356"/>
      <c r="BG711" s="356"/>
      <c r="BH711" s="356"/>
    </row>
    <row r="712" spans="1:60" ht="21.75" thickBot="1" x14ac:dyDescent="0.4">
      <c r="A712" s="368" t="s">
        <v>287</v>
      </c>
      <c r="B712" s="369">
        <v>30</v>
      </c>
      <c r="C712" s="372"/>
      <c r="D712" s="814" t="s">
        <v>288</v>
      </c>
      <c r="E712" s="815"/>
      <c r="F712" s="373">
        <f>IF(B708&gt;0,B712/B704,"")</f>
        <v>7.5</v>
      </c>
      <c r="G712" s="368" t="s">
        <v>281</v>
      </c>
      <c r="H712" s="374"/>
      <c r="I712" s="375">
        <f>IF(B708&gt;0,(F712-F713)/F713,"")</f>
        <v>-0.5</v>
      </c>
      <c r="J712" s="355"/>
      <c r="Q712" s="364" t="str">
        <f t="shared" si="653"/>
        <v/>
      </c>
      <c r="R712" s="388"/>
      <c r="S712" s="364" t="str">
        <f t="shared" si="654"/>
        <v/>
      </c>
      <c r="T712" s="445" t="str">
        <f t="shared" si="655"/>
        <v/>
      </c>
      <c r="U712" s="388"/>
      <c r="V712" s="445" t="str">
        <f t="shared" si="656"/>
        <v/>
      </c>
      <c r="W712" s="388"/>
      <c r="X712" s="445" t="str">
        <f t="shared" si="657"/>
        <v/>
      </c>
      <c r="Y712" s="364" t="str">
        <f t="shared" si="658"/>
        <v/>
      </c>
      <c r="Z712" s="388"/>
      <c r="AA712" s="364" t="str">
        <f t="shared" si="659"/>
        <v/>
      </c>
      <c r="AB712" s="445">
        <f t="shared" si="660"/>
        <v>7.5</v>
      </c>
      <c r="AC712" s="388"/>
      <c r="AD712" s="445">
        <f t="shared" si="661"/>
        <v>-0.5</v>
      </c>
      <c r="AE712" s="364" t="str">
        <f t="shared" si="662"/>
        <v/>
      </c>
      <c r="AF712" s="388"/>
      <c r="AG712" s="364"/>
      <c r="AH712" s="445" t="str">
        <f t="shared" si="663"/>
        <v/>
      </c>
      <c r="AI712" s="388"/>
      <c r="AJ712" s="445" t="str">
        <f t="shared" si="664"/>
        <v/>
      </c>
      <c r="AK712" s="364" t="str">
        <f t="shared" si="665"/>
        <v/>
      </c>
      <c r="AL712" s="388"/>
      <c r="AM712" s="364" t="str">
        <f t="shared" si="666"/>
        <v/>
      </c>
      <c r="AN712" s="445" t="str">
        <f t="shared" si="673"/>
        <v/>
      </c>
      <c r="AO712" s="388"/>
      <c r="AP712" s="445" t="str">
        <f t="shared" si="674"/>
        <v/>
      </c>
      <c r="AQ712" s="434" t="str">
        <f t="shared" si="675"/>
        <v/>
      </c>
      <c r="AR712" s="451"/>
      <c r="AS712" s="434" t="str">
        <f t="shared" si="676"/>
        <v/>
      </c>
      <c r="AT712" s="389"/>
      <c r="AU712" s="435" t="str">
        <f t="shared" si="677"/>
        <v/>
      </c>
      <c r="AV712" s="364" t="str">
        <f t="shared" si="678"/>
        <v/>
      </c>
      <c r="AW712" s="389"/>
      <c r="AX712" s="365" t="str">
        <f t="shared" si="679"/>
        <v/>
      </c>
      <c r="AY712" s="366" t="str">
        <f t="shared" si="667"/>
        <v/>
      </c>
      <c r="AZ712" s="358" t="str">
        <f t="shared" si="668"/>
        <v/>
      </c>
      <c r="BA712" s="366" t="str">
        <f t="shared" si="669"/>
        <v/>
      </c>
      <c r="BB712" s="358" t="str">
        <f t="shared" si="670"/>
        <v/>
      </c>
      <c r="BC712" s="366" t="str">
        <f t="shared" si="671"/>
        <v/>
      </c>
      <c r="BD712" s="367" t="str">
        <f t="shared" si="672"/>
        <v/>
      </c>
      <c r="BE712" s="356"/>
      <c r="BF712" s="356"/>
      <c r="BG712" s="356"/>
      <c r="BH712" s="356"/>
    </row>
    <row r="713" spans="1:60" ht="21.75" thickBot="1" x14ac:dyDescent="0.4">
      <c r="A713" s="368" t="s">
        <v>289</v>
      </c>
      <c r="B713" s="369">
        <v>30</v>
      </c>
      <c r="C713" s="372"/>
      <c r="D713" s="816" t="s">
        <v>288</v>
      </c>
      <c r="E713" s="817"/>
      <c r="F713" s="373">
        <f>IF(B709&gt;0,B713/B705,"")</f>
        <v>15</v>
      </c>
      <c r="G713" s="379"/>
      <c r="H713" s="372"/>
      <c r="I713" s="380"/>
      <c r="J713" s="355"/>
      <c r="Q713" s="364" t="str">
        <f t="shared" si="653"/>
        <v/>
      </c>
      <c r="R713" s="388"/>
      <c r="S713" s="364" t="str">
        <f t="shared" si="654"/>
        <v/>
      </c>
      <c r="T713" s="445" t="str">
        <f t="shared" si="655"/>
        <v/>
      </c>
      <c r="U713" s="388"/>
      <c r="V713" s="445" t="str">
        <f t="shared" si="656"/>
        <v/>
      </c>
      <c r="W713" s="388"/>
      <c r="X713" s="445" t="str">
        <f t="shared" si="657"/>
        <v/>
      </c>
      <c r="Y713" s="364" t="str">
        <f t="shared" si="658"/>
        <v/>
      </c>
      <c r="Z713" s="388"/>
      <c r="AA713" s="364" t="str">
        <f t="shared" si="659"/>
        <v/>
      </c>
      <c r="AB713" s="445" t="str">
        <f t="shared" si="660"/>
        <v/>
      </c>
      <c r="AC713" s="388"/>
      <c r="AD713" s="445" t="str">
        <f t="shared" si="661"/>
        <v/>
      </c>
      <c r="AE713" s="364">
        <f t="shared" si="662"/>
        <v>15</v>
      </c>
      <c r="AF713" s="388"/>
      <c r="AG713" s="364"/>
      <c r="AH713" s="445" t="str">
        <f t="shared" si="663"/>
        <v/>
      </c>
      <c r="AI713" s="388"/>
      <c r="AJ713" s="445" t="str">
        <f t="shared" si="664"/>
        <v/>
      </c>
      <c r="AK713" s="364" t="str">
        <f t="shared" si="665"/>
        <v/>
      </c>
      <c r="AL713" s="388"/>
      <c r="AM713" s="364" t="str">
        <f t="shared" si="666"/>
        <v/>
      </c>
      <c r="AN713" s="445" t="str">
        <f t="shared" si="673"/>
        <v/>
      </c>
      <c r="AO713" s="388"/>
      <c r="AP713" s="445" t="str">
        <f t="shared" si="674"/>
        <v/>
      </c>
      <c r="AQ713" s="434" t="str">
        <f t="shared" si="675"/>
        <v/>
      </c>
      <c r="AR713" s="451"/>
      <c r="AS713" s="434" t="str">
        <f t="shared" si="676"/>
        <v/>
      </c>
      <c r="AT713" s="389"/>
      <c r="AU713" s="435" t="str">
        <f t="shared" si="677"/>
        <v/>
      </c>
      <c r="AV713" s="364" t="str">
        <f t="shared" si="678"/>
        <v/>
      </c>
      <c r="AW713" s="389"/>
      <c r="AX713" s="365" t="str">
        <f t="shared" si="679"/>
        <v/>
      </c>
      <c r="AY713" s="366" t="str">
        <f t="shared" si="667"/>
        <v/>
      </c>
      <c r="AZ713" s="358" t="str">
        <f t="shared" si="668"/>
        <v/>
      </c>
      <c r="BA713" s="366" t="str">
        <f t="shared" si="669"/>
        <v/>
      </c>
      <c r="BB713" s="358" t="str">
        <f t="shared" si="670"/>
        <v/>
      </c>
      <c r="BC713" s="366" t="str">
        <f t="shared" si="671"/>
        <v/>
      </c>
      <c r="BD713" s="367" t="str">
        <f t="shared" si="672"/>
        <v/>
      </c>
      <c r="BE713" s="356"/>
      <c r="BF713" s="356"/>
      <c r="BG713" s="356"/>
      <c r="BH713" s="356"/>
    </row>
    <row r="714" spans="1:60" ht="21.75" thickBot="1" x14ac:dyDescent="0.4">
      <c r="A714" s="368" t="s">
        <v>290</v>
      </c>
      <c r="B714" s="369">
        <v>15</v>
      </c>
      <c r="C714" s="372"/>
      <c r="D714" s="814" t="s">
        <v>288</v>
      </c>
      <c r="E714" s="815"/>
      <c r="F714" s="373">
        <f>IF(B710&gt;0,B714/B706,"")</f>
        <v>5</v>
      </c>
      <c r="G714" s="368" t="s">
        <v>284</v>
      </c>
      <c r="H714" s="374"/>
      <c r="I714" s="375">
        <f>IF(B709&gt;0,(F714-F713)/F713,"")</f>
        <v>-0.66666666666666663</v>
      </c>
      <c r="J714" s="355"/>
      <c r="Q714" s="364" t="str">
        <f t="shared" si="653"/>
        <v/>
      </c>
      <c r="R714" s="388"/>
      <c r="S714" s="364" t="str">
        <f t="shared" si="654"/>
        <v/>
      </c>
      <c r="T714" s="445" t="str">
        <f t="shared" si="655"/>
        <v/>
      </c>
      <c r="U714" s="388"/>
      <c r="V714" s="445" t="str">
        <f t="shared" si="656"/>
        <v/>
      </c>
      <c r="W714" s="388"/>
      <c r="X714" s="445" t="str">
        <f t="shared" si="657"/>
        <v/>
      </c>
      <c r="Y714" s="364" t="str">
        <f t="shared" si="658"/>
        <v/>
      </c>
      <c r="Z714" s="388"/>
      <c r="AA714" s="364" t="str">
        <f t="shared" si="659"/>
        <v/>
      </c>
      <c r="AB714" s="445" t="str">
        <f t="shared" si="660"/>
        <v/>
      </c>
      <c r="AC714" s="388"/>
      <c r="AD714" s="445" t="str">
        <f t="shared" si="661"/>
        <v/>
      </c>
      <c r="AE714" s="364" t="str">
        <f t="shared" si="662"/>
        <v/>
      </c>
      <c r="AF714" s="388"/>
      <c r="AG714" s="364"/>
      <c r="AH714" s="445">
        <f t="shared" si="663"/>
        <v>5</v>
      </c>
      <c r="AI714" s="388"/>
      <c r="AJ714" s="445">
        <f t="shared" si="664"/>
        <v>-0.66666666666666663</v>
      </c>
      <c r="AK714" s="364" t="str">
        <f t="shared" si="665"/>
        <v/>
      </c>
      <c r="AL714" s="388"/>
      <c r="AM714" s="364" t="str">
        <f t="shared" si="666"/>
        <v/>
      </c>
      <c r="AN714" s="445" t="str">
        <f t="shared" si="673"/>
        <v/>
      </c>
      <c r="AO714" s="388"/>
      <c r="AP714" s="445" t="str">
        <f t="shared" si="674"/>
        <v/>
      </c>
      <c r="AQ714" s="434" t="str">
        <f t="shared" si="675"/>
        <v/>
      </c>
      <c r="AR714" s="451"/>
      <c r="AS714" s="434" t="str">
        <f t="shared" si="676"/>
        <v/>
      </c>
      <c r="AT714" s="389"/>
      <c r="AU714" s="435" t="str">
        <f t="shared" si="677"/>
        <v/>
      </c>
      <c r="AV714" s="364" t="str">
        <f t="shared" si="678"/>
        <v/>
      </c>
      <c r="AW714" s="389"/>
      <c r="AX714" s="365" t="str">
        <f t="shared" si="679"/>
        <v/>
      </c>
      <c r="AY714" s="366" t="str">
        <f t="shared" si="667"/>
        <v/>
      </c>
      <c r="AZ714" s="358" t="str">
        <f t="shared" si="668"/>
        <v/>
      </c>
      <c r="BA714" s="366" t="str">
        <f t="shared" si="669"/>
        <v/>
      </c>
      <c r="BB714" s="358" t="str">
        <f t="shared" si="670"/>
        <v/>
      </c>
      <c r="BC714" s="366" t="str">
        <f t="shared" si="671"/>
        <v/>
      </c>
      <c r="BD714" s="367" t="str">
        <f t="shared" si="672"/>
        <v/>
      </c>
      <c r="BE714" s="356"/>
      <c r="BF714" s="356"/>
      <c r="BG714" s="356"/>
      <c r="BH714" s="356"/>
    </row>
    <row r="715" spans="1:60" ht="21.75" thickBot="1" x14ac:dyDescent="0.4">
      <c r="A715" s="368" t="s">
        <v>291</v>
      </c>
      <c r="B715" s="369">
        <v>10</v>
      </c>
      <c r="C715" s="372"/>
      <c r="D715" s="814" t="s">
        <v>288</v>
      </c>
      <c r="E715" s="815"/>
      <c r="F715" s="373">
        <f>IF(B711&gt;0,B715/B707,"")</f>
        <v>3.3333333333333335</v>
      </c>
      <c r="G715" s="368" t="s">
        <v>286</v>
      </c>
      <c r="H715" s="374"/>
      <c r="I715" s="375">
        <f>IF(B710&gt;0,(F715-F713)/F713,"")</f>
        <v>-0.77777777777777779</v>
      </c>
      <c r="J715" s="355"/>
      <c r="Q715" s="364" t="str">
        <f t="shared" si="653"/>
        <v/>
      </c>
      <c r="R715" s="388"/>
      <c r="S715" s="364" t="str">
        <f t="shared" si="654"/>
        <v/>
      </c>
      <c r="T715" s="445" t="str">
        <f t="shared" si="655"/>
        <v/>
      </c>
      <c r="U715" s="388"/>
      <c r="V715" s="445" t="str">
        <f t="shared" si="656"/>
        <v/>
      </c>
      <c r="W715" s="388"/>
      <c r="X715" s="445" t="str">
        <f t="shared" si="657"/>
        <v/>
      </c>
      <c r="Y715" s="364" t="str">
        <f t="shared" si="658"/>
        <v/>
      </c>
      <c r="Z715" s="388"/>
      <c r="AA715" s="364" t="str">
        <f t="shared" si="659"/>
        <v/>
      </c>
      <c r="AB715" s="445" t="str">
        <f t="shared" si="660"/>
        <v/>
      </c>
      <c r="AC715" s="388"/>
      <c r="AD715" s="445" t="str">
        <f t="shared" si="661"/>
        <v/>
      </c>
      <c r="AE715" s="364" t="str">
        <f t="shared" si="662"/>
        <v/>
      </c>
      <c r="AF715" s="388"/>
      <c r="AG715" s="364"/>
      <c r="AH715" s="445" t="str">
        <f t="shared" si="663"/>
        <v/>
      </c>
      <c r="AI715" s="388"/>
      <c r="AJ715" s="445" t="str">
        <f t="shared" si="664"/>
        <v/>
      </c>
      <c r="AK715" s="364">
        <f t="shared" si="665"/>
        <v>3.3333333333333335</v>
      </c>
      <c r="AL715" s="388"/>
      <c r="AM715" s="364">
        <f t="shared" si="666"/>
        <v>-0.77777777777777779</v>
      </c>
      <c r="AN715" s="445" t="str">
        <f t="shared" si="673"/>
        <v/>
      </c>
      <c r="AO715" s="388"/>
      <c r="AP715" s="445" t="str">
        <f t="shared" si="674"/>
        <v/>
      </c>
      <c r="AQ715" s="434" t="str">
        <f t="shared" si="675"/>
        <v/>
      </c>
      <c r="AR715" s="451"/>
      <c r="AS715" s="434" t="str">
        <f t="shared" si="676"/>
        <v/>
      </c>
      <c r="AT715" s="389"/>
      <c r="AU715" s="435" t="str">
        <f t="shared" si="677"/>
        <v/>
      </c>
      <c r="AV715" s="364" t="str">
        <f t="shared" si="678"/>
        <v/>
      </c>
      <c r="AW715" s="389"/>
      <c r="AX715" s="365" t="str">
        <f t="shared" si="679"/>
        <v/>
      </c>
      <c r="AY715" s="366" t="str">
        <f t="shared" si="667"/>
        <v/>
      </c>
      <c r="AZ715" s="358" t="str">
        <f t="shared" si="668"/>
        <v/>
      </c>
      <c r="BA715" s="366" t="str">
        <f t="shared" si="669"/>
        <v/>
      </c>
      <c r="BB715" s="358" t="str">
        <f t="shared" si="670"/>
        <v/>
      </c>
      <c r="BC715" s="366" t="str">
        <f t="shared" si="671"/>
        <v/>
      </c>
      <c r="BD715" s="367" t="str">
        <f t="shared" si="672"/>
        <v/>
      </c>
      <c r="BE715" s="356"/>
      <c r="BF715" s="356"/>
      <c r="BG715" s="356"/>
      <c r="BH715" s="356"/>
    </row>
    <row r="716" spans="1:60" ht="21.75" thickBot="1" x14ac:dyDescent="0.4">
      <c r="A716" s="368" t="s">
        <v>292</v>
      </c>
      <c r="B716" s="381">
        <v>0.4</v>
      </c>
      <c r="C716" s="372"/>
      <c r="D716" s="368" t="s">
        <v>281</v>
      </c>
      <c r="E716" s="374"/>
      <c r="F716" s="375">
        <f>IF(B716&gt;0,(B716-B717)/B717,"")</f>
        <v>0</v>
      </c>
      <c r="G716" s="355"/>
      <c r="H716" s="355"/>
      <c r="I716" s="355"/>
      <c r="J716" s="355"/>
      <c r="Q716" s="364" t="str">
        <f t="shared" si="653"/>
        <v/>
      </c>
      <c r="R716" s="388"/>
      <c r="S716" s="364" t="str">
        <f t="shared" si="654"/>
        <v/>
      </c>
      <c r="T716" s="445" t="str">
        <f t="shared" si="655"/>
        <v/>
      </c>
      <c r="U716" s="388"/>
      <c r="V716" s="445" t="str">
        <f t="shared" si="656"/>
        <v/>
      </c>
      <c r="W716" s="388"/>
      <c r="X716" s="445" t="str">
        <f t="shared" si="657"/>
        <v/>
      </c>
      <c r="Y716" s="364" t="str">
        <f t="shared" si="658"/>
        <v/>
      </c>
      <c r="Z716" s="388"/>
      <c r="AA716" s="364" t="str">
        <f t="shared" si="659"/>
        <v/>
      </c>
      <c r="AB716" s="445" t="str">
        <f t="shared" si="660"/>
        <v/>
      </c>
      <c r="AC716" s="388"/>
      <c r="AD716" s="445" t="str">
        <f t="shared" si="661"/>
        <v/>
      </c>
      <c r="AE716" s="364" t="str">
        <f t="shared" si="662"/>
        <v/>
      </c>
      <c r="AF716" s="388"/>
      <c r="AG716" s="364"/>
      <c r="AH716" s="445" t="str">
        <f t="shared" si="663"/>
        <v/>
      </c>
      <c r="AI716" s="388"/>
      <c r="AJ716" s="445" t="str">
        <f t="shared" si="664"/>
        <v/>
      </c>
      <c r="AK716" s="364" t="str">
        <f t="shared" si="665"/>
        <v/>
      </c>
      <c r="AL716" s="388"/>
      <c r="AM716" s="364" t="str">
        <f t="shared" si="666"/>
        <v/>
      </c>
      <c r="AN716" s="445">
        <f t="shared" si="673"/>
        <v>0.4</v>
      </c>
      <c r="AO716" s="388"/>
      <c r="AP716" s="445">
        <f t="shared" si="674"/>
        <v>0</v>
      </c>
      <c r="AQ716" s="434" t="str">
        <f t="shared" si="675"/>
        <v/>
      </c>
      <c r="AR716" s="451"/>
      <c r="AS716" s="434" t="str">
        <f t="shared" si="676"/>
        <v/>
      </c>
      <c r="AT716" s="389"/>
      <c r="AU716" s="435" t="str">
        <f t="shared" si="677"/>
        <v/>
      </c>
      <c r="AV716" s="364" t="str">
        <f t="shared" si="678"/>
        <v/>
      </c>
      <c r="AW716" s="389"/>
      <c r="AX716" s="365" t="str">
        <f t="shared" si="679"/>
        <v/>
      </c>
      <c r="AY716" s="366" t="str">
        <f t="shared" si="667"/>
        <v/>
      </c>
      <c r="AZ716" s="358" t="str">
        <f t="shared" si="668"/>
        <v/>
      </c>
      <c r="BA716" s="366" t="str">
        <f t="shared" si="669"/>
        <v/>
      </c>
      <c r="BB716" s="358" t="str">
        <f t="shared" si="670"/>
        <v/>
      </c>
      <c r="BC716" s="366" t="str">
        <f t="shared" si="671"/>
        <v/>
      </c>
      <c r="BD716" s="367" t="str">
        <f t="shared" si="672"/>
        <v/>
      </c>
      <c r="BE716" s="356"/>
      <c r="BF716" s="356"/>
      <c r="BG716" s="356"/>
      <c r="BH716" s="356"/>
    </row>
    <row r="717" spans="1:60" ht="21.75" thickBot="1" x14ac:dyDescent="0.4">
      <c r="A717" s="368" t="s">
        <v>293</v>
      </c>
      <c r="B717" s="381">
        <v>0.4</v>
      </c>
      <c r="C717" s="372"/>
      <c r="D717" s="382"/>
      <c r="E717" s="372"/>
      <c r="F717" s="380"/>
      <c r="G717" s="355"/>
      <c r="H717" s="355"/>
      <c r="I717" s="355"/>
      <c r="J717" s="355"/>
      <c r="Q717" s="364" t="str">
        <f t="shared" si="653"/>
        <v/>
      </c>
      <c r="R717" s="388"/>
      <c r="S717" s="364" t="str">
        <f t="shared" si="654"/>
        <v/>
      </c>
      <c r="T717" s="445" t="str">
        <f t="shared" si="655"/>
        <v/>
      </c>
      <c r="U717" s="388"/>
      <c r="V717" s="445" t="str">
        <f t="shared" si="656"/>
        <v/>
      </c>
      <c r="W717" s="388"/>
      <c r="X717" s="445" t="str">
        <f t="shared" si="657"/>
        <v/>
      </c>
      <c r="Y717" s="364" t="str">
        <f t="shared" si="658"/>
        <v/>
      </c>
      <c r="Z717" s="388"/>
      <c r="AA717" s="364" t="str">
        <f t="shared" si="659"/>
        <v/>
      </c>
      <c r="AB717" s="445" t="str">
        <f t="shared" si="660"/>
        <v/>
      </c>
      <c r="AC717" s="388"/>
      <c r="AD717" s="445" t="str">
        <f t="shared" si="661"/>
        <v/>
      </c>
      <c r="AE717" s="364" t="str">
        <f t="shared" si="662"/>
        <v/>
      </c>
      <c r="AF717" s="388"/>
      <c r="AG717" s="364"/>
      <c r="AH717" s="445" t="str">
        <f t="shared" si="663"/>
        <v/>
      </c>
      <c r="AI717" s="388"/>
      <c r="AJ717" s="445" t="str">
        <f t="shared" si="664"/>
        <v/>
      </c>
      <c r="AK717" s="364" t="str">
        <f t="shared" si="665"/>
        <v/>
      </c>
      <c r="AL717" s="388"/>
      <c r="AM717" s="364" t="str">
        <f t="shared" si="666"/>
        <v/>
      </c>
      <c r="AN717" s="445" t="str">
        <f t="shared" si="673"/>
        <v/>
      </c>
      <c r="AO717" s="388"/>
      <c r="AP717" s="445" t="str">
        <f t="shared" si="674"/>
        <v/>
      </c>
      <c r="AQ717" s="434">
        <f t="shared" si="675"/>
        <v>0.4</v>
      </c>
      <c r="AR717" s="451"/>
      <c r="AS717" s="434" t="str">
        <f t="shared" si="676"/>
        <v/>
      </c>
      <c r="AT717" s="389"/>
      <c r="AU717" s="435" t="str">
        <f t="shared" si="677"/>
        <v/>
      </c>
      <c r="AV717" s="364" t="str">
        <f t="shared" si="678"/>
        <v/>
      </c>
      <c r="AW717" s="389"/>
      <c r="AX717" s="365" t="str">
        <f t="shared" si="679"/>
        <v/>
      </c>
      <c r="AY717" s="366" t="str">
        <f t="shared" si="667"/>
        <v/>
      </c>
      <c r="AZ717" s="358" t="str">
        <f t="shared" si="668"/>
        <v/>
      </c>
      <c r="BA717" s="366" t="str">
        <f t="shared" si="669"/>
        <v/>
      </c>
      <c r="BB717" s="358" t="str">
        <f t="shared" si="670"/>
        <v/>
      </c>
      <c r="BC717" s="366" t="str">
        <f t="shared" si="671"/>
        <v/>
      </c>
      <c r="BD717" s="367" t="str">
        <f t="shared" si="672"/>
        <v/>
      </c>
      <c r="BE717" s="356"/>
      <c r="BF717" s="356"/>
      <c r="BG717" s="356"/>
      <c r="BH717" s="356"/>
    </row>
    <row r="718" spans="1:60" ht="21.75" thickBot="1" x14ac:dyDescent="0.4">
      <c r="A718" s="368" t="s">
        <v>294</v>
      </c>
      <c r="B718" s="381">
        <v>0.7</v>
      </c>
      <c r="C718" s="372"/>
      <c r="D718" s="368" t="s">
        <v>284</v>
      </c>
      <c r="E718" s="374"/>
      <c r="F718" s="375">
        <f>IF(B718&gt;0,(B718-B717)/B717,"")</f>
        <v>0.74999999999999978</v>
      </c>
      <c r="G718" s="355"/>
      <c r="H718" s="355"/>
      <c r="I718" s="355"/>
      <c r="J718" s="355"/>
      <c r="Q718" s="364" t="str">
        <f t="shared" si="653"/>
        <v/>
      </c>
      <c r="R718" s="388"/>
      <c r="S718" s="364" t="str">
        <f t="shared" si="654"/>
        <v/>
      </c>
      <c r="T718" s="445" t="str">
        <f t="shared" si="655"/>
        <v/>
      </c>
      <c r="U718" s="388"/>
      <c r="V718" s="445" t="str">
        <f t="shared" si="656"/>
        <v/>
      </c>
      <c r="W718" s="388"/>
      <c r="X718" s="445" t="str">
        <f t="shared" si="657"/>
        <v/>
      </c>
      <c r="Y718" s="364" t="str">
        <f t="shared" si="658"/>
        <v/>
      </c>
      <c r="Z718" s="388"/>
      <c r="AA718" s="364" t="str">
        <f t="shared" si="659"/>
        <v/>
      </c>
      <c r="AB718" s="445" t="str">
        <f t="shared" si="660"/>
        <v/>
      </c>
      <c r="AC718" s="388"/>
      <c r="AD718" s="445" t="str">
        <f t="shared" si="661"/>
        <v/>
      </c>
      <c r="AE718" s="364" t="str">
        <f t="shared" si="662"/>
        <v/>
      </c>
      <c r="AF718" s="388"/>
      <c r="AG718" s="364"/>
      <c r="AH718" s="445" t="str">
        <f t="shared" si="663"/>
        <v/>
      </c>
      <c r="AI718" s="388"/>
      <c r="AJ718" s="445" t="str">
        <f t="shared" si="664"/>
        <v/>
      </c>
      <c r="AK718" s="364" t="str">
        <f t="shared" si="665"/>
        <v/>
      </c>
      <c r="AL718" s="388"/>
      <c r="AM718" s="364" t="str">
        <f t="shared" si="666"/>
        <v/>
      </c>
      <c r="AN718" s="445" t="str">
        <f t="shared" si="673"/>
        <v/>
      </c>
      <c r="AO718" s="388"/>
      <c r="AP718" s="445" t="str">
        <f t="shared" si="674"/>
        <v/>
      </c>
      <c r="AQ718" s="434" t="str">
        <f t="shared" si="675"/>
        <v/>
      </c>
      <c r="AR718" s="451"/>
      <c r="AS718" s="434">
        <f t="shared" si="676"/>
        <v>0.7</v>
      </c>
      <c r="AT718" s="389"/>
      <c r="AU718" s="435">
        <f t="shared" si="677"/>
        <v>0.74999999999999978</v>
      </c>
      <c r="AV718" s="364" t="str">
        <f t="shared" si="678"/>
        <v/>
      </c>
      <c r="AW718" s="389"/>
      <c r="AX718" s="365" t="str">
        <f t="shared" si="679"/>
        <v/>
      </c>
      <c r="AY718" s="366" t="str">
        <f t="shared" si="667"/>
        <v/>
      </c>
      <c r="AZ718" s="358" t="str">
        <f t="shared" si="668"/>
        <v/>
      </c>
      <c r="BA718" s="366" t="str">
        <f t="shared" si="669"/>
        <v/>
      </c>
      <c r="BB718" s="358" t="str">
        <f t="shared" si="670"/>
        <v/>
      </c>
      <c r="BC718" s="366" t="str">
        <f t="shared" si="671"/>
        <v/>
      </c>
      <c r="BD718" s="367" t="str">
        <f t="shared" si="672"/>
        <v/>
      </c>
      <c r="BE718" s="356"/>
      <c r="BF718" s="356"/>
      <c r="BG718" s="356"/>
      <c r="BH718" s="356"/>
    </row>
    <row r="719" spans="1:60" ht="21.75" thickBot="1" x14ac:dyDescent="0.4">
      <c r="A719" s="368" t="s">
        <v>295</v>
      </c>
      <c r="B719" s="381">
        <v>0.9</v>
      </c>
      <c r="C719" s="372"/>
      <c r="D719" s="368" t="s">
        <v>286</v>
      </c>
      <c r="E719" s="374"/>
      <c r="F719" s="375">
        <f>IF(B719&gt;0,(B719-B717)/B717,"")</f>
        <v>1.25</v>
      </c>
      <c r="G719" s="355"/>
      <c r="H719" s="355"/>
      <c r="I719" s="355"/>
      <c r="J719" s="355"/>
      <c r="Q719" s="364" t="str">
        <f t="shared" si="653"/>
        <v/>
      </c>
      <c r="R719" s="388"/>
      <c r="S719" s="364" t="str">
        <f t="shared" si="654"/>
        <v/>
      </c>
      <c r="T719" s="445" t="str">
        <f t="shared" si="655"/>
        <v/>
      </c>
      <c r="U719" s="388"/>
      <c r="V719" s="445" t="str">
        <f t="shared" si="656"/>
        <v/>
      </c>
      <c r="W719" s="388"/>
      <c r="X719" s="445" t="str">
        <f t="shared" si="657"/>
        <v/>
      </c>
      <c r="Y719" s="364" t="str">
        <f t="shared" si="658"/>
        <v/>
      </c>
      <c r="Z719" s="388"/>
      <c r="AA719" s="364" t="str">
        <f t="shared" si="659"/>
        <v/>
      </c>
      <c r="AB719" s="445" t="str">
        <f t="shared" si="660"/>
        <v/>
      </c>
      <c r="AC719" s="388"/>
      <c r="AD719" s="445" t="str">
        <f t="shared" si="661"/>
        <v/>
      </c>
      <c r="AE719" s="364" t="str">
        <f t="shared" si="662"/>
        <v/>
      </c>
      <c r="AF719" s="388"/>
      <c r="AG719" s="364"/>
      <c r="AH719" s="445" t="str">
        <f t="shared" si="663"/>
        <v/>
      </c>
      <c r="AI719" s="388"/>
      <c r="AJ719" s="445" t="str">
        <f t="shared" si="664"/>
        <v/>
      </c>
      <c r="AK719" s="364" t="str">
        <f t="shared" si="665"/>
        <v/>
      </c>
      <c r="AL719" s="388"/>
      <c r="AM719" s="364" t="str">
        <f t="shared" si="666"/>
        <v/>
      </c>
      <c r="AN719" s="445" t="str">
        <f t="shared" si="673"/>
        <v/>
      </c>
      <c r="AO719" s="388"/>
      <c r="AP719" s="445" t="str">
        <f t="shared" si="674"/>
        <v/>
      </c>
      <c r="AQ719" s="434" t="str">
        <f t="shared" si="675"/>
        <v/>
      </c>
      <c r="AR719" s="451"/>
      <c r="AS719" s="434" t="str">
        <f t="shared" si="676"/>
        <v/>
      </c>
      <c r="AT719" s="389"/>
      <c r="AU719" s="435" t="str">
        <f t="shared" si="677"/>
        <v/>
      </c>
      <c r="AV719" s="364">
        <f t="shared" si="678"/>
        <v>0.9</v>
      </c>
      <c r="AW719" s="389"/>
      <c r="AX719" s="365">
        <f>IF(A719="16) Qual porcentagem dos recursos financeiros de São Carlos será investida em abastecimento de água e estruturas de saneamento em 2050?   ",F719,"")</f>
        <v>1.25</v>
      </c>
      <c r="AY719" s="366" t="str">
        <f t="shared" si="667"/>
        <v/>
      </c>
      <c r="AZ719" s="358" t="str">
        <f t="shared" si="668"/>
        <v/>
      </c>
      <c r="BA719" s="366" t="str">
        <f t="shared" si="669"/>
        <v/>
      </c>
      <c r="BB719" s="358" t="str">
        <f t="shared" si="670"/>
        <v/>
      </c>
      <c r="BC719" s="366" t="str">
        <f t="shared" si="671"/>
        <v/>
      </c>
      <c r="BD719" s="367" t="str">
        <f t="shared" si="672"/>
        <v/>
      </c>
      <c r="BE719" s="356"/>
      <c r="BF719" s="356"/>
      <c r="BG719" s="356"/>
      <c r="BH719" s="356"/>
    </row>
    <row r="720" spans="1:60" ht="21.75" thickBot="1" x14ac:dyDescent="0.4">
      <c r="A720" s="355"/>
      <c r="B720" s="355"/>
      <c r="C720" s="355"/>
      <c r="D720" s="355"/>
      <c r="E720" s="355"/>
      <c r="F720" s="383"/>
      <c r="G720" s="355"/>
      <c r="H720" s="823" t="s">
        <v>296</v>
      </c>
      <c r="I720" s="823"/>
      <c r="J720" s="355"/>
      <c r="Q720" s="364" t="str">
        <f t="shared" si="653"/>
        <v/>
      </c>
      <c r="R720" s="388"/>
      <c r="S720" s="364" t="str">
        <f t="shared" si="654"/>
        <v/>
      </c>
      <c r="T720" s="445" t="str">
        <f t="shared" si="655"/>
        <v/>
      </c>
      <c r="U720" s="388"/>
      <c r="V720" s="445" t="str">
        <f t="shared" si="656"/>
        <v/>
      </c>
      <c r="W720" s="388"/>
      <c r="X720" s="445" t="str">
        <f t="shared" si="657"/>
        <v/>
      </c>
      <c r="Y720" s="364" t="str">
        <f t="shared" si="658"/>
        <v/>
      </c>
      <c r="Z720" s="388"/>
      <c r="AA720" s="364" t="str">
        <f t="shared" si="659"/>
        <v/>
      </c>
      <c r="AB720" s="445" t="str">
        <f t="shared" si="660"/>
        <v/>
      </c>
      <c r="AC720" s="388"/>
      <c r="AD720" s="445" t="str">
        <f t="shared" si="661"/>
        <v/>
      </c>
      <c r="AE720" s="364" t="str">
        <f t="shared" si="662"/>
        <v/>
      </c>
      <c r="AF720" s="388"/>
      <c r="AG720" s="364"/>
      <c r="AH720" s="445" t="str">
        <f t="shared" si="663"/>
        <v/>
      </c>
      <c r="AI720" s="388"/>
      <c r="AJ720" s="445" t="str">
        <f t="shared" si="664"/>
        <v/>
      </c>
      <c r="AK720" s="364" t="str">
        <f t="shared" si="665"/>
        <v/>
      </c>
      <c r="AL720" s="388"/>
      <c r="AM720" s="364" t="str">
        <f t="shared" si="666"/>
        <v/>
      </c>
      <c r="AN720" s="445" t="str">
        <f t="shared" si="673"/>
        <v/>
      </c>
      <c r="AO720" s="388"/>
      <c r="AP720" s="445" t="str">
        <f t="shared" si="674"/>
        <v/>
      </c>
      <c r="AQ720" s="434" t="str">
        <f t="shared" si="675"/>
        <v/>
      </c>
      <c r="AR720" s="451"/>
      <c r="AS720" s="434" t="str">
        <f t="shared" si="676"/>
        <v/>
      </c>
      <c r="AT720" s="389"/>
      <c r="AU720" s="435" t="str">
        <f t="shared" si="677"/>
        <v/>
      </c>
      <c r="AV720" s="364" t="str">
        <f t="shared" si="678"/>
        <v/>
      </c>
      <c r="AW720" s="389"/>
      <c r="AX720" s="365" t="str">
        <f t="shared" si="679"/>
        <v/>
      </c>
      <c r="AY720" s="366" t="str">
        <f t="shared" si="667"/>
        <v/>
      </c>
      <c r="AZ720" s="358" t="str">
        <f t="shared" si="668"/>
        <v/>
      </c>
      <c r="BA720" s="366" t="str">
        <f t="shared" si="669"/>
        <v/>
      </c>
      <c r="BB720" s="358" t="str">
        <f t="shared" si="670"/>
        <v/>
      </c>
      <c r="BC720" s="366" t="str">
        <f t="shared" si="671"/>
        <v/>
      </c>
      <c r="BD720" s="367" t="str">
        <f t="shared" si="672"/>
        <v/>
      </c>
      <c r="BE720" s="356"/>
      <c r="BF720" s="356"/>
      <c r="BG720" s="356"/>
      <c r="BH720" s="356"/>
    </row>
    <row r="721" spans="1:83" ht="21.75" thickBot="1" x14ac:dyDescent="0.4">
      <c r="A721" s="368" t="s">
        <v>297</v>
      </c>
      <c r="B721" s="820" t="s">
        <v>326</v>
      </c>
      <c r="C721" s="821"/>
      <c r="D721" s="821"/>
      <c r="E721" s="821"/>
      <c r="F721" s="821"/>
      <c r="G721" s="822"/>
      <c r="H721" s="819">
        <v>0</v>
      </c>
      <c r="I721" s="819"/>
      <c r="J721" s="355"/>
      <c r="Q721" s="364" t="str">
        <f t="shared" si="653"/>
        <v/>
      </c>
      <c r="R721" s="388"/>
      <c r="S721" s="364" t="str">
        <f t="shared" si="654"/>
        <v/>
      </c>
      <c r="T721" s="445" t="str">
        <f t="shared" si="655"/>
        <v/>
      </c>
      <c r="U721" s="388"/>
      <c r="V721" s="445" t="str">
        <f t="shared" si="656"/>
        <v/>
      </c>
      <c r="W721" s="388"/>
      <c r="X721" s="445" t="str">
        <f t="shared" si="657"/>
        <v/>
      </c>
      <c r="Y721" s="364" t="str">
        <f t="shared" si="658"/>
        <v/>
      </c>
      <c r="Z721" s="388"/>
      <c r="AA721" s="364" t="str">
        <f t="shared" si="659"/>
        <v/>
      </c>
      <c r="AB721" s="445" t="str">
        <f t="shared" si="660"/>
        <v/>
      </c>
      <c r="AC721" s="388"/>
      <c r="AD721" s="445" t="str">
        <f t="shared" si="661"/>
        <v/>
      </c>
      <c r="AE721" s="364" t="str">
        <f t="shared" si="662"/>
        <v/>
      </c>
      <c r="AF721" s="388"/>
      <c r="AG721" s="364"/>
      <c r="AH721" s="445" t="str">
        <f t="shared" si="663"/>
        <v/>
      </c>
      <c r="AI721" s="388"/>
      <c r="AJ721" s="445" t="str">
        <f t="shared" si="664"/>
        <v/>
      </c>
      <c r="AK721" s="364" t="str">
        <f t="shared" si="665"/>
        <v/>
      </c>
      <c r="AL721" s="388"/>
      <c r="AM721" s="364" t="str">
        <f t="shared" si="666"/>
        <v/>
      </c>
      <c r="AN721" s="445" t="str">
        <f t="shared" si="673"/>
        <v/>
      </c>
      <c r="AO721" s="388"/>
      <c r="AP721" s="445" t="str">
        <f t="shared" si="674"/>
        <v/>
      </c>
      <c r="AQ721" s="434" t="str">
        <f t="shared" si="675"/>
        <v/>
      </c>
      <c r="AR721" s="451"/>
      <c r="AS721" s="434" t="str">
        <f t="shared" si="676"/>
        <v/>
      </c>
      <c r="AT721" s="389"/>
      <c r="AU721" s="435" t="str">
        <f t="shared" si="677"/>
        <v/>
      </c>
      <c r="AV721" s="364" t="str">
        <f t="shared" si="678"/>
        <v/>
      </c>
      <c r="AW721" s="389"/>
      <c r="AX721" s="365" t="str">
        <f t="shared" si="679"/>
        <v/>
      </c>
      <c r="AY721" s="366">
        <f t="shared" si="667"/>
        <v>0</v>
      </c>
      <c r="AZ721" s="358" t="str">
        <f t="shared" si="668"/>
        <v/>
      </c>
      <c r="BA721" s="366" t="str">
        <f t="shared" si="669"/>
        <v/>
      </c>
      <c r="BB721" s="358" t="str">
        <f t="shared" si="670"/>
        <v/>
      </c>
      <c r="BC721" s="366" t="str">
        <f t="shared" si="671"/>
        <v/>
      </c>
      <c r="BD721" s="367" t="str">
        <f t="shared" si="672"/>
        <v/>
      </c>
      <c r="BE721" s="356"/>
      <c r="BF721" s="356"/>
      <c r="BG721" s="356"/>
      <c r="BH721" s="356"/>
    </row>
    <row r="722" spans="1:83" ht="21.75" thickBot="1" x14ac:dyDescent="0.4">
      <c r="A722" s="368" t="s">
        <v>299</v>
      </c>
      <c r="B722" s="820" t="s">
        <v>300</v>
      </c>
      <c r="C722" s="821"/>
      <c r="D722" s="821"/>
      <c r="E722" s="821"/>
      <c r="F722" s="821"/>
      <c r="G722" s="822"/>
      <c r="H722" s="819">
        <v>1</v>
      </c>
      <c r="I722" s="819"/>
      <c r="J722" s="355"/>
      <c r="Q722" s="364" t="str">
        <f t="shared" si="653"/>
        <v/>
      </c>
      <c r="R722" s="388"/>
      <c r="S722" s="364" t="str">
        <f t="shared" si="654"/>
        <v/>
      </c>
      <c r="T722" s="445" t="str">
        <f t="shared" si="655"/>
        <v/>
      </c>
      <c r="U722" s="388"/>
      <c r="V722" s="445" t="str">
        <f t="shared" si="656"/>
        <v/>
      </c>
      <c r="W722" s="388"/>
      <c r="X722" s="445" t="str">
        <f t="shared" si="657"/>
        <v/>
      </c>
      <c r="Y722" s="364" t="str">
        <f t="shared" si="658"/>
        <v/>
      </c>
      <c r="Z722" s="388"/>
      <c r="AA722" s="364" t="str">
        <f t="shared" si="659"/>
        <v/>
      </c>
      <c r="AB722" s="445" t="str">
        <f t="shared" si="660"/>
        <v/>
      </c>
      <c r="AC722" s="388"/>
      <c r="AD722" s="445" t="str">
        <f t="shared" si="661"/>
        <v/>
      </c>
      <c r="AE722" s="364" t="str">
        <f t="shared" si="662"/>
        <v/>
      </c>
      <c r="AF722" s="388"/>
      <c r="AG722" s="364"/>
      <c r="AH722" s="445" t="str">
        <f t="shared" si="663"/>
        <v/>
      </c>
      <c r="AI722" s="388"/>
      <c r="AJ722" s="445" t="str">
        <f t="shared" si="664"/>
        <v/>
      </c>
      <c r="AK722" s="364" t="str">
        <f t="shared" si="665"/>
        <v/>
      </c>
      <c r="AL722" s="388"/>
      <c r="AM722" s="364" t="str">
        <f t="shared" si="666"/>
        <v/>
      </c>
      <c r="AN722" s="445" t="str">
        <f t="shared" si="673"/>
        <v/>
      </c>
      <c r="AO722" s="388"/>
      <c r="AP722" s="445" t="str">
        <f t="shared" si="674"/>
        <v/>
      </c>
      <c r="AQ722" s="434" t="str">
        <f t="shared" si="675"/>
        <v/>
      </c>
      <c r="AR722" s="451"/>
      <c r="AS722" s="434" t="str">
        <f t="shared" si="676"/>
        <v/>
      </c>
      <c r="AT722" s="389"/>
      <c r="AU722" s="435" t="str">
        <f t="shared" si="677"/>
        <v/>
      </c>
      <c r="AV722" s="364" t="str">
        <f t="shared" si="678"/>
        <v/>
      </c>
      <c r="AW722" s="389"/>
      <c r="AX722" s="365" t="str">
        <f t="shared" si="679"/>
        <v/>
      </c>
      <c r="AY722" s="366" t="str">
        <f t="shared" si="667"/>
        <v/>
      </c>
      <c r="AZ722" s="358">
        <f t="shared" si="668"/>
        <v>1</v>
      </c>
      <c r="BA722" s="366" t="str">
        <f t="shared" si="669"/>
        <v/>
      </c>
      <c r="BB722" s="358" t="str">
        <f t="shared" si="670"/>
        <v/>
      </c>
      <c r="BC722" s="366" t="str">
        <f t="shared" si="671"/>
        <v/>
      </c>
      <c r="BD722" s="367" t="str">
        <f t="shared" si="672"/>
        <v/>
      </c>
      <c r="BE722" s="356"/>
      <c r="BF722" s="356"/>
      <c r="BG722" s="356"/>
      <c r="BH722" s="356"/>
    </row>
    <row r="723" spans="1:83" ht="21.75" thickBot="1" x14ac:dyDescent="0.4">
      <c r="A723" s="368" t="s">
        <v>301</v>
      </c>
      <c r="B723" s="820" t="s">
        <v>383</v>
      </c>
      <c r="C723" s="821"/>
      <c r="D723" s="821"/>
      <c r="E723" s="821"/>
      <c r="F723" s="821"/>
      <c r="G723" s="822"/>
      <c r="H723" s="819">
        <v>0</v>
      </c>
      <c r="I723" s="819"/>
      <c r="J723" s="355"/>
      <c r="Q723" s="364" t="str">
        <f t="shared" si="653"/>
        <v/>
      </c>
      <c r="R723" s="388"/>
      <c r="S723" s="364" t="str">
        <f t="shared" si="654"/>
        <v/>
      </c>
      <c r="T723" s="445" t="str">
        <f t="shared" si="655"/>
        <v/>
      </c>
      <c r="U723" s="388"/>
      <c r="V723" s="445" t="str">
        <f t="shared" si="656"/>
        <v/>
      </c>
      <c r="W723" s="388"/>
      <c r="X723" s="445" t="str">
        <f t="shared" si="657"/>
        <v/>
      </c>
      <c r="Y723" s="364" t="str">
        <f t="shared" si="658"/>
        <v/>
      </c>
      <c r="Z723" s="388"/>
      <c r="AA723" s="364" t="str">
        <f t="shared" si="659"/>
        <v/>
      </c>
      <c r="AB723" s="445" t="str">
        <f t="shared" si="660"/>
        <v/>
      </c>
      <c r="AC723" s="388"/>
      <c r="AD723" s="445" t="str">
        <f t="shared" si="661"/>
        <v/>
      </c>
      <c r="AE723" s="364" t="str">
        <f t="shared" si="662"/>
        <v/>
      </c>
      <c r="AF723" s="388"/>
      <c r="AG723" s="364"/>
      <c r="AH723" s="445" t="str">
        <f t="shared" si="663"/>
        <v/>
      </c>
      <c r="AI723" s="388"/>
      <c r="AJ723" s="445" t="str">
        <f t="shared" si="664"/>
        <v/>
      </c>
      <c r="AK723" s="364" t="str">
        <f t="shared" si="665"/>
        <v/>
      </c>
      <c r="AL723" s="388"/>
      <c r="AM723" s="364" t="str">
        <f t="shared" si="666"/>
        <v/>
      </c>
      <c r="AN723" s="445" t="str">
        <f t="shared" si="673"/>
        <v/>
      </c>
      <c r="AO723" s="388"/>
      <c r="AP723" s="445" t="str">
        <f t="shared" si="674"/>
        <v/>
      </c>
      <c r="AQ723" s="434" t="str">
        <f t="shared" si="675"/>
        <v/>
      </c>
      <c r="AR723" s="451"/>
      <c r="AS723" s="434" t="str">
        <f t="shared" si="676"/>
        <v/>
      </c>
      <c r="AT723" s="389"/>
      <c r="AU723" s="435" t="str">
        <f t="shared" si="677"/>
        <v/>
      </c>
      <c r="AV723" s="364" t="str">
        <f t="shared" si="678"/>
        <v/>
      </c>
      <c r="AW723" s="389"/>
      <c r="AX723" s="365" t="str">
        <f t="shared" si="679"/>
        <v/>
      </c>
      <c r="AY723" s="366" t="str">
        <f t="shared" si="667"/>
        <v/>
      </c>
      <c r="AZ723" s="358" t="str">
        <f t="shared" si="668"/>
        <v/>
      </c>
      <c r="BA723" s="366">
        <f t="shared" si="669"/>
        <v>0</v>
      </c>
      <c r="BB723" s="358" t="str">
        <f t="shared" si="670"/>
        <v/>
      </c>
      <c r="BC723" s="366" t="str">
        <f t="shared" si="671"/>
        <v/>
      </c>
      <c r="BD723" s="367" t="str">
        <f t="shared" si="672"/>
        <v/>
      </c>
      <c r="BE723" s="356"/>
      <c r="BF723" s="356"/>
      <c r="BG723" s="356"/>
      <c r="BH723" s="356"/>
    </row>
    <row r="724" spans="1:83" ht="21.75" thickBot="1" x14ac:dyDescent="0.4">
      <c r="A724" s="368" t="s">
        <v>302</v>
      </c>
      <c r="B724" s="820" t="s">
        <v>124</v>
      </c>
      <c r="C724" s="821"/>
      <c r="D724" s="821"/>
      <c r="E724" s="821"/>
      <c r="F724" s="821"/>
      <c r="G724" s="822"/>
      <c r="H724" s="819">
        <v>0</v>
      </c>
      <c r="I724" s="819"/>
      <c r="J724" s="355"/>
      <c r="Q724" s="364" t="str">
        <f t="shared" si="653"/>
        <v/>
      </c>
      <c r="R724" s="388"/>
      <c r="S724" s="364" t="str">
        <f t="shared" si="654"/>
        <v/>
      </c>
      <c r="T724" s="445" t="str">
        <f t="shared" si="655"/>
        <v/>
      </c>
      <c r="U724" s="388"/>
      <c r="V724" s="445" t="str">
        <f t="shared" si="656"/>
        <v/>
      </c>
      <c r="W724" s="388"/>
      <c r="X724" s="445" t="str">
        <f t="shared" si="657"/>
        <v/>
      </c>
      <c r="Y724" s="364" t="str">
        <f t="shared" si="658"/>
        <v/>
      </c>
      <c r="Z724" s="388"/>
      <c r="AA724" s="364" t="str">
        <f t="shared" si="659"/>
        <v/>
      </c>
      <c r="AB724" s="445" t="str">
        <f t="shared" si="660"/>
        <v/>
      </c>
      <c r="AC724" s="388"/>
      <c r="AD724" s="445" t="str">
        <f t="shared" si="661"/>
        <v/>
      </c>
      <c r="AE724" s="364" t="str">
        <f t="shared" si="662"/>
        <v/>
      </c>
      <c r="AF724" s="388"/>
      <c r="AG724" s="364"/>
      <c r="AH724" s="445" t="str">
        <f t="shared" si="663"/>
        <v/>
      </c>
      <c r="AI724" s="388"/>
      <c r="AJ724" s="445" t="str">
        <f t="shared" si="664"/>
        <v/>
      </c>
      <c r="AK724" s="364" t="str">
        <f t="shared" si="665"/>
        <v/>
      </c>
      <c r="AL724" s="388"/>
      <c r="AM724" s="364" t="str">
        <f t="shared" si="666"/>
        <v/>
      </c>
      <c r="AN724" s="445" t="str">
        <f t="shared" si="673"/>
        <v/>
      </c>
      <c r="AO724" s="388"/>
      <c r="AP724" s="445" t="str">
        <f t="shared" si="674"/>
        <v/>
      </c>
      <c r="AQ724" s="434" t="str">
        <f t="shared" si="675"/>
        <v/>
      </c>
      <c r="AR724" s="451"/>
      <c r="AS724" s="434" t="str">
        <f t="shared" si="676"/>
        <v/>
      </c>
      <c r="AT724" s="389"/>
      <c r="AU724" s="435" t="str">
        <f t="shared" si="677"/>
        <v/>
      </c>
      <c r="AV724" s="364" t="str">
        <f t="shared" si="678"/>
        <v/>
      </c>
      <c r="AW724" s="389"/>
      <c r="AX724" s="365" t="str">
        <f t="shared" si="679"/>
        <v/>
      </c>
      <c r="AY724" s="366" t="str">
        <f t="shared" si="667"/>
        <v/>
      </c>
      <c r="AZ724" s="358" t="str">
        <f t="shared" si="668"/>
        <v/>
      </c>
      <c r="BA724" s="366" t="str">
        <f t="shared" si="669"/>
        <v/>
      </c>
      <c r="BB724" s="358">
        <f t="shared" si="670"/>
        <v>0</v>
      </c>
      <c r="BC724" s="366" t="str">
        <f t="shared" si="671"/>
        <v/>
      </c>
      <c r="BD724" s="367" t="str">
        <f t="shared" si="672"/>
        <v/>
      </c>
      <c r="BE724" s="356"/>
      <c r="BF724" s="356"/>
      <c r="BG724" s="356"/>
      <c r="BH724" s="356"/>
    </row>
    <row r="725" spans="1:83" ht="21.75" thickBot="1" x14ac:dyDescent="0.4">
      <c r="A725" s="368" t="s">
        <v>303</v>
      </c>
      <c r="B725" s="820" t="s">
        <v>384</v>
      </c>
      <c r="C725" s="821"/>
      <c r="D725" s="821"/>
      <c r="E725" s="821"/>
      <c r="F725" s="821"/>
      <c r="G725" s="822"/>
      <c r="H725" s="819">
        <v>1</v>
      </c>
      <c r="I725" s="819"/>
      <c r="J725" s="355"/>
      <c r="Q725" s="364" t="str">
        <f t="shared" si="653"/>
        <v/>
      </c>
      <c r="R725" s="388"/>
      <c r="S725" s="364" t="str">
        <f t="shared" si="654"/>
        <v/>
      </c>
      <c r="T725" s="445" t="str">
        <f t="shared" si="655"/>
        <v/>
      </c>
      <c r="U725" s="388"/>
      <c r="V725" s="445" t="str">
        <f t="shared" si="656"/>
        <v/>
      </c>
      <c r="W725" s="388"/>
      <c r="X725" s="445" t="str">
        <f t="shared" si="657"/>
        <v/>
      </c>
      <c r="Y725" s="364" t="str">
        <f t="shared" si="658"/>
        <v/>
      </c>
      <c r="Z725" s="388"/>
      <c r="AA725" s="364" t="str">
        <f t="shared" si="659"/>
        <v/>
      </c>
      <c r="AB725" s="445" t="str">
        <f t="shared" si="660"/>
        <v/>
      </c>
      <c r="AC725" s="388"/>
      <c r="AD725" s="445" t="str">
        <f t="shared" si="661"/>
        <v/>
      </c>
      <c r="AE725" s="364" t="str">
        <f t="shared" si="662"/>
        <v/>
      </c>
      <c r="AF725" s="388"/>
      <c r="AG725" s="364"/>
      <c r="AH725" s="445" t="str">
        <f t="shared" si="663"/>
        <v/>
      </c>
      <c r="AI725" s="388"/>
      <c r="AJ725" s="445" t="str">
        <f t="shared" si="664"/>
        <v/>
      </c>
      <c r="AK725" s="364" t="str">
        <f t="shared" si="665"/>
        <v/>
      </c>
      <c r="AL725" s="388"/>
      <c r="AM725" s="364" t="str">
        <f t="shared" si="666"/>
        <v/>
      </c>
      <c r="AN725" s="445" t="str">
        <f t="shared" si="673"/>
        <v/>
      </c>
      <c r="AO725" s="388"/>
      <c r="AP725" s="445" t="str">
        <f t="shared" si="674"/>
        <v/>
      </c>
      <c r="AQ725" s="434" t="str">
        <f t="shared" si="675"/>
        <v/>
      </c>
      <c r="AR725" s="451"/>
      <c r="AS725" s="434" t="str">
        <f t="shared" si="676"/>
        <v/>
      </c>
      <c r="AT725" s="389"/>
      <c r="AU725" s="435" t="str">
        <f t="shared" si="677"/>
        <v/>
      </c>
      <c r="AV725" s="364" t="str">
        <f t="shared" si="678"/>
        <v/>
      </c>
      <c r="AW725" s="389"/>
      <c r="AX725" s="365" t="str">
        <f t="shared" si="679"/>
        <v/>
      </c>
      <c r="AY725" s="366" t="str">
        <f t="shared" si="667"/>
        <v/>
      </c>
      <c r="AZ725" s="358" t="str">
        <f t="shared" si="668"/>
        <v/>
      </c>
      <c r="BA725" s="366" t="str">
        <f t="shared" si="669"/>
        <v/>
      </c>
      <c r="BB725" s="358" t="str">
        <f t="shared" si="670"/>
        <v/>
      </c>
      <c r="BC725" s="366">
        <f t="shared" si="671"/>
        <v>1</v>
      </c>
      <c r="BD725" s="367" t="str">
        <f t="shared" si="672"/>
        <v/>
      </c>
      <c r="BE725" s="356"/>
      <c r="BF725" s="356"/>
      <c r="BG725" s="356"/>
      <c r="BH725" s="356"/>
    </row>
    <row r="726" spans="1:83" ht="21.75" thickBot="1" x14ac:dyDescent="0.4">
      <c r="A726" s="368" t="s">
        <v>305</v>
      </c>
      <c r="B726" s="820"/>
      <c r="C726" s="821"/>
      <c r="D726" s="821"/>
      <c r="E726" s="821"/>
      <c r="F726" s="821"/>
      <c r="G726" s="822"/>
      <c r="H726" s="819"/>
      <c r="I726" s="819"/>
      <c r="J726" s="355"/>
      <c r="Q726" s="364" t="str">
        <f t="shared" si="653"/>
        <v/>
      </c>
      <c r="R726" s="388"/>
      <c r="S726" s="364" t="str">
        <f t="shared" si="654"/>
        <v/>
      </c>
      <c r="T726" s="445" t="str">
        <f t="shared" si="655"/>
        <v/>
      </c>
      <c r="U726" s="388"/>
      <c r="V726" s="445" t="str">
        <f t="shared" si="656"/>
        <v/>
      </c>
      <c r="W726" s="388"/>
      <c r="X726" s="445" t="str">
        <f t="shared" si="657"/>
        <v/>
      </c>
      <c r="Y726" s="364" t="str">
        <f t="shared" si="658"/>
        <v/>
      </c>
      <c r="Z726" s="388"/>
      <c r="AA726" s="364" t="str">
        <f t="shared" si="659"/>
        <v/>
      </c>
      <c r="AB726" s="445" t="str">
        <f t="shared" si="660"/>
        <v/>
      </c>
      <c r="AC726" s="388"/>
      <c r="AD726" s="445" t="str">
        <f t="shared" si="661"/>
        <v/>
      </c>
      <c r="AE726" s="364" t="str">
        <f t="shared" si="662"/>
        <v/>
      </c>
      <c r="AF726" s="388"/>
      <c r="AG726" s="364"/>
      <c r="AH726" s="445" t="str">
        <f t="shared" si="663"/>
        <v/>
      </c>
      <c r="AI726" s="388"/>
      <c r="AJ726" s="445" t="str">
        <f t="shared" si="664"/>
        <v/>
      </c>
      <c r="AK726" s="364" t="str">
        <f t="shared" si="665"/>
        <v/>
      </c>
      <c r="AL726" s="388"/>
      <c r="AM726" s="364" t="str">
        <f t="shared" si="666"/>
        <v/>
      </c>
      <c r="AN726" s="445" t="str">
        <f t="shared" si="673"/>
        <v/>
      </c>
      <c r="AO726" s="388"/>
      <c r="AP726" s="445" t="str">
        <f t="shared" si="674"/>
        <v/>
      </c>
      <c r="AQ726" s="434" t="str">
        <f t="shared" si="675"/>
        <v/>
      </c>
      <c r="AR726" s="451"/>
      <c r="AS726" s="434" t="str">
        <f t="shared" si="676"/>
        <v/>
      </c>
      <c r="AT726" s="389"/>
      <c r="AU726" s="435" t="str">
        <f t="shared" si="677"/>
        <v/>
      </c>
      <c r="AV726" s="364" t="str">
        <f t="shared" si="678"/>
        <v/>
      </c>
      <c r="AW726" s="389"/>
      <c r="AX726" s="365" t="str">
        <f t="shared" si="679"/>
        <v/>
      </c>
      <c r="AY726" s="366" t="str">
        <f t="shared" si="667"/>
        <v/>
      </c>
      <c r="AZ726" s="358" t="str">
        <f t="shared" si="668"/>
        <v/>
      </c>
      <c r="BA726" s="366" t="str">
        <f t="shared" si="669"/>
        <v/>
      </c>
      <c r="BB726" s="358" t="str">
        <f t="shared" si="670"/>
        <v/>
      </c>
      <c r="BC726" s="366" t="str">
        <f t="shared" si="671"/>
        <v/>
      </c>
      <c r="BD726" s="367">
        <f t="shared" si="672"/>
        <v>0</v>
      </c>
      <c r="BE726" s="356"/>
      <c r="BF726" s="356"/>
      <c r="BG726" s="356"/>
      <c r="BH726" s="356"/>
      <c r="BJ726" s="360" t="str">
        <f>IF(B701&lt;20,SUM(AY700:BC726),"")</f>
        <v/>
      </c>
      <c r="BK726" s="360">
        <f>IF(AND(B701&gt;19,B701&lt;31),SUM(AY700:BC726),"")</f>
        <v>2</v>
      </c>
      <c r="BL726" s="360" t="str">
        <f>IF(B701&gt;30,SUM(AY700:BC726),"")</f>
        <v/>
      </c>
      <c r="BM726" s="356"/>
      <c r="BN726" s="360" t="str">
        <f>IF(AND(B701&lt;20,BJ726=0),1,"")</f>
        <v/>
      </c>
      <c r="BO726" s="360" t="str">
        <f>IF(AND(B701&lt;20,BJ726=1),1,"")</f>
        <v/>
      </c>
      <c r="BP726" s="360" t="str">
        <f>IF(AND(B701&lt;20,BJ726=2),1,"")</f>
        <v/>
      </c>
      <c r="BQ726" s="360" t="str">
        <f>IF(AND(B701&lt;20,BJ726=3),1,"")</f>
        <v/>
      </c>
      <c r="BR726" s="360" t="str">
        <f>IF(AND(B701&lt;20,BJ726=4),1,"")</f>
        <v/>
      </c>
      <c r="BS726" s="360" t="str">
        <f>IF(AND(B701&lt;20,BJ726=5),1,"")</f>
        <v/>
      </c>
      <c r="BT726" s="360" t="str">
        <f>IF(AND(AND(B701&gt;19,B701&lt;31),BK726=0),1,"")</f>
        <v/>
      </c>
      <c r="BU726" s="360" t="str">
        <f>IF(AND(AND(B701&gt;19,B701&lt;31),BK726=1),1,"")</f>
        <v/>
      </c>
      <c r="BV726" s="360">
        <f>IF(AND(AND(B701&gt;19,B701&lt;31),BK726=2),1,"")</f>
        <v>1</v>
      </c>
      <c r="BW726" s="360" t="str">
        <f>IF(AND(AND(B701&gt;19,B701&lt;31),BK726=3),1,"")</f>
        <v/>
      </c>
      <c r="BX726" s="360" t="str">
        <f>IF(AND(AND(B701&gt;19,B701&lt;31),BK726=4),1,"")</f>
        <v/>
      </c>
      <c r="BY726" s="360" t="str">
        <f>IF(AND(AND(B701&gt;19,B701&lt;31),BK726=5),1,"")</f>
        <v/>
      </c>
      <c r="BZ726" s="360" t="str">
        <f>IF(AND(B701&gt;30,BL726=0),1,"")</f>
        <v/>
      </c>
      <c r="CA726" s="360" t="str">
        <f>IF(AND(B701&gt;30,BL726=1),1,"")</f>
        <v/>
      </c>
      <c r="CB726" s="360" t="str">
        <f>IF(AND(B701&gt;30,BL726=2),1,"")</f>
        <v/>
      </c>
      <c r="CC726" s="360" t="str">
        <f>IF(AND(B701&gt;30,BL726=3),1,"")</f>
        <v/>
      </c>
      <c r="CD726" s="360" t="str">
        <f>IF(AND(B701&gt;30,BL726=4),1,"")</f>
        <v/>
      </c>
      <c r="CE726" s="360" t="str">
        <f>IF(AND(B701&gt;30,BL726=5),1,"")</f>
        <v/>
      </c>
    </row>
    <row r="727" spans="1:83" ht="36" x14ac:dyDescent="0.35">
      <c r="A727" s="818" t="str">
        <f>CONCATENATE("Voluntário",J727)</f>
        <v>Voluntário26</v>
      </c>
      <c r="B727" s="818"/>
      <c r="C727" s="818"/>
      <c r="D727" s="818"/>
      <c r="E727" s="818"/>
      <c r="F727" s="818"/>
      <c r="G727" s="818"/>
      <c r="H727" s="818"/>
      <c r="I727" s="818"/>
      <c r="J727" s="355">
        <f>J698+1</f>
        <v>26</v>
      </c>
      <c r="Q727" s="396"/>
      <c r="S727" s="396"/>
      <c r="T727" s="396"/>
      <c r="V727" s="396"/>
      <c r="X727" s="396"/>
      <c r="Y727" s="396"/>
      <c r="AA727" s="396"/>
      <c r="AB727" s="396"/>
      <c r="AD727" s="396"/>
      <c r="AE727" s="396"/>
      <c r="AG727" s="396"/>
      <c r="AH727" s="396"/>
      <c r="AJ727" s="396"/>
      <c r="AK727" s="396"/>
      <c r="AM727" s="396"/>
      <c r="AN727" s="396"/>
      <c r="AP727" s="396"/>
      <c r="AV727" s="396"/>
      <c r="AX727" s="397"/>
      <c r="AY727" s="398"/>
      <c r="AZ727" s="399"/>
      <c r="BA727" s="398"/>
      <c r="BB727" s="399"/>
      <c r="BC727" s="398"/>
      <c r="BD727" s="398"/>
      <c r="BE727" s="356"/>
      <c r="BF727" s="356"/>
      <c r="BG727" s="356"/>
      <c r="BH727" s="356"/>
    </row>
    <row r="728" spans="1:83" ht="21" x14ac:dyDescent="0.35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Q728" s="396"/>
      <c r="S728" s="396"/>
      <c r="T728" s="396"/>
      <c r="V728" s="396"/>
      <c r="X728" s="396"/>
      <c r="Y728" s="396"/>
      <c r="AA728" s="396"/>
      <c r="AB728" s="396"/>
      <c r="AD728" s="396"/>
      <c r="AE728" s="396"/>
      <c r="AG728" s="396"/>
      <c r="AH728" s="396"/>
      <c r="AJ728" s="396"/>
      <c r="AK728" s="396"/>
      <c r="AM728" s="396"/>
      <c r="AN728" s="396"/>
      <c r="AP728" s="396"/>
      <c r="AV728" s="396"/>
      <c r="AX728" s="397"/>
      <c r="AY728" s="398"/>
      <c r="AZ728" s="399"/>
      <c r="BA728" s="398"/>
      <c r="BB728" s="399"/>
      <c r="BC728" s="398"/>
      <c r="BD728" s="398"/>
      <c r="BE728" s="356"/>
      <c r="BF728" s="356"/>
      <c r="BG728" s="356"/>
      <c r="BH728" s="356"/>
    </row>
    <row r="729" spans="1:83" ht="21" x14ac:dyDescent="0.35">
      <c r="A729" s="356" t="s">
        <v>271</v>
      </c>
      <c r="B729" s="824" t="s">
        <v>385</v>
      </c>
      <c r="C729" s="819"/>
      <c r="D729" s="819"/>
      <c r="E729" s="819"/>
      <c r="F729" s="819"/>
      <c r="G729" s="819"/>
      <c r="H729" s="819"/>
      <c r="I729" s="819"/>
      <c r="J729" s="355"/>
      <c r="Q729" s="396"/>
      <c r="S729" s="396"/>
      <c r="T729" s="396"/>
      <c r="V729" s="396"/>
      <c r="X729" s="396"/>
      <c r="Y729" s="396"/>
      <c r="AA729" s="396"/>
      <c r="AB729" s="396"/>
      <c r="AD729" s="396"/>
      <c r="AE729" s="396"/>
      <c r="AG729" s="396"/>
      <c r="AH729" s="396"/>
      <c r="AJ729" s="396"/>
      <c r="AK729" s="396"/>
      <c r="AM729" s="396"/>
      <c r="AN729" s="396"/>
      <c r="AP729" s="396"/>
      <c r="AV729" s="396"/>
      <c r="AX729" s="397"/>
      <c r="AY729" s="398"/>
      <c r="AZ729" s="399"/>
      <c r="BA729" s="398"/>
      <c r="BB729" s="399"/>
      <c r="BC729" s="398"/>
      <c r="BD729" s="398"/>
      <c r="BE729" s="356"/>
      <c r="BF729" s="356"/>
      <c r="BG729" s="356"/>
      <c r="BH729" s="356"/>
    </row>
    <row r="730" spans="1:83" ht="21" x14ac:dyDescent="0.35">
      <c r="A730" s="356" t="s">
        <v>272</v>
      </c>
      <c r="B730" s="819">
        <v>14</v>
      </c>
      <c r="C730" s="819"/>
      <c r="D730" s="819"/>
      <c r="E730" s="819"/>
      <c r="F730" s="819"/>
      <c r="G730" s="819"/>
      <c r="H730" s="819"/>
      <c r="I730" s="819"/>
      <c r="J730" s="355"/>
      <c r="Q730" s="396"/>
      <c r="S730" s="396"/>
      <c r="T730" s="396"/>
      <c r="V730" s="396"/>
      <c r="X730" s="396"/>
      <c r="Y730" s="396"/>
      <c r="AA730" s="396"/>
      <c r="AB730" s="396"/>
      <c r="AD730" s="396"/>
      <c r="AE730" s="396"/>
      <c r="AG730" s="396"/>
      <c r="AH730" s="396"/>
      <c r="AJ730" s="396"/>
      <c r="AK730" s="396"/>
      <c r="AM730" s="396"/>
      <c r="AN730" s="396"/>
      <c r="AP730" s="396"/>
      <c r="AV730" s="396"/>
      <c r="AX730" s="397"/>
      <c r="AY730" s="398"/>
      <c r="AZ730" s="399"/>
      <c r="BA730" s="398"/>
      <c r="BB730" s="399"/>
      <c r="BC730" s="398"/>
      <c r="BD730" s="398"/>
      <c r="BE730" s="356"/>
      <c r="BF730" s="360">
        <f>IF(B730&lt;20,1,"")</f>
        <v>1</v>
      </c>
      <c r="BG730" s="360" t="str">
        <f>IF(AND(B730&gt;19,B730&lt;31),1,"")</f>
        <v/>
      </c>
      <c r="BH730" s="360" t="str">
        <f>IF(B730&gt;30,1,"")</f>
        <v/>
      </c>
    </row>
    <row r="731" spans="1:83" ht="21" x14ac:dyDescent="0.35">
      <c r="A731" s="356" t="s">
        <v>273</v>
      </c>
      <c r="B731" s="819" t="s">
        <v>386</v>
      </c>
      <c r="C731" s="819"/>
      <c r="D731" s="819"/>
      <c r="E731" s="819"/>
      <c r="F731" s="819"/>
      <c r="G731" s="819"/>
      <c r="H731" s="819"/>
      <c r="I731" s="819"/>
      <c r="J731" s="355"/>
      <c r="Q731" s="396"/>
      <c r="S731" s="396"/>
      <c r="T731" s="396"/>
      <c r="V731" s="396"/>
      <c r="X731" s="396"/>
      <c r="Y731" s="396"/>
      <c r="AA731" s="396"/>
      <c r="AB731" s="396"/>
      <c r="AD731" s="396"/>
      <c r="AE731" s="396"/>
      <c r="AG731" s="396"/>
      <c r="AH731" s="396"/>
      <c r="AJ731" s="396"/>
      <c r="AK731" s="396"/>
      <c r="AM731" s="396"/>
      <c r="AN731" s="396"/>
      <c r="AP731" s="396"/>
      <c r="AV731" s="396"/>
      <c r="AX731" s="397"/>
      <c r="AY731" s="398"/>
      <c r="AZ731" s="399"/>
      <c r="BA731" s="398"/>
      <c r="BB731" s="399"/>
      <c r="BC731" s="398"/>
      <c r="BD731" s="398"/>
      <c r="BE731" s="356"/>
      <c r="BF731" s="356"/>
      <c r="BG731" s="356"/>
      <c r="BH731" s="356"/>
    </row>
    <row r="732" spans="1:83" ht="21.75" thickBot="1" x14ac:dyDescent="0.4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Q732" s="396"/>
      <c r="S732" s="396"/>
      <c r="T732" s="396"/>
      <c r="V732" s="396"/>
      <c r="X732" s="396"/>
      <c r="Y732" s="396"/>
      <c r="AA732" s="396"/>
      <c r="AB732" s="396"/>
      <c r="AD732" s="396"/>
      <c r="AE732" s="396"/>
      <c r="AG732" s="396"/>
      <c r="AH732" s="396"/>
      <c r="AJ732" s="396"/>
      <c r="AK732" s="396"/>
      <c r="AM732" s="396"/>
      <c r="AN732" s="396"/>
      <c r="AP732" s="396"/>
      <c r="AV732" s="396"/>
      <c r="AX732" s="397"/>
      <c r="AY732" s="398"/>
      <c r="AZ732" s="399"/>
      <c r="BA732" s="398"/>
      <c r="BB732" s="399"/>
      <c r="BC732" s="398"/>
      <c r="BD732" s="398"/>
      <c r="BE732" s="356"/>
      <c r="BF732" s="356"/>
      <c r="BG732" s="356"/>
      <c r="BH732" s="356"/>
    </row>
    <row r="733" spans="1:83" ht="21.75" thickBot="1" x14ac:dyDescent="0.4">
      <c r="A733" s="368" t="s">
        <v>275</v>
      </c>
      <c r="B733" s="369">
        <v>3</v>
      </c>
      <c r="C733" s="370"/>
      <c r="D733" s="355"/>
      <c r="E733" s="355"/>
      <c r="F733" s="355"/>
      <c r="G733" s="355"/>
      <c r="H733" s="355"/>
      <c r="I733" s="355"/>
      <c r="J733" s="355"/>
      <c r="Q733" s="364" t="str">
        <f t="shared" ref="Q733:Q755" si="680">IF(A733="5) Quanto a sua casa pagava de conta de água mensalmente há 10 anos atrás (aproximadamente)?",F733,"")</f>
        <v/>
      </c>
      <c r="R733" s="388"/>
      <c r="S733" s="364" t="str">
        <f t="shared" ref="S733:S755" si="681">IF(A733="5) Quanto a sua casa pagava de conta de água mensalmente há 10 anos atrás (aproximadamente)?",I733,"")</f>
        <v/>
      </c>
      <c r="T733" s="445" t="str">
        <f t="shared" ref="T733:T755" si="682">IF(A733="6) Quanto a sua casa paga de conta de água hoje?  ",F733,"")</f>
        <v/>
      </c>
      <c r="U733" s="388"/>
      <c r="V733" s="445" t="str">
        <f t="shared" ref="V733:V755" si="683">IF(A733="7) Quanto você acha que sua casa pagará de conta de água em 2030?",F733,"")</f>
        <v/>
      </c>
      <c r="W733" s="388"/>
      <c r="X733" s="445" t="str">
        <f t="shared" ref="X733:X755" si="684">IF(A733="7) Quanto você acha que sua casa pagará de conta de água em 2030?",I733,"")</f>
        <v/>
      </c>
      <c r="Y733" s="364" t="str">
        <f t="shared" ref="Y733:Y755" si="685">IF(A733="8) Quanto você acha que sua casa pagará de conta de água em 2050?  ",F733,"")</f>
        <v/>
      </c>
      <c r="Z733" s="388"/>
      <c r="AA733" s="364" t="str">
        <f t="shared" ref="AA733:AA755" si="686">IF(A733="8) Quanto você acha que sua casa pagará de conta de água em 2050?  ",I733,"")</f>
        <v/>
      </c>
      <c r="AB733" s="445" t="str">
        <f t="shared" ref="AB733:AB755" si="687">IF(A733="9) Há dez anos atrás, sua casa produzia quantas sacolinhas de lixo por semana (aproximadamente)?",F733,"")</f>
        <v/>
      </c>
      <c r="AC733" s="388"/>
      <c r="AD733" s="445" t="str">
        <f t="shared" ref="AD733:AD755" si="688">IF(A733="9) Há dez anos atrás, sua casa produzia quantas sacolinhas de lixo por semana (aproximadamente)?",I733,"")</f>
        <v/>
      </c>
      <c r="AE733" s="364" t="str">
        <f t="shared" ref="AE733:AE755" si="689">IF(A733="10) Sua casa produz quantas sacolinhas de lixo por semana hoje em dia?   ",F733,"")</f>
        <v/>
      </c>
      <c r="AF733" s="388"/>
      <c r="AG733" s="364"/>
      <c r="AH733" s="445" t="str">
        <f t="shared" ref="AH733:AH755" si="690">IF(A733="11) Quantas sacolinhas de lixo você acha que sua casa produzirá por semana em 2030?  ",F733,"")</f>
        <v/>
      </c>
      <c r="AI733" s="388"/>
      <c r="AJ733" s="445" t="str">
        <f t="shared" ref="AJ733:AJ755" si="691">IF(A733="11) Quantas sacolinhas de lixo você acha que sua casa produzirá por semana em 2030?  ",I733,"")</f>
        <v/>
      </c>
      <c r="AK733" s="364" t="str">
        <f t="shared" ref="AK733:AK755" si="692">IF(A733="12) Quantas sacolinhas de lixo você acha que sua casa produzirá por semana em 2050?  ",F733,"")</f>
        <v/>
      </c>
      <c r="AL733" s="388"/>
      <c r="AM733" s="364" t="str">
        <f t="shared" ref="AM733:AM755" si="693">IF(A733="12) Quantas sacolinhas de lixo você acha que sua casa produzirá por semana em 2050?  ",I733,"")</f>
        <v/>
      </c>
      <c r="AN733" s="445" t="str">
        <f>IF(A733="13) Qual porcentagem dos recursos financeiros de São Carlos era investida em abastecimento de água e estruturas de saneamento dez anos atrás? ",B733,"")</f>
        <v/>
      </c>
      <c r="AO733" s="388"/>
      <c r="AP733" s="445" t="str">
        <f>IF(A733="13) Qual porcentagem dos recursos financeiros de São Carlos era investida em abastecimento de água e estruturas de saneamento dez anos atrás? ",F733,"")</f>
        <v/>
      </c>
      <c r="AQ733" s="434" t="str">
        <f>IF(A733="14) Qual porcentagem dos recursos financeiros de São Carlos é investida em abastecimento de água e estruturas de saneamento hoje? ",B733,"")</f>
        <v/>
      </c>
      <c r="AR733" s="451"/>
      <c r="AS733" s="434" t="str">
        <f>IF(A733="15) Qual porcentagem dos recursos financeiros de São Carlos será investida em abastecimento de água e estruturas de saneamento em 2030? ",B733,"")</f>
        <v/>
      </c>
      <c r="AT733" s="389"/>
      <c r="AU733" s="435" t="str">
        <f>IF(A733="15) Qual porcentagem dos recursos financeiros de São Carlos será investida em abastecimento de água e estruturas de saneamento em 2030? ",F733,"")</f>
        <v/>
      </c>
      <c r="AV733" s="364" t="str">
        <f>IF(A733="16) Qual porcentagem dos recursos financeiros de São Carlos será investida em abastecimento de água e estruturas de saneamento em 2050?   ",B733,"")</f>
        <v/>
      </c>
      <c r="AW733" s="389"/>
      <c r="AX733" s="365" t="str">
        <f>IF(A733="16) Qual porcentagem dos recursos financeiros de São Carlos será investida em abastecimento de água e estruturas de saneamento em 2050?   ",B733,"")</f>
        <v/>
      </c>
      <c r="AY733" s="366" t="str">
        <f t="shared" ref="AY733:AY755" si="694">IF(A733="17) De onde vem a água que você bebe?  ",H733,"")</f>
        <v/>
      </c>
      <c r="AZ733" s="358" t="str">
        <f t="shared" ref="AZ733:AZ755" si="695">IF(A733="18) Quem é responsável por trazer água para sua casa?  ",H733,"")</f>
        <v/>
      </c>
      <c r="BA733" s="366" t="str">
        <f t="shared" ref="BA733:BA755" si="696">IF(A733="19) O que acontece com o esgoto que sai da sua casa?  ",H733,"")</f>
        <v/>
      </c>
      <c r="BB733" s="358" t="str">
        <f t="shared" ref="BB733:BB755" si="697">IF(A733="20) Quem consome mais água em sua cidade: a população, as indústrias ou as fazendas? ",H733,"")</f>
        <v/>
      </c>
      <c r="BC733" s="366" t="str">
        <f t="shared" ref="BC733:BC755" si="698">IF(A733="21) Você se preocupa se a cidade em que você mora terá água para beber em 2100?  ",H733,"")</f>
        <v/>
      </c>
      <c r="BD733" s="367" t="str">
        <f t="shared" ref="BD733:BD755" si="699">IF(A733="22) Você acredita que pode ajudar no processo de decisão sobre gerenciamento dos recursos hídricos?  Se sim, como? ",H733,"")</f>
        <v/>
      </c>
      <c r="BE733" s="356"/>
      <c r="BF733" s="356"/>
      <c r="BG733" s="356"/>
      <c r="BH733" s="356"/>
    </row>
    <row r="734" spans="1:83" ht="21.75" thickBot="1" x14ac:dyDescent="0.4">
      <c r="A734" s="368" t="s">
        <v>276</v>
      </c>
      <c r="B734" s="369">
        <v>4</v>
      </c>
      <c r="C734" s="370"/>
      <c r="D734" s="355"/>
      <c r="E734" s="355"/>
      <c r="F734" s="355"/>
      <c r="G734" s="355"/>
      <c r="H734" s="355"/>
      <c r="I734" s="355"/>
      <c r="J734" s="355"/>
      <c r="Q734" s="364" t="str">
        <f t="shared" si="680"/>
        <v/>
      </c>
      <c r="R734" s="388"/>
      <c r="S734" s="364" t="str">
        <f t="shared" si="681"/>
        <v/>
      </c>
      <c r="T734" s="445" t="str">
        <f t="shared" si="682"/>
        <v/>
      </c>
      <c r="U734" s="388"/>
      <c r="V734" s="445" t="str">
        <f t="shared" si="683"/>
        <v/>
      </c>
      <c r="W734" s="388"/>
      <c r="X734" s="445" t="str">
        <f t="shared" si="684"/>
        <v/>
      </c>
      <c r="Y734" s="364" t="str">
        <f t="shared" si="685"/>
        <v/>
      </c>
      <c r="Z734" s="388"/>
      <c r="AA734" s="364" t="str">
        <f t="shared" si="686"/>
        <v/>
      </c>
      <c r="AB734" s="445" t="str">
        <f t="shared" si="687"/>
        <v/>
      </c>
      <c r="AC734" s="388"/>
      <c r="AD734" s="445" t="str">
        <f t="shared" si="688"/>
        <v/>
      </c>
      <c r="AE734" s="364" t="str">
        <f t="shared" si="689"/>
        <v/>
      </c>
      <c r="AF734" s="388"/>
      <c r="AG734" s="364"/>
      <c r="AH734" s="445" t="str">
        <f t="shared" si="690"/>
        <v/>
      </c>
      <c r="AI734" s="388"/>
      <c r="AJ734" s="445" t="str">
        <f t="shared" si="691"/>
        <v/>
      </c>
      <c r="AK734" s="364" t="str">
        <f t="shared" si="692"/>
        <v/>
      </c>
      <c r="AL734" s="388"/>
      <c r="AM734" s="364" t="str">
        <f t="shared" si="693"/>
        <v/>
      </c>
      <c r="AN734" s="445" t="str">
        <f t="shared" ref="AN734:AN755" si="700">IF(A734="13) Qual porcentagem dos recursos financeiros de São Carlos era investida em abastecimento de água e estruturas de saneamento dez anos atrás? ",B734,"")</f>
        <v/>
      </c>
      <c r="AO734" s="388"/>
      <c r="AP734" s="445" t="str">
        <f t="shared" ref="AP734:AP755" si="701">IF(A734="13) Qual porcentagem dos recursos financeiros de São Carlos era investida em abastecimento de água e estruturas de saneamento dez anos atrás? ",F734,"")</f>
        <v/>
      </c>
      <c r="AQ734" s="434" t="str">
        <f t="shared" ref="AQ734:AQ755" si="702">IF(A734="14) Qual porcentagem dos recursos financeiros de São Carlos é investida em abastecimento de água e estruturas de saneamento hoje? ",B734,"")</f>
        <v/>
      </c>
      <c r="AR734" s="451"/>
      <c r="AS734" s="434" t="str">
        <f t="shared" ref="AS734:AS755" si="703">IF(A734="15) Qual porcentagem dos recursos financeiros de São Carlos será investida em abastecimento de água e estruturas de saneamento em 2030? ",B734,"")</f>
        <v/>
      </c>
      <c r="AT734" s="389"/>
      <c r="AU734" s="435" t="str">
        <f t="shared" ref="AU734:AU755" si="704">IF(A734="15) Qual porcentagem dos recursos financeiros de São Carlos será investida em abastecimento de água e estruturas de saneamento em 2030? ",F734,"")</f>
        <v/>
      </c>
      <c r="AV734" s="364" t="str">
        <f t="shared" ref="AV734:AV755" si="705">IF(A734="16) Qual porcentagem dos recursos financeiros de São Carlos será investida em abastecimento de água e estruturas de saneamento em 2050?   ",B734,"")</f>
        <v/>
      </c>
      <c r="AW734" s="389"/>
      <c r="AX734" s="365" t="str">
        <f t="shared" ref="AX734:AX755" si="706">IF(A734="16) Qual porcentagem dos recursos financeiros de São Carlos será investida em abastecimento de água e estruturas de saneamento em 2050?   ",B734,"")</f>
        <v/>
      </c>
      <c r="AY734" s="366" t="str">
        <f t="shared" si="694"/>
        <v/>
      </c>
      <c r="AZ734" s="358" t="str">
        <f t="shared" si="695"/>
        <v/>
      </c>
      <c r="BA734" s="366" t="str">
        <f t="shared" si="696"/>
        <v/>
      </c>
      <c r="BB734" s="358" t="str">
        <f t="shared" si="697"/>
        <v/>
      </c>
      <c r="BC734" s="366" t="str">
        <f t="shared" si="698"/>
        <v/>
      </c>
      <c r="BD734" s="367" t="str">
        <f t="shared" si="699"/>
        <v/>
      </c>
      <c r="BE734" s="356"/>
      <c r="BF734" s="356"/>
      <c r="BG734" s="356"/>
      <c r="BH734" s="356"/>
    </row>
    <row r="735" spans="1:83" ht="21.75" thickBot="1" x14ac:dyDescent="0.4">
      <c r="A735" s="368" t="s">
        <v>277</v>
      </c>
      <c r="B735" s="369">
        <v>2</v>
      </c>
      <c r="C735" s="371"/>
      <c r="D735" s="355"/>
      <c r="E735" s="355"/>
      <c r="F735" s="355"/>
      <c r="G735" s="355"/>
      <c r="H735" s="355"/>
      <c r="I735" s="355"/>
      <c r="J735" s="355"/>
      <c r="Q735" s="364" t="str">
        <f t="shared" si="680"/>
        <v/>
      </c>
      <c r="R735" s="388"/>
      <c r="S735" s="364" t="str">
        <f t="shared" si="681"/>
        <v/>
      </c>
      <c r="T735" s="445" t="str">
        <f t="shared" si="682"/>
        <v/>
      </c>
      <c r="U735" s="388"/>
      <c r="V735" s="445" t="str">
        <f t="shared" si="683"/>
        <v/>
      </c>
      <c r="W735" s="388"/>
      <c r="X735" s="445" t="str">
        <f t="shared" si="684"/>
        <v/>
      </c>
      <c r="Y735" s="364" t="str">
        <f t="shared" si="685"/>
        <v/>
      </c>
      <c r="Z735" s="388"/>
      <c r="AA735" s="364" t="str">
        <f t="shared" si="686"/>
        <v/>
      </c>
      <c r="AB735" s="445" t="str">
        <f t="shared" si="687"/>
        <v/>
      </c>
      <c r="AC735" s="388"/>
      <c r="AD735" s="445" t="str">
        <f t="shared" si="688"/>
        <v/>
      </c>
      <c r="AE735" s="364" t="str">
        <f t="shared" si="689"/>
        <v/>
      </c>
      <c r="AF735" s="388"/>
      <c r="AG735" s="364"/>
      <c r="AH735" s="445" t="str">
        <f t="shared" si="690"/>
        <v/>
      </c>
      <c r="AI735" s="388"/>
      <c r="AJ735" s="445" t="str">
        <f t="shared" si="691"/>
        <v/>
      </c>
      <c r="AK735" s="364" t="str">
        <f t="shared" si="692"/>
        <v/>
      </c>
      <c r="AL735" s="388"/>
      <c r="AM735" s="364" t="str">
        <f t="shared" si="693"/>
        <v/>
      </c>
      <c r="AN735" s="445" t="str">
        <f t="shared" si="700"/>
        <v/>
      </c>
      <c r="AO735" s="388"/>
      <c r="AP735" s="445" t="str">
        <f t="shared" si="701"/>
        <v/>
      </c>
      <c r="AQ735" s="434" t="str">
        <f t="shared" si="702"/>
        <v/>
      </c>
      <c r="AR735" s="451"/>
      <c r="AS735" s="434" t="str">
        <f t="shared" si="703"/>
        <v/>
      </c>
      <c r="AT735" s="389"/>
      <c r="AU735" s="435" t="str">
        <f t="shared" si="704"/>
        <v/>
      </c>
      <c r="AV735" s="364" t="str">
        <f t="shared" si="705"/>
        <v/>
      </c>
      <c r="AW735" s="389"/>
      <c r="AX735" s="365" t="str">
        <f t="shared" si="706"/>
        <v/>
      </c>
      <c r="AY735" s="366" t="str">
        <f t="shared" si="694"/>
        <v/>
      </c>
      <c r="AZ735" s="358" t="str">
        <f t="shared" si="695"/>
        <v/>
      </c>
      <c r="BA735" s="366" t="str">
        <f t="shared" si="696"/>
        <v/>
      </c>
      <c r="BB735" s="358" t="str">
        <f t="shared" si="697"/>
        <v/>
      </c>
      <c r="BC735" s="366" t="str">
        <f t="shared" si="698"/>
        <v/>
      </c>
      <c r="BD735" s="367" t="str">
        <f t="shared" si="699"/>
        <v/>
      </c>
      <c r="BE735" s="356"/>
      <c r="BF735" s="356"/>
      <c r="BG735" s="356"/>
      <c r="BH735" s="356"/>
    </row>
    <row r="736" spans="1:83" ht="21.75" thickBot="1" x14ac:dyDescent="0.4">
      <c r="A736" s="368" t="s">
        <v>278</v>
      </c>
      <c r="B736" s="369">
        <v>2</v>
      </c>
      <c r="C736" s="370"/>
      <c r="D736" s="355"/>
      <c r="E736" s="355"/>
      <c r="F736" s="355"/>
      <c r="G736" s="355"/>
      <c r="H736" s="355"/>
      <c r="I736" s="355"/>
      <c r="J736" s="355"/>
      <c r="Q736" s="364" t="str">
        <f t="shared" si="680"/>
        <v/>
      </c>
      <c r="R736" s="388"/>
      <c r="S736" s="364" t="str">
        <f t="shared" si="681"/>
        <v/>
      </c>
      <c r="T736" s="445" t="str">
        <f t="shared" si="682"/>
        <v/>
      </c>
      <c r="U736" s="388"/>
      <c r="V736" s="445" t="str">
        <f t="shared" si="683"/>
        <v/>
      </c>
      <c r="W736" s="388"/>
      <c r="X736" s="445" t="str">
        <f t="shared" si="684"/>
        <v/>
      </c>
      <c r="Y736" s="364" t="str">
        <f t="shared" si="685"/>
        <v/>
      </c>
      <c r="Z736" s="388"/>
      <c r="AA736" s="364" t="str">
        <f t="shared" si="686"/>
        <v/>
      </c>
      <c r="AB736" s="445" t="str">
        <f t="shared" si="687"/>
        <v/>
      </c>
      <c r="AC736" s="388"/>
      <c r="AD736" s="445" t="str">
        <f t="shared" si="688"/>
        <v/>
      </c>
      <c r="AE736" s="364" t="str">
        <f t="shared" si="689"/>
        <v/>
      </c>
      <c r="AF736" s="388"/>
      <c r="AG736" s="364"/>
      <c r="AH736" s="445" t="str">
        <f t="shared" si="690"/>
        <v/>
      </c>
      <c r="AI736" s="388"/>
      <c r="AJ736" s="445" t="str">
        <f t="shared" si="691"/>
        <v/>
      </c>
      <c r="AK736" s="364" t="str">
        <f t="shared" si="692"/>
        <v/>
      </c>
      <c r="AL736" s="388"/>
      <c r="AM736" s="364" t="str">
        <f t="shared" si="693"/>
        <v/>
      </c>
      <c r="AN736" s="445" t="str">
        <f t="shared" si="700"/>
        <v/>
      </c>
      <c r="AO736" s="388"/>
      <c r="AP736" s="445" t="str">
        <f t="shared" si="701"/>
        <v/>
      </c>
      <c r="AQ736" s="434" t="str">
        <f t="shared" si="702"/>
        <v/>
      </c>
      <c r="AR736" s="451"/>
      <c r="AS736" s="434" t="str">
        <f t="shared" si="703"/>
        <v/>
      </c>
      <c r="AT736" s="389"/>
      <c r="AU736" s="435" t="str">
        <f t="shared" si="704"/>
        <v/>
      </c>
      <c r="AV736" s="364" t="str">
        <f t="shared" si="705"/>
        <v/>
      </c>
      <c r="AW736" s="389"/>
      <c r="AX736" s="365" t="str">
        <f t="shared" si="706"/>
        <v/>
      </c>
      <c r="AY736" s="366" t="str">
        <f t="shared" si="694"/>
        <v/>
      </c>
      <c r="AZ736" s="358" t="str">
        <f t="shared" si="695"/>
        <v/>
      </c>
      <c r="BA736" s="366" t="str">
        <f t="shared" si="696"/>
        <v/>
      </c>
      <c r="BB736" s="358" t="str">
        <f t="shared" si="697"/>
        <v/>
      </c>
      <c r="BC736" s="366" t="str">
        <f t="shared" si="698"/>
        <v/>
      </c>
      <c r="BD736" s="367" t="str">
        <f t="shared" si="699"/>
        <v/>
      </c>
      <c r="BE736" s="356"/>
      <c r="BF736" s="356"/>
      <c r="BG736" s="356"/>
      <c r="BH736" s="356"/>
    </row>
    <row r="737" spans="1:60" ht="21.75" thickBot="1" x14ac:dyDescent="0.4">
      <c r="A737" s="368" t="s">
        <v>279</v>
      </c>
      <c r="B737" s="369">
        <v>40</v>
      </c>
      <c r="C737" s="372"/>
      <c r="D737" s="814" t="s">
        <v>280</v>
      </c>
      <c r="E737" s="815"/>
      <c r="F737" s="373">
        <f>IF(B733&gt;0,B737/B733,"")</f>
        <v>13.333333333333334</v>
      </c>
      <c r="G737" s="368" t="s">
        <v>281</v>
      </c>
      <c r="H737" s="374"/>
      <c r="I737" s="375">
        <f>IF(B733&gt;0,(F737-F738)/F738,"")</f>
        <v>-0.23809523809523805</v>
      </c>
      <c r="J737" s="355"/>
      <c r="Q737" s="364">
        <f>IF(A737="5) Quanto a sua casa pagava de conta de água mensalmente há 10 anos atrás (aproximadamente)?",F737,"")</f>
        <v>13.333333333333334</v>
      </c>
      <c r="R737" s="388"/>
      <c r="S737" s="364">
        <f t="shared" si="681"/>
        <v>-0.23809523809523805</v>
      </c>
      <c r="T737" s="445" t="str">
        <f t="shared" si="682"/>
        <v/>
      </c>
      <c r="U737" s="388"/>
      <c r="V737" s="445" t="str">
        <f t="shared" si="683"/>
        <v/>
      </c>
      <c r="W737" s="388"/>
      <c r="X737" s="445" t="str">
        <f t="shared" si="684"/>
        <v/>
      </c>
      <c r="Y737" s="364" t="str">
        <f t="shared" si="685"/>
        <v/>
      </c>
      <c r="Z737" s="388"/>
      <c r="AA737" s="364" t="str">
        <f t="shared" si="686"/>
        <v/>
      </c>
      <c r="AB737" s="445" t="str">
        <f t="shared" si="687"/>
        <v/>
      </c>
      <c r="AC737" s="388"/>
      <c r="AD737" s="445" t="str">
        <f t="shared" si="688"/>
        <v/>
      </c>
      <c r="AE737" s="364" t="str">
        <f t="shared" si="689"/>
        <v/>
      </c>
      <c r="AF737" s="388"/>
      <c r="AG737" s="364"/>
      <c r="AH737" s="445" t="str">
        <f t="shared" si="690"/>
        <v/>
      </c>
      <c r="AI737" s="388"/>
      <c r="AJ737" s="445" t="str">
        <f t="shared" si="691"/>
        <v/>
      </c>
      <c r="AK737" s="364" t="str">
        <f t="shared" si="692"/>
        <v/>
      </c>
      <c r="AL737" s="388"/>
      <c r="AM737" s="364" t="str">
        <f t="shared" si="693"/>
        <v/>
      </c>
      <c r="AN737" s="445" t="str">
        <f t="shared" si="700"/>
        <v/>
      </c>
      <c r="AO737" s="388"/>
      <c r="AP737" s="445" t="str">
        <f t="shared" si="701"/>
        <v/>
      </c>
      <c r="AQ737" s="434" t="str">
        <f t="shared" si="702"/>
        <v/>
      </c>
      <c r="AR737" s="451"/>
      <c r="AS737" s="434" t="str">
        <f t="shared" si="703"/>
        <v/>
      </c>
      <c r="AT737" s="389"/>
      <c r="AU737" s="435" t="str">
        <f t="shared" si="704"/>
        <v/>
      </c>
      <c r="AV737" s="364" t="str">
        <f t="shared" si="705"/>
        <v/>
      </c>
      <c r="AW737" s="389"/>
      <c r="AX737" s="365" t="str">
        <f t="shared" si="706"/>
        <v/>
      </c>
      <c r="AY737" s="366" t="str">
        <f t="shared" si="694"/>
        <v/>
      </c>
      <c r="AZ737" s="358" t="str">
        <f t="shared" si="695"/>
        <v/>
      </c>
      <c r="BA737" s="366" t="str">
        <f t="shared" si="696"/>
        <v/>
      </c>
      <c r="BB737" s="358" t="str">
        <f t="shared" si="697"/>
        <v/>
      </c>
      <c r="BC737" s="366" t="str">
        <f t="shared" si="698"/>
        <v/>
      </c>
      <c r="BD737" s="367" t="str">
        <f t="shared" si="699"/>
        <v/>
      </c>
      <c r="BE737" s="356"/>
      <c r="BF737" s="356"/>
      <c r="BG737" s="356"/>
      <c r="BH737" s="356"/>
    </row>
    <row r="738" spans="1:60" ht="21.75" thickBot="1" x14ac:dyDescent="0.4">
      <c r="A738" s="368" t="s">
        <v>282</v>
      </c>
      <c r="B738" s="369">
        <v>70</v>
      </c>
      <c r="C738" s="372"/>
      <c r="D738" s="814" t="s">
        <v>280</v>
      </c>
      <c r="E738" s="815"/>
      <c r="F738" s="373">
        <f>IF(B734&gt;0,B738/B734,"")</f>
        <v>17.5</v>
      </c>
      <c r="G738" s="376"/>
      <c r="H738" s="377"/>
      <c r="I738" s="378"/>
      <c r="J738" s="355"/>
      <c r="Q738" s="364" t="str">
        <f t="shared" si="680"/>
        <v/>
      </c>
      <c r="R738" s="388"/>
      <c r="S738" s="364" t="str">
        <f t="shared" si="681"/>
        <v/>
      </c>
      <c r="T738" s="445">
        <f t="shared" si="682"/>
        <v>17.5</v>
      </c>
      <c r="U738" s="388"/>
      <c r="V738" s="445" t="str">
        <f t="shared" si="683"/>
        <v/>
      </c>
      <c r="W738" s="388"/>
      <c r="X738" s="445" t="str">
        <f t="shared" si="684"/>
        <v/>
      </c>
      <c r="Y738" s="364" t="str">
        <f t="shared" si="685"/>
        <v/>
      </c>
      <c r="Z738" s="388"/>
      <c r="AA738" s="364" t="str">
        <f t="shared" si="686"/>
        <v/>
      </c>
      <c r="AB738" s="445" t="str">
        <f t="shared" si="687"/>
        <v/>
      </c>
      <c r="AC738" s="388"/>
      <c r="AD738" s="445" t="str">
        <f t="shared" si="688"/>
        <v/>
      </c>
      <c r="AE738" s="364" t="str">
        <f t="shared" si="689"/>
        <v/>
      </c>
      <c r="AF738" s="388"/>
      <c r="AG738" s="364"/>
      <c r="AH738" s="445" t="str">
        <f t="shared" si="690"/>
        <v/>
      </c>
      <c r="AI738" s="388"/>
      <c r="AJ738" s="445" t="str">
        <f t="shared" si="691"/>
        <v/>
      </c>
      <c r="AK738" s="364" t="str">
        <f t="shared" si="692"/>
        <v/>
      </c>
      <c r="AL738" s="388"/>
      <c r="AM738" s="364" t="str">
        <f t="shared" si="693"/>
        <v/>
      </c>
      <c r="AN738" s="445" t="str">
        <f t="shared" si="700"/>
        <v/>
      </c>
      <c r="AO738" s="388"/>
      <c r="AP738" s="445" t="str">
        <f t="shared" si="701"/>
        <v/>
      </c>
      <c r="AQ738" s="434" t="str">
        <f t="shared" si="702"/>
        <v/>
      </c>
      <c r="AR738" s="451"/>
      <c r="AS738" s="434" t="str">
        <f t="shared" si="703"/>
        <v/>
      </c>
      <c r="AT738" s="389"/>
      <c r="AU738" s="435" t="str">
        <f t="shared" si="704"/>
        <v/>
      </c>
      <c r="AV738" s="364" t="str">
        <f t="shared" si="705"/>
        <v/>
      </c>
      <c r="AW738" s="389"/>
      <c r="AX738" s="365" t="str">
        <f t="shared" si="706"/>
        <v/>
      </c>
      <c r="AY738" s="366" t="str">
        <f t="shared" si="694"/>
        <v/>
      </c>
      <c r="AZ738" s="358" t="str">
        <f t="shared" si="695"/>
        <v/>
      </c>
      <c r="BA738" s="366" t="str">
        <f t="shared" si="696"/>
        <v/>
      </c>
      <c r="BB738" s="358" t="str">
        <f t="shared" si="697"/>
        <v/>
      </c>
      <c r="BC738" s="366" t="str">
        <f t="shared" si="698"/>
        <v/>
      </c>
      <c r="BD738" s="367" t="str">
        <f t="shared" si="699"/>
        <v/>
      </c>
      <c r="BE738" s="356"/>
      <c r="BF738" s="356"/>
      <c r="BG738" s="356"/>
      <c r="BH738" s="356"/>
    </row>
    <row r="739" spans="1:60" ht="21.75" thickBot="1" x14ac:dyDescent="0.4">
      <c r="A739" s="368" t="s">
        <v>283</v>
      </c>
      <c r="B739" s="369">
        <v>120</v>
      </c>
      <c r="C739" s="372"/>
      <c r="D739" s="814" t="s">
        <v>280</v>
      </c>
      <c r="E739" s="815"/>
      <c r="F739" s="373">
        <f>IF(B735&gt;0,B739/B735,"")</f>
        <v>60</v>
      </c>
      <c r="G739" s="368" t="s">
        <v>284</v>
      </c>
      <c r="H739" s="374"/>
      <c r="I739" s="375">
        <f>IF(B734&gt;0,(F739-F738)/F738,"")</f>
        <v>2.4285714285714284</v>
      </c>
      <c r="J739" s="355"/>
      <c r="Q739" s="364" t="str">
        <f t="shared" si="680"/>
        <v/>
      </c>
      <c r="R739" s="388"/>
      <c r="S739" s="364" t="str">
        <f t="shared" si="681"/>
        <v/>
      </c>
      <c r="T739" s="445" t="str">
        <f t="shared" si="682"/>
        <v/>
      </c>
      <c r="U739" s="388"/>
      <c r="V739" s="445">
        <f t="shared" si="683"/>
        <v>60</v>
      </c>
      <c r="W739" s="388"/>
      <c r="X739" s="445">
        <f t="shared" si="684"/>
        <v>2.4285714285714284</v>
      </c>
      <c r="Y739" s="364" t="str">
        <f t="shared" si="685"/>
        <v/>
      </c>
      <c r="Z739" s="388"/>
      <c r="AA739" s="364" t="str">
        <f t="shared" si="686"/>
        <v/>
      </c>
      <c r="AB739" s="445" t="str">
        <f t="shared" si="687"/>
        <v/>
      </c>
      <c r="AC739" s="388"/>
      <c r="AD739" s="445" t="str">
        <f t="shared" si="688"/>
        <v/>
      </c>
      <c r="AE739" s="364" t="str">
        <f t="shared" si="689"/>
        <v/>
      </c>
      <c r="AF739" s="388"/>
      <c r="AG739" s="364"/>
      <c r="AH739" s="445" t="str">
        <f t="shared" si="690"/>
        <v/>
      </c>
      <c r="AI739" s="388"/>
      <c r="AJ739" s="445" t="str">
        <f t="shared" si="691"/>
        <v/>
      </c>
      <c r="AK739" s="364" t="str">
        <f t="shared" si="692"/>
        <v/>
      </c>
      <c r="AL739" s="388"/>
      <c r="AM739" s="364" t="str">
        <f t="shared" si="693"/>
        <v/>
      </c>
      <c r="AN739" s="445" t="str">
        <f t="shared" si="700"/>
        <v/>
      </c>
      <c r="AO739" s="388"/>
      <c r="AP739" s="445" t="str">
        <f t="shared" si="701"/>
        <v/>
      </c>
      <c r="AQ739" s="434" t="str">
        <f t="shared" si="702"/>
        <v/>
      </c>
      <c r="AR739" s="451"/>
      <c r="AS739" s="434" t="str">
        <f t="shared" si="703"/>
        <v/>
      </c>
      <c r="AT739" s="389"/>
      <c r="AU739" s="435" t="str">
        <f t="shared" si="704"/>
        <v/>
      </c>
      <c r="AV739" s="364" t="str">
        <f t="shared" si="705"/>
        <v/>
      </c>
      <c r="AW739" s="389"/>
      <c r="AX739" s="365" t="str">
        <f t="shared" si="706"/>
        <v/>
      </c>
      <c r="AY739" s="366" t="str">
        <f t="shared" si="694"/>
        <v/>
      </c>
      <c r="AZ739" s="358" t="str">
        <f t="shared" si="695"/>
        <v/>
      </c>
      <c r="BA739" s="366" t="str">
        <f t="shared" si="696"/>
        <v/>
      </c>
      <c r="BB739" s="358" t="str">
        <f t="shared" si="697"/>
        <v/>
      </c>
      <c r="BC739" s="366" t="str">
        <f t="shared" si="698"/>
        <v/>
      </c>
      <c r="BD739" s="367" t="str">
        <f t="shared" si="699"/>
        <v/>
      </c>
      <c r="BE739" s="356"/>
      <c r="BF739" s="356"/>
      <c r="BG739" s="356"/>
      <c r="BH739" s="356"/>
    </row>
    <row r="740" spans="1:60" ht="21.75" thickBot="1" x14ac:dyDescent="0.4">
      <c r="A740" s="368" t="s">
        <v>285</v>
      </c>
      <c r="B740" s="369">
        <v>220</v>
      </c>
      <c r="C740" s="372"/>
      <c r="D740" s="814" t="s">
        <v>280</v>
      </c>
      <c r="E740" s="815"/>
      <c r="F740" s="373">
        <f>IF(B736&gt;0,B740/B736,"")</f>
        <v>110</v>
      </c>
      <c r="G740" s="368" t="s">
        <v>286</v>
      </c>
      <c r="H740" s="374"/>
      <c r="I740" s="375">
        <f>IF(B735&gt;0,(F740-F738)/F738,"")</f>
        <v>5.2857142857142856</v>
      </c>
      <c r="J740" s="355"/>
      <c r="Q740" s="364" t="str">
        <f t="shared" si="680"/>
        <v/>
      </c>
      <c r="R740" s="388"/>
      <c r="S740" s="364" t="str">
        <f t="shared" si="681"/>
        <v/>
      </c>
      <c r="T740" s="445" t="str">
        <f t="shared" si="682"/>
        <v/>
      </c>
      <c r="U740" s="388"/>
      <c r="V740" s="445" t="str">
        <f t="shared" si="683"/>
        <v/>
      </c>
      <c r="W740" s="388"/>
      <c r="X740" s="445" t="str">
        <f t="shared" si="684"/>
        <v/>
      </c>
      <c r="Y740" s="364">
        <f t="shared" si="685"/>
        <v>110</v>
      </c>
      <c r="Z740" s="388"/>
      <c r="AA740" s="364">
        <f t="shared" si="686"/>
        <v>5.2857142857142856</v>
      </c>
      <c r="AB740" s="445" t="str">
        <f t="shared" si="687"/>
        <v/>
      </c>
      <c r="AC740" s="388"/>
      <c r="AD740" s="445" t="str">
        <f t="shared" si="688"/>
        <v/>
      </c>
      <c r="AE740" s="364" t="str">
        <f t="shared" si="689"/>
        <v/>
      </c>
      <c r="AF740" s="388"/>
      <c r="AG740" s="364"/>
      <c r="AH740" s="445" t="str">
        <f t="shared" si="690"/>
        <v/>
      </c>
      <c r="AI740" s="388"/>
      <c r="AJ740" s="445" t="str">
        <f t="shared" si="691"/>
        <v/>
      </c>
      <c r="AK740" s="364" t="str">
        <f t="shared" si="692"/>
        <v/>
      </c>
      <c r="AL740" s="388"/>
      <c r="AM740" s="364" t="str">
        <f t="shared" si="693"/>
        <v/>
      </c>
      <c r="AN740" s="445" t="str">
        <f t="shared" si="700"/>
        <v/>
      </c>
      <c r="AO740" s="388"/>
      <c r="AP740" s="445" t="str">
        <f t="shared" si="701"/>
        <v/>
      </c>
      <c r="AQ740" s="434" t="str">
        <f t="shared" si="702"/>
        <v/>
      </c>
      <c r="AR740" s="451"/>
      <c r="AS740" s="434" t="str">
        <f t="shared" si="703"/>
        <v/>
      </c>
      <c r="AT740" s="389"/>
      <c r="AU740" s="435" t="str">
        <f t="shared" si="704"/>
        <v/>
      </c>
      <c r="AV740" s="364" t="str">
        <f t="shared" si="705"/>
        <v/>
      </c>
      <c r="AW740" s="389"/>
      <c r="AX740" s="365" t="str">
        <f t="shared" si="706"/>
        <v/>
      </c>
      <c r="AY740" s="366" t="str">
        <f t="shared" si="694"/>
        <v/>
      </c>
      <c r="AZ740" s="358" t="str">
        <f t="shared" si="695"/>
        <v/>
      </c>
      <c r="BA740" s="366" t="str">
        <f t="shared" si="696"/>
        <v/>
      </c>
      <c r="BB740" s="358" t="str">
        <f t="shared" si="697"/>
        <v/>
      </c>
      <c r="BC740" s="366" t="str">
        <f t="shared" si="698"/>
        <v/>
      </c>
      <c r="BD740" s="367" t="str">
        <f t="shared" si="699"/>
        <v/>
      </c>
      <c r="BE740" s="356"/>
      <c r="BF740" s="356"/>
      <c r="BG740" s="356"/>
      <c r="BH740" s="356"/>
    </row>
    <row r="741" spans="1:60" ht="21.75" thickBot="1" x14ac:dyDescent="0.4">
      <c r="A741" s="368" t="s">
        <v>287</v>
      </c>
      <c r="B741" s="369">
        <v>1</v>
      </c>
      <c r="C741" s="372"/>
      <c r="D741" s="814" t="s">
        <v>288</v>
      </c>
      <c r="E741" s="815"/>
      <c r="F741" s="373">
        <f>IF(B737&gt;0,B741/B733,"")</f>
        <v>0.33333333333333331</v>
      </c>
      <c r="G741" s="368" t="s">
        <v>281</v>
      </c>
      <c r="H741" s="374"/>
      <c r="I741" s="375">
        <f>IF(B737&gt;0,(F741-F742)/F742,"")</f>
        <v>-0.55555555555555558</v>
      </c>
      <c r="J741" s="355"/>
      <c r="Q741" s="364" t="str">
        <f t="shared" si="680"/>
        <v/>
      </c>
      <c r="R741" s="388"/>
      <c r="S741" s="364" t="str">
        <f t="shared" si="681"/>
        <v/>
      </c>
      <c r="T741" s="445" t="str">
        <f t="shared" si="682"/>
        <v/>
      </c>
      <c r="U741" s="388"/>
      <c r="V741" s="445" t="str">
        <f t="shared" si="683"/>
        <v/>
      </c>
      <c r="W741" s="388"/>
      <c r="X741" s="445" t="str">
        <f t="shared" si="684"/>
        <v/>
      </c>
      <c r="Y741" s="364" t="str">
        <f t="shared" si="685"/>
        <v/>
      </c>
      <c r="Z741" s="388"/>
      <c r="AA741" s="364" t="str">
        <f t="shared" si="686"/>
        <v/>
      </c>
      <c r="AB741" s="445">
        <f t="shared" si="687"/>
        <v>0.33333333333333331</v>
      </c>
      <c r="AC741" s="388"/>
      <c r="AD741" s="445">
        <f t="shared" si="688"/>
        <v>-0.55555555555555558</v>
      </c>
      <c r="AE741" s="364" t="str">
        <f t="shared" si="689"/>
        <v/>
      </c>
      <c r="AF741" s="388"/>
      <c r="AG741" s="364"/>
      <c r="AH741" s="445" t="str">
        <f t="shared" si="690"/>
        <v/>
      </c>
      <c r="AI741" s="388"/>
      <c r="AJ741" s="445" t="str">
        <f t="shared" si="691"/>
        <v/>
      </c>
      <c r="AK741" s="364" t="str">
        <f t="shared" si="692"/>
        <v/>
      </c>
      <c r="AL741" s="388"/>
      <c r="AM741" s="364" t="str">
        <f t="shared" si="693"/>
        <v/>
      </c>
      <c r="AN741" s="445" t="str">
        <f t="shared" si="700"/>
        <v/>
      </c>
      <c r="AO741" s="388"/>
      <c r="AP741" s="445" t="str">
        <f t="shared" si="701"/>
        <v/>
      </c>
      <c r="AQ741" s="434" t="str">
        <f t="shared" si="702"/>
        <v/>
      </c>
      <c r="AR741" s="451"/>
      <c r="AS741" s="434" t="str">
        <f t="shared" si="703"/>
        <v/>
      </c>
      <c r="AT741" s="389"/>
      <c r="AU741" s="435" t="str">
        <f t="shared" si="704"/>
        <v/>
      </c>
      <c r="AV741" s="364" t="str">
        <f t="shared" si="705"/>
        <v/>
      </c>
      <c r="AW741" s="389"/>
      <c r="AX741" s="365" t="str">
        <f t="shared" si="706"/>
        <v/>
      </c>
      <c r="AY741" s="366" t="str">
        <f t="shared" si="694"/>
        <v/>
      </c>
      <c r="AZ741" s="358" t="str">
        <f t="shared" si="695"/>
        <v/>
      </c>
      <c r="BA741" s="366" t="str">
        <f t="shared" si="696"/>
        <v/>
      </c>
      <c r="BB741" s="358" t="str">
        <f t="shared" si="697"/>
        <v/>
      </c>
      <c r="BC741" s="366" t="str">
        <f t="shared" si="698"/>
        <v/>
      </c>
      <c r="BD741" s="367" t="str">
        <f t="shared" si="699"/>
        <v/>
      </c>
      <c r="BE741" s="356"/>
      <c r="BF741" s="356"/>
      <c r="BG741" s="356"/>
      <c r="BH741" s="356"/>
    </row>
    <row r="742" spans="1:60" ht="21.75" thickBot="1" x14ac:dyDescent="0.4">
      <c r="A742" s="368" t="s">
        <v>289</v>
      </c>
      <c r="B742" s="369">
        <v>3</v>
      </c>
      <c r="C742" s="372"/>
      <c r="D742" s="816" t="s">
        <v>288</v>
      </c>
      <c r="E742" s="817"/>
      <c r="F742" s="373">
        <f>IF(B738&gt;0,B742/B734,"")</f>
        <v>0.75</v>
      </c>
      <c r="G742" s="379"/>
      <c r="H742" s="372"/>
      <c r="I742" s="380"/>
      <c r="J742" s="355"/>
      <c r="Q742" s="364" t="str">
        <f t="shared" si="680"/>
        <v/>
      </c>
      <c r="R742" s="388"/>
      <c r="S742" s="364" t="str">
        <f t="shared" si="681"/>
        <v/>
      </c>
      <c r="T742" s="445" t="str">
        <f t="shared" si="682"/>
        <v/>
      </c>
      <c r="U742" s="388"/>
      <c r="V742" s="445" t="str">
        <f t="shared" si="683"/>
        <v/>
      </c>
      <c r="W742" s="388"/>
      <c r="X742" s="445" t="str">
        <f t="shared" si="684"/>
        <v/>
      </c>
      <c r="Y742" s="364" t="str">
        <f t="shared" si="685"/>
        <v/>
      </c>
      <c r="Z742" s="388"/>
      <c r="AA742" s="364" t="str">
        <f t="shared" si="686"/>
        <v/>
      </c>
      <c r="AB742" s="445" t="str">
        <f t="shared" si="687"/>
        <v/>
      </c>
      <c r="AC742" s="388"/>
      <c r="AD742" s="445" t="str">
        <f t="shared" si="688"/>
        <v/>
      </c>
      <c r="AE742" s="364">
        <f t="shared" si="689"/>
        <v>0.75</v>
      </c>
      <c r="AF742" s="388"/>
      <c r="AG742" s="364"/>
      <c r="AH742" s="445" t="str">
        <f t="shared" si="690"/>
        <v/>
      </c>
      <c r="AI742" s="388"/>
      <c r="AJ742" s="445" t="str">
        <f t="shared" si="691"/>
        <v/>
      </c>
      <c r="AK742" s="364" t="str">
        <f t="shared" si="692"/>
        <v/>
      </c>
      <c r="AL742" s="388"/>
      <c r="AM742" s="364" t="str">
        <f t="shared" si="693"/>
        <v/>
      </c>
      <c r="AN742" s="445" t="str">
        <f t="shared" si="700"/>
        <v/>
      </c>
      <c r="AO742" s="388"/>
      <c r="AP742" s="445" t="str">
        <f t="shared" si="701"/>
        <v/>
      </c>
      <c r="AQ742" s="434" t="str">
        <f t="shared" si="702"/>
        <v/>
      </c>
      <c r="AR742" s="451"/>
      <c r="AS742" s="434" t="str">
        <f t="shared" si="703"/>
        <v/>
      </c>
      <c r="AT742" s="389"/>
      <c r="AU742" s="435" t="str">
        <f t="shared" si="704"/>
        <v/>
      </c>
      <c r="AV742" s="364" t="str">
        <f t="shared" si="705"/>
        <v/>
      </c>
      <c r="AW742" s="389"/>
      <c r="AX742" s="365" t="str">
        <f t="shared" si="706"/>
        <v/>
      </c>
      <c r="AY742" s="366" t="str">
        <f t="shared" si="694"/>
        <v/>
      </c>
      <c r="AZ742" s="358" t="str">
        <f t="shared" si="695"/>
        <v/>
      </c>
      <c r="BA742" s="366" t="str">
        <f t="shared" si="696"/>
        <v/>
      </c>
      <c r="BB742" s="358" t="str">
        <f t="shared" si="697"/>
        <v/>
      </c>
      <c r="BC742" s="366" t="str">
        <f t="shared" si="698"/>
        <v/>
      </c>
      <c r="BD742" s="367" t="str">
        <f t="shared" si="699"/>
        <v/>
      </c>
      <c r="BE742" s="356"/>
      <c r="BF742" s="356"/>
      <c r="BG742" s="356"/>
      <c r="BH742" s="356"/>
    </row>
    <row r="743" spans="1:60" ht="21.75" thickBot="1" x14ac:dyDescent="0.4">
      <c r="A743" s="368" t="s">
        <v>290</v>
      </c>
      <c r="B743" s="369">
        <v>1</v>
      </c>
      <c r="C743" s="372"/>
      <c r="D743" s="814" t="s">
        <v>288</v>
      </c>
      <c r="E743" s="815"/>
      <c r="F743" s="373">
        <f>IF(B739&gt;0,B743/B735,"")</f>
        <v>0.5</v>
      </c>
      <c r="G743" s="368" t="s">
        <v>284</v>
      </c>
      <c r="H743" s="374"/>
      <c r="I743" s="375">
        <f>IF(B738&gt;0,(F743-F742)/F742,"")</f>
        <v>-0.33333333333333331</v>
      </c>
      <c r="J743" s="355"/>
      <c r="Q743" s="364" t="str">
        <f t="shared" si="680"/>
        <v/>
      </c>
      <c r="R743" s="388"/>
      <c r="S743" s="364" t="str">
        <f t="shared" si="681"/>
        <v/>
      </c>
      <c r="T743" s="445" t="str">
        <f t="shared" si="682"/>
        <v/>
      </c>
      <c r="U743" s="388"/>
      <c r="V743" s="445" t="str">
        <f t="shared" si="683"/>
        <v/>
      </c>
      <c r="W743" s="388"/>
      <c r="X743" s="445" t="str">
        <f t="shared" si="684"/>
        <v/>
      </c>
      <c r="Y743" s="364" t="str">
        <f t="shared" si="685"/>
        <v/>
      </c>
      <c r="Z743" s="388"/>
      <c r="AA743" s="364" t="str">
        <f t="shared" si="686"/>
        <v/>
      </c>
      <c r="AB743" s="445" t="str">
        <f t="shared" si="687"/>
        <v/>
      </c>
      <c r="AC743" s="388"/>
      <c r="AD743" s="445" t="str">
        <f t="shared" si="688"/>
        <v/>
      </c>
      <c r="AE743" s="364" t="str">
        <f t="shared" si="689"/>
        <v/>
      </c>
      <c r="AF743" s="388"/>
      <c r="AG743" s="364"/>
      <c r="AH743" s="445">
        <f t="shared" si="690"/>
        <v>0.5</v>
      </c>
      <c r="AI743" s="388"/>
      <c r="AJ743" s="445">
        <f t="shared" si="691"/>
        <v>-0.33333333333333331</v>
      </c>
      <c r="AK743" s="364" t="str">
        <f t="shared" si="692"/>
        <v/>
      </c>
      <c r="AL743" s="388"/>
      <c r="AM743" s="364" t="str">
        <f t="shared" si="693"/>
        <v/>
      </c>
      <c r="AN743" s="445" t="str">
        <f t="shared" si="700"/>
        <v/>
      </c>
      <c r="AO743" s="388"/>
      <c r="AP743" s="445" t="str">
        <f t="shared" si="701"/>
        <v/>
      </c>
      <c r="AQ743" s="434" t="str">
        <f t="shared" si="702"/>
        <v/>
      </c>
      <c r="AR743" s="451"/>
      <c r="AS743" s="434" t="str">
        <f t="shared" si="703"/>
        <v/>
      </c>
      <c r="AT743" s="389"/>
      <c r="AU743" s="435" t="str">
        <f t="shared" si="704"/>
        <v/>
      </c>
      <c r="AV743" s="364" t="str">
        <f t="shared" si="705"/>
        <v/>
      </c>
      <c r="AW743" s="389"/>
      <c r="AX743" s="365" t="str">
        <f t="shared" si="706"/>
        <v/>
      </c>
      <c r="AY743" s="366" t="str">
        <f t="shared" si="694"/>
        <v/>
      </c>
      <c r="AZ743" s="358" t="str">
        <f t="shared" si="695"/>
        <v/>
      </c>
      <c r="BA743" s="366" t="str">
        <f t="shared" si="696"/>
        <v/>
      </c>
      <c r="BB743" s="358" t="str">
        <f t="shared" si="697"/>
        <v/>
      </c>
      <c r="BC743" s="366" t="str">
        <f t="shared" si="698"/>
        <v/>
      </c>
      <c r="BD743" s="367" t="str">
        <f t="shared" si="699"/>
        <v/>
      </c>
      <c r="BE743" s="356"/>
      <c r="BF743" s="356"/>
      <c r="BG743" s="356"/>
      <c r="BH743" s="356"/>
    </row>
    <row r="744" spans="1:60" ht="21.75" thickBot="1" x14ac:dyDescent="0.4">
      <c r="A744" s="368" t="s">
        <v>291</v>
      </c>
      <c r="B744" s="369">
        <v>1</v>
      </c>
      <c r="C744" s="372"/>
      <c r="D744" s="814" t="s">
        <v>288</v>
      </c>
      <c r="E744" s="815"/>
      <c r="F744" s="373">
        <f>IF(B740&gt;0,B744/B736,"")</f>
        <v>0.5</v>
      </c>
      <c r="G744" s="368" t="s">
        <v>286</v>
      </c>
      <c r="H744" s="374"/>
      <c r="I744" s="375">
        <f>IF(B739&gt;0,(F744-F742)/F742,"")</f>
        <v>-0.33333333333333331</v>
      </c>
      <c r="J744" s="355"/>
      <c r="Q744" s="364" t="str">
        <f t="shared" si="680"/>
        <v/>
      </c>
      <c r="R744" s="388"/>
      <c r="S744" s="364" t="str">
        <f t="shared" si="681"/>
        <v/>
      </c>
      <c r="T744" s="445" t="str">
        <f t="shared" si="682"/>
        <v/>
      </c>
      <c r="U744" s="388"/>
      <c r="V744" s="445" t="str">
        <f t="shared" si="683"/>
        <v/>
      </c>
      <c r="W744" s="388"/>
      <c r="X744" s="445" t="str">
        <f t="shared" si="684"/>
        <v/>
      </c>
      <c r="Y744" s="364" t="str">
        <f t="shared" si="685"/>
        <v/>
      </c>
      <c r="Z744" s="388"/>
      <c r="AA744" s="364" t="str">
        <f t="shared" si="686"/>
        <v/>
      </c>
      <c r="AB744" s="445" t="str">
        <f t="shared" si="687"/>
        <v/>
      </c>
      <c r="AC744" s="388"/>
      <c r="AD744" s="445" t="str">
        <f t="shared" si="688"/>
        <v/>
      </c>
      <c r="AE744" s="364" t="str">
        <f t="shared" si="689"/>
        <v/>
      </c>
      <c r="AF744" s="388"/>
      <c r="AG744" s="364"/>
      <c r="AH744" s="445" t="str">
        <f t="shared" si="690"/>
        <v/>
      </c>
      <c r="AI744" s="388"/>
      <c r="AJ744" s="445" t="str">
        <f t="shared" si="691"/>
        <v/>
      </c>
      <c r="AK744" s="364">
        <f t="shared" si="692"/>
        <v>0.5</v>
      </c>
      <c r="AL744" s="388"/>
      <c r="AM744" s="364">
        <f t="shared" si="693"/>
        <v>-0.33333333333333331</v>
      </c>
      <c r="AN744" s="445" t="str">
        <f t="shared" si="700"/>
        <v/>
      </c>
      <c r="AO744" s="388"/>
      <c r="AP744" s="445" t="str">
        <f t="shared" si="701"/>
        <v/>
      </c>
      <c r="AQ744" s="434" t="str">
        <f t="shared" si="702"/>
        <v/>
      </c>
      <c r="AR744" s="451"/>
      <c r="AS744" s="434" t="str">
        <f t="shared" si="703"/>
        <v/>
      </c>
      <c r="AT744" s="389"/>
      <c r="AU744" s="435" t="str">
        <f t="shared" si="704"/>
        <v/>
      </c>
      <c r="AV744" s="364" t="str">
        <f t="shared" si="705"/>
        <v/>
      </c>
      <c r="AW744" s="389"/>
      <c r="AX744" s="365" t="str">
        <f t="shared" si="706"/>
        <v/>
      </c>
      <c r="AY744" s="366" t="str">
        <f t="shared" si="694"/>
        <v/>
      </c>
      <c r="AZ744" s="358" t="str">
        <f t="shared" si="695"/>
        <v/>
      </c>
      <c r="BA744" s="366" t="str">
        <f t="shared" si="696"/>
        <v/>
      </c>
      <c r="BB744" s="358" t="str">
        <f t="shared" si="697"/>
        <v/>
      </c>
      <c r="BC744" s="366" t="str">
        <f t="shared" si="698"/>
        <v/>
      </c>
      <c r="BD744" s="367" t="str">
        <f t="shared" si="699"/>
        <v/>
      </c>
      <c r="BE744" s="356"/>
      <c r="BF744" s="356"/>
      <c r="BG744" s="356"/>
      <c r="BH744" s="356"/>
    </row>
    <row r="745" spans="1:60" ht="21.75" thickBot="1" x14ac:dyDescent="0.4">
      <c r="A745" s="368" t="s">
        <v>292</v>
      </c>
      <c r="B745" s="381">
        <v>0.8</v>
      </c>
      <c r="C745" s="372"/>
      <c r="D745" s="368" t="s">
        <v>281</v>
      </c>
      <c r="E745" s="374"/>
      <c r="F745" s="375">
        <f>IF(B745&gt;0,(B745-B746)/B746,"")</f>
        <v>2.2000000000000002</v>
      </c>
      <c r="G745" s="355"/>
      <c r="H745" s="355"/>
      <c r="I745" s="355"/>
      <c r="J745" s="355"/>
      <c r="Q745" s="364" t="str">
        <f t="shared" si="680"/>
        <v/>
      </c>
      <c r="R745" s="388"/>
      <c r="S745" s="364" t="str">
        <f t="shared" si="681"/>
        <v/>
      </c>
      <c r="T745" s="445" t="str">
        <f t="shared" si="682"/>
        <v/>
      </c>
      <c r="U745" s="388"/>
      <c r="V745" s="445" t="str">
        <f t="shared" si="683"/>
        <v/>
      </c>
      <c r="W745" s="388"/>
      <c r="X745" s="445" t="str">
        <f t="shared" si="684"/>
        <v/>
      </c>
      <c r="Y745" s="364" t="str">
        <f t="shared" si="685"/>
        <v/>
      </c>
      <c r="Z745" s="388"/>
      <c r="AA745" s="364" t="str">
        <f t="shared" si="686"/>
        <v/>
      </c>
      <c r="AB745" s="445" t="str">
        <f t="shared" si="687"/>
        <v/>
      </c>
      <c r="AC745" s="388"/>
      <c r="AD745" s="445" t="str">
        <f t="shared" si="688"/>
        <v/>
      </c>
      <c r="AE745" s="364" t="str">
        <f t="shared" si="689"/>
        <v/>
      </c>
      <c r="AF745" s="388"/>
      <c r="AG745" s="364"/>
      <c r="AH745" s="445" t="str">
        <f t="shared" si="690"/>
        <v/>
      </c>
      <c r="AI745" s="388"/>
      <c r="AJ745" s="445" t="str">
        <f t="shared" si="691"/>
        <v/>
      </c>
      <c r="AK745" s="364" t="str">
        <f t="shared" si="692"/>
        <v/>
      </c>
      <c r="AL745" s="388"/>
      <c r="AM745" s="364" t="str">
        <f t="shared" si="693"/>
        <v/>
      </c>
      <c r="AN745" s="445">
        <f t="shared" si="700"/>
        <v>0.8</v>
      </c>
      <c r="AO745" s="388"/>
      <c r="AP745" s="445">
        <f t="shared" si="701"/>
        <v>2.2000000000000002</v>
      </c>
      <c r="AQ745" s="434" t="str">
        <f t="shared" si="702"/>
        <v/>
      </c>
      <c r="AR745" s="451"/>
      <c r="AS745" s="434" t="str">
        <f t="shared" si="703"/>
        <v/>
      </c>
      <c r="AT745" s="389"/>
      <c r="AU745" s="435" t="str">
        <f t="shared" si="704"/>
        <v/>
      </c>
      <c r="AV745" s="364" t="str">
        <f t="shared" si="705"/>
        <v/>
      </c>
      <c r="AW745" s="389"/>
      <c r="AX745" s="365" t="str">
        <f t="shared" si="706"/>
        <v/>
      </c>
      <c r="AY745" s="366" t="str">
        <f t="shared" si="694"/>
        <v/>
      </c>
      <c r="AZ745" s="358" t="str">
        <f t="shared" si="695"/>
        <v/>
      </c>
      <c r="BA745" s="366" t="str">
        <f t="shared" si="696"/>
        <v/>
      </c>
      <c r="BB745" s="358" t="str">
        <f t="shared" si="697"/>
        <v/>
      </c>
      <c r="BC745" s="366" t="str">
        <f t="shared" si="698"/>
        <v/>
      </c>
      <c r="BD745" s="367" t="str">
        <f t="shared" si="699"/>
        <v/>
      </c>
      <c r="BE745" s="356"/>
      <c r="BF745" s="356"/>
      <c r="BG745" s="356"/>
      <c r="BH745" s="356"/>
    </row>
    <row r="746" spans="1:60" ht="21.75" thickBot="1" x14ac:dyDescent="0.4">
      <c r="A746" s="368" t="s">
        <v>293</v>
      </c>
      <c r="B746" s="381">
        <v>0.25</v>
      </c>
      <c r="C746" s="372"/>
      <c r="D746" s="382"/>
      <c r="E746" s="372"/>
      <c r="F746" s="380"/>
      <c r="G746" s="355"/>
      <c r="H746" s="355"/>
      <c r="I746" s="355"/>
      <c r="J746" s="355"/>
      <c r="Q746" s="364" t="str">
        <f t="shared" si="680"/>
        <v/>
      </c>
      <c r="R746" s="388"/>
      <c r="S746" s="364" t="str">
        <f t="shared" si="681"/>
        <v/>
      </c>
      <c r="T746" s="445" t="str">
        <f t="shared" si="682"/>
        <v/>
      </c>
      <c r="U746" s="388"/>
      <c r="V746" s="445" t="str">
        <f t="shared" si="683"/>
        <v/>
      </c>
      <c r="W746" s="388"/>
      <c r="X746" s="445" t="str">
        <f t="shared" si="684"/>
        <v/>
      </c>
      <c r="Y746" s="364" t="str">
        <f t="shared" si="685"/>
        <v/>
      </c>
      <c r="Z746" s="388"/>
      <c r="AA746" s="364" t="str">
        <f t="shared" si="686"/>
        <v/>
      </c>
      <c r="AB746" s="445" t="str">
        <f t="shared" si="687"/>
        <v/>
      </c>
      <c r="AC746" s="388"/>
      <c r="AD746" s="445" t="str">
        <f t="shared" si="688"/>
        <v/>
      </c>
      <c r="AE746" s="364" t="str">
        <f t="shared" si="689"/>
        <v/>
      </c>
      <c r="AF746" s="388"/>
      <c r="AG746" s="364"/>
      <c r="AH746" s="445" t="str">
        <f t="shared" si="690"/>
        <v/>
      </c>
      <c r="AI746" s="388"/>
      <c r="AJ746" s="445" t="str">
        <f t="shared" si="691"/>
        <v/>
      </c>
      <c r="AK746" s="364" t="str">
        <f t="shared" si="692"/>
        <v/>
      </c>
      <c r="AL746" s="388"/>
      <c r="AM746" s="364" t="str">
        <f t="shared" si="693"/>
        <v/>
      </c>
      <c r="AN746" s="445" t="str">
        <f t="shared" si="700"/>
        <v/>
      </c>
      <c r="AO746" s="388"/>
      <c r="AP746" s="445" t="str">
        <f t="shared" si="701"/>
        <v/>
      </c>
      <c r="AQ746" s="434">
        <f t="shared" si="702"/>
        <v>0.25</v>
      </c>
      <c r="AR746" s="451"/>
      <c r="AS746" s="434" t="str">
        <f t="shared" si="703"/>
        <v/>
      </c>
      <c r="AT746" s="389"/>
      <c r="AU746" s="435" t="str">
        <f t="shared" si="704"/>
        <v/>
      </c>
      <c r="AV746" s="364" t="str">
        <f t="shared" si="705"/>
        <v/>
      </c>
      <c r="AW746" s="389"/>
      <c r="AX746" s="365" t="str">
        <f t="shared" si="706"/>
        <v/>
      </c>
      <c r="AY746" s="366" t="str">
        <f t="shared" si="694"/>
        <v/>
      </c>
      <c r="AZ746" s="358" t="str">
        <f t="shared" si="695"/>
        <v/>
      </c>
      <c r="BA746" s="366" t="str">
        <f t="shared" si="696"/>
        <v/>
      </c>
      <c r="BB746" s="358" t="str">
        <f t="shared" si="697"/>
        <v/>
      </c>
      <c r="BC746" s="366" t="str">
        <f t="shared" si="698"/>
        <v/>
      </c>
      <c r="BD746" s="367" t="str">
        <f t="shared" si="699"/>
        <v/>
      </c>
      <c r="BE746" s="356"/>
      <c r="BF746" s="356"/>
      <c r="BG746" s="356"/>
      <c r="BH746" s="356"/>
    </row>
    <row r="747" spans="1:60" ht="21.75" thickBot="1" x14ac:dyDescent="0.4">
      <c r="A747" s="368" t="s">
        <v>294</v>
      </c>
      <c r="B747" s="381">
        <v>0.7</v>
      </c>
      <c r="C747" s="372"/>
      <c r="D747" s="368" t="s">
        <v>284</v>
      </c>
      <c r="E747" s="374"/>
      <c r="F747" s="375">
        <f>IF(B747&gt;0,(B747-B746)/B746,"")</f>
        <v>1.7999999999999998</v>
      </c>
      <c r="G747" s="355"/>
      <c r="H747" s="355"/>
      <c r="I747" s="355"/>
      <c r="J747" s="355"/>
      <c r="Q747" s="364" t="str">
        <f t="shared" si="680"/>
        <v/>
      </c>
      <c r="R747" s="388"/>
      <c r="S747" s="364" t="str">
        <f t="shared" si="681"/>
        <v/>
      </c>
      <c r="T747" s="445" t="str">
        <f t="shared" si="682"/>
        <v/>
      </c>
      <c r="U747" s="388"/>
      <c r="V747" s="445" t="str">
        <f t="shared" si="683"/>
        <v/>
      </c>
      <c r="W747" s="388"/>
      <c r="X747" s="445" t="str">
        <f t="shared" si="684"/>
        <v/>
      </c>
      <c r="Y747" s="364" t="str">
        <f t="shared" si="685"/>
        <v/>
      </c>
      <c r="Z747" s="388"/>
      <c r="AA747" s="364" t="str">
        <f t="shared" si="686"/>
        <v/>
      </c>
      <c r="AB747" s="445" t="str">
        <f t="shared" si="687"/>
        <v/>
      </c>
      <c r="AC747" s="388"/>
      <c r="AD747" s="445" t="str">
        <f t="shared" si="688"/>
        <v/>
      </c>
      <c r="AE747" s="364" t="str">
        <f t="shared" si="689"/>
        <v/>
      </c>
      <c r="AF747" s="388"/>
      <c r="AG747" s="364"/>
      <c r="AH747" s="445" t="str">
        <f t="shared" si="690"/>
        <v/>
      </c>
      <c r="AI747" s="388"/>
      <c r="AJ747" s="445" t="str">
        <f t="shared" si="691"/>
        <v/>
      </c>
      <c r="AK747" s="364" t="str">
        <f t="shared" si="692"/>
        <v/>
      </c>
      <c r="AL747" s="388"/>
      <c r="AM747" s="364" t="str">
        <f t="shared" si="693"/>
        <v/>
      </c>
      <c r="AN747" s="445" t="str">
        <f t="shared" si="700"/>
        <v/>
      </c>
      <c r="AO747" s="388"/>
      <c r="AP747" s="445" t="str">
        <f t="shared" si="701"/>
        <v/>
      </c>
      <c r="AQ747" s="434" t="str">
        <f t="shared" si="702"/>
        <v/>
      </c>
      <c r="AR747" s="451"/>
      <c r="AS747" s="434">
        <f t="shared" si="703"/>
        <v>0.7</v>
      </c>
      <c r="AT747" s="389"/>
      <c r="AU747" s="435">
        <f t="shared" si="704"/>
        <v>1.7999999999999998</v>
      </c>
      <c r="AV747" s="364" t="str">
        <f t="shared" si="705"/>
        <v/>
      </c>
      <c r="AW747" s="389"/>
      <c r="AX747" s="365" t="str">
        <f t="shared" si="706"/>
        <v/>
      </c>
      <c r="AY747" s="366" t="str">
        <f t="shared" si="694"/>
        <v/>
      </c>
      <c r="AZ747" s="358" t="str">
        <f t="shared" si="695"/>
        <v/>
      </c>
      <c r="BA747" s="366" t="str">
        <f t="shared" si="696"/>
        <v/>
      </c>
      <c r="BB747" s="358" t="str">
        <f t="shared" si="697"/>
        <v/>
      </c>
      <c r="BC747" s="366" t="str">
        <f t="shared" si="698"/>
        <v/>
      </c>
      <c r="BD747" s="367" t="str">
        <f t="shared" si="699"/>
        <v/>
      </c>
      <c r="BE747" s="356"/>
      <c r="BF747" s="356"/>
      <c r="BG747" s="356"/>
      <c r="BH747" s="356"/>
    </row>
    <row r="748" spans="1:60" ht="21.75" thickBot="1" x14ac:dyDescent="0.4">
      <c r="A748" s="368" t="s">
        <v>295</v>
      </c>
      <c r="B748" s="381">
        <v>0.9</v>
      </c>
      <c r="C748" s="372"/>
      <c r="D748" s="368" t="s">
        <v>286</v>
      </c>
      <c r="E748" s="374"/>
      <c r="F748" s="375">
        <f>IF(B748&gt;0,(B748-B746)/B746,"")</f>
        <v>2.6</v>
      </c>
      <c r="G748" s="355"/>
      <c r="H748" s="355"/>
      <c r="I748" s="355"/>
      <c r="J748" s="355"/>
      <c r="Q748" s="364" t="str">
        <f t="shared" si="680"/>
        <v/>
      </c>
      <c r="R748" s="388"/>
      <c r="S748" s="364" t="str">
        <f t="shared" si="681"/>
        <v/>
      </c>
      <c r="T748" s="445" t="str">
        <f t="shared" si="682"/>
        <v/>
      </c>
      <c r="U748" s="388"/>
      <c r="V748" s="445" t="str">
        <f t="shared" si="683"/>
        <v/>
      </c>
      <c r="W748" s="388"/>
      <c r="X748" s="445" t="str">
        <f t="shared" si="684"/>
        <v/>
      </c>
      <c r="Y748" s="364" t="str">
        <f t="shared" si="685"/>
        <v/>
      </c>
      <c r="Z748" s="388"/>
      <c r="AA748" s="364" t="str">
        <f t="shared" si="686"/>
        <v/>
      </c>
      <c r="AB748" s="445" t="str">
        <f t="shared" si="687"/>
        <v/>
      </c>
      <c r="AC748" s="388"/>
      <c r="AD748" s="445" t="str">
        <f t="shared" si="688"/>
        <v/>
      </c>
      <c r="AE748" s="364" t="str">
        <f t="shared" si="689"/>
        <v/>
      </c>
      <c r="AF748" s="388"/>
      <c r="AG748" s="364"/>
      <c r="AH748" s="445" t="str">
        <f t="shared" si="690"/>
        <v/>
      </c>
      <c r="AI748" s="388"/>
      <c r="AJ748" s="445" t="str">
        <f t="shared" si="691"/>
        <v/>
      </c>
      <c r="AK748" s="364" t="str">
        <f t="shared" si="692"/>
        <v/>
      </c>
      <c r="AL748" s="388"/>
      <c r="AM748" s="364" t="str">
        <f t="shared" si="693"/>
        <v/>
      </c>
      <c r="AN748" s="445" t="str">
        <f t="shared" si="700"/>
        <v/>
      </c>
      <c r="AO748" s="388"/>
      <c r="AP748" s="445" t="str">
        <f t="shared" si="701"/>
        <v/>
      </c>
      <c r="AQ748" s="434" t="str">
        <f t="shared" si="702"/>
        <v/>
      </c>
      <c r="AR748" s="451"/>
      <c r="AS748" s="434" t="str">
        <f t="shared" si="703"/>
        <v/>
      </c>
      <c r="AT748" s="389"/>
      <c r="AU748" s="435" t="str">
        <f t="shared" si="704"/>
        <v/>
      </c>
      <c r="AV748" s="364">
        <f t="shared" si="705"/>
        <v>0.9</v>
      </c>
      <c r="AW748" s="389"/>
      <c r="AX748" s="365">
        <f>IF(A748="16) Qual porcentagem dos recursos financeiros de São Carlos será investida em abastecimento de água e estruturas de saneamento em 2050?   ",F748,"")</f>
        <v>2.6</v>
      </c>
      <c r="AY748" s="366" t="str">
        <f t="shared" si="694"/>
        <v/>
      </c>
      <c r="AZ748" s="358" t="str">
        <f t="shared" si="695"/>
        <v/>
      </c>
      <c r="BA748" s="366" t="str">
        <f t="shared" si="696"/>
        <v/>
      </c>
      <c r="BB748" s="358" t="str">
        <f t="shared" si="697"/>
        <v/>
      </c>
      <c r="BC748" s="366" t="str">
        <f t="shared" si="698"/>
        <v/>
      </c>
      <c r="BD748" s="367" t="str">
        <f t="shared" si="699"/>
        <v/>
      </c>
      <c r="BE748" s="356"/>
      <c r="BF748" s="356"/>
      <c r="BG748" s="356"/>
      <c r="BH748" s="356"/>
    </row>
    <row r="749" spans="1:60" ht="21.75" thickBot="1" x14ac:dyDescent="0.4">
      <c r="A749" s="355"/>
      <c r="B749" s="355"/>
      <c r="C749" s="355"/>
      <c r="D749" s="355"/>
      <c r="E749" s="355"/>
      <c r="F749" s="383"/>
      <c r="G749" s="355"/>
      <c r="H749" s="823" t="s">
        <v>296</v>
      </c>
      <c r="I749" s="823"/>
      <c r="J749" s="355"/>
      <c r="Q749" s="364" t="str">
        <f t="shared" si="680"/>
        <v/>
      </c>
      <c r="R749" s="388"/>
      <c r="S749" s="364" t="str">
        <f t="shared" si="681"/>
        <v/>
      </c>
      <c r="T749" s="445" t="str">
        <f t="shared" si="682"/>
        <v/>
      </c>
      <c r="U749" s="388"/>
      <c r="V749" s="445" t="str">
        <f t="shared" si="683"/>
        <v/>
      </c>
      <c r="W749" s="388"/>
      <c r="X749" s="445" t="str">
        <f t="shared" si="684"/>
        <v/>
      </c>
      <c r="Y749" s="364" t="str">
        <f t="shared" si="685"/>
        <v/>
      </c>
      <c r="Z749" s="388"/>
      <c r="AA749" s="364" t="str">
        <f t="shared" si="686"/>
        <v/>
      </c>
      <c r="AB749" s="445" t="str">
        <f t="shared" si="687"/>
        <v/>
      </c>
      <c r="AC749" s="388"/>
      <c r="AD749" s="445" t="str">
        <f t="shared" si="688"/>
        <v/>
      </c>
      <c r="AE749" s="364" t="str">
        <f t="shared" si="689"/>
        <v/>
      </c>
      <c r="AF749" s="388"/>
      <c r="AG749" s="364"/>
      <c r="AH749" s="445" t="str">
        <f t="shared" si="690"/>
        <v/>
      </c>
      <c r="AI749" s="388"/>
      <c r="AJ749" s="445" t="str">
        <f t="shared" si="691"/>
        <v/>
      </c>
      <c r="AK749" s="364" t="str">
        <f t="shared" si="692"/>
        <v/>
      </c>
      <c r="AL749" s="388"/>
      <c r="AM749" s="364" t="str">
        <f t="shared" si="693"/>
        <v/>
      </c>
      <c r="AN749" s="445" t="str">
        <f t="shared" si="700"/>
        <v/>
      </c>
      <c r="AO749" s="388"/>
      <c r="AP749" s="445" t="str">
        <f t="shared" si="701"/>
        <v/>
      </c>
      <c r="AQ749" s="434" t="str">
        <f t="shared" si="702"/>
        <v/>
      </c>
      <c r="AR749" s="451"/>
      <c r="AS749" s="434" t="str">
        <f t="shared" si="703"/>
        <v/>
      </c>
      <c r="AT749" s="389"/>
      <c r="AU749" s="435" t="str">
        <f t="shared" si="704"/>
        <v/>
      </c>
      <c r="AV749" s="364" t="str">
        <f t="shared" si="705"/>
        <v/>
      </c>
      <c r="AW749" s="389"/>
      <c r="AX749" s="365" t="str">
        <f t="shared" si="706"/>
        <v/>
      </c>
      <c r="AY749" s="366" t="str">
        <f t="shared" si="694"/>
        <v/>
      </c>
      <c r="AZ749" s="358" t="str">
        <f t="shared" si="695"/>
        <v/>
      </c>
      <c r="BA749" s="366" t="str">
        <f t="shared" si="696"/>
        <v/>
      </c>
      <c r="BB749" s="358" t="str">
        <f t="shared" si="697"/>
        <v/>
      </c>
      <c r="BC749" s="366" t="str">
        <f t="shared" si="698"/>
        <v/>
      </c>
      <c r="BD749" s="367" t="str">
        <f t="shared" si="699"/>
        <v/>
      </c>
      <c r="BE749" s="356"/>
      <c r="BF749" s="356"/>
      <c r="BG749" s="356"/>
      <c r="BH749" s="356"/>
    </row>
    <row r="750" spans="1:60" ht="21.75" thickBot="1" x14ac:dyDescent="0.4">
      <c r="A750" s="368" t="s">
        <v>297</v>
      </c>
      <c r="B750" s="820" t="s">
        <v>387</v>
      </c>
      <c r="C750" s="821"/>
      <c r="D750" s="821"/>
      <c r="E750" s="821"/>
      <c r="F750" s="821"/>
      <c r="G750" s="822"/>
      <c r="H750" s="819">
        <v>1</v>
      </c>
      <c r="I750" s="819"/>
      <c r="J750" s="355"/>
      <c r="Q750" s="364" t="str">
        <f t="shared" si="680"/>
        <v/>
      </c>
      <c r="R750" s="388"/>
      <c r="S750" s="364" t="str">
        <f t="shared" si="681"/>
        <v/>
      </c>
      <c r="T750" s="445" t="str">
        <f t="shared" si="682"/>
        <v/>
      </c>
      <c r="U750" s="388"/>
      <c r="V750" s="445" t="str">
        <f t="shared" si="683"/>
        <v/>
      </c>
      <c r="W750" s="388"/>
      <c r="X750" s="445" t="str">
        <f t="shared" si="684"/>
        <v/>
      </c>
      <c r="Y750" s="364" t="str">
        <f t="shared" si="685"/>
        <v/>
      </c>
      <c r="Z750" s="388"/>
      <c r="AA750" s="364" t="str">
        <f t="shared" si="686"/>
        <v/>
      </c>
      <c r="AB750" s="445" t="str">
        <f t="shared" si="687"/>
        <v/>
      </c>
      <c r="AC750" s="388"/>
      <c r="AD750" s="445" t="str">
        <f t="shared" si="688"/>
        <v/>
      </c>
      <c r="AE750" s="364" t="str">
        <f t="shared" si="689"/>
        <v/>
      </c>
      <c r="AF750" s="388"/>
      <c r="AG750" s="364"/>
      <c r="AH750" s="445" t="str">
        <f t="shared" si="690"/>
        <v/>
      </c>
      <c r="AI750" s="388"/>
      <c r="AJ750" s="445" t="str">
        <f t="shared" si="691"/>
        <v/>
      </c>
      <c r="AK750" s="364" t="str">
        <f t="shared" si="692"/>
        <v/>
      </c>
      <c r="AL750" s="388"/>
      <c r="AM750" s="364" t="str">
        <f t="shared" si="693"/>
        <v/>
      </c>
      <c r="AN750" s="445" t="str">
        <f t="shared" si="700"/>
        <v/>
      </c>
      <c r="AO750" s="388"/>
      <c r="AP750" s="445" t="str">
        <f t="shared" si="701"/>
        <v/>
      </c>
      <c r="AQ750" s="434" t="str">
        <f t="shared" si="702"/>
        <v/>
      </c>
      <c r="AR750" s="451"/>
      <c r="AS750" s="434" t="str">
        <f t="shared" si="703"/>
        <v/>
      </c>
      <c r="AT750" s="389"/>
      <c r="AU750" s="435" t="str">
        <f t="shared" si="704"/>
        <v/>
      </c>
      <c r="AV750" s="364" t="str">
        <f t="shared" si="705"/>
        <v/>
      </c>
      <c r="AW750" s="389"/>
      <c r="AX750" s="365" t="str">
        <f t="shared" si="706"/>
        <v/>
      </c>
      <c r="AY750" s="366">
        <f t="shared" si="694"/>
        <v>1</v>
      </c>
      <c r="AZ750" s="358" t="str">
        <f t="shared" si="695"/>
        <v/>
      </c>
      <c r="BA750" s="366" t="str">
        <f t="shared" si="696"/>
        <v/>
      </c>
      <c r="BB750" s="358" t="str">
        <f t="shared" si="697"/>
        <v/>
      </c>
      <c r="BC750" s="366" t="str">
        <f t="shared" si="698"/>
        <v/>
      </c>
      <c r="BD750" s="367" t="str">
        <f t="shared" si="699"/>
        <v/>
      </c>
      <c r="BE750" s="356"/>
      <c r="BF750" s="356"/>
      <c r="BG750" s="356"/>
      <c r="BH750" s="356"/>
    </row>
    <row r="751" spans="1:60" ht="21.75" thickBot="1" x14ac:dyDescent="0.4">
      <c r="A751" s="368" t="s">
        <v>299</v>
      </c>
      <c r="B751" s="820" t="s">
        <v>300</v>
      </c>
      <c r="C751" s="821"/>
      <c r="D751" s="821"/>
      <c r="E751" s="821"/>
      <c r="F751" s="821"/>
      <c r="G751" s="822"/>
      <c r="H751" s="819">
        <v>1</v>
      </c>
      <c r="I751" s="819"/>
      <c r="J751" s="355"/>
      <c r="Q751" s="364" t="str">
        <f t="shared" si="680"/>
        <v/>
      </c>
      <c r="R751" s="388"/>
      <c r="S751" s="364" t="str">
        <f t="shared" si="681"/>
        <v/>
      </c>
      <c r="T751" s="445" t="str">
        <f t="shared" si="682"/>
        <v/>
      </c>
      <c r="U751" s="388"/>
      <c r="V751" s="445" t="str">
        <f t="shared" si="683"/>
        <v/>
      </c>
      <c r="W751" s="388"/>
      <c r="X751" s="445" t="str">
        <f t="shared" si="684"/>
        <v/>
      </c>
      <c r="Y751" s="364" t="str">
        <f t="shared" si="685"/>
        <v/>
      </c>
      <c r="Z751" s="388"/>
      <c r="AA751" s="364" t="str">
        <f t="shared" si="686"/>
        <v/>
      </c>
      <c r="AB751" s="445" t="str">
        <f t="shared" si="687"/>
        <v/>
      </c>
      <c r="AC751" s="388"/>
      <c r="AD751" s="445" t="str">
        <f t="shared" si="688"/>
        <v/>
      </c>
      <c r="AE751" s="364" t="str">
        <f t="shared" si="689"/>
        <v/>
      </c>
      <c r="AF751" s="388"/>
      <c r="AG751" s="364"/>
      <c r="AH751" s="445" t="str">
        <f t="shared" si="690"/>
        <v/>
      </c>
      <c r="AI751" s="388"/>
      <c r="AJ751" s="445" t="str">
        <f t="shared" si="691"/>
        <v/>
      </c>
      <c r="AK751" s="364" t="str">
        <f t="shared" si="692"/>
        <v/>
      </c>
      <c r="AL751" s="388"/>
      <c r="AM751" s="364" t="str">
        <f t="shared" si="693"/>
        <v/>
      </c>
      <c r="AN751" s="445" t="str">
        <f t="shared" si="700"/>
        <v/>
      </c>
      <c r="AO751" s="388"/>
      <c r="AP751" s="445" t="str">
        <f t="shared" si="701"/>
        <v/>
      </c>
      <c r="AQ751" s="434" t="str">
        <f t="shared" si="702"/>
        <v/>
      </c>
      <c r="AR751" s="451"/>
      <c r="AS751" s="434" t="str">
        <f t="shared" si="703"/>
        <v/>
      </c>
      <c r="AT751" s="389"/>
      <c r="AU751" s="435" t="str">
        <f t="shared" si="704"/>
        <v/>
      </c>
      <c r="AV751" s="364" t="str">
        <f t="shared" si="705"/>
        <v/>
      </c>
      <c r="AW751" s="389"/>
      <c r="AX751" s="365" t="str">
        <f t="shared" si="706"/>
        <v/>
      </c>
      <c r="AY751" s="366" t="str">
        <f t="shared" si="694"/>
        <v/>
      </c>
      <c r="AZ751" s="358">
        <f t="shared" si="695"/>
        <v>1</v>
      </c>
      <c r="BA751" s="366" t="str">
        <f t="shared" si="696"/>
        <v/>
      </c>
      <c r="BB751" s="358" t="str">
        <f t="shared" si="697"/>
        <v/>
      </c>
      <c r="BC751" s="366" t="str">
        <f t="shared" si="698"/>
        <v/>
      </c>
      <c r="BD751" s="367" t="str">
        <f t="shared" si="699"/>
        <v/>
      </c>
      <c r="BE751" s="356"/>
      <c r="BF751" s="356"/>
      <c r="BG751" s="356"/>
      <c r="BH751" s="356"/>
    </row>
    <row r="752" spans="1:60" ht="21.75" thickBot="1" x14ac:dyDescent="0.4">
      <c r="A752" s="368" t="s">
        <v>301</v>
      </c>
      <c r="B752" s="820" t="s">
        <v>388</v>
      </c>
      <c r="C752" s="821"/>
      <c r="D752" s="821"/>
      <c r="E752" s="821"/>
      <c r="F752" s="821"/>
      <c r="G752" s="822"/>
      <c r="H752" s="819">
        <v>1</v>
      </c>
      <c r="I752" s="819"/>
      <c r="J752" s="355"/>
      <c r="Q752" s="364" t="str">
        <f t="shared" si="680"/>
        <v/>
      </c>
      <c r="R752" s="388"/>
      <c r="S752" s="364" t="str">
        <f t="shared" si="681"/>
        <v/>
      </c>
      <c r="T752" s="445" t="str">
        <f t="shared" si="682"/>
        <v/>
      </c>
      <c r="U752" s="388"/>
      <c r="V752" s="445" t="str">
        <f t="shared" si="683"/>
        <v/>
      </c>
      <c r="W752" s="388"/>
      <c r="X752" s="445" t="str">
        <f t="shared" si="684"/>
        <v/>
      </c>
      <c r="Y752" s="364" t="str">
        <f t="shared" si="685"/>
        <v/>
      </c>
      <c r="Z752" s="388"/>
      <c r="AA752" s="364" t="str">
        <f t="shared" si="686"/>
        <v/>
      </c>
      <c r="AB752" s="445" t="str">
        <f t="shared" si="687"/>
        <v/>
      </c>
      <c r="AC752" s="388"/>
      <c r="AD752" s="445" t="str">
        <f t="shared" si="688"/>
        <v/>
      </c>
      <c r="AE752" s="364" t="str">
        <f t="shared" si="689"/>
        <v/>
      </c>
      <c r="AF752" s="388"/>
      <c r="AG752" s="364"/>
      <c r="AH752" s="445" t="str">
        <f t="shared" si="690"/>
        <v/>
      </c>
      <c r="AI752" s="388"/>
      <c r="AJ752" s="445" t="str">
        <f t="shared" si="691"/>
        <v/>
      </c>
      <c r="AK752" s="364" t="str">
        <f t="shared" si="692"/>
        <v/>
      </c>
      <c r="AL752" s="388"/>
      <c r="AM752" s="364" t="str">
        <f t="shared" si="693"/>
        <v/>
      </c>
      <c r="AN752" s="445" t="str">
        <f t="shared" si="700"/>
        <v/>
      </c>
      <c r="AO752" s="388"/>
      <c r="AP752" s="445" t="str">
        <f t="shared" si="701"/>
        <v/>
      </c>
      <c r="AQ752" s="434" t="str">
        <f t="shared" si="702"/>
        <v/>
      </c>
      <c r="AR752" s="451"/>
      <c r="AS752" s="434" t="str">
        <f t="shared" si="703"/>
        <v/>
      </c>
      <c r="AT752" s="389"/>
      <c r="AU752" s="435" t="str">
        <f t="shared" si="704"/>
        <v/>
      </c>
      <c r="AV752" s="364" t="str">
        <f t="shared" si="705"/>
        <v/>
      </c>
      <c r="AW752" s="389"/>
      <c r="AX752" s="365" t="str">
        <f t="shared" si="706"/>
        <v/>
      </c>
      <c r="AY752" s="366" t="str">
        <f t="shared" si="694"/>
        <v/>
      </c>
      <c r="AZ752" s="358" t="str">
        <f t="shared" si="695"/>
        <v/>
      </c>
      <c r="BA752" s="366">
        <f t="shared" si="696"/>
        <v>1</v>
      </c>
      <c r="BB752" s="358" t="str">
        <f t="shared" si="697"/>
        <v/>
      </c>
      <c r="BC752" s="366" t="str">
        <f t="shared" si="698"/>
        <v/>
      </c>
      <c r="BD752" s="367" t="str">
        <f t="shared" si="699"/>
        <v/>
      </c>
      <c r="BE752" s="356"/>
      <c r="BF752" s="356"/>
      <c r="BG752" s="356"/>
      <c r="BH752" s="356"/>
    </row>
    <row r="753" spans="1:83" ht="21.75" thickBot="1" x14ac:dyDescent="0.4">
      <c r="A753" s="368" t="s">
        <v>302</v>
      </c>
      <c r="B753" s="820" t="s">
        <v>3</v>
      </c>
      <c r="C753" s="821"/>
      <c r="D753" s="821"/>
      <c r="E753" s="821"/>
      <c r="F753" s="821"/>
      <c r="G753" s="822"/>
      <c r="H753" s="819">
        <v>1</v>
      </c>
      <c r="I753" s="819"/>
      <c r="J753" s="355"/>
      <c r="Q753" s="364" t="str">
        <f t="shared" si="680"/>
        <v/>
      </c>
      <c r="R753" s="388"/>
      <c r="S753" s="364" t="str">
        <f t="shared" si="681"/>
        <v/>
      </c>
      <c r="T753" s="445" t="str">
        <f t="shared" si="682"/>
        <v/>
      </c>
      <c r="U753" s="388"/>
      <c r="V753" s="445" t="str">
        <f t="shared" si="683"/>
        <v/>
      </c>
      <c r="W753" s="388"/>
      <c r="X753" s="445" t="str">
        <f t="shared" si="684"/>
        <v/>
      </c>
      <c r="Y753" s="364" t="str">
        <f t="shared" si="685"/>
        <v/>
      </c>
      <c r="Z753" s="388"/>
      <c r="AA753" s="364" t="str">
        <f t="shared" si="686"/>
        <v/>
      </c>
      <c r="AB753" s="445" t="str">
        <f t="shared" si="687"/>
        <v/>
      </c>
      <c r="AC753" s="388"/>
      <c r="AD753" s="445" t="str">
        <f t="shared" si="688"/>
        <v/>
      </c>
      <c r="AE753" s="364" t="str">
        <f t="shared" si="689"/>
        <v/>
      </c>
      <c r="AF753" s="388"/>
      <c r="AG753" s="364"/>
      <c r="AH753" s="445" t="str">
        <f t="shared" si="690"/>
        <v/>
      </c>
      <c r="AI753" s="388"/>
      <c r="AJ753" s="445" t="str">
        <f t="shared" si="691"/>
        <v/>
      </c>
      <c r="AK753" s="364" t="str">
        <f t="shared" si="692"/>
        <v/>
      </c>
      <c r="AL753" s="388"/>
      <c r="AM753" s="364" t="str">
        <f t="shared" si="693"/>
        <v/>
      </c>
      <c r="AN753" s="445" t="str">
        <f t="shared" si="700"/>
        <v/>
      </c>
      <c r="AO753" s="388"/>
      <c r="AP753" s="445" t="str">
        <f t="shared" si="701"/>
        <v/>
      </c>
      <c r="AQ753" s="434" t="str">
        <f t="shared" si="702"/>
        <v/>
      </c>
      <c r="AR753" s="451"/>
      <c r="AS753" s="434" t="str">
        <f t="shared" si="703"/>
        <v/>
      </c>
      <c r="AT753" s="389"/>
      <c r="AU753" s="435" t="str">
        <f t="shared" si="704"/>
        <v/>
      </c>
      <c r="AV753" s="364" t="str">
        <f t="shared" si="705"/>
        <v/>
      </c>
      <c r="AW753" s="389"/>
      <c r="AX753" s="365" t="str">
        <f t="shared" si="706"/>
        <v/>
      </c>
      <c r="AY753" s="366" t="str">
        <f t="shared" si="694"/>
        <v/>
      </c>
      <c r="AZ753" s="358" t="str">
        <f t="shared" si="695"/>
        <v/>
      </c>
      <c r="BA753" s="366" t="str">
        <f t="shared" si="696"/>
        <v/>
      </c>
      <c r="BB753" s="358">
        <f t="shared" si="697"/>
        <v>1</v>
      </c>
      <c r="BC753" s="366" t="str">
        <f t="shared" si="698"/>
        <v/>
      </c>
      <c r="BD753" s="367" t="str">
        <f t="shared" si="699"/>
        <v/>
      </c>
      <c r="BE753" s="356"/>
      <c r="BF753" s="356"/>
      <c r="BG753" s="356"/>
      <c r="BH753" s="356"/>
    </row>
    <row r="754" spans="1:83" ht="21.75" thickBot="1" x14ac:dyDescent="0.4">
      <c r="A754" s="368" t="s">
        <v>303</v>
      </c>
      <c r="B754" s="820" t="s">
        <v>304</v>
      </c>
      <c r="C754" s="821"/>
      <c r="D754" s="821"/>
      <c r="E754" s="821"/>
      <c r="F754" s="821"/>
      <c r="G754" s="822"/>
      <c r="H754" s="819">
        <v>1</v>
      </c>
      <c r="I754" s="819"/>
      <c r="J754" s="355"/>
      <c r="Q754" s="364" t="str">
        <f t="shared" si="680"/>
        <v/>
      </c>
      <c r="R754" s="388"/>
      <c r="S754" s="364" t="str">
        <f t="shared" si="681"/>
        <v/>
      </c>
      <c r="T754" s="445" t="str">
        <f t="shared" si="682"/>
        <v/>
      </c>
      <c r="U754" s="388"/>
      <c r="V754" s="445" t="str">
        <f t="shared" si="683"/>
        <v/>
      </c>
      <c r="W754" s="388"/>
      <c r="X754" s="445" t="str">
        <f t="shared" si="684"/>
        <v/>
      </c>
      <c r="Y754" s="364" t="str">
        <f t="shared" si="685"/>
        <v/>
      </c>
      <c r="Z754" s="388"/>
      <c r="AA754" s="364" t="str">
        <f t="shared" si="686"/>
        <v/>
      </c>
      <c r="AB754" s="445" t="str">
        <f t="shared" si="687"/>
        <v/>
      </c>
      <c r="AC754" s="388"/>
      <c r="AD754" s="445" t="str">
        <f t="shared" si="688"/>
        <v/>
      </c>
      <c r="AE754" s="364" t="str">
        <f t="shared" si="689"/>
        <v/>
      </c>
      <c r="AF754" s="388"/>
      <c r="AG754" s="364"/>
      <c r="AH754" s="445" t="str">
        <f t="shared" si="690"/>
        <v/>
      </c>
      <c r="AI754" s="388"/>
      <c r="AJ754" s="445" t="str">
        <f t="shared" si="691"/>
        <v/>
      </c>
      <c r="AK754" s="364" t="str">
        <f t="shared" si="692"/>
        <v/>
      </c>
      <c r="AL754" s="388"/>
      <c r="AM754" s="364" t="str">
        <f t="shared" si="693"/>
        <v/>
      </c>
      <c r="AN754" s="445" t="str">
        <f t="shared" si="700"/>
        <v/>
      </c>
      <c r="AO754" s="388"/>
      <c r="AP754" s="445" t="str">
        <f t="shared" si="701"/>
        <v/>
      </c>
      <c r="AQ754" s="434" t="str">
        <f t="shared" si="702"/>
        <v/>
      </c>
      <c r="AR754" s="451"/>
      <c r="AS754" s="434" t="str">
        <f t="shared" si="703"/>
        <v/>
      </c>
      <c r="AT754" s="389"/>
      <c r="AU754" s="435" t="str">
        <f t="shared" si="704"/>
        <v/>
      </c>
      <c r="AV754" s="364" t="str">
        <f t="shared" si="705"/>
        <v/>
      </c>
      <c r="AW754" s="389"/>
      <c r="AX754" s="365" t="str">
        <f t="shared" si="706"/>
        <v/>
      </c>
      <c r="AY754" s="366" t="str">
        <f t="shared" si="694"/>
        <v/>
      </c>
      <c r="AZ754" s="358" t="str">
        <f t="shared" si="695"/>
        <v/>
      </c>
      <c r="BA754" s="366" t="str">
        <f t="shared" si="696"/>
        <v/>
      </c>
      <c r="BB754" s="358" t="str">
        <f t="shared" si="697"/>
        <v/>
      </c>
      <c r="BC754" s="366">
        <f t="shared" si="698"/>
        <v>1</v>
      </c>
      <c r="BD754" s="367" t="str">
        <f t="shared" si="699"/>
        <v/>
      </c>
      <c r="BE754" s="356"/>
      <c r="BF754" s="356"/>
      <c r="BG754" s="356"/>
      <c r="BH754" s="356"/>
    </row>
    <row r="755" spans="1:83" ht="21.75" thickBot="1" x14ac:dyDescent="0.4">
      <c r="A755" s="368" t="s">
        <v>305</v>
      </c>
      <c r="B755" s="820"/>
      <c r="C755" s="821"/>
      <c r="D755" s="821"/>
      <c r="E755" s="821"/>
      <c r="F755" s="821"/>
      <c r="G755" s="822"/>
      <c r="H755" s="819"/>
      <c r="I755" s="819"/>
      <c r="J755" s="355"/>
      <c r="Q755" s="364" t="str">
        <f t="shared" si="680"/>
        <v/>
      </c>
      <c r="R755" s="388"/>
      <c r="S755" s="364" t="str">
        <f t="shared" si="681"/>
        <v/>
      </c>
      <c r="T755" s="445" t="str">
        <f t="shared" si="682"/>
        <v/>
      </c>
      <c r="U755" s="388"/>
      <c r="V755" s="445" t="str">
        <f t="shared" si="683"/>
        <v/>
      </c>
      <c r="W755" s="388"/>
      <c r="X755" s="445" t="str">
        <f t="shared" si="684"/>
        <v/>
      </c>
      <c r="Y755" s="364" t="str">
        <f t="shared" si="685"/>
        <v/>
      </c>
      <c r="Z755" s="388"/>
      <c r="AA755" s="364" t="str">
        <f t="shared" si="686"/>
        <v/>
      </c>
      <c r="AB755" s="445" t="str">
        <f t="shared" si="687"/>
        <v/>
      </c>
      <c r="AC755" s="388"/>
      <c r="AD755" s="445" t="str">
        <f t="shared" si="688"/>
        <v/>
      </c>
      <c r="AE755" s="364" t="str">
        <f t="shared" si="689"/>
        <v/>
      </c>
      <c r="AF755" s="388"/>
      <c r="AG755" s="364"/>
      <c r="AH755" s="445" t="str">
        <f t="shared" si="690"/>
        <v/>
      </c>
      <c r="AI755" s="388"/>
      <c r="AJ755" s="445" t="str">
        <f t="shared" si="691"/>
        <v/>
      </c>
      <c r="AK755" s="364" t="str">
        <f t="shared" si="692"/>
        <v/>
      </c>
      <c r="AL755" s="388"/>
      <c r="AM755" s="364" t="str">
        <f t="shared" si="693"/>
        <v/>
      </c>
      <c r="AN755" s="445" t="str">
        <f t="shared" si="700"/>
        <v/>
      </c>
      <c r="AO755" s="388"/>
      <c r="AP755" s="445" t="str">
        <f t="shared" si="701"/>
        <v/>
      </c>
      <c r="AQ755" s="434" t="str">
        <f t="shared" si="702"/>
        <v/>
      </c>
      <c r="AR755" s="451"/>
      <c r="AS755" s="434" t="str">
        <f t="shared" si="703"/>
        <v/>
      </c>
      <c r="AT755" s="389"/>
      <c r="AU755" s="435" t="str">
        <f t="shared" si="704"/>
        <v/>
      </c>
      <c r="AV755" s="364" t="str">
        <f t="shared" si="705"/>
        <v/>
      </c>
      <c r="AW755" s="389"/>
      <c r="AX755" s="365" t="str">
        <f t="shared" si="706"/>
        <v/>
      </c>
      <c r="AY755" s="366" t="str">
        <f t="shared" si="694"/>
        <v/>
      </c>
      <c r="AZ755" s="358" t="str">
        <f t="shared" si="695"/>
        <v/>
      </c>
      <c r="BA755" s="366" t="str">
        <f t="shared" si="696"/>
        <v/>
      </c>
      <c r="BB755" s="358" t="str">
        <f t="shared" si="697"/>
        <v/>
      </c>
      <c r="BC755" s="366" t="str">
        <f t="shared" si="698"/>
        <v/>
      </c>
      <c r="BD755" s="367">
        <f t="shared" si="699"/>
        <v>0</v>
      </c>
      <c r="BE755" s="356"/>
      <c r="BF755" s="356"/>
      <c r="BG755" s="356"/>
      <c r="BH755" s="356"/>
      <c r="BJ755" s="360">
        <f>IF(B730&lt;20,SUM(AY729:BC755),"")</f>
        <v>5</v>
      </c>
      <c r="BK755" s="360" t="str">
        <f>IF(AND(B730&gt;19,B730&lt;31),SUM(AY729:BC755),"")</f>
        <v/>
      </c>
      <c r="BL755" s="360" t="str">
        <f>IF(B730&gt;30,SUM(AY729:BC755),"")</f>
        <v/>
      </c>
      <c r="BM755" s="356"/>
      <c r="BN755" s="360" t="str">
        <f>IF(AND(B730&lt;20,BJ755=0),1,"")</f>
        <v/>
      </c>
      <c r="BO755" s="360" t="str">
        <f>IF(AND(B730&lt;20,BJ755=1),1,"")</f>
        <v/>
      </c>
      <c r="BP755" s="360" t="str">
        <f>IF(AND(B730&lt;20,BJ755=2),1,"")</f>
        <v/>
      </c>
      <c r="BQ755" s="360" t="str">
        <f>IF(AND(B730&lt;20,BJ755=3),1,"")</f>
        <v/>
      </c>
      <c r="BR755" s="360" t="str">
        <f>IF(AND(B730&lt;20,BJ755=4),1,"")</f>
        <v/>
      </c>
      <c r="BS755" s="360">
        <f>IF(AND(B730&lt;20,BJ755=5),1,"")</f>
        <v>1</v>
      </c>
      <c r="BT755" s="360" t="str">
        <f>IF(AND(AND(B730&gt;19,B730&lt;31),BK755=0),1,"")</f>
        <v/>
      </c>
      <c r="BU755" s="360" t="str">
        <f>IF(AND(AND(B730&gt;19,B730&lt;31),BK755=1),1,"")</f>
        <v/>
      </c>
      <c r="BV755" s="360" t="str">
        <f>IF(AND(AND(B730&gt;19,B730&lt;31),BK755=2),1,"")</f>
        <v/>
      </c>
      <c r="BW755" s="360" t="str">
        <f>IF(AND(AND(B730&gt;19,B730&lt;31),BK755=3),1,"")</f>
        <v/>
      </c>
      <c r="BX755" s="360" t="str">
        <f>IF(AND(AND(B730&gt;19,B730&lt;31),BK755=4),1,"")</f>
        <v/>
      </c>
      <c r="BY755" s="360" t="str">
        <f>IF(AND(AND(B730&gt;19,B730&lt;31),BK755=5),1,"")</f>
        <v/>
      </c>
      <c r="BZ755" s="360" t="str">
        <f>IF(AND(B730&gt;30,BL755=0),1,"")</f>
        <v/>
      </c>
      <c r="CA755" s="360" t="str">
        <f>IF(AND(B730&gt;30,BL755=1),1,"")</f>
        <v/>
      </c>
      <c r="CB755" s="360" t="str">
        <f>IF(AND(B730&gt;30,BL755=2),1,"")</f>
        <v/>
      </c>
      <c r="CC755" s="360" t="str">
        <f>IF(AND(B730&gt;30,BL755=3),1,"")</f>
        <v/>
      </c>
      <c r="CD755" s="360" t="str">
        <f>IF(AND(B730&gt;30,BL755=4),1,"")</f>
        <v/>
      </c>
      <c r="CE755" s="360" t="str">
        <f>IF(AND(B730&gt;30,BL755=5),1,"")</f>
        <v/>
      </c>
    </row>
    <row r="756" spans="1:83" ht="36" x14ac:dyDescent="0.35">
      <c r="A756" s="818" t="str">
        <f>CONCATENATE("Voluntário",J756)</f>
        <v>Voluntário27</v>
      </c>
      <c r="B756" s="818"/>
      <c r="C756" s="818"/>
      <c r="D756" s="818"/>
      <c r="E756" s="818"/>
      <c r="F756" s="818"/>
      <c r="G756" s="818"/>
      <c r="H756" s="818"/>
      <c r="I756" s="818"/>
      <c r="J756" s="355">
        <f>J727+1</f>
        <v>27</v>
      </c>
      <c r="Q756" s="396"/>
      <c r="S756" s="396"/>
      <c r="T756" s="396"/>
      <c r="V756" s="396"/>
      <c r="X756" s="396"/>
      <c r="Y756" s="396"/>
      <c r="AA756" s="396"/>
      <c r="AB756" s="396"/>
      <c r="AD756" s="396"/>
      <c r="AE756" s="396"/>
      <c r="AG756" s="396"/>
      <c r="AH756" s="396"/>
      <c r="AJ756" s="396"/>
      <c r="AK756" s="396"/>
      <c r="AM756" s="396"/>
      <c r="AN756" s="396"/>
      <c r="AP756" s="396"/>
      <c r="AV756" s="396"/>
      <c r="AX756" s="397"/>
      <c r="AY756" s="398"/>
      <c r="AZ756" s="399"/>
      <c r="BA756" s="398"/>
      <c r="BB756" s="399"/>
      <c r="BC756" s="398"/>
      <c r="BD756" s="398"/>
      <c r="BE756" s="356"/>
      <c r="BF756" s="356"/>
      <c r="BG756" s="356"/>
      <c r="BH756" s="356"/>
    </row>
    <row r="757" spans="1:83" ht="21" x14ac:dyDescent="0.35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Q757" s="396"/>
      <c r="S757" s="396"/>
      <c r="T757" s="396"/>
      <c r="V757" s="396"/>
      <c r="X757" s="396"/>
      <c r="Y757" s="396"/>
      <c r="AA757" s="396"/>
      <c r="AB757" s="396"/>
      <c r="AD757" s="396"/>
      <c r="AE757" s="396"/>
      <c r="AG757" s="396"/>
      <c r="AH757" s="396"/>
      <c r="AJ757" s="396"/>
      <c r="AK757" s="396"/>
      <c r="AM757" s="396"/>
      <c r="AN757" s="396"/>
      <c r="AP757" s="396"/>
      <c r="AV757" s="396"/>
      <c r="AX757" s="397"/>
      <c r="AY757" s="398"/>
      <c r="AZ757" s="399"/>
      <c r="BA757" s="398"/>
      <c r="BB757" s="399"/>
      <c r="BC757" s="398"/>
      <c r="BD757" s="398"/>
      <c r="BE757" s="356"/>
      <c r="BF757" s="356"/>
      <c r="BG757" s="356"/>
      <c r="BH757" s="356"/>
    </row>
    <row r="758" spans="1:83" ht="21" x14ac:dyDescent="0.35">
      <c r="A758" s="356" t="s">
        <v>271</v>
      </c>
      <c r="B758" s="824" t="s">
        <v>389</v>
      </c>
      <c r="C758" s="819"/>
      <c r="D758" s="819"/>
      <c r="E758" s="819"/>
      <c r="F758" s="819"/>
      <c r="G758" s="819"/>
      <c r="H758" s="819"/>
      <c r="I758" s="819"/>
      <c r="J758" s="355"/>
      <c r="Q758" s="396"/>
      <c r="S758" s="396"/>
      <c r="T758" s="396"/>
      <c r="V758" s="396"/>
      <c r="X758" s="396"/>
      <c r="Y758" s="396"/>
      <c r="AA758" s="396"/>
      <c r="AB758" s="396"/>
      <c r="AD758" s="396"/>
      <c r="AE758" s="396"/>
      <c r="AG758" s="396"/>
      <c r="AH758" s="396"/>
      <c r="AJ758" s="396"/>
      <c r="AK758" s="396"/>
      <c r="AM758" s="396"/>
      <c r="AN758" s="396"/>
      <c r="AP758" s="396"/>
      <c r="AV758" s="396"/>
      <c r="AX758" s="397"/>
      <c r="AY758" s="398"/>
      <c r="AZ758" s="399"/>
      <c r="BA758" s="398"/>
      <c r="BB758" s="399"/>
      <c r="BC758" s="398"/>
      <c r="BD758" s="398"/>
      <c r="BE758" s="356"/>
      <c r="BF758" s="356"/>
      <c r="BG758" s="356"/>
      <c r="BH758" s="356"/>
    </row>
    <row r="759" spans="1:83" ht="21" x14ac:dyDescent="0.35">
      <c r="A759" s="356" t="s">
        <v>272</v>
      </c>
      <c r="B759" s="819">
        <v>21</v>
      </c>
      <c r="C759" s="819"/>
      <c r="D759" s="819"/>
      <c r="E759" s="819"/>
      <c r="F759" s="819"/>
      <c r="G759" s="819"/>
      <c r="H759" s="819"/>
      <c r="I759" s="819"/>
      <c r="J759" s="355"/>
      <c r="Q759" s="396"/>
      <c r="S759" s="396"/>
      <c r="T759" s="396"/>
      <c r="V759" s="396"/>
      <c r="X759" s="396"/>
      <c r="Y759" s="396"/>
      <c r="AA759" s="396"/>
      <c r="AB759" s="396"/>
      <c r="AD759" s="396"/>
      <c r="AE759" s="396"/>
      <c r="AG759" s="396"/>
      <c r="AH759" s="396"/>
      <c r="AJ759" s="396"/>
      <c r="AK759" s="396"/>
      <c r="AM759" s="396"/>
      <c r="AN759" s="396"/>
      <c r="AP759" s="396"/>
      <c r="AV759" s="396"/>
      <c r="AX759" s="397"/>
      <c r="AY759" s="398"/>
      <c r="AZ759" s="399"/>
      <c r="BA759" s="398"/>
      <c r="BB759" s="399"/>
      <c r="BC759" s="398"/>
      <c r="BD759" s="398"/>
      <c r="BE759" s="356"/>
      <c r="BF759" s="360" t="str">
        <f>IF(B759&lt;20,1,"")</f>
        <v/>
      </c>
      <c r="BG759" s="360">
        <f>IF(AND(B759&gt;19,B759&lt;31),1,"")</f>
        <v>1</v>
      </c>
      <c r="BH759" s="360" t="str">
        <f>IF(B759&gt;30,1,"")</f>
        <v/>
      </c>
    </row>
    <row r="760" spans="1:83" ht="21" x14ac:dyDescent="0.35">
      <c r="A760" s="356" t="s">
        <v>273</v>
      </c>
      <c r="B760" s="819" t="s">
        <v>390</v>
      </c>
      <c r="C760" s="819"/>
      <c r="D760" s="819"/>
      <c r="E760" s="819"/>
      <c r="F760" s="819"/>
      <c r="G760" s="819"/>
      <c r="H760" s="819"/>
      <c r="I760" s="819"/>
      <c r="J760" s="355"/>
      <c r="Q760" s="396"/>
      <c r="S760" s="396"/>
      <c r="T760" s="396"/>
      <c r="V760" s="396"/>
      <c r="X760" s="396"/>
      <c r="Y760" s="396"/>
      <c r="AA760" s="396"/>
      <c r="AB760" s="396"/>
      <c r="AD760" s="396"/>
      <c r="AE760" s="396"/>
      <c r="AG760" s="396"/>
      <c r="AH760" s="396"/>
      <c r="AJ760" s="396"/>
      <c r="AK760" s="396"/>
      <c r="AM760" s="396"/>
      <c r="AN760" s="396"/>
      <c r="AP760" s="396"/>
      <c r="AV760" s="396"/>
      <c r="AX760" s="397"/>
      <c r="AY760" s="398"/>
      <c r="AZ760" s="399"/>
      <c r="BA760" s="398"/>
      <c r="BB760" s="399"/>
      <c r="BC760" s="398"/>
      <c r="BD760" s="398"/>
      <c r="BE760" s="356"/>
      <c r="BF760" s="356"/>
      <c r="BG760" s="356"/>
      <c r="BH760" s="356"/>
    </row>
    <row r="761" spans="1:83" ht="21.75" thickBot="1" x14ac:dyDescent="0.4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Q761" s="396"/>
      <c r="S761" s="396"/>
      <c r="T761" s="396"/>
      <c r="V761" s="396"/>
      <c r="X761" s="396"/>
      <c r="Y761" s="396"/>
      <c r="AA761" s="396"/>
      <c r="AB761" s="396"/>
      <c r="AD761" s="396"/>
      <c r="AE761" s="396"/>
      <c r="AG761" s="396"/>
      <c r="AH761" s="396"/>
      <c r="AJ761" s="396"/>
      <c r="AK761" s="396"/>
      <c r="AM761" s="396"/>
      <c r="AN761" s="396"/>
      <c r="AP761" s="396"/>
      <c r="AV761" s="396"/>
      <c r="AX761" s="397"/>
      <c r="AY761" s="398"/>
      <c r="AZ761" s="399"/>
      <c r="BA761" s="398"/>
      <c r="BB761" s="399"/>
      <c r="BC761" s="398"/>
      <c r="BD761" s="398"/>
      <c r="BE761" s="356"/>
      <c r="BF761" s="356"/>
      <c r="BG761" s="356"/>
      <c r="BH761" s="356"/>
    </row>
    <row r="762" spans="1:83" ht="21.75" thickBot="1" x14ac:dyDescent="0.4">
      <c r="A762" s="368" t="s">
        <v>275</v>
      </c>
      <c r="B762" s="369">
        <v>4</v>
      </c>
      <c r="C762" s="370"/>
      <c r="D762" s="355"/>
      <c r="E762" s="355"/>
      <c r="F762" s="355"/>
      <c r="G762" s="355"/>
      <c r="H762" s="355"/>
      <c r="I762" s="355"/>
      <c r="J762" s="355"/>
      <c r="Q762" s="364" t="str">
        <f t="shared" ref="Q762:Q784" si="707">IF(A762="5) Quanto a sua casa pagava de conta de água mensalmente há 10 anos atrás (aproximadamente)?",F762,"")</f>
        <v/>
      </c>
      <c r="R762" s="388"/>
      <c r="S762" s="364" t="str">
        <f t="shared" ref="S762:S784" si="708">IF(A762="5) Quanto a sua casa pagava de conta de água mensalmente há 10 anos atrás (aproximadamente)?",I762,"")</f>
        <v/>
      </c>
      <c r="T762" s="445" t="str">
        <f t="shared" ref="T762:T784" si="709">IF(A762="6) Quanto a sua casa paga de conta de água hoje?  ",F762,"")</f>
        <v/>
      </c>
      <c r="U762" s="388"/>
      <c r="V762" s="445" t="str">
        <f t="shared" ref="V762:V784" si="710">IF(A762="7) Quanto você acha que sua casa pagará de conta de água em 2030?",F762,"")</f>
        <v/>
      </c>
      <c r="W762" s="388"/>
      <c r="X762" s="445" t="str">
        <f t="shared" ref="X762:X784" si="711">IF(A762="7) Quanto você acha que sua casa pagará de conta de água em 2030?",I762,"")</f>
        <v/>
      </c>
      <c r="Y762" s="364" t="str">
        <f t="shared" ref="Y762:Y784" si="712">IF(A762="8) Quanto você acha que sua casa pagará de conta de água em 2050?  ",F762,"")</f>
        <v/>
      </c>
      <c r="Z762" s="388"/>
      <c r="AA762" s="364" t="str">
        <f t="shared" ref="AA762:AA784" si="713">IF(A762="8) Quanto você acha que sua casa pagará de conta de água em 2050?  ",I762,"")</f>
        <v/>
      </c>
      <c r="AB762" s="445" t="str">
        <f t="shared" ref="AB762:AB784" si="714">IF(A762="9) Há dez anos atrás, sua casa produzia quantas sacolinhas de lixo por semana (aproximadamente)?",F762,"")</f>
        <v/>
      </c>
      <c r="AC762" s="388"/>
      <c r="AD762" s="445" t="str">
        <f t="shared" ref="AD762:AD784" si="715">IF(A762="9) Há dez anos atrás, sua casa produzia quantas sacolinhas de lixo por semana (aproximadamente)?",I762,"")</f>
        <v/>
      </c>
      <c r="AE762" s="364" t="str">
        <f t="shared" ref="AE762:AE784" si="716">IF(A762="10) Sua casa produz quantas sacolinhas de lixo por semana hoje em dia?   ",F762,"")</f>
        <v/>
      </c>
      <c r="AF762" s="388"/>
      <c r="AG762" s="364"/>
      <c r="AH762" s="445" t="str">
        <f t="shared" ref="AH762:AH784" si="717">IF(A762="11) Quantas sacolinhas de lixo você acha que sua casa produzirá por semana em 2030?  ",F762,"")</f>
        <v/>
      </c>
      <c r="AI762" s="388"/>
      <c r="AJ762" s="445" t="str">
        <f t="shared" ref="AJ762:AJ784" si="718">IF(A762="11) Quantas sacolinhas de lixo você acha que sua casa produzirá por semana em 2030?  ",I762,"")</f>
        <v/>
      </c>
      <c r="AK762" s="364" t="str">
        <f t="shared" ref="AK762:AK784" si="719">IF(A762="12) Quantas sacolinhas de lixo você acha que sua casa produzirá por semana em 2050?  ",F762,"")</f>
        <v/>
      </c>
      <c r="AL762" s="388"/>
      <c r="AM762" s="364" t="str">
        <f t="shared" ref="AM762:AM784" si="720">IF(A762="12) Quantas sacolinhas de lixo você acha que sua casa produzirá por semana em 2050?  ",I762,"")</f>
        <v/>
      </c>
      <c r="AN762" s="445" t="str">
        <f>IF(A762="13) Qual porcentagem dos recursos financeiros de São Carlos era investida em abastecimento de água e estruturas de saneamento dez anos atrás? ",B762,"")</f>
        <v/>
      </c>
      <c r="AO762" s="388"/>
      <c r="AP762" s="445" t="str">
        <f>IF(A762="13) Qual porcentagem dos recursos financeiros de São Carlos era investida em abastecimento de água e estruturas de saneamento dez anos atrás? ",F762,"")</f>
        <v/>
      </c>
      <c r="AQ762" s="434" t="str">
        <f>IF(A762="14) Qual porcentagem dos recursos financeiros de São Carlos é investida em abastecimento de água e estruturas de saneamento hoje? ",B762,"")</f>
        <v/>
      </c>
      <c r="AR762" s="451"/>
      <c r="AS762" s="434" t="str">
        <f>IF(A762="15) Qual porcentagem dos recursos financeiros de São Carlos será investida em abastecimento de água e estruturas de saneamento em 2030? ",B762,"")</f>
        <v/>
      </c>
      <c r="AT762" s="389"/>
      <c r="AU762" s="435" t="str">
        <f>IF(A762="15) Qual porcentagem dos recursos financeiros de São Carlos será investida em abastecimento de água e estruturas de saneamento em 2030? ",F762,"")</f>
        <v/>
      </c>
      <c r="AV762" s="364" t="str">
        <f>IF(A762="16) Qual porcentagem dos recursos financeiros de São Carlos será investida em abastecimento de água e estruturas de saneamento em 2050?   ",B762,"")</f>
        <v/>
      </c>
      <c r="AW762" s="389"/>
      <c r="AX762" s="365" t="str">
        <f>IF(A762="16) Qual porcentagem dos recursos financeiros de São Carlos será investida em abastecimento de água e estruturas de saneamento em 2050?   ",B762,"")</f>
        <v/>
      </c>
      <c r="AY762" s="366" t="str">
        <f t="shared" ref="AY762:AY784" si="721">IF(A762="17) De onde vem a água que você bebe?  ",H762,"")</f>
        <v/>
      </c>
      <c r="AZ762" s="358" t="str">
        <f t="shared" ref="AZ762:AZ784" si="722">IF(A762="18) Quem é responsável por trazer água para sua casa?  ",H762,"")</f>
        <v/>
      </c>
      <c r="BA762" s="366" t="str">
        <f t="shared" ref="BA762:BA784" si="723">IF(A762="19) O que acontece com o esgoto que sai da sua casa?  ",H762,"")</f>
        <v/>
      </c>
      <c r="BB762" s="358" t="str">
        <f t="shared" ref="BB762:BB784" si="724">IF(A762="20) Quem consome mais água em sua cidade: a população, as indústrias ou as fazendas? ",H762,"")</f>
        <v/>
      </c>
      <c r="BC762" s="366" t="str">
        <f t="shared" ref="BC762:BC784" si="725">IF(A762="21) Você se preocupa se a cidade em que você mora terá água para beber em 2100?  ",H762,"")</f>
        <v/>
      </c>
      <c r="BD762" s="367" t="str">
        <f t="shared" ref="BD762:BD784" si="726">IF(A762="22) Você acredita que pode ajudar no processo de decisão sobre gerenciamento dos recursos hídricos?  Se sim, como? ",H762,"")</f>
        <v/>
      </c>
      <c r="BE762" s="356"/>
      <c r="BF762" s="356"/>
      <c r="BG762" s="356"/>
      <c r="BH762" s="356"/>
    </row>
    <row r="763" spans="1:83" ht="21.75" thickBot="1" x14ac:dyDescent="0.4">
      <c r="A763" s="368" t="s">
        <v>276</v>
      </c>
      <c r="B763" s="369">
        <v>5</v>
      </c>
      <c r="C763" s="370"/>
      <c r="D763" s="355"/>
      <c r="E763" s="355"/>
      <c r="F763" s="355"/>
      <c r="G763" s="355"/>
      <c r="H763" s="355"/>
      <c r="I763" s="355"/>
      <c r="J763" s="355"/>
      <c r="Q763" s="364" t="str">
        <f t="shared" si="707"/>
        <v/>
      </c>
      <c r="R763" s="388"/>
      <c r="S763" s="364" t="str">
        <f t="shared" si="708"/>
        <v/>
      </c>
      <c r="T763" s="445" t="str">
        <f t="shared" si="709"/>
        <v/>
      </c>
      <c r="U763" s="388"/>
      <c r="V763" s="445" t="str">
        <f t="shared" si="710"/>
        <v/>
      </c>
      <c r="W763" s="388"/>
      <c r="X763" s="445" t="str">
        <f t="shared" si="711"/>
        <v/>
      </c>
      <c r="Y763" s="364" t="str">
        <f t="shared" si="712"/>
        <v/>
      </c>
      <c r="Z763" s="388"/>
      <c r="AA763" s="364" t="str">
        <f t="shared" si="713"/>
        <v/>
      </c>
      <c r="AB763" s="445" t="str">
        <f t="shared" si="714"/>
        <v/>
      </c>
      <c r="AC763" s="388"/>
      <c r="AD763" s="445" t="str">
        <f t="shared" si="715"/>
        <v/>
      </c>
      <c r="AE763" s="364" t="str">
        <f t="shared" si="716"/>
        <v/>
      </c>
      <c r="AF763" s="388"/>
      <c r="AG763" s="364"/>
      <c r="AH763" s="445" t="str">
        <f t="shared" si="717"/>
        <v/>
      </c>
      <c r="AI763" s="388"/>
      <c r="AJ763" s="445" t="str">
        <f t="shared" si="718"/>
        <v/>
      </c>
      <c r="AK763" s="364" t="str">
        <f t="shared" si="719"/>
        <v/>
      </c>
      <c r="AL763" s="388"/>
      <c r="AM763" s="364" t="str">
        <f t="shared" si="720"/>
        <v/>
      </c>
      <c r="AN763" s="445" t="str">
        <f t="shared" ref="AN763:AN784" si="727">IF(A763="13) Qual porcentagem dos recursos financeiros de São Carlos era investida em abastecimento de água e estruturas de saneamento dez anos atrás? ",B763,"")</f>
        <v/>
      </c>
      <c r="AO763" s="388"/>
      <c r="AP763" s="445" t="str">
        <f t="shared" ref="AP763:AP784" si="728">IF(A763="13) Qual porcentagem dos recursos financeiros de São Carlos era investida em abastecimento de água e estruturas de saneamento dez anos atrás? ",F763,"")</f>
        <v/>
      </c>
      <c r="AQ763" s="434" t="str">
        <f t="shared" ref="AQ763:AQ784" si="729">IF(A763="14) Qual porcentagem dos recursos financeiros de São Carlos é investida em abastecimento de água e estruturas de saneamento hoje? ",B763,"")</f>
        <v/>
      </c>
      <c r="AR763" s="451"/>
      <c r="AS763" s="434" t="str">
        <f t="shared" ref="AS763:AS784" si="730">IF(A763="15) Qual porcentagem dos recursos financeiros de São Carlos será investida em abastecimento de água e estruturas de saneamento em 2030? ",B763,"")</f>
        <v/>
      </c>
      <c r="AT763" s="389"/>
      <c r="AU763" s="435" t="str">
        <f t="shared" ref="AU763:AU784" si="731">IF(A763="15) Qual porcentagem dos recursos financeiros de São Carlos será investida em abastecimento de água e estruturas de saneamento em 2030? ",F763,"")</f>
        <v/>
      </c>
      <c r="AV763" s="364" t="str">
        <f t="shared" ref="AV763:AV784" si="732">IF(A763="16) Qual porcentagem dos recursos financeiros de São Carlos será investida em abastecimento de água e estruturas de saneamento em 2050?   ",B763,"")</f>
        <v/>
      </c>
      <c r="AW763" s="389"/>
      <c r="AX763" s="365" t="str">
        <f t="shared" ref="AX763:AX784" si="733">IF(A763="16) Qual porcentagem dos recursos financeiros de São Carlos será investida em abastecimento de água e estruturas de saneamento em 2050?   ",B763,"")</f>
        <v/>
      </c>
      <c r="AY763" s="366" t="str">
        <f t="shared" si="721"/>
        <v/>
      </c>
      <c r="AZ763" s="358" t="str">
        <f t="shared" si="722"/>
        <v/>
      </c>
      <c r="BA763" s="366" t="str">
        <f t="shared" si="723"/>
        <v/>
      </c>
      <c r="BB763" s="358" t="str">
        <f t="shared" si="724"/>
        <v/>
      </c>
      <c r="BC763" s="366" t="str">
        <f t="shared" si="725"/>
        <v/>
      </c>
      <c r="BD763" s="367" t="str">
        <f t="shared" si="726"/>
        <v/>
      </c>
      <c r="BE763" s="356"/>
      <c r="BF763" s="356"/>
      <c r="BG763" s="356"/>
      <c r="BH763" s="356"/>
    </row>
    <row r="764" spans="1:83" ht="21.75" thickBot="1" x14ac:dyDescent="0.4">
      <c r="A764" s="368" t="s">
        <v>277</v>
      </c>
      <c r="B764" s="369">
        <v>3</v>
      </c>
      <c r="C764" s="371"/>
      <c r="D764" s="355"/>
      <c r="E764" s="355"/>
      <c r="F764" s="355"/>
      <c r="G764" s="355"/>
      <c r="H764" s="355"/>
      <c r="I764" s="355"/>
      <c r="J764" s="355"/>
      <c r="Q764" s="364" t="str">
        <f t="shared" si="707"/>
        <v/>
      </c>
      <c r="R764" s="388"/>
      <c r="S764" s="364" t="str">
        <f t="shared" si="708"/>
        <v/>
      </c>
      <c r="T764" s="445" t="str">
        <f t="shared" si="709"/>
        <v/>
      </c>
      <c r="U764" s="388"/>
      <c r="V764" s="445" t="str">
        <f t="shared" si="710"/>
        <v/>
      </c>
      <c r="W764" s="388"/>
      <c r="X764" s="445" t="str">
        <f t="shared" si="711"/>
        <v/>
      </c>
      <c r="Y764" s="364" t="str">
        <f t="shared" si="712"/>
        <v/>
      </c>
      <c r="Z764" s="388"/>
      <c r="AA764" s="364" t="str">
        <f t="shared" si="713"/>
        <v/>
      </c>
      <c r="AB764" s="445" t="str">
        <f t="shared" si="714"/>
        <v/>
      </c>
      <c r="AC764" s="388"/>
      <c r="AD764" s="445" t="str">
        <f t="shared" si="715"/>
        <v/>
      </c>
      <c r="AE764" s="364" t="str">
        <f t="shared" si="716"/>
        <v/>
      </c>
      <c r="AF764" s="388"/>
      <c r="AG764" s="364"/>
      <c r="AH764" s="445" t="str">
        <f t="shared" si="717"/>
        <v/>
      </c>
      <c r="AI764" s="388"/>
      <c r="AJ764" s="445" t="str">
        <f t="shared" si="718"/>
        <v/>
      </c>
      <c r="AK764" s="364" t="str">
        <f t="shared" si="719"/>
        <v/>
      </c>
      <c r="AL764" s="388"/>
      <c r="AM764" s="364" t="str">
        <f t="shared" si="720"/>
        <v/>
      </c>
      <c r="AN764" s="445" t="str">
        <f t="shared" si="727"/>
        <v/>
      </c>
      <c r="AO764" s="388"/>
      <c r="AP764" s="445" t="str">
        <f t="shared" si="728"/>
        <v/>
      </c>
      <c r="AQ764" s="434" t="str">
        <f t="shared" si="729"/>
        <v/>
      </c>
      <c r="AR764" s="451"/>
      <c r="AS764" s="434" t="str">
        <f t="shared" si="730"/>
        <v/>
      </c>
      <c r="AT764" s="389"/>
      <c r="AU764" s="435" t="str">
        <f t="shared" si="731"/>
        <v/>
      </c>
      <c r="AV764" s="364" t="str">
        <f t="shared" si="732"/>
        <v/>
      </c>
      <c r="AW764" s="389"/>
      <c r="AX764" s="365" t="str">
        <f t="shared" si="733"/>
        <v/>
      </c>
      <c r="AY764" s="366" t="str">
        <f t="shared" si="721"/>
        <v/>
      </c>
      <c r="AZ764" s="358" t="str">
        <f t="shared" si="722"/>
        <v/>
      </c>
      <c r="BA764" s="366" t="str">
        <f t="shared" si="723"/>
        <v/>
      </c>
      <c r="BB764" s="358" t="str">
        <f t="shared" si="724"/>
        <v/>
      </c>
      <c r="BC764" s="366" t="str">
        <f t="shared" si="725"/>
        <v/>
      </c>
      <c r="BD764" s="367" t="str">
        <f t="shared" si="726"/>
        <v/>
      </c>
      <c r="BE764" s="356"/>
      <c r="BF764" s="356"/>
      <c r="BG764" s="356"/>
      <c r="BH764" s="356"/>
    </row>
    <row r="765" spans="1:83" ht="21.75" thickBot="1" x14ac:dyDescent="0.4">
      <c r="A765" s="368" t="s">
        <v>278</v>
      </c>
      <c r="B765" s="369">
        <v>4</v>
      </c>
      <c r="C765" s="370"/>
      <c r="D765" s="355"/>
      <c r="E765" s="355"/>
      <c r="F765" s="355"/>
      <c r="G765" s="355"/>
      <c r="H765" s="355"/>
      <c r="I765" s="355"/>
      <c r="J765" s="355"/>
      <c r="Q765" s="364" t="str">
        <f t="shared" si="707"/>
        <v/>
      </c>
      <c r="R765" s="388"/>
      <c r="S765" s="364" t="str">
        <f t="shared" si="708"/>
        <v/>
      </c>
      <c r="T765" s="445" t="str">
        <f t="shared" si="709"/>
        <v/>
      </c>
      <c r="U765" s="388"/>
      <c r="V765" s="445" t="str">
        <f t="shared" si="710"/>
        <v/>
      </c>
      <c r="W765" s="388"/>
      <c r="X765" s="445" t="str">
        <f t="shared" si="711"/>
        <v/>
      </c>
      <c r="Y765" s="364" t="str">
        <f t="shared" si="712"/>
        <v/>
      </c>
      <c r="Z765" s="388"/>
      <c r="AA765" s="364" t="str">
        <f t="shared" si="713"/>
        <v/>
      </c>
      <c r="AB765" s="445" t="str">
        <f t="shared" si="714"/>
        <v/>
      </c>
      <c r="AC765" s="388"/>
      <c r="AD765" s="445" t="str">
        <f t="shared" si="715"/>
        <v/>
      </c>
      <c r="AE765" s="364" t="str">
        <f t="shared" si="716"/>
        <v/>
      </c>
      <c r="AF765" s="388"/>
      <c r="AG765" s="364"/>
      <c r="AH765" s="445" t="str">
        <f t="shared" si="717"/>
        <v/>
      </c>
      <c r="AI765" s="388"/>
      <c r="AJ765" s="445" t="str">
        <f t="shared" si="718"/>
        <v/>
      </c>
      <c r="AK765" s="364" t="str">
        <f t="shared" si="719"/>
        <v/>
      </c>
      <c r="AL765" s="388"/>
      <c r="AM765" s="364" t="str">
        <f t="shared" si="720"/>
        <v/>
      </c>
      <c r="AN765" s="445" t="str">
        <f t="shared" si="727"/>
        <v/>
      </c>
      <c r="AO765" s="388"/>
      <c r="AP765" s="445" t="str">
        <f t="shared" si="728"/>
        <v/>
      </c>
      <c r="AQ765" s="434" t="str">
        <f t="shared" si="729"/>
        <v/>
      </c>
      <c r="AR765" s="451"/>
      <c r="AS765" s="434" t="str">
        <f t="shared" si="730"/>
        <v/>
      </c>
      <c r="AT765" s="389"/>
      <c r="AU765" s="435" t="str">
        <f t="shared" si="731"/>
        <v/>
      </c>
      <c r="AV765" s="364" t="str">
        <f t="shared" si="732"/>
        <v/>
      </c>
      <c r="AW765" s="389"/>
      <c r="AX765" s="365" t="str">
        <f t="shared" si="733"/>
        <v/>
      </c>
      <c r="AY765" s="366" t="str">
        <f t="shared" si="721"/>
        <v/>
      </c>
      <c r="AZ765" s="358" t="str">
        <f t="shared" si="722"/>
        <v/>
      </c>
      <c r="BA765" s="366" t="str">
        <f t="shared" si="723"/>
        <v/>
      </c>
      <c r="BB765" s="358" t="str">
        <f t="shared" si="724"/>
        <v/>
      </c>
      <c r="BC765" s="366" t="str">
        <f t="shared" si="725"/>
        <v/>
      </c>
      <c r="BD765" s="367" t="str">
        <f t="shared" si="726"/>
        <v/>
      </c>
      <c r="BE765" s="356"/>
      <c r="BF765" s="356"/>
      <c r="BG765" s="356"/>
      <c r="BH765" s="356"/>
    </row>
    <row r="766" spans="1:83" ht="21.75" thickBot="1" x14ac:dyDescent="0.4">
      <c r="A766" s="368" t="s">
        <v>279</v>
      </c>
      <c r="B766" s="369">
        <v>80</v>
      </c>
      <c r="C766" s="372"/>
      <c r="D766" s="814" t="s">
        <v>280</v>
      </c>
      <c r="E766" s="815"/>
      <c r="F766" s="373">
        <f>IF(B762&gt;0,B766/B762,"")</f>
        <v>20</v>
      </c>
      <c r="G766" s="368" t="s">
        <v>281</v>
      </c>
      <c r="H766" s="374"/>
      <c r="I766" s="375">
        <f>IF(B762&gt;0,(F766-F767)/F767,"")</f>
        <v>-0.6</v>
      </c>
      <c r="J766" s="355"/>
      <c r="Q766" s="364">
        <f t="shared" si="707"/>
        <v>20</v>
      </c>
      <c r="R766" s="388"/>
      <c r="S766" s="364">
        <f t="shared" si="708"/>
        <v>-0.6</v>
      </c>
      <c r="T766" s="445" t="str">
        <f t="shared" si="709"/>
        <v/>
      </c>
      <c r="U766" s="388"/>
      <c r="V766" s="445" t="str">
        <f t="shared" si="710"/>
        <v/>
      </c>
      <c r="W766" s="388"/>
      <c r="X766" s="445" t="str">
        <f t="shared" si="711"/>
        <v/>
      </c>
      <c r="Y766" s="364" t="str">
        <f t="shared" si="712"/>
        <v/>
      </c>
      <c r="Z766" s="388"/>
      <c r="AA766" s="364" t="str">
        <f t="shared" si="713"/>
        <v/>
      </c>
      <c r="AB766" s="445" t="str">
        <f t="shared" si="714"/>
        <v/>
      </c>
      <c r="AC766" s="388"/>
      <c r="AD766" s="445" t="str">
        <f t="shared" si="715"/>
        <v/>
      </c>
      <c r="AE766" s="364" t="str">
        <f t="shared" si="716"/>
        <v/>
      </c>
      <c r="AF766" s="388"/>
      <c r="AG766" s="364"/>
      <c r="AH766" s="445" t="str">
        <f t="shared" si="717"/>
        <v/>
      </c>
      <c r="AI766" s="388"/>
      <c r="AJ766" s="445" t="str">
        <f t="shared" si="718"/>
        <v/>
      </c>
      <c r="AK766" s="364" t="str">
        <f t="shared" si="719"/>
        <v/>
      </c>
      <c r="AL766" s="388"/>
      <c r="AM766" s="364" t="str">
        <f t="shared" si="720"/>
        <v/>
      </c>
      <c r="AN766" s="445" t="str">
        <f t="shared" si="727"/>
        <v/>
      </c>
      <c r="AO766" s="388"/>
      <c r="AP766" s="445" t="str">
        <f t="shared" si="728"/>
        <v/>
      </c>
      <c r="AQ766" s="434" t="str">
        <f t="shared" si="729"/>
        <v/>
      </c>
      <c r="AR766" s="451"/>
      <c r="AS766" s="434" t="str">
        <f t="shared" si="730"/>
        <v/>
      </c>
      <c r="AT766" s="389"/>
      <c r="AU766" s="435" t="str">
        <f t="shared" si="731"/>
        <v/>
      </c>
      <c r="AV766" s="364" t="str">
        <f t="shared" si="732"/>
        <v/>
      </c>
      <c r="AW766" s="389"/>
      <c r="AX766" s="365" t="str">
        <f t="shared" si="733"/>
        <v/>
      </c>
      <c r="AY766" s="366" t="str">
        <f t="shared" si="721"/>
        <v/>
      </c>
      <c r="AZ766" s="358" t="str">
        <f t="shared" si="722"/>
        <v/>
      </c>
      <c r="BA766" s="366" t="str">
        <f t="shared" si="723"/>
        <v/>
      </c>
      <c r="BB766" s="358" t="str">
        <f t="shared" si="724"/>
        <v/>
      </c>
      <c r="BC766" s="366" t="str">
        <f t="shared" si="725"/>
        <v/>
      </c>
      <c r="BD766" s="367" t="str">
        <f t="shared" si="726"/>
        <v/>
      </c>
      <c r="BE766" s="356"/>
      <c r="BF766" s="356"/>
      <c r="BG766" s="356"/>
      <c r="BH766" s="356"/>
    </row>
    <row r="767" spans="1:83" ht="21.75" thickBot="1" x14ac:dyDescent="0.4">
      <c r="A767" s="368" t="s">
        <v>282</v>
      </c>
      <c r="B767" s="369">
        <v>250</v>
      </c>
      <c r="C767" s="372"/>
      <c r="D767" s="814" t="s">
        <v>280</v>
      </c>
      <c r="E767" s="815"/>
      <c r="F767" s="373">
        <f>IF(B763&gt;0,B767/B763,"")</f>
        <v>50</v>
      </c>
      <c r="G767" s="376"/>
      <c r="H767" s="377"/>
      <c r="I767" s="378"/>
      <c r="J767" s="355"/>
      <c r="Q767" s="364" t="str">
        <f t="shared" si="707"/>
        <v/>
      </c>
      <c r="R767" s="388"/>
      <c r="S767" s="364" t="str">
        <f t="shared" si="708"/>
        <v/>
      </c>
      <c r="T767" s="445">
        <f t="shared" si="709"/>
        <v>50</v>
      </c>
      <c r="U767" s="388"/>
      <c r="V767" s="445" t="str">
        <f t="shared" si="710"/>
        <v/>
      </c>
      <c r="W767" s="388"/>
      <c r="X767" s="445" t="str">
        <f t="shared" si="711"/>
        <v/>
      </c>
      <c r="Y767" s="364" t="str">
        <f t="shared" si="712"/>
        <v/>
      </c>
      <c r="Z767" s="388"/>
      <c r="AA767" s="364" t="str">
        <f t="shared" si="713"/>
        <v/>
      </c>
      <c r="AB767" s="445" t="str">
        <f t="shared" si="714"/>
        <v/>
      </c>
      <c r="AC767" s="388"/>
      <c r="AD767" s="445" t="str">
        <f t="shared" si="715"/>
        <v/>
      </c>
      <c r="AE767" s="364" t="str">
        <f t="shared" si="716"/>
        <v/>
      </c>
      <c r="AF767" s="388"/>
      <c r="AG767" s="364"/>
      <c r="AH767" s="445" t="str">
        <f t="shared" si="717"/>
        <v/>
      </c>
      <c r="AI767" s="388"/>
      <c r="AJ767" s="445" t="str">
        <f t="shared" si="718"/>
        <v/>
      </c>
      <c r="AK767" s="364" t="str">
        <f t="shared" si="719"/>
        <v/>
      </c>
      <c r="AL767" s="388"/>
      <c r="AM767" s="364" t="str">
        <f t="shared" si="720"/>
        <v/>
      </c>
      <c r="AN767" s="445" t="str">
        <f t="shared" si="727"/>
        <v/>
      </c>
      <c r="AO767" s="388"/>
      <c r="AP767" s="445" t="str">
        <f t="shared" si="728"/>
        <v/>
      </c>
      <c r="AQ767" s="434" t="str">
        <f t="shared" si="729"/>
        <v/>
      </c>
      <c r="AR767" s="451"/>
      <c r="AS767" s="434" t="str">
        <f t="shared" si="730"/>
        <v/>
      </c>
      <c r="AT767" s="389"/>
      <c r="AU767" s="435" t="str">
        <f t="shared" si="731"/>
        <v/>
      </c>
      <c r="AV767" s="364" t="str">
        <f t="shared" si="732"/>
        <v/>
      </c>
      <c r="AW767" s="389"/>
      <c r="AX767" s="365" t="str">
        <f t="shared" si="733"/>
        <v/>
      </c>
      <c r="AY767" s="366" t="str">
        <f t="shared" si="721"/>
        <v/>
      </c>
      <c r="AZ767" s="358" t="str">
        <f t="shared" si="722"/>
        <v/>
      </c>
      <c r="BA767" s="366" t="str">
        <f t="shared" si="723"/>
        <v/>
      </c>
      <c r="BB767" s="358" t="str">
        <f t="shared" si="724"/>
        <v/>
      </c>
      <c r="BC767" s="366" t="str">
        <f t="shared" si="725"/>
        <v/>
      </c>
      <c r="BD767" s="367" t="str">
        <f t="shared" si="726"/>
        <v/>
      </c>
      <c r="BE767" s="356"/>
      <c r="BF767" s="356"/>
      <c r="BG767" s="356"/>
      <c r="BH767" s="356"/>
    </row>
    <row r="768" spans="1:83" ht="21.75" thickBot="1" x14ac:dyDescent="0.4">
      <c r="A768" s="368" t="s">
        <v>283</v>
      </c>
      <c r="B768" s="369">
        <v>200</v>
      </c>
      <c r="C768" s="372"/>
      <c r="D768" s="814" t="s">
        <v>280</v>
      </c>
      <c r="E768" s="815"/>
      <c r="F768" s="373">
        <f>IF(B764&gt;0,B768/B764,"")</f>
        <v>66.666666666666671</v>
      </c>
      <c r="G768" s="368" t="s">
        <v>284</v>
      </c>
      <c r="H768" s="374"/>
      <c r="I768" s="375">
        <f>IF(B763&gt;0,(F768-F767)/F767,"")</f>
        <v>0.33333333333333343</v>
      </c>
      <c r="J768" s="355"/>
      <c r="Q768" s="364" t="str">
        <f t="shared" si="707"/>
        <v/>
      </c>
      <c r="R768" s="388"/>
      <c r="S768" s="364" t="str">
        <f t="shared" si="708"/>
        <v/>
      </c>
      <c r="T768" s="445" t="str">
        <f t="shared" si="709"/>
        <v/>
      </c>
      <c r="U768" s="388"/>
      <c r="V768" s="445">
        <f t="shared" si="710"/>
        <v>66.666666666666671</v>
      </c>
      <c r="W768" s="388"/>
      <c r="X768" s="445">
        <f t="shared" si="711"/>
        <v>0.33333333333333343</v>
      </c>
      <c r="Y768" s="364" t="str">
        <f t="shared" si="712"/>
        <v/>
      </c>
      <c r="Z768" s="388"/>
      <c r="AA768" s="364" t="str">
        <f t="shared" si="713"/>
        <v/>
      </c>
      <c r="AB768" s="445" t="str">
        <f t="shared" si="714"/>
        <v/>
      </c>
      <c r="AC768" s="388"/>
      <c r="AD768" s="445" t="str">
        <f t="shared" si="715"/>
        <v/>
      </c>
      <c r="AE768" s="364" t="str">
        <f t="shared" si="716"/>
        <v/>
      </c>
      <c r="AF768" s="388"/>
      <c r="AG768" s="364"/>
      <c r="AH768" s="445" t="str">
        <f t="shared" si="717"/>
        <v/>
      </c>
      <c r="AI768" s="388"/>
      <c r="AJ768" s="445" t="str">
        <f t="shared" si="718"/>
        <v/>
      </c>
      <c r="AK768" s="364" t="str">
        <f t="shared" si="719"/>
        <v/>
      </c>
      <c r="AL768" s="388"/>
      <c r="AM768" s="364" t="str">
        <f t="shared" si="720"/>
        <v/>
      </c>
      <c r="AN768" s="445" t="str">
        <f t="shared" si="727"/>
        <v/>
      </c>
      <c r="AO768" s="388"/>
      <c r="AP768" s="445" t="str">
        <f t="shared" si="728"/>
        <v/>
      </c>
      <c r="AQ768" s="434" t="str">
        <f t="shared" si="729"/>
        <v/>
      </c>
      <c r="AR768" s="451"/>
      <c r="AS768" s="434" t="str">
        <f t="shared" si="730"/>
        <v/>
      </c>
      <c r="AT768" s="389"/>
      <c r="AU768" s="435" t="str">
        <f t="shared" si="731"/>
        <v/>
      </c>
      <c r="AV768" s="364" t="str">
        <f t="shared" si="732"/>
        <v/>
      </c>
      <c r="AW768" s="389"/>
      <c r="AX768" s="365" t="str">
        <f t="shared" si="733"/>
        <v/>
      </c>
      <c r="AY768" s="366" t="str">
        <f t="shared" si="721"/>
        <v/>
      </c>
      <c r="AZ768" s="358" t="str">
        <f t="shared" si="722"/>
        <v/>
      </c>
      <c r="BA768" s="366" t="str">
        <f t="shared" si="723"/>
        <v/>
      </c>
      <c r="BB768" s="358" t="str">
        <f t="shared" si="724"/>
        <v/>
      </c>
      <c r="BC768" s="366" t="str">
        <f t="shared" si="725"/>
        <v/>
      </c>
      <c r="BD768" s="367" t="str">
        <f t="shared" si="726"/>
        <v/>
      </c>
      <c r="BE768" s="356"/>
      <c r="BF768" s="356"/>
      <c r="BG768" s="356"/>
      <c r="BH768" s="356"/>
    </row>
    <row r="769" spans="1:83" ht="21.75" thickBot="1" x14ac:dyDescent="0.4">
      <c r="A769" s="368" t="s">
        <v>285</v>
      </c>
      <c r="B769" s="369">
        <v>300</v>
      </c>
      <c r="C769" s="372"/>
      <c r="D769" s="814" t="s">
        <v>280</v>
      </c>
      <c r="E769" s="815"/>
      <c r="F769" s="373">
        <f>IF(B765&gt;0,B769/B765,"")</f>
        <v>75</v>
      </c>
      <c r="G769" s="368" t="s">
        <v>286</v>
      </c>
      <c r="H769" s="374"/>
      <c r="I769" s="375">
        <f>IF(B764&gt;0,(F769-F767)/F767,"")</f>
        <v>0.5</v>
      </c>
      <c r="J769" s="355"/>
      <c r="Q769" s="364" t="str">
        <f t="shared" si="707"/>
        <v/>
      </c>
      <c r="R769" s="388"/>
      <c r="S769" s="364" t="str">
        <f t="shared" si="708"/>
        <v/>
      </c>
      <c r="T769" s="445" t="str">
        <f t="shared" si="709"/>
        <v/>
      </c>
      <c r="U769" s="388"/>
      <c r="V769" s="445" t="str">
        <f t="shared" si="710"/>
        <v/>
      </c>
      <c r="W769" s="388"/>
      <c r="X769" s="445" t="str">
        <f t="shared" si="711"/>
        <v/>
      </c>
      <c r="Y769" s="364">
        <f t="shared" si="712"/>
        <v>75</v>
      </c>
      <c r="Z769" s="388"/>
      <c r="AA769" s="364"/>
      <c r="AB769" s="445" t="str">
        <f t="shared" si="714"/>
        <v/>
      </c>
      <c r="AC769" s="388"/>
      <c r="AD769" s="445" t="str">
        <f t="shared" si="715"/>
        <v/>
      </c>
      <c r="AE769" s="364" t="str">
        <f t="shared" si="716"/>
        <v/>
      </c>
      <c r="AF769" s="388"/>
      <c r="AG769" s="364"/>
      <c r="AH769" s="445" t="str">
        <f t="shared" si="717"/>
        <v/>
      </c>
      <c r="AI769" s="388"/>
      <c r="AJ769" s="445" t="str">
        <f t="shared" si="718"/>
        <v/>
      </c>
      <c r="AK769" s="364" t="str">
        <f t="shared" si="719"/>
        <v/>
      </c>
      <c r="AL769" s="388"/>
      <c r="AM769" s="364" t="str">
        <f t="shared" si="720"/>
        <v/>
      </c>
      <c r="AN769" s="445" t="str">
        <f t="shared" si="727"/>
        <v/>
      </c>
      <c r="AO769" s="388"/>
      <c r="AP769" s="445" t="str">
        <f t="shared" si="728"/>
        <v/>
      </c>
      <c r="AQ769" s="434" t="str">
        <f t="shared" si="729"/>
        <v/>
      </c>
      <c r="AR769" s="451"/>
      <c r="AS769" s="434" t="str">
        <f t="shared" si="730"/>
        <v/>
      </c>
      <c r="AT769" s="389"/>
      <c r="AU769" s="435" t="str">
        <f t="shared" si="731"/>
        <v/>
      </c>
      <c r="AV769" s="364" t="str">
        <f t="shared" si="732"/>
        <v/>
      </c>
      <c r="AW769" s="389"/>
      <c r="AX769" s="365" t="str">
        <f t="shared" si="733"/>
        <v/>
      </c>
      <c r="AY769" s="366" t="str">
        <f t="shared" si="721"/>
        <v/>
      </c>
      <c r="AZ769" s="358" t="str">
        <f t="shared" si="722"/>
        <v/>
      </c>
      <c r="BA769" s="366" t="str">
        <f t="shared" si="723"/>
        <v/>
      </c>
      <c r="BB769" s="358" t="str">
        <f t="shared" si="724"/>
        <v/>
      </c>
      <c r="BC769" s="366" t="str">
        <f t="shared" si="725"/>
        <v/>
      </c>
      <c r="BD769" s="367" t="str">
        <f t="shared" si="726"/>
        <v/>
      </c>
      <c r="BE769" s="356"/>
      <c r="BF769" s="356"/>
      <c r="BG769" s="356"/>
      <c r="BH769" s="356"/>
    </row>
    <row r="770" spans="1:83" ht="21.75" thickBot="1" x14ac:dyDescent="0.4">
      <c r="A770" s="368" t="s">
        <v>287</v>
      </c>
      <c r="B770" s="369">
        <v>15</v>
      </c>
      <c r="C770" s="372"/>
      <c r="D770" s="814" t="s">
        <v>288</v>
      </c>
      <c r="E770" s="815"/>
      <c r="F770" s="373">
        <f>IF(B766&gt;0,B770/B762,"")</f>
        <v>3.75</v>
      </c>
      <c r="G770" s="368" t="s">
        <v>281</v>
      </c>
      <c r="H770" s="374"/>
      <c r="I770" s="375">
        <f>IF(B766&gt;0,(F770-F771)/F771,"")</f>
        <v>0.25</v>
      </c>
      <c r="J770" s="355"/>
      <c r="Q770" s="364" t="str">
        <f t="shared" si="707"/>
        <v/>
      </c>
      <c r="R770" s="388"/>
      <c r="S770" s="364" t="str">
        <f t="shared" si="708"/>
        <v/>
      </c>
      <c r="T770" s="445" t="str">
        <f t="shared" si="709"/>
        <v/>
      </c>
      <c r="U770" s="388"/>
      <c r="V770" s="445" t="str">
        <f t="shared" si="710"/>
        <v/>
      </c>
      <c r="W770" s="388"/>
      <c r="X770" s="445" t="str">
        <f t="shared" si="711"/>
        <v/>
      </c>
      <c r="Y770" s="364" t="str">
        <f t="shared" si="712"/>
        <v/>
      </c>
      <c r="Z770" s="388"/>
      <c r="AA770" s="364" t="str">
        <f t="shared" si="713"/>
        <v/>
      </c>
      <c r="AB770" s="445">
        <f t="shared" si="714"/>
        <v>3.75</v>
      </c>
      <c r="AC770" s="388"/>
      <c r="AD770" s="445">
        <f t="shared" si="715"/>
        <v>0.25</v>
      </c>
      <c r="AE770" s="364" t="str">
        <f t="shared" si="716"/>
        <v/>
      </c>
      <c r="AF770" s="388"/>
      <c r="AG770" s="364"/>
      <c r="AH770" s="445" t="str">
        <f t="shared" si="717"/>
        <v/>
      </c>
      <c r="AI770" s="388"/>
      <c r="AJ770" s="445" t="str">
        <f t="shared" si="718"/>
        <v/>
      </c>
      <c r="AK770" s="364" t="str">
        <f t="shared" si="719"/>
        <v/>
      </c>
      <c r="AL770" s="388"/>
      <c r="AM770" s="364" t="str">
        <f t="shared" si="720"/>
        <v/>
      </c>
      <c r="AN770" s="445" t="str">
        <f t="shared" si="727"/>
        <v/>
      </c>
      <c r="AO770" s="388"/>
      <c r="AP770" s="445" t="str">
        <f t="shared" si="728"/>
        <v/>
      </c>
      <c r="AQ770" s="434" t="str">
        <f t="shared" si="729"/>
        <v/>
      </c>
      <c r="AR770" s="451"/>
      <c r="AS770" s="434" t="str">
        <f t="shared" si="730"/>
        <v/>
      </c>
      <c r="AT770" s="389"/>
      <c r="AU770" s="435" t="str">
        <f t="shared" si="731"/>
        <v/>
      </c>
      <c r="AV770" s="364" t="str">
        <f t="shared" si="732"/>
        <v/>
      </c>
      <c r="AW770" s="389"/>
      <c r="AX770" s="365" t="str">
        <f t="shared" si="733"/>
        <v/>
      </c>
      <c r="AY770" s="366" t="str">
        <f t="shared" si="721"/>
        <v/>
      </c>
      <c r="AZ770" s="358" t="str">
        <f t="shared" si="722"/>
        <v/>
      </c>
      <c r="BA770" s="366" t="str">
        <f t="shared" si="723"/>
        <v/>
      </c>
      <c r="BB770" s="358" t="str">
        <f t="shared" si="724"/>
        <v/>
      </c>
      <c r="BC770" s="366" t="str">
        <f t="shared" si="725"/>
        <v/>
      </c>
      <c r="BD770" s="367" t="str">
        <f t="shared" si="726"/>
        <v/>
      </c>
      <c r="BE770" s="356"/>
      <c r="BF770" s="356"/>
      <c r="BG770" s="356"/>
      <c r="BH770" s="356"/>
    </row>
    <row r="771" spans="1:83" ht="21.75" thickBot="1" x14ac:dyDescent="0.4">
      <c r="A771" s="368" t="s">
        <v>289</v>
      </c>
      <c r="B771" s="369">
        <v>15</v>
      </c>
      <c r="C771" s="372"/>
      <c r="D771" s="816" t="s">
        <v>288</v>
      </c>
      <c r="E771" s="817"/>
      <c r="F771" s="373">
        <f>IF(B767&gt;0,B771/B763,"")</f>
        <v>3</v>
      </c>
      <c r="G771" s="379"/>
      <c r="H771" s="372"/>
      <c r="I771" s="380"/>
      <c r="J771" s="355"/>
      <c r="Q771" s="364" t="str">
        <f t="shared" si="707"/>
        <v/>
      </c>
      <c r="R771" s="388"/>
      <c r="S771" s="364" t="str">
        <f t="shared" si="708"/>
        <v/>
      </c>
      <c r="T771" s="445" t="str">
        <f t="shared" si="709"/>
        <v/>
      </c>
      <c r="U771" s="388"/>
      <c r="V771" s="445" t="str">
        <f t="shared" si="710"/>
        <v/>
      </c>
      <c r="W771" s="388"/>
      <c r="X771" s="445" t="str">
        <f t="shared" si="711"/>
        <v/>
      </c>
      <c r="Y771" s="364" t="str">
        <f t="shared" si="712"/>
        <v/>
      </c>
      <c r="Z771" s="388"/>
      <c r="AA771" s="364" t="str">
        <f t="shared" si="713"/>
        <v/>
      </c>
      <c r="AB771" s="445" t="str">
        <f t="shared" si="714"/>
        <v/>
      </c>
      <c r="AC771" s="388"/>
      <c r="AD771" s="445" t="str">
        <f t="shared" si="715"/>
        <v/>
      </c>
      <c r="AE771" s="364">
        <f t="shared" si="716"/>
        <v>3</v>
      </c>
      <c r="AF771" s="388"/>
      <c r="AG771" s="364"/>
      <c r="AH771" s="445" t="str">
        <f t="shared" si="717"/>
        <v/>
      </c>
      <c r="AI771" s="388"/>
      <c r="AJ771" s="445" t="str">
        <f t="shared" si="718"/>
        <v/>
      </c>
      <c r="AK771" s="364" t="str">
        <f t="shared" si="719"/>
        <v/>
      </c>
      <c r="AL771" s="388"/>
      <c r="AM771" s="364" t="str">
        <f t="shared" si="720"/>
        <v/>
      </c>
      <c r="AN771" s="445" t="str">
        <f t="shared" si="727"/>
        <v/>
      </c>
      <c r="AO771" s="388"/>
      <c r="AP771" s="445" t="str">
        <f t="shared" si="728"/>
        <v/>
      </c>
      <c r="AQ771" s="434" t="str">
        <f t="shared" si="729"/>
        <v/>
      </c>
      <c r="AR771" s="451"/>
      <c r="AS771" s="434" t="str">
        <f t="shared" si="730"/>
        <v/>
      </c>
      <c r="AT771" s="389"/>
      <c r="AU771" s="435" t="str">
        <f t="shared" si="731"/>
        <v/>
      </c>
      <c r="AV771" s="364" t="str">
        <f t="shared" si="732"/>
        <v/>
      </c>
      <c r="AW771" s="389"/>
      <c r="AX771" s="365" t="str">
        <f t="shared" si="733"/>
        <v/>
      </c>
      <c r="AY771" s="366" t="str">
        <f t="shared" si="721"/>
        <v/>
      </c>
      <c r="AZ771" s="358" t="str">
        <f t="shared" si="722"/>
        <v/>
      </c>
      <c r="BA771" s="366" t="str">
        <f t="shared" si="723"/>
        <v/>
      </c>
      <c r="BB771" s="358" t="str">
        <f t="shared" si="724"/>
        <v/>
      </c>
      <c r="BC771" s="366" t="str">
        <f t="shared" si="725"/>
        <v/>
      </c>
      <c r="BD771" s="367" t="str">
        <f t="shared" si="726"/>
        <v/>
      </c>
      <c r="BE771" s="356"/>
      <c r="BF771" s="356"/>
      <c r="BG771" s="356"/>
      <c r="BH771" s="356"/>
    </row>
    <row r="772" spans="1:83" ht="21.75" thickBot="1" x14ac:dyDescent="0.4">
      <c r="A772" s="368" t="s">
        <v>290</v>
      </c>
      <c r="B772" s="369">
        <v>20</v>
      </c>
      <c r="C772" s="372"/>
      <c r="D772" s="814" t="s">
        <v>288</v>
      </c>
      <c r="E772" s="815"/>
      <c r="F772" s="373">
        <f>IF(B768&gt;0,B772/B764,"")</f>
        <v>6.666666666666667</v>
      </c>
      <c r="G772" s="368" t="s">
        <v>284</v>
      </c>
      <c r="H772" s="374"/>
      <c r="I772" s="375">
        <f>IF(B767&gt;0,(F772-F771)/F771,"")</f>
        <v>1.2222222222222223</v>
      </c>
      <c r="J772" s="355"/>
      <c r="Q772" s="364" t="str">
        <f t="shared" si="707"/>
        <v/>
      </c>
      <c r="R772" s="388"/>
      <c r="S772" s="364" t="str">
        <f t="shared" si="708"/>
        <v/>
      </c>
      <c r="T772" s="445" t="str">
        <f t="shared" si="709"/>
        <v/>
      </c>
      <c r="U772" s="388"/>
      <c r="V772" s="445" t="str">
        <f t="shared" si="710"/>
        <v/>
      </c>
      <c r="W772" s="388"/>
      <c r="X772" s="445" t="str">
        <f t="shared" si="711"/>
        <v/>
      </c>
      <c r="Y772" s="364" t="str">
        <f t="shared" si="712"/>
        <v/>
      </c>
      <c r="Z772" s="388"/>
      <c r="AA772" s="364" t="str">
        <f t="shared" si="713"/>
        <v/>
      </c>
      <c r="AB772" s="445" t="str">
        <f t="shared" si="714"/>
        <v/>
      </c>
      <c r="AC772" s="388"/>
      <c r="AD772" s="445" t="str">
        <f t="shared" si="715"/>
        <v/>
      </c>
      <c r="AE772" s="364" t="str">
        <f t="shared" si="716"/>
        <v/>
      </c>
      <c r="AF772" s="388"/>
      <c r="AG772" s="364"/>
      <c r="AH772" s="445">
        <f t="shared" si="717"/>
        <v>6.666666666666667</v>
      </c>
      <c r="AI772" s="388"/>
      <c r="AJ772" s="445">
        <f t="shared" si="718"/>
        <v>1.2222222222222223</v>
      </c>
      <c r="AK772" s="364" t="str">
        <f t="shared" si="719"/>
        <v/>
      </c>
      <c r="AL772" s="388"/>
      <c r="AM772" s="364" t="str">
        <f t="shared" si="720"/>
        <v/>
      </c>
      <c r="AN772" s="445" t="str">
        <f t="shared" si="727"/>
        <v/>
      </c>
      <c r="AO772" s="388"/>
      <c r="AP772" s="445" t="str">
        <f t="shared" si="728"/>
        <v/>
      </c>
      <c r="AQ772" s="434" t="str">
        <f t="shared" si="729"/>
        <v/>
      </c>
      <c r="AR772" s="451"/>
      <c r="AS772" s="434" t="str">
        <f t="shared" si="730"/>
        <v/>
      </c>
      <c r="AT772" s="389"/>
      <c r="AU772" s="435" t="str">
        <f t="shared" si="731"/>
        <v/>
      </c>
      <c r="AV772" s="364" t="str">
        <f t="shared" si="732"/>
        <v/>
      </c>
      <c r="AW772" s="389"/>
      <c r="AX772" s="365" t="str">
        <f t="shared" si="733"/>
        <v/>
      </c>
      <c r="AY772" s="366" t="str">
        <f t="shared" si="721"/>
        <v/>
      </c>
      <c r="AZ772" s="358" t="str">
        <f t="shared" si="722"/>
        <v/>
      </c>
      <c r="BA772" s="366" t="str">
        <f t="shared" si="723"/>
        <v/>
      </c>
      <c r="BB772" s="358" t="str">
        <f t="shared" si="724"/>
        <v/>
      </c>
      <c r="BC772" s="366" t="str">
        <f t="shared" si="725"/>
        <v/>
      </c>
      <c r="BD772" s="367" t="str">
        <f t="shared" si="726"/>
        <v/>
      </c>
      <c r="BE772" s="356"/>
      <c r="BF772" s="356"/>
      <c r="BG772" s="356"/>
      <c r="BH772" s="356"/>
    </row>
    <row r="773" spans="1:83" ht="21.75" thickBot="1" x14ac:dyDescent="0.4">
      <c r="A773" s="368" t="s">
        <v>291</v>
      </c>
      <c r="B773" s="369">
        <v>15</v>
      </c>
      <c r="C773" s="372"/>
      <c r="D773" s="814" t="s">
        <v>288</v>
      </c>
      <c r="E773" s="815"/>
      <c r="F773" s="373">
        <f>IF(B769&gt;0,B773/B765,"")</f>
        <v>3.75</v>
      </c>
      <c r="G773" s="368" t="s">
        <v>286</v>
      </c>
      <c r="H773" s="374"/>
      <c r="I773" s="375">
        <f>IF(B768&gt;0,(F773-F771)/F771,"")</f>
        <v>0.25</v>
      </c>
      <c r="J773" s="355"/>
      <c r="Q773" s="364" t="str">
        <f t="shared" si="707"/>
        <v/>
      </c>
      <c r="R773" s="388"/>
      <c r="S773" s="364" t="str">
        <f t="shared" si="708"/>
        <v/>
      </c>
      <c r="T773" s="445" t="str">
        <f t="shared" si="709"/>
        <v/>
      </c>
      <c r="U773" s="388"/>
      <c r="V773" s="445" t="str">
        <f t="shared" si="710"/>
        <v/>
      </c>
      <c r="W773" s="388"/>
      <c r="X773" s="445" t="str">
        <f t="shared" si="711"/>
        <v/>
      </c>
      <c r="Y773" s="364" t="str">
        <f t="shared" si="712"/>
        <v/>
      </c>
      <c r="Z773" s="388"/>
      <c r="AA773" s="364" t="str">
        <f t="shared" si="713"/>
        <v/>
      </c>
      <c r="AB773" s="445" t="str">
        <f t="shared" si="714"/>
        <v/>
      </c>
      <c r="AC773" s="388"/>
      <c r="AD773" s="445" t="str">
        <f t="shared" si="715"/>
        <v/>
      </c>
      <c r="AE773" s="364" t="str">
        <f t="shared" si="716"/>
        <v/>
      </c>
      <c r="AF773" s="388"/>
      <c r="AG773" s="364"/>
      <c r="AH773" s="445" t="str">
        <f t="shared" si="717"/>
        <v/>
      </c>
      <c r="AI773" s="388"/>
      <c r="AJ773" s="445" t="str">
        <f t="shared" si="718"/>
        <v/>
      </c>
      <c r="AK773" s="364"/>
      <c r="AL773" s="388"/>
      <c r="AM773" s="364"/>
      <c r="AN773" s="445" t="str">
        <f t="shared" si="727"/>
        <v/>
      </c>
      <c r="AO773" s="388"/>
      <c r="AP773" s="445" t="str">
        <f t="shared" si="728"/>
        <v/>
      </c>
      <c r="AQ773" s="434" t="str">
        <f t="shared" si="729"/>
        <v/>
      </c>
      <c r="AR773" s="451"/>
      <c r="AS773" s="434" t="str">
        <f t="shared" si="730"/>
        <v/>
      </c>
      <c r="AT773" s="389"/>
      <c r="AU773" s="435" t="str">
        <f t="shared" si="731"/>
        <v/>
      </c>
      <c r="AV773" s="364" t="str">
        <f t="shared" si="732"/>
        <v/>
      </c>
      <c r="AW773" s="389"/>
      <c r="AX773" s="365" t="str">
        <f t="shared" si="733"/>
        <v/>
      </c>
      <c r="AY773" s="366" t="str">
        <f t="shared" si="721"/>
        <v/>
      </c>
      <c r="AZ773" s="358" t="str">
        <f t="shared" si="722"/>
        <v/>
      </c>
      <c r="BA773" s="366" t="str">
        <f t="shared" si="723"/>
        <v/>
      </c>
      <c r="BB773" s="358" t="str">
        <f t="shared" si="724"/>
        <v/>
      </c>
      <c r="BC773" s="366" t="str">
        <f t="shared" si="725"/>
        <v/>
      </c>
      <c r="BD773" s="367" t="str">
        <f t="shared" si="726"/>
        <v/>
      </c>
      <c r="BE773" s="356"/>
      <c r="BF773" s="356"/>
      <c r="BG773" s="356"/>
      <c r="BH773" s="356"/>
    </row>
    <row r="774" spans="1:83" ht="21.75" thickBot="1" x14ac:dyDescent="0.4">
      <c r="A774" s="368" t="s">
        <v>292</v>
      </c>
      <c r="B774" s="381">
        <v>0.6</v>
      </c>
      <c r="C774" s="372"/>
      <c r="D774" s="368" t="s">
        <v>281</v>
      </c>
      <c r="E774" s="374"/>
      <c r="F774" s="375">
        <f>IF(B774&gt;0,(B774-B775)/B775,"")</f>
        <v>0.49999999999999989</v>
      </c>
      <c r="G774" s="355"/>
      <c r="H774" s="355"/>
      <c r="I774" s="355"/>
      <c r="J774" s="355"/>
      <c r="Q774" s="364" t="str">
        <f t="shared" si="707"/>
        <v/>
      </c>
      <c r="R774" s="388"/>
      <c r="S774" s="364" t="str">
        <f t="shared" si="708"/>
        <v/>
      </c>
      <c r="T774" s="445" t="str">
        <f t="shared" si="709"/>
        <v/>
      </c>
      <c r="U774" s="388"/>
      <c r="V774" s="445" t="str">
        <f t="shared" si="710"/>
        <v/>
      </c>
      <c r="W774" s="388"/>
      <c r="X774" s="445" t="str">
        <f t="shared" si="711"/>
        <v/>
      </c>
      <c r="Y774" s="364" t="str">
        <f t="shared" si="712"/>
        <v/>
      </c>
      <c r="Z774" s="388"/>
      <c r="AA774" s="364" t="str">
        <f t="shared" si="713"/>
        <v/>
      </c>
      <c r="AB774" s="445" t="str">
        <f t="shared" si="714"/>
        <v/>
      </c>
      <c r="AC774" s="388"/>
      <c r="AD774" s="445" t="str">
        <f t="shared" si="715"/>
        <v/>
      </c>
      <c r="AE774" s="364" t="str">
        <f t="shared" si="716"/>
        <v/>
      </c>
      <c r="AF774" s="388"/>
      <c r="AG774" s="364"/>
      <c r="AH774" s="445" t="str">
        <f t="shared" si="717"/>
        <v/>
      </c>
      <c r="AI774" s="388"/>
      <c r="AJ774" s="445" t="str">
        <f t="shared" si="718"/>
        <v/>
      </c>
      <c r="AK774" s="364" t="str">
        <f t="shared" si="719"/>
        <v/>
      </c>
      <c r="AL774" s="388"/>
      <c r="AM774" s="364" t="str">
        <f t="shared" si="720"/>
        <v/>
      </c>
      <c r="AN774" s="445">
        <f t="shared" si="727"/>
        <v>0.6</v>
      </c>
      <c r="AO774" s="388"/>
      <c r="AP774" s="445">
        <f t="shared" si="728"/>
        <v>0.49999999999999989</v>
      </c>
      <c r="AQ774" s="434" t="str">
        <f t="shared" si="729"/>
        <v/>
      </c>
      <c r="AR774" s="451"/>
      <c r="AS774" s="434" t="str">
        <f t="shared" si="730"/>
        <v/>
      </c>
      <c r="AT774" s="389"/>
      <c r="AU774" s="435" t="str">
        <f t="shared" si="731"/>
        <v/>
      </c>
      <c r="AV774" s="364" t="str">
        <f t="shared" si="732"/>
        <v/>
      </c>
      <c r="AW774" s="389"/>
      <c r="AX774" s="365" t="str">
        <f t="shared" si="733"/>
        <v/>
      </c>
      <c r="AY774" s="366" t="str">
        <f t="shared" si="721"/>
        <v/>
      </c>
      <c r="AZ774" s="358" t="str">
        <f t="shared" si="722"/>
        <v/>
      </c>
      <c r="BA774" s="366" t="str">
        <f t="shared" si="723"/>
        <v/>
      </c>
      <c r="BB774" s="358" t="str">
        <f t="shared" si="724"/>
        <v/>
      </c>
      <c r="BC774" s="366" t="str">
        <f t="shared" si="725"/>
        <v/>
      </c>
      <c r="BD774" s="367" t="str">
        <f t="shared" si="726"/>
        <v/>
      </c>
      <c r="BE774" s="356"/>
      <c r="BF774" s="356"/>
      <c r="BG774" s="356"/>
      <c r="BH774" s="356"/>
    </row>
    <row r="775" spans="1:83" ht="21.75" thickBot="1" x14ac:dyDescent="0.4">
      <c r="A775" s="368" t="s">
        <v>293</v>
      </c>
      <c r="B775" s="381">
        <v>0.4</v>
      </c>
      <c r="C775" s="372"/>
      <c r="D775" s="382"/>
      <c r="E775" s="372"/>
      <c r="F775" s="380"/>
      <c r="G775" s="355"/>
      <c r="H775" s="355"/>
      <c r="I775" s="355"/>
      <c r="J775" s="355"/>
      <c r="Q775" s="364" t="str">
        <f t="shared" si="707"/>
        <v/>
      </c>
      <c r="R775" s="388"/>
      <c r="S775" s="364" t="str">
        <f t="shared" si="708"/>
        <v/>
      </c>
      <c r="T775" s="445" t="str">
        <f t="shared" si="709"/>
        <v/>
      </c>
      <c r="U775" s="388"/>
      <c r="V775" s="445" t="str">
        <f t="shared" si="710"/>
        <v/>
      </c>
      <c r="W775" s="388"/>
      <c r="X775" s="445" t="str">
        <f t="shared" si="711"/>
        <v/>
      </c>
      <c r="Y775" s="364" t="str">
        <f t="shared" si="712"/>
        <v/>
      </c>
      <c r="Z775" s="388"/>
      <c r="AA775" s="364" t="str">
        <f t="shared" si="713"/>
        <v/>
      </c>
      <c r="AB775" s="445" t="str">
        <f t="shared" si="714"/>
        <v/>
      </c>
      <c r="AC775" s="388"/>
      <c r="AD775" s="445" t="str">
        <f t="shared" si="715"/>
        <v/>
      </c>
      <c r="AE775" s="364" t="str">
        <f t="shared" si="716"/>
        <v/>
      </c>
      <c r="AF775" s="388"/>
      <c r="AG775" s="364"/>
      <c r="AH775" s="445" t="str">
        <f t="shared" si="717"/>
        <v/>
      </c>
      <c r="AI775" s="388"/>
      <c r="AJ775" s="445" t="str">
        <f t="shared" si="718"/>
        <v/>
      </c>
      <c r="AK775" s="364" t="str">
        <f t="shared" si="719"/>
        <v/>
      </c>
      <c r="AL775" s="388"/>
      <c r="AM775" s="364" t="str">
        <f t="shared" si="720"/>
        <v/>
      </c>
      <c r="AN775" s="445" t="str">
        <f t="shared" si="727"/>
        <v/>
      </c>
      <c r="AO775" s="388"/>
      <c r="AP775" s="445" t="str">
        <f t="shared" si="728"/>
        <v/>
      </c>
      <c r="AQ775" s="434">
        <f t="shared" si="729"/>
        <v>0.4</v>
      </c>
      <c r="AR775" s="451"/>
      <c r="AS775" s="434" t="str">
        <f t="shared" si="730"/>
        <v/>
      </c>
      <c r="AT775" s="389"/>
      <c r="AU775" s="435" t="str">
        <f t="shared" si="731"/>
        <v/>
      </c>
      <c r="AV775" s="364" t="str">
        <f t="shared" si="732"/>
        <v/>
      </c>
      <c r="AW775" s="389"/>
      <c r="AX775" s="365" t="str">
        <f t="shared" si="733"/>
        <v/>
      </c>
      <c r="AY775" s="366" t="str">
        <f t="shared" si="721"/>
        <v/>
      </c>
      <c r="AZ775" s="358" t="str">
        <f t="shared" si="722"/>
        <v/>
      </c>
      <c r="BA775" s="366" t="str">
        <f t="shared" si="723"/>
        <v/>
      </c>
      <c r="BB775" s="358" t="str">
        <f t="shared" si="724"/>
        <v/>
      </c>
      <c r="BC775" s="366" t="str">
        <f t="shared" si="725"/>
        <v/>
      </c>
      <c r="BD775" s="367" t="str">
        <f t="shared" si="726"/>
        <v/>
      </c>
      <c r="BE775" s="356"/>
      <c r="BF775" s="356"/>
      <c r="BG775" s="356"/>
      <c r="BH775" s="356"/>
    </row>
    <row r="776" spans="1:83" ht="21.75" thickBot="1" x14ac:dyDescent="0.4">
      <c r="A776" s="368" t="s">
        <v>294</v>
      </c>
      <c r="B776" s="381">
        <v>0.4</v>
      </c>
      <c r="C776" s="372"/>
      <c r="D776" s="368" t="s">
        <v>284</v>
      </c>
      <c r="E776" s="374"/>
      <c r="F776" s="375">
        <f>IF(B776&gt;0,(B776-B775)/B775,"")</f>
        <v>0</v>
      </c>
      <c r="G776" s="355"/>
      <c r="H776" s="355"/>
      <c r="I776" s="355"/>
      <c r="J776" s="355"/>
      <c r="Q776" s="364" t="str">
        <f t="shared" si="707"/>
        <v/>
      </c>
      <c r="R776" s="388"/>
      <c r="S776" s="364" t="str">
        <f t="shared" si="708"/>
        <v/>
      </c>
      <c r="T776" s="445" t="str">
        <f t="shared" si="709"/>
        <v/>
      </c>
      <c r="U776" s="388"/>
      <c r="V776" s="445" t="str">
        <f t="shared" si="710"/>
        <v/>
      </c>
      <c r="W776" s="388"/>
      <c r="X776" s="445" t="str">
        <f t="shared" si="711"/>
        <v/>
      </c>
      <c r="Y776" s="364" t="str">
        <f t="shared" si="712"/>
        <v/>
      </c>
      <c r="Z776" s="388"/>
      <c r="AA776" s="364" t="str">
        <f t="shared" si="713"/>
        <v/>
      </c>
      <c r="AB776" s="445" t="str">
        <f t="shared" si="714"/>
        <v/>
      </c>
      <c r="AC776" s="388"/>
      <c r="AD776" s="445" t="str">
        <f t="shared" si="715"/>
        <v/>
      </c>
      <c r="AE776" s="364" t="str">
        <f t="shared" si="716"/>
        <v/>
      </c>
      <c r="AF776" s="388"/>
      <c r="AG776" s="364"/>
      <c r="AH776" s="445" t="str">
        <f t="shared" si="717"/>
        <v/>
      </c>
      <c r="AI776" s="388"/>
      <c r="AJ776" s="445" t="str">
        <f t="shared" si="718"/>
        <v/>
      </c>
      <c r="AK776" s="364" t="str">
        <f t="shared" si="719"/>
        <v/>
      </c>
      <c r="AL776" s="388"/>
      <c r="AM776" s="364" t="str">
        <f t="shared" si="720"/>
        <v/>
      </c>
      <c r="AN776" s="445" t="str">
        <f t="shared" si="727"/>
        <v/>
      </c>
      <c r="AO776" s="388"/>
      <c r="AP776" s="445" t="str">
        <f t="shared" si="728"/>
        <v/>
      </c>
      <c r="AQ776" s="434" t="str">
        <f t="shared" si="729"/>
        <v/>
      </c>
      <c r="AR776" s="451"/>
      <c r="AS776" s="434">
        <f t="shared" si="730"/>
        <v>0.4</v>
      </c>
      <c r="AT776" s="389"/>
      <c r="AU776" s="435">
        <f t="shared" si="731"/>
        <v>0</v>
      </c>
      <c r="AV776" s="364" t="str">
        <f t="shared" si="732"/>
        <v/>
      </c>
      <c r="AW776" s="389"/>
      <c r="AX776" s="365" t="str">
        <f t="shared" si="733"/>
        <v/>
      </c>
      <c r="AY776" s="366" t="str">
        <f t="shared" si="721"/>
        <v/>
      </c>
      <c r="AZ776" s="358" t="str">
        <f t="shared" si="722"/>
        <v/>
      </c>
      <c r="BA776" s="366" t="str">
        <f t="shared" si="723"/>
        <v/>
      </c>
      <c r="BB776" s="358" t="str">
        <f t="shared" si="724"/>
        <v/>
      </c>
      <c r="BC776" s="366" t="str">
        <f t="shared" si="725"/>
        <v/>
      </c>
      <c r="BD776" s="367" t="str">
        <f t="shared" si="726"/>
        <v/>
      </c>
      <c r="BE776" s="356"/>
      <c r="BF776" s="356"/>
      <c r="BG776" s="356"/>
      <c r="BH776" s="356"/>
    </row>
    <row r="777" spans="1:83" ht="21.75" thickBot="1" x14ac:dyDescent="0.4">
      <c r="A777" s="368" t="s">
        <v>295</v>
      </c>
      <c r="B777" s="381">
        <v>0.6</v>
      </c>
      <c r="C777" s="372"/>
      <c r="D777" s="368" t="s">
        <v>286</v>
      </c>
      <c r="E777" s="374"/>
      <c r="F777" s="375">
        <f>IF(B777&gt;0,(B777-B775)/B775,"")</f>
        <v>0.49999999999999989</v>
      </c>
      <c r="G777" s="355"/>
      <c r="H777" s="355"/>
      <c r="I777" s="355"/>
      <c r="J777" s="355"/>
      <c r="Q777" s="364" t="str">
        <f t="shared" si="707"/>
        <v/>
      </c>
      <c r="R777" s="388"/>
      <c r="S777" s="364" t="str">
        <f t="shared" si="708"/>
        <v/>
      </c>
      <c r="T777" s="445" t="str">
        <f t="shared" si="709"/>
        <v/>
      </c>
      <c r="U777" s="388"/>
      <c r="V777" s="445" t="str">
        <f t="shared" si="710"/>
        <v/>
      </c>
      <c r="W777" s="388"/>
      <c r="X777" s="445" t="str">
        <f t="shared" si="711"/>
        <v/>
      </c>
      <c r="Y777" s="364" t="str">
        <f t="shared" si="712"/>
        <v/>
      </c>
      <c r="Z777" s="388"/>
      <c r="AA777" s="364" t="str">
        <f t="shared" si="713"/>
        <v/>
      </c>
      <c r="AB777" s="445" t="str">
        <f t="shared" si="714"/>
        <v/>
      </c>
      <c r="AC777" s="388"/>
      <c r="AD777" s="445" t="str">
        <f t="shared" si="715"/>
        <v/>
      </c>
      <c r="AE777" s="364" t="str">
        <f t="shared" si="716"/>
        <v/>
      </c>
      <c r="AF777" s="388"/>
      <c r="AG777" s="364"/>
      <c r="AH777" s="445" t="str">
        <f t="shared" si="717"/>
        <v/>
      </c>
      <c r="AI777" s="388"/>
      <c r="AJ777" s="445" t="str">
        <f t="shared" si="718"/>
        <v/>
      </c>
      <c r="AK777" s="364" t="str">
        <f t="shared" si="719"/>
        <v/>
      </c>
      <c r="AL777" s="388"/>
      <c r="AM777" s="364" t="str">
        <f t="shared" si="720"/>
        <v/>
      </c>
      <c r="AN777" s="445" t="str">
        <f t="shared" si="727"/>
        <v/>
      </c>
      <c r="AO777" s="388"/>
      <c r="AP777" s="445" t="str">
        <f t="shared" si="728"/>
        <v/>
      </c>
      <c r="AQ777" s="434" t="str">
        <f t="shared" si="729"/>
        <v/>
      </c>
      <c r="AR777" s="451"/>
      <c r="AS777" s="434" t="str">
        <f t="shared" si="730"/>
        <v/>
      </c>
      <c r="AT777" s="389"/>
      <c r="AU777" s="435" t="str">
        <f t="shared" si="731"/>
        <v/>
      </c>
      <c r="AV777" s="364">
        <f t="shared" si="732"/>
        <v>0.6</v>
      </c>
      <c r="AW777" s="389"/>
      <c r="AX777" s="365">
        <f>IF(A777="16) Qual porcentagem dos recursos financeiros de São Carlos será investida em abastecimento de água e estruturas de saneamento em 2050?   ",F777,"")</f>
        <v>0.49999999999999989</v>
      </c>
      <c r="AY777" s="366" t="str">
        <f t="shared" si="721"/>
        <v/>
      </c>
      <c r="AZ777" s="358" t="str">
        <f t="shared" si="722"/>
        <v/>
      </c>
      <c r="BA777" s="366" t="str">
        <f t="shared" si="723"/>
        <v/>
      </c>
      <c r="BB777" s="358" t="str">
        <f t="shared" si="724"/>
        <v/>
      </c>
      <c r="BC777" s="366" t="str">
        <f t="shared" si="725"/>
        <v/>
      </c>
      <c r="BD777" s="367" t="str">
        <f t="shared" si="726"/>
        <v/>
      </c>
      <c r="BE777" s="356"/>
      <c r="BF777" s="356"/>
      <c r="BG777" s="356"/>
      <c r="BH777" s="356"/>
    </row>
    <row r="778" spans="1:83" ht="21.75" thickBot="1" x14ac:dyDescent="0.4">
      <c r="A778" s="355"/>
      <c r="B778" s="355"/>
      <c r="C778" s="355"/>
      <c r="D778" s="355"/>
      <c r="E778" s="355"/>
      <c r="F778" s="383"/>
      <c r="G778" s="355"/>
      <c r="H778" s="823" t="s">
        <v>296</v>
      </c>
      <c r="I778" s="823"/>
      <c r="J778" s="355"/>
      <c r="Q778" s="364" t="str">
        <f t="shared" si="707"/>
        <v/>
      </c>
      <c r="R778" s="388"/>
      <c r="S778" s="364" t="str">
        <f t="shared" si="708"/>
        <v/>
      </c>
      <c r="T778" s="445" t="str">
        <f t="shared" si="709"/>
        <v/>
      </c>
      <c r="U778" s="388"/>
      <c r="V778" s="445" t="str">
        <f t="shared" si="710"/>
        <v/>
      </c>
      <c r="W778" s="388"/>
      <c r="X778" s="445" t="str">
        <f t="shared" si="711"/>
        <v/>
      </c>
      <c r="Y778" s="364" t="str">
        <f t="shared" si="712"/>
        <v/>
      </c>
      <c r="Z778" s="388"/>
      <c r="AA778" s="364" t="str">
        <f t="shared" si="713"/>
        <v/>
      </c>
      <c r="AB778" s="445" t="str">
        <f t="shared" si="714"/>
        <v/>
      </c>
      <c r="AC778" s="388"/>
      <c r="AD778" s="445" t="str">
        <f t="shared" si="715"/>
        <v/>
      </c>
      <c r="AE778" s="364" t="str">
        <f t="shared" si="716"/>
        <v/>
      </c>
      <c r="AF778" s="388"/>
      <c r="AG778" s="364"/>
      <c r="AH778" s="445" t="str">
        <f t="shared" si="717"/>
        <v/>
      </c>
      <c r="AI778" s="388"/>
      <c r="AJ778" s="445" t="str">
        <f t="shared" si="718"/>
        <v/>
      </c>
      <c r="AK778" s="364" t="str">
        <f t="shared" si="719"/>
        <v/>
      </c>
      <c r="AL778" s="388"/>
      <c r="AM778" s="364" t="str">
        <f t="shared" si="720"/>
        <v/>
      </c>
      <c r="AN778" s="445" t="str">
        <f t="shared" si="727"/>
        <v/>
      </c>
      <c r="AO778" s="388"/>
      <c r="AP778" s="445" t="str">
        <f t="shared" si="728"/>
        <v/>
      </c>
      <c r="AQ778" s="434" t="str">
        <f t="shared" si="729"/>
        <v/>
      </c>
      <c r="AR778" s="451"/>
      <c r="AS778" s="434" t="str">
        <f t="shared" si="730"/>
        <v/>
      </c>
      <c r="AT778" s="389"/>
      <c r="AU778" s="435" t="str">
        <f t="shared" si="731"/>
        <v/>
      </c>
      <c r="AV778" s="364" t="str">
        <f t="shared" si="732"/>
        <v/>
      </c>
      <c r="AW778" s="389"/>
      <c r="AX778" s="365" t="str">
        <f t="shared" si="733"/>
        <v/>
      </c>
      <c r="AY778" s="366" t="str">
        <f t="shared" si="721"/>
        <v/>
      </c>
      <c r="AZ778" s="358" t="str">
        <f t="shared" si="722"/>
        <v/>
      </c>
      <c r="BA778" s="366" t="str">
        <f t="shared" si="723"/>
        <v/>
      </c>
      <c r="BB778" s="358" t="str">
        <f t="shared" si="724"/>
        <v/>
      </c>
      <c r="BC778" s="366" t="str">
        <f t="shared" si="725"/>
        <v/>
      </c>
      <c r="BD778" s="367" t="str">
        <f t="shared" si="726"/>
        <v/>
      </c>
      <c r="BE778" s="356"/>
      <c r="BF778" s="356"/>
      <c r="BG778" s="356"/>
      <c r="BH778" s="356"/>
    </row>
    <row r="779" spans="1:83" ht="21.75" thickBot="1" x14ac:dyDescent="0.4">
      <c r="A779" s="368" t="s">
        <v>297</v>
      </c>
      <c r="B779" s="820" t="s">
        <v>298</v>
      </c>
      <c r="C779" s="821"/>
      <c r="D779" s="821"/>
      <c r="E779" s="821"/>
      <c r="F779" s="821"/>
      <c r="G779" s="822"/>
      <c r="H779" s="819">
        <v>0</v>
      </c>
      <c r="I779" s="819"/>
      <c r="J779" s="355"/>
      <c r="Q779" s="364" t="str">
        <f t="shared" si="707"/>
        <v/>
      </c>
      <c r="R779" s="388"/>
      <c r="S779" s="364" t="str">
        <f t="shared" si="708"/>
        <v/>
      </c>
      <c r="T779" s="445" t="str">
        <f t="shared" si="709"/>
        <v/>
      </c>
      <c r="U779" s="388"/>
      <c r="V779" s="445" t="str">
        <f t="shared" si="710"/>
        <v/>
      </c>
      <c r="W779" s="388"/>
      <c r="X779" s="445" t="str">
        <f t="shared" si="711"/>
        <v/>
      </c>
      <c r="Y779" s="364" t="str">
        <f t="shared" si="712"/>
        <v/>
      </c>
      <c r="Z779" s="388"/>
      <c r="AA779" s="364" t="str">
        <f t="shared" si="713"/>
        <v/>
      </c>
      <c r="AB779" s="445" t="str">
        <f t="shared" si="714"/>
        <v/>
      </c>
      <c r="AC779" s="388"/>
      <c r="AD779" s="445" t="str">
        <f t="shared" si="715"/>
        <v/>
      </c>
      <c r="AE779" s="364" t="str">
        <f t="shared" si="716"/>
        <v/>
      </c>
      <c r="AF779" s="388"/>
      <c r="AG779" s="364"/>
      <c r="AH779" s="445" t="str">
        <f t="shared" si="717"/>
        <v/>
      </c>
      <c r="AI779" s="388"/>
      <c r="AJ779" s="445" t="str">
        <f t="shared" si="718"/>
        <v/>
      </c>
      <c r="AK779" s="364" t="str">
        <f t="shared" si="719"/>
        <v/>
      </c>
      <c r="AL779" s="388"/>
      <c r="AM779" s="364" t="str">
        <f t="shared" si="720"/>
        <v/>
      </c>
      <c r="AN779" s="445" t="str">
        <f t="shared" si="727"/>
        <v/>
      </c>
      <c r="AO779" s="388"/>
      <c r="AP779" s="445" t="str">
        <f t="shared" si="728"/>
        <v/>
      </c>
      <c r="AQ779" s="434" t="str">
        <f t="shared" si="729"/>
        <v/>
      </c>
      <c r="AR779" s="451"/>
      <c r="AS779" s="434" t="str">
        <f t="shared" si="730"/>
        <v/>
      </c>
      <c r="AT779" s="389"/>
      <c r="AU779" s="435" t="str">
        <f t="shared" si="731"/>
        <v/>
      </c>
      <c r="AV779" s="364" t="str">
        <f t="shared" si="732"/>
        <v/>
      </c>
      <c r="AW779" s="389"/>
      <c r="AX779" s="365" t="str">
        <f t="shared" si="733"/>
        <v/>
      </c>
      <c r="AY779" s="366">
        <f t="shared" si="721"/>
        <v>0</v>
      </c>
      <c r="AZ779" s="358" t="str">
        <f t="shared" si="722"/>
        <v/>
      </c>
      <c r="BA779" s="366" t="str">
        <f t="shared" si="723"/>
        <v/>
      </c>
      <c r="BB779" s="358" t="str">
        <f t="shared" si="724"/>
        <v/>
      </c>
      <c r="BC779" s="366" t="str">
        <f t="shared" si="725"/>
        <v/>
      </c>
      <c r="BD779" s="367" t="str">
        <f t="shared" si="726"/>
        <v/>
      </c>
      <c r="BE779" s="356"/>
      <c r="BF779" s="356"/>
      <c r="BG779" s="356"/>
      <c r="BH779" s="356"/>
    </row>
    <row r="780" spans="1:83" ht="21.75" thickBot="1" x14ac:dyDescent="0.4">
      <c r="A780" s="368" t="s">
        <v>299</v>
      </c>
      <c r="B780" s="820" t="s">
        <v>300</v>
      </c>
      <c r="C780" s="821"/>
      <c r="D780" s="821"/>
      <c r="E780" s="821"/>
      <c r="F780" s="821"/>
      <c r="G780" s="822"/>
      <c r="H780" s="819">
        <v>1</v>
      </c>
      <c r="I780" s="819"/>
      <c r="J780" s="355"/>
      <c r="Q780" s="364" t="str">
        <f t="shared" si="707"/>
        <v/>
      </c>
      <c r="R780" s="388"/>
      <c r="S780" s="364" t="str">
        <f t="shared" si="708"/>
        <v/>
      </c>
      <c r="T780" s="445" t="str">
        <f t="shared" si="709"/>
        <v/>
      </c>
      <c r="U780" s="388"/>
      <c r="V780" s="445" t="str">
        <f t="shared" si="710"/>
        <v/>
      </c>
      <c r="W780" s="388"/>
      <c r="X780" s="445" t="str">
        <f t="shared" si="711"/>
        <v/>
      </c>
      <c r="Y780" s="364" t="str">
        <f t="shared" si="712"/>
        <v/>
      </c>
      <c r="Z780" s="388"/>
      <c r="AA780" s="364" t="str">
        <f t="shared" si="713"/>
        <v/>
      </c>
      <c r="AB780" s="445" t="str">
        <f t="shared" si="714"/>
        <v/>
      </c>
      <c r="AC780" s="388"/>
      <c r="AD780" s="445" t="str">
        <f t="shared" si="715"/>
        <v/>
      </c>
      <c r="AE780" s="364" t="str">
        <f t="shared" si="716"/>
        <v/>
      </c>
      <c r="AF780" s="388"/>
      <c r="AG780" s="364"/>
      <c r="AH780" s="445" t="str">
        <f t="shared" si="717"/>
        <v/>
      </c>
      <c r="AI780" s="388"/>
      <c r="AJ780" s="445" t="str">
        <f t="shared" si="718"/>
        <v/>
      </c>
      <c r="AK780" s="364" t="str">
        <f t="shared" si="719"/>
        <v/>
      </c>
      <c r="AL780" s="388"/>
      <c r="AM780" s="364" t="str">
        <f t="shared" si="720"/>
        <v/>
      </c>
      <c r="AN780" s="445" t="str">
        <f t="shared" si="727"/>
        <v/>
      </c>
      <c r="AO780" s="388"/>
      <c r="AP780" s="445" t="str">
        <f t="shared" si="728"/>
        <v/>
      </c>
      <c r="AQ780" s="434" t="str">
        <f t="shared" si="729"/>
        <v/>
      </c>
      <c r="AR780" s="451"/>
      <c r="AS780" s="434" t="str">
        <f t="shared" si="730"/>
        <v/>
      </c>
      <c r="AT780" s="389"/>
      <c r="AU780" s="435" t="str">
        <f t="shared" si="731"/>
        <v/>
      </c>
      <c r="AV780" s="364" t="str">
        <f t="shared" si="732"/>
        <v/>
      </c>
      <c r="AW780" s="389"/>
      <c r="AX780" s="365" t="str">
        <f t="shared" si="733"/>
        <v/>
      </c>
      <c r="AY780" s="366" t="str">
        <f t="shared" si="721"/>
        <v/>
      </c>
      <c r="AZ780" s="358">
        <f t="shared" si="722"/>
        <v>1</v>
      </c>
      <c r="BA780" s="366" t="str">
        <f t="shared" si="723"/>
        <v/>
      </c>
      <c r="BB780" s="358" t="str">
        <f t="shared" si="724"/>
        <v/>
      </c>
      <c r="BC780" s="366" t="str">
        <f t="shared" si="725"/>
        <v/>
      </c>
      <c r="BD780" s="367" t="str">
        <f t="shared" si="726"/>
        <v/>
      </c>
      <c r="BE780" s="356"/>
      <c r="BF780" s="356"/>
      <c r="BG780" s="356"/>
      <c r="BH780" s="356"/>
    </row>
    <row r="781" spans="1:83" ht="21.75" thickBot="1" x14ac:dyDescent="0.4">
      <c r="A781" s="368" t="s">
        <v>301</v>
      </c>
      <c r="B781" s="820" t="s">
        <v>391</v>
      </c>
      <c r="C781" s="821"/>
      <c r="D781" s="821"/>
      <c r="E781" s="821"/>
      <c r="F781" s="821"/>
      <c r="G781" s="822"/>
      <c r="H781" s="819">
        <v>0</v>
      </c>
      <c r="I781" s="819"/>
      <c r="J781" s="355"/>
      <c r="Q781" s="364" t="str">
        <f t="shared" si="707"/>
        <v/>
      </c>
      <c r="R781" s="388"/>
      <c r="S781" s="364" t="str">
        <f t="shared" si="708"/>
        <v/>
      </c>
      <c r="T781" s="445" t="str">
        <f t="shared" si="709"/>
        <v/>
      </c>
      <c r="U781" s="388"/>
      <c r="V781" s="445" t="str">
        <f t="shared" si="710"/>
        <v/>
      </c>
      <c r="W781" s="388"/>
      <c r="X781" s="445" t="str">
        <f t="shared" si="711"/>
        <v/>
      </c>
      <c r="Y781" s="364" t="str">
        <f t="shared" si="712"/>
        <v/>
      </c>
      <c r="Z781" s="388"/>
      <c r="AA781" s="364" t="str">
        <f t="shared" si="713"/>
        <v/>
      </c>
      <c r="AB781" s="445" t="str">
        <f t="shared" si="714"/>
        <v/>
      </c>
      <c r="AC781" s="388"/>
      <c r="AD781" s="445" t="str">
        <f t="shared" si="715"/>
        <v/>
      </c>
      <c r="AE781" s="364" t="str">
        <f t="shared" si="716"/>
        <v/>
      </c>
      <c r="AF781" s="388"/>
      <c r="AG781" s="364"/>
      <c r="AH781" s="445" t="str">
        <f t="shared" si="717"/>
        <v/>
      </c>
      <c r="AI781" s="388"/>
      <c r="AJ781" s="445" t="str">
        <f t="shared" si="718"/>
        <v/>
      </c>
      <c r="AK781" s="364" t="str">
        <f t="shared" si="719"/>
        <v/>
      </c>
      <c r="AL781" s="388"/>
      <c r="AM781" s="364" t="str">
        <f t="shared" si="720"/>
        <v/>
      </c>
      <c r="AN781" s="445" t="str">
        <f t="shared" si="727"/>
        <v/>
      </c>
      <c r="AO781" s="388"/>
      <c r="AP781" s="445" t="str">
        <f t="shared" si="728"/>
        <v/>
      </c>
      <c r="AQ781" s="434" t="str">
        <f t="shared" si="729"/>
        <v/>
      </c>
      <c r="AR781" s="451"/>
      <c r="AS781" s="434" t="str">
        <f t="shared" si="730"/>
        <v/>
      </c>
      <c r="AT781" s="389"/>
      <c r="AU781" s="435" t="str">
        <f t="shared" si="731"/>
        <v/>
      </c>
      <c r="AV781" s="364" t="str">
        <f t="shared" si="732"/>
        <v/>
      </c>
      <c r="AW781" s="389"/>
      <c r="AX781" s="365" t="str">
        <f t="shared" si="733"/>
        <v/>
      </c>
      <c r="AY781" s="366" t="str">
        <f t="shared" si="721"/>
        <v/>
      </c>
      <c r="AZ781" s="358" t="str">
        <f t="shared" si="722"/>
        <v/>
      </c>
      <c r="BA781" s="366">
        <f t="shared" si="723"/>
        <v>0</v>
      </c>
      <c r="BB781" s="358" t="str">
        <f t="shared" si="724"/>
        <v/>
      </c>
      <c r="BC781" s="366" t="str">
        <f t="shared" si="725"/>
        <v/>
      </c>
      <c r="BD781" s="367" t="str">
        <f t="shared" si="726"/>
        <v/>
      </c>
      <c r="BE781" s="356"/>
      <c r="BF781" s="356"/>
      <c r="BG781" s="356"/>
      <c r="BH781" s="356"/>
    </row>
    <row r="782" spans="1:83" ht="21.75" thickBot="1" x14ac:dyDescent="0.4">
      <c r="A782" s="368" t="s">
        <v>302</v>
      </c>
      <c r="B782" s="820" t="s">
        <v>3</v>
      </c>
      <c r="C782" s="821"/>
      <c r="D782" s="821"/>
      <c r="E782" s="821"/>
      <c r="F782" s="821"/>
      <c r="G782" s="822"/>
      <c r="H782" s="819">
        <v>1</v>
      </c>
      <c r="I782" s="819"/>
      <c r="J782" s="355"/>
      <c r="Q782" s="364" t="str">
        <f t="shared" si="707"/>
        <v/>
      </c>
      <c r="R782" s="388"/>
      <c r="S782" s="364" t="str">
        <f t="shared" si="708"/>
        <v/>
      </c>
      <c r="T782" s="445" t="str">
        <f t="shared" si="709"/>
        <v/>
      </c>
      <c r="U782" s="388"/>
      <c r="V782" s="445" t="str">
        <f t="shared" si="710"/>
        <v/>
      </c>
      <c r="W782" s="388"/>
      <c r="X782" s="445" t="str">
        <f t="shared" si="711"/>
        <v/>
      </c>
      <c r="Y782" s="364" t="str">
        <f t="shared" si="712"/>
        <v/>
      </c>
      <c r="Z782" s="388"/>
      <c r="AA782" s="364" t="str">
        <f t="shared" si="713"/>
        <v/>
      </c>
      <c r="AB782" s="445" t="str">
        <f t="shared" si="714"/>
        <v/>
      </c>
      <c r="AC782" s="388"/>
      <c r="AD782" s="445" t="str">
        <f t="shared" si="715"/>
        <v/>
      </c>
      <c r="AE782" s="364" t="str">
        <f t="shared" si="716"/>
        <v/>
      </c>
      <c r="AF782" s="388"/>
      <c r="AG782" s="364"/>
      <c r="AH782" s="445" t="str">
        <f t="shared" si="717"/>
        <v/>
      </c>
      <c r="AI782" s="388"/>
      <c r="AJ782" s="445" t="str">
        <f t="shared" si="718"/>
        <v/>
      </c>
      <c r="AK782" s="364" t="str">
        <f t="shared" si="719"/>
        <v/>
      </c>
      <c r="AL782" s="388"/>
      <c r="AM782" s="364" t="str">
        <f t="shared" si="720"/>
        <v/>
      </c>
      <c r="AN782" s="445" t="str">
        <f t="shared" si="727"/>
        <v/>
      </c>
      <c r="AO782" s="388"/>
      <c r="AP782" s="445" t="str">
        <f t="shared" si="728"/>
        <v/>
      </c>
      <c r="AQ782" s="434" t="str">
        <f t="shared" si="729"/>
        <v/>
      </c>
      <c r="AR782" s="451"/>
      <c r="AS782" s="434" t="str">
        <f t="shared" si="730"/>
        <v/>
      </c>
      <c r="AT782" s="389"/>
      <c r="AU782" s="435" t="str">
        <f t="shared" si="731"/>
        <v/>
      </c>
      <c r="AV782" s="364" t="str">
        <f t="shared" si="732"/>
        <v/>
      </c>
      <c r="AW782" s="389"/>
      <c r="AX782" s="365" t="str">
        <f t="shared" si="733"/>
        <v/>
      </c>
      <c r="AY782" s="366" t="str">
        <f t="shared" si="721"/>
        <v/>
      </c>
      <c r="AZ782" s="358" t="str">
        <f t="shared" si="722"/>
        <v/>
      </c>
      <c r="BA782" s="366" t="str">
        <f t="shared" si="723"/>
        <v/>
      </c>
      <c r="BB782" s="358">
        <f t="shared" si="724"/>
        <v>1</v>
      </c>
      <c r="BC782" s="366" t="str">
        <f t="shared" si="725"/>
        <v/>
      </c>
      <c r="BD782" s="367" t="str">
        <f t="shared" si="726"/>
        <v/>
      </c>
      <c r="BE782" s="356"/>
      <c r="BF782" s="356"/>
      <c r="BG782" s="356"/>
      <c r="BH782" s="356"/>
    </row>
    <row r="783" spans="1:83" ht="21.75" thickBot="1" x14ac:dyDescent="0.4">
      <c r="A783" s="368" t="s">
        <v>303</v>
      </c>
      <c r="B783" s="820" t="s">
        <v>392</v>
      </c>
      <c r="C783" s="821"/>
      <c r="D783" s="821"/>
      <c r="E783" s="821"/>
      <c r="F783" s="821"/>
      <c r="G783" s="822"/>
      <c r="H783" s="819">
        <v>1</v>
      </c>
      <c r="I783" s="819"/>
      <c r="J783" s="355"/>
      <c r="Q783" s="364" t="str">
        <f t="shared" si="707"/>
        <v/>
      </c>
      <c r="R783" s="388"/>
      <c r="S783" s="364" t="str">
        <f t="shared" si="708"/>
        <v/>
      </c>
      <c r="T783" s="445" t="str">
        <f t="shared" si="709"/>
        <v/>
      </c>
      <c r="U783" s="388"/>
      <c r="V783" s="445" t="str">
        <f t="shared" si="710"/>
        <v/>
      </c>
      <c r="W783" s="388"/>
      <c r="X783" s="445" t="str">
        <f t="shared" si="711"/>
        <v/>
      </c>
      <c r="Y783" s="364" t="str">
        <f t="shared" si="712"/>
        <v/>
      </c>
      <c r="Z783" s="388"/>
      <c r="AA783" s="364" t="str">
        <f t="shared" si="713"/>
        <v/>
      </c>
      <c r="AB783" s="445" t="str">
        <f t="shared" si="714"/>
        <v/>
      </c>
      <c r="AC783" s="388"/>
      <c r="AD783" s="445" t="str">
        <f t="shared" si="715"/>
        <v/>
      </c>
      <c r="AE783" s="364" t="str">
        <f t="shared" si="716"/>
        <v/>
      </c>
      <c r="AF783" s="388"/>
      <c r="AG783" s="364"/>
      <c r="AH783" s="445" t="str">
        <f t="shared" si="717"/>
        <v/>
      </c>
      <c r="AI783" s="388"/>
      <c r="AJ783" s="445" t="str">
        <f t="shared" si="718"/>
        <v/>
      </c>
      <c r="AK783" s="364" t="str">
        <f t="shared" si="719"/>
        <v/>
      </c>
      <c r="AL783" s="388"/>
      <c r="AM783" s="364" t="str">
        <f t="shared" si="720"/>
        <v/>
      </c>
      <c r="AN783" s="445" t="str">
        <f t="shared" si="727"/>
        <v/>
      </c>
      <c r="AO783" s="388"/>
      <c r="AP783" s="445" t="str">
        <f t="shared" si="728"/>
        <v/>
      </c>
      <c r="AQ783" s="434" t="str">
        <f t="shared" si="729"/>
        <v/>
      </c>
      <c r="AR783" s="451"/>
      <c r="AS783" s="434" t="str">
        <f t="shared" si="730"/>
        <v/>
      </c>
      <c r="AT783" s="389"/>
      <c r="AU783" s="435" t="str">
        <f t="shared" si="731"/>
        <v/>
      </c>
      <c r="AV783" s="364" t="str">
        <f t="shared" si="732"/>
        <v/>
      </c>
      <c r="AW783" s="389"/>
      <c r="AX783" s="365" t="str">
        <f t="shared" si="733"/>
        <v/>
      </c>
      <c r="AY783" s="366" t="str">
        <f t="shared" si="721"/>
        <v/>
      </c>
      <c r="AZ783" s="358" t="str">
        <f t="shared" si="722"/>
        <v/>
      </c>
      <c r="BA783" s="366" t="str">
        <f t="shared" si="723"/>
        <v/>
      </c>
      <c r="BB783" s="358" t="str">
        <f t="shared" si="724"/>
        <v/>
      </c>
      <c r="BC783" s="366">
        <f t="shared" si="725"/>
        <v>1</v>
      </c>
      <c r="BD783" s="367" t="str">
        <f t="shared" si="726"/>
        <v/>
      </c>
      <c r="BE783" s="356"/>
      <c r="BF783" s="356"/>
      <c r="BG783" s="356"/>
      <c r="BH783" s="356"/>
    </row>
    <row r="784" spans="1:83" ht="21.75" thickBot="1" x14ac:dyDescent="0.4">
      <c r="A784" s="368" t="s">
        <v>305</v>
      </c>
      <c r="B784" s="820"/>
      <c r="C784" s="821"/>
      <c r="D784" s="821"/>
      <c r="E784" s="821"/>
      <c r="F784" s="821"/>
      <c r="G784" s="822"/>
      <c r="H784" s="819"/>
      <c r="I784" s="819"/>
      <c r="J784" s="355"/>
      <c r="Q784" s="364" t="str">
        <f t="shared" si="707"/>
        <v/>
      </c>
      <c r="R784" s="388"/>
      <c r="S784" s="364" t="str">
        <f t="shared" si="708"/>
        <v/>
      </c>
      <c r="T784" s="445" t="str">
        <f t="shared" si="709"/>
        <v/>
      </c>
      <c r="U784" s="388"/>
      <c r="V784" s="445" t="str">
        <f t="shared" si="710"/>
        <v/>
      </c>
      <c r="W784" s="388"/>
      <c r="X784" s="445" t="str">
        <f t="shared" si="711"/>
        <v/>
      </c>
      <c r="Y784" s="364" t="str">
        <f t="shared" si="712"/>
        <v/>
      </c>
      <c r="Z784" s="388"/>
      <c r="AA784" s="364" t="str">
        <f t="shared" si="713"/>
        <v/>
      </c>
      <c r="AB784" s="445" t="str">
        <f t="shared" si="714"/>
        <v/>
      </c>
      <c r="AC784" s="388"/>
      <c r="AD784" s="445" t="str">
        <f t="shared" si="715"/>
        <v/>
      </c>
      <c r="AE784" s="364" t="str">
        <f t="shared" si="716"/>
        <v/>
      </c>
      <c r="AF784" s="388"/>
      <c r="AG784" s="364"/>
      <c r="AH784" s="445" t="str">
        <f t="shared" si="717"/>
        <v/>
      </c>
      <c r="AI784" s="388"/>
      <c r="AJ784" s="445" t="str">
        <f t="shared" si="718"/>
        <v/>
      </c>
      <c r="AK784" s="364" t="str">
        <f t="shared" si="719"/>
        <v/>
      </c>
      <c r="AL784" s="388"/>
      <c r="AM784" s="364" t="str">
        <f t="shared" si="720"/>
        <v/>
      </c>
      <c r="AN784" s="445" t="str">
        <f t="shared" si="727"/>
        <v/>
      </c>
      <c r="AO784" s="388"/>
      <c r="AP784" s="445" t="str">
        <f t="shared" si="728"/>
        <v/>
      </c>
      <c r="AQ784" s="434" t="str">
        <f t="shared" si="729"/>
        <v/>
      </c>
      <c r="AR784" s="451"/>
      <c r="AS784" s="434" t="str">
        <f t="shared" si="730"/>
        <v/>
      </c>
      <c r="AT784" s="389"/>
      <c r="AU784" s="435" t="str">
        <f t="shared" si="731"/>
        <v/>
      </c>
      <c r="AV784" s="364" t="str">
        <f t="shared" si="732"/>
        <v/>
      </c>
      <c r="AW784" s="389"/>
      <c r="AX784" s="365" t="str">
        <f t="shared" si="733"/>
        <v/>
      </c>
      <c r="AY784" s="366" t="str">
        <f t="shared" si="721"/>
        <v/>
      </c>
      <c r="AZ784" s="358" t="str">
        <f t="shared" si="722"/>
        <v/>
      </c>
      <c r="BA784" s="366" t="str">
        <f t="shared" si="723"/>
        <v/>
      </c>
      <c r="BB784" s="358" t="str">
        <f t="shared" si="724"/>
        <v/>
      </c>
      <c r="BC784" s="366" t="str">
        <f t="shared" si="725"/>
        <v/>
      </c>
      <c r="BD784" s="367">
        <f t="shared" si="726"/>
        <v>0</v>
      </c>
      <c r="BE784" s="356"/>
      <c r="BF784" s="356"/>
      <c r="BG784" s="356"/>
      <c r="BH784" s="356"/>
      <c r="BJ784" s="360" t="str">
        <f>IF(B759&lt;20,SUM(AY758:BC784),"")</f>
        <v/>
      </c>
      <c r="BK784" s="360">
        <f>IF(AND(B759&gt;19,B759&lt;31),SUM(AY758:BC784),"")</f>
        <v>3</v>
      </c>
      <c r="BL784" s="360" t="str">
        <f>IF(B759&gt;30,SUM(AY758:BC784),"")</f>
        <v/>
      </c>
      <c r="BM784" s="356"/>
      <c r="BN784" s="360" t="str">
        <f>IF(AND(B759&lt;20,BJ784=0),1,"")</f>
        <v/>
      </c>
      <c r="BO784" s="360" t="str">
        <f>IF(AND(B759&lt;20,BJ784=1),1,"")</f>
        <v/>
      </c>
      <c r="BP784" s="360" t="str">
        <f>IF(AND(B759&lt;20,BJ784=2),1,"")</f>
        <v/>
      </c>
      <c r="BQ784" s="360" t="str">
        <f>IF(AND(B759&lt;20,BJ784=3),1,"")</f>
        <v/>
      </c>
      <c r="BR784" s="360" t="str">
        <f>IF(AND(B759&lt;20,BJ784=4),1,"")</f>
        <v/>
      </c>
      <c r="BS784" s="360" t="str">
        <f>IF(AND(B759&lt;20,BJ784=5),1,"")</f>
        <v/>
      </c>
      <c r="BT784" s="360" t="str">
        <f>IF(AND(AND(B759&gt;19,B759&lt;31),BK784=0),1,"")</f>
        <v/>
      </c>
      <c r="BU784" s="360" t="str">
        <f>IF(AND(AND(B759&gt;19,B759&lt;31),BK784=1),1,"")</f>
        <v/>
      </c>
      <c r="BV784" s="360" t="str">
        <f>IF(AND(AND(B759&gt;19,B759&lt;31),BK784=2),1,"")</f>
        <v/>
      </c>
      <c r="BW784" s="360">
        <f>IF(AND(AND(B759&gt;19,B759&lt;31),BK784=3),1,"")</f>
        <v>1</v>
      </c>
      <c r="BX784" s="360" t="str">
        <f>IF(AND(AND(B759&gt;19,B759&lt;31),BK784=4),1,"")</f>
        <v/>
      </c>
      <c r="BY784" s="360" t="str">
        <f>IF(AND(AND(B759&gt;19,B759&lt;31),BK784=5),1,"")</f>
        <v/>
      </c>
      <c r="BZ784" s="360" t="str">
        <f>IF(AND(B759&gt;30,BL784=0),1,"")</f>
        <v/>
      </c>
      <c r="CA784" s="360" t="str">
        <f>IF(AND(B759&gt;30,BL784=1),1,"")</f>
        <v/>
      </c>
      <c r="CB784" s="360" t="str">
        <f>IF(AND(B759&gt;30,BL784=2),1,"")</f>
        <v/>
      </c>
      <c r="CC784" s="360" t="str">
        <f>IF(AND(B759&gt;30,BL784=3),1,"")</f>
        <v/>
      </c>
      <c r="CD784" s="360" t="str">
        <f>IF(AND(B759&gt;30,BL784=4),1,"")</f>
        <v/>
      </c>
      <c r="CE784" s="360" t="str">
        <f>IF(AND(B759&gt;30,BL784=5),1,"")</f>
        <v/>
      </c>
    </row>
    <row r="785" spans="1:60" ht="36" x14ac:dyDescent="0.35">
      <c r="A785" s="818" t="str">
        <f>CONCATENATE("Voluntário",J785)</f>
        <v>Voluntário28</v>
      </c>
      <c r="B785" s="818"/>
      <c r="C785" s="818"/>
      <c r="D785" s="818"/>
      <c r="E785" s="818"/>
      <c r="F785" s="818"/>
      <c r="G785" s="818"/>
      <c r="H785" s="818"/>
      <c r="I785" s="818"/>
      <c r="J785" s="355">
        <f>J756+1</f>
        <v>28</v>
      </c>
      <c r="Q785" s="396"/>
      <c r="S785" s="396"/>
      <c r="T785" s="396"/>
      <c r="V785" s="396"/>
      <c r="X785" s="396"/>
      <c r="Y785" s="396"/>
      <c r="AA785" s="396"/>
      <c r="AB785" s="396"/>
      <c r="AD785" s="396"/>
      <c r="AE785" s="396"/>
      <c r="AG785" s="396"/>
      <c r="AH785" s="396"/>
      <c r="AJ785" s="396"/>
      <c r="AK785" s="396"/>
      <c r="AM785" s="396"/>
      <c r="AN785" s="396"/>
      <c r="AP785" s="396"/>
      <c r="AV785" s="396"/>
      <c r="AX785" s="397"/>
      <c r="AY785" s="398"/>
      <c r="AZ785" s="399"/>
      <c r="BA785" s="398"/>
      <c r="BB785" s="399"/>
      <c r="BC785" s="398"/>
      <c r="BD785" s="398"/>
      <c r="BE785" s="356"/>
      <c r="BF785" s="356"/>
      <c r="BG785" s="356"/>
      <c r="BH785" s="356"/>
    </row>
    <row r="786" spans="1:60" ht="21" x14ac:dyDescent="0.35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Q786" s="396"/>
      <c r="S786" s="396"/>
      <c r="T786" s="396"/>
      <c r="V786" s="396"/>
      <c r="X786" s="396"/>
      <c r="Y786" s="396"/>
      <c r="AA786" s="396"/>
      <c r="AB786" s="396"/>
      <c r="AD786" s="396"/>
      <c r="AE786" s="396"/>
      <c r="AG786" s="396"/>
      <c r="AH786" s="396"/>
      <c r="AJ786" s="396"/>
      <c r="AK786" s="396"/>
      <c r="AM786" s="396"/>
      <c r="AN786" s="396"/>
      <c r="AP786" s="396"/>
      <c r="AV786" s="396"/>
      <c r="AX786" s="397"/>
      <c r="AY786" s="398"/>
      <c r="AZ786" s="399"/>
      <c r="BA786" s="398"/>
      <c r="BB786" s="399"/>
      <c r="BC786" s="398"/>
      <c r="BD786" s="398"/>
      <c r="BE786" s="356"/>
      <c r="BF786" s="356"/>
      <c r="BG786" s="356"/>
      <c r="BH786" s="356"/>
    </row>
    <row r="787" spans="1:60" ht="21" x14ac:dyDescent="0.35">
      <c r="A787" s="356" t="s">
        <v>271</v>
      </c>
      <c r="B787" s="824" t="s">
        <v>393</v>
      </c>
      <c r="C787" s="819"/>
      <c r="D787" s="819"/>
      <c r="E787" s="819"/>
      <c r="F787" s="819"/>
      <c r="G787" s="819"/>
      <c r="H787" s="819"/>
      <c r="I787" s="819"/>
      <c r="J787" s="355"/>
      <c r="Q787" s="396"/>
      <c r="S787" s="396"/>
      <c r="T787" s="396"/>
      <c r="V787" s="396"/>
      <c r="X787" s="396"/>
      <c r="Y787" s="396"/>
      <c r="AA787" s="396"/>
      <c r="AB787" s="396"/>
      <c r="AD787" s="396"/>
      <c r="AE787" s="396"/>
      <c r="AG787" s="396"/>
      <c r="AH787" s="396"/>
      <c r="AJ787" s="396"/>
      <c r="AK787" s="396"/>
      <c r="AM787" s="396"/>
      <c r="AN787" s="396"/>
      <c r="AP787" s="396"/>
      <c r="AV787" s="396"/>
      <c r="AX787" s="397"/>
      <c r="AY787" s="398"/>
      <c r="AZ787" s="399"/>
      <c r="BA787" s="398"/>
      <c r="BB787" s="399"/>
      <c r="BC787" s="398"/>
      <c r="BD787" s="398"/>
      <c r="BE787" s="356"/>
      <c r="BF787" s="356"/>
      <c r="BG787" s="356"/>
      <c r="BH787" s="356"/>
    </row>
    <row r="788" spans="1:60" ht="21" x14ac:dyDescent="0.35">
      <c r="A788" s="356" t="s">
        <v>272</v>
      </c>
      <c r="B788" s="819">
        <v>28</v>
      </c>
      <c r="C788" s="819"/>
      <c r="D788" s="819"/>
      <c r="E788" s="819"/>
      <c r="F788" s="819"/>
      <c r="G788" s="819"/>
      <c r="H788" s="819"/>
      <c r="I788" s="819"/>
      <c r="J788" s="355"/>
      <c r="Q788" s="396"/>
      <c r="S788" s="396"/>
      <c r="T788" s="396"/>
      <c r="V788" s="396"/>
      <c r="X788" s="396"/>
      <c r="Y788" s="396"/>
      <c r="AA788" s="396"/>
      <c r="AB788" s="396"/>
      <c r="AD788" s="396"/>
      <c r="AE788" s="396"/>
      <c r="AG788" s="396"/>
      <c r="AH788" s="396"/>
      <c r="AJ788" s="396"/>
      <c r="AK788" s="396"/>
      <c r="AM788" s="396"/>
      <c r="AN788" s="396"/>
      <c r="AP788" s="396"/>
      <c r="AV788" s="396"/>
      <c r="AX788" s="397"/>
      <c r="AY788" s="398"/>
      <c r="AZ788" s="399"/>
      <c r="BA788" s="398"/>
      <c r="BB788" s="399"/>
      <c r="BC788" s="398"/>
      <c r="BD788" s="398"/>
      <c r="BE788" s="356"/>
      <c r="BF788" s="360" t="str">
        <f>IF(B788&lt;20,1,"")</f>
        <v/>
      </c>
      <c r="BG788" s="360">
        <f>IF(AND(B788&gt;19,B788&lt;31),1,"")</f>
        <v>1</v>
      </c>
      <c r="BH788" s="360" t="str">
        <f>IF(B788&gt;30,1,"")</f>
        <v/>
      </c>
    </row>
    <row r="789" spans="1:60" ht="21" x14ac:dyDescent="0.35">
      <c r="A789" s="356" t="s">
        <v>273</v>
      </c>
      <c r="B789" s="819" t="s">
        <v>320</v>
      </c>
      <c r="C789" s="819"/>
      <c r="D789" s="819"/>
      <c r="E789" s="819"/>
      <c r="F789" s="819"/>
      <c r="G789" s="819"/>
      <c r="H789" s="819"/>
      <c r="I789" s="819"/>
      <c r="J789" s="355"/>
      <c r="Q789" s="396"/>
      <c r="S789" s="396"/>
      <c r="T789" s="396"/>
      <c r="V789" s="396"/>
      <c r="X789" s="396"/>
      <c r="Y789" s="396"/>
      <c r="AA789" s="396"/>
      <c r="AB789" s="396"/>
      <c r="AD789" s="396"/>
      <c r="AE789" s="396"/>
      <c r="AG789" s="396"/>
      <c r="AH789" s="396"/>
      <c r="AJ789" s="396"/>
      <c r="AK789" s="396"/>
      <c r="AM789" s="396"/>
      <c r="AN789" s="396"/>
      <c r="AP789" s="396"/>
      <c r="AV789" s="396"/>
      <c r="AX789" s="397"/>
      <c r="AY789" s="398"/>
      <c r="AZ789" s="399"/>
      <c r="BA789" s="398"/>
      <c r="BB789" s="399"/>
      <c r="BC789" s="398"/>
      <c r="BD789" s="398"/>
      <c r="BE789" s="356"/>
      <c r="BF789" s="356"/>
      <c r="BG789" s="356"/>
      <c r="BH789" s="356"/>
    </row>
    <row r="790" spans="1:60" ht="21.75" thickBot="1" x14ac:dyDescent="0.4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Q790" s="396"/>
      <c r="S790" s="396"/>
      <c r="T790" s="396"/>
      <c r="V790" s="396"/>
      <c r="X790" s="396"/>
      <c r="Y790" s="396"/>
      <c r="AA790" s="396"/>
      <c r="AB790" s="396"/>
      <c r="AD790" s="396"/>
      <c r="AE790" s="396"/>
      <c r="AG790" s="396"/>
      <c r="AH790" s="396"/>
      <c r="AJ790" s="396"/>
      <c r="AK790" s="396"/>
      <c r="AM790" s="396"/>
      <c r="AN790" s="396"/>
      <c r="AP790" s="396"/>
      <c r="AV790" s="396"/>
      <c r="AX790" s="397"/>
      <c r="AY790" s="398"/>
      <c r="AZ790" s="399"/>
      <c r="BA790" s="398"/>
      <c r="BB790" s="399"/>
      <c r="BC790" s="398"/>
      <c r="BD790" s="398"/>
      <c r="BE790" s="356"/>
      <c r="BF790" s="356"/>
      <c r="BG790" s="356"/>
      <c r="BH790" s="356"/>
    </row>
    <row r="791" spans="1:60" ht="21.75" thickBot="1" x14ac:dyDescent="0.4">
      <c r="A791" s="368" t="s">
        <v>275</v>
      </c>
      <c r="B791" s="369">
        <v>2</v>
      </c>
      <c r="C791" s="370"/>
      <c r="D791" s="355"/>
      <c r="E791" s="355"/>
      <c r="F791" s="355"/>
      <c r="G791" s="355"/>
      <c r="H791" s="355"/>
      <c r="I791" s="355"/>
      <c r="J791" s="355"/>
      <c r="Q791" s="364" t="str">
        <f t="shared" ref="Q791:Q813" si="734">IF(A791="5) Quanto a sua casa pagava de conta de água mensalmente há 10 anos atrás (aproximadamente)?",F791,"")</f>
        <v/>
      </c>
      <c r="R791" s="388"/>
      <c r="S791" s="364" t="str">
        <f t="shared" ref="S791:S813" si="735">IF(A791="5) Quanto a sua casa pagava de conta de água mensalmente há 10 anos atrás (aproximadamente)?",I791,"")</f>
        <v/>
      </c>
      <c r="T791" s="445" t="str">
        <f t="shared" ref="T791:T813" si="736">IF(A791="6) Quanto a sua casa paga de conta de água hoje?  ",F791,"")</f>
        <v/>
      </c>
      <c r="U791" s="388"/>
      <c r="V791" s="445" t="str">
        <f t="shared" ref="V791:V813" si="737">IF(A791="7) Quanto você acha que sua casa pagará de conta de água em 2030?",F791,"")</f>
        <v/>
      </c>
      <c r="W791" s="388"/>
      <c r="X791" s="445" t="str">
        <f t="shared" ref="X791:X813" si="738">IF(A791="7) Quanto você acha que sua casa pagará de conta de água em 2030?",I791,"")</f>
        <v/>
      </c>
      <c r="Y791" s="364" t="str">
        <f t="shared" ref="Y791:Y813" si="739">IF(A791="8) Quanto você acha que sua casa pagará de conta de água em 2050?  ",F791,"")</f>
        <v/>
      </c>
      <c r="Z791" s="388"/>
      <c r="AA791" s="364" t="str">
        <f t="shared" ref="AA791:AA813" si="740">IF(A791="8) Quanto você acha que sua casa pagará de conta de água em 2050?  ",I791,"")</f>
        <v/>
      </c>
      <c r="AB791" s="445" t="str">
        <f t="shared" ref="AB791:AB813" si="741">IF(A791="9) Há dez anos atrás, sua casa produzia quantas sacolinhas de lixo por semana (aproximadamente)?",F791,"")</f>
        <v/>
      </c>
      <c r="AC791" s="388"/>
      <c r="AD791" s="445" t="str">
        <f t="shared" ref="AD791:AD813" si="742">IF(A791="9) Há dez anos atrás, sua casa produzia quantas sacolinhas de lixo por semana (aproximadamente)?",I791,"")</f>
        <v/>
      </c>
      <c r="AE791" s="364" t="str">
        <f t="shared" ref="AE791:AE813" si="743">IF(A791="10) Sua casa produz quantas sacolinhas de lixo por semana hoje em dia?   ",F791,"")</f>
        <v/>
      </c>
      <c r="AF791" s="388"/>
      <c r="AG791" s="364"/>
      <c r="AH791" s="445" t="str">
        <f t="shared" ref="AH791:AH813" si="744">IF(A791="11) Quantas sacolinhas de lixo você acha que sua casa produzirá por semana em 2030?  ",F791,"")</f>
        <v/>
      </c>
      <c r="AI791" s="388"/>
      <c r="AJ791" s="445" t="str">
        <f t="shared" ref="AJ791:AJ813" si="745">IF(A791="11) Quantas sacolinhas de lixo você acha que sua casa produzirá por semana em 2030?  ",I791,"")</f>
        <v/>
      </c>
      <c r="AK791" s="364" t="str">
        <f t="shared" ref="AK791:AK813" si="746">IF(A791="12) Quantas sacolinhas de lixo você acha que sua casa produzirá por semana em 2050?  ",F791,"")</f>
        <v/>
      </c>
      <c r="AL791" s="388"/>
      <c r="AM791" s="364" t="str">
        <f t="shared" ref="AM791:AM813" si="747">IF(A791="12) Quantas sacolinhas de lixo você acha que sua casa produzirá por semana em 2050?  ",I791,"")</f>
        <v/>
      </c>
      <c r="AN791" s="445" t="str">
        <f>IF(A791="13) Qual porcentagem dos recursos financeiros de São Carlos era investida em abastecimento de água e estruturas de saneamento dez anos atrás? ",B791,"")</f>
        <v/>
      </c>
      <c r="AO791" s="388"/>
      <c r="AP791" s="445" t="str">
        <f>IF(A791="13) Qual porcentagem dos recursos financeiros de São Carlos era investida em abastecimento de água e estruturas de saneamento dez anos atrás? ",F791,"")</f>
        <v/>
      </c>
      <c r="AQ791" s="434" t="str">
        <f>IF(A791="14) Qual porcentagem dos recursos financeiros de São Carlos é investida em abastecimento de água e estruturas de saneamento hoje? ",B791,"")</f>
        <v/>
      </c>
      <c r="AR791" s="451"/>
      <c r="AS791" s="434" t="str">
        <f>IF(A791="15) Qual porcentagem dos recursos financeiros de São Carlos será investida em abastecimento de água e estruturas de saneamento em 2030? ",B791,"")</f>
        <v/>
      </c>
      <c r="AT791" s="389"/>
      <c r="AU791" s="435" t="str">
        <f>IF(A791="15) Qual porcentagem dos recursos financeiros de São Carlos será investida em abastecimento de água e estruturas de saneamento em 2030? ",F791,"")</f>
        <v/>
      </c>
      <c r="AV791" s="364" t="str">
        <f>IF(A791="16) Qual porcentagem dos recursos financeiros de São Carlos será investida em abastecimento de água e estruturas de saneamento em 2050?   ",B791,"")</f>
        <v/>
      </c>
      <c r="AW791" s="389"/>
      <c r="AX791" s="365" t="str">
        <f>IF(A791="16) Qual porcentagem dos recursos financeiros de São Carlos será investida em abastecimento de água e estruturas de saneamento em 2050?   ",B791,"")</f>
        <v/>
      </c>
      <c r="AY791" s="366" t="str">
        <f t="shared" ref="AY791:AY813" si="748">IF(A791="17) De onde vem a água que você bebe?  ",H791,"")</f>
        <v/>
      </c>
      <c r="AZ791" s="358" t="str">
        <f t="shared" ref="AZ791:AZ813" si="749">IF(A791="18) Quem é responsável por trazer água para sua casa?  ",H791,"")</f>
        <v/>
      </c>
      <c r="BA791" s="366" t="str">
        <f t="shared" ref="BA791:BA813" si="750">IF(A791="19) O que acontece com o esgoto que sai da sua casa?  ",H791,"")</f>
        <v/>
      </c>
      <c r="BB791" s="358" t="str">
        <f t="shared" ref="BB791:BB813" si="751">IF(A791="20) Quem consome mais água em sua cidade: a população, as indústrias ou as fazendas? ",H791,"")</f>
        <v/>
      </c>
      <c r="BC791" s="366" t="str">
        <f t="shared" ref="BC791:BC813" si="752">IF(A791="21) Você se preocupa se a cidade em que você mora terá água para beber em 2100?  ",H791,"")</f>
        <v/>
      </c>
      <c r="BD791" s="367" t="str">
        <f t="shared" ref="BD791:BD813" si="753">IF(A791="22) Você acredita que pode ajudar no processo de decisão sobre gerenciamento dos recursos hídricos?  Se sim, como? ",H791,"")</f>
        <v/>
      </c>
      <c r="BE791" s="356"/>
      <c r="BF791" s="356"/>
      <c r="BG791" s="356"/>
      <c r="BH791" s="356"/>
    </row>
    <row r="792" spans="1:60" ht="21.75" thickBot="1" x14ac:dyDescent="0.4">
      <c r="A792" s="368" t="s">
        <v>276</v>
      </c>
      <c r="B792" s="369">
        <v>2</v>
      </c>
      <c r="C792" s="370"/>
      <c r="D792" s="355"/>
      <c r="E792" s="355"/>
      <c r="F792" s="355"/>
      <c r="G792" s="355"/>
      <c r="H792" s="355"/>
      <c r="I792" s="355"/>
      <c r="J792" s="355"/>
      <c r="Q792" s="364" t="str">
        <f t="shared" si="734"/>
        <v/>
      </c>
      <c r="R792" s="388"/>
      <c r="S792" s="364" t="str">
        <f t="shared" si="735"/>
        <v/>
      </c>
      <c r="T792" s="445" t="str">
        <f t="shared" si="736"/>
        <v/>
      </c>
      <c r="U792" s="388"/>
      <c r="V792" s="445" t="str">
        <f t="shared" si="737"/>
        <v/>
      </c>
      <c r="W792" s="388"/>
      <c r="X792" s="445" t="str">
        <f t="shared" si="738"/>
        <v/>
      </c>
      <c r="Y792" s="364" t="str">
        <f t="shared" si="739"/>
        <v/>
      </c>
      <c r="Z792" s="388"/>
      <c r="AA792" s="364" t="str">
        <f t="shared" si="740"/>
        <v/>
      </c>
      <c r="AB792" s="445" t="str">
        <f t="shared" si="741"/>
        <v/>
      </c>
      <c r="AC792" s="388"/>
      <c r="AD792" s="445" t="str">
        <f t="shared" si="742"/>
        <v/>
      </c>
      <c r="AE792" s="364" t="str">
        <f t="shared" si="743"/>
        <v/>
      </c>
      <c r="AF792" s="388"/>
      <c r="AG792" s="364"/>
      <c r="AH792" s="445" t="str">
        <f t="shared" si="744"/>
        <v/>
      </c>
      <c r="AI792" s="388"/>
      <c r="AJ792" s="445" t="str">
        <f t="shared" si="745"/>
        <v/>
      </c>
      <c r="AK792" s="364" t="str">
        <f t="shared" si="746"/>
        <v/>
      </c>
      <c r="AL792" s="388"/>
      <c r="AM792" s="364" t="str">
        <f t="shared" si="747"/>
        <v/>
      </c>
      <c r="AN792" s="445" t="str">
        <f t="shared" ref="AN792:AN813" si="754">IF(A792="13) Qual porcentagem dos recursos financeiros de São Carlos era investida em abastecimento de água e estruturas de saneamento dez anos atrás? ",B792,"")</f>
        <v/>
      </c>
      <c r="AO792" s="388"/>
      <c r="AP792" s="445" t="str">
        <f t="shared" ref="AP792:AP813" si="755">IF(A792="13) Qual porcentagem dos recursos financeiros de São Carlos era investida em abastecimento de água e estruturas de saneamento dez anos atrás? ",F792,"")</f>
        <v/>
      </c>
      <c r="AQ792" s="434" t="str">
        <f t="shared" ref="AQ792:AQ813" si="756">IF(A792="14) Qual porcentagem dos recursos financeiros de São Carlos é investida em abastecimento de água e estruturas de saneamento hoje? ",B792,"")</f>
        <v/>
      </c>
      <c r="AR792" s="451"/>
      <c r="AS792" s="434" t="str">
        <f t="shared" ref="AS792:AS813" si="757">IF(A792="15) Qual porcentagem dos recursos financeiros de São Carlos será investida em abastecimento de água e estruturas de saneamento em 2030? ",B792,"")</f>
        <v/>
      </c>
      <c r="AT792" s="389"/>
      <c r="AU792" s="435" t="str">
        <f t="shared" ref="AU792:AU813" si="758">IF(A792="15) Qual porcentagem dos recursos financeiros de São Carlos será investida em abastecimento de água e estruturas de saneamento em 2030? ",F792,"")</f>
        <v/>
      </c>
      <c r="AV792" s="364" t="str">
        <f t="shared" ref="AV792:AV813" si="759">IF(A792="16) Qual porcentagem dos recursos financeiros de São Carlos será investida em abastecimento de água e estruturas de saneamento em 2050?   ",B792,"")</f>
        <v/>
      </c>
      <c r="AW792" s="389"/>
      <c r="AX792" s="365" t="str">
        <f t="shared" ref="AX792:AX813" si="760">IF(A792="16) Qual porcentagem dos recursos financeiros de São Carlos será investida em abastecimento de água e estruturas de saneamento em 2050?   ",B792,"")</f>
        <v/>
      </c>
      <c r="AY792" s="366" t="str">
        <f t="shared" si="748"/>
        <v/>
      </c>
      <c r="AZ792" s="358" t="str">
        <f t="shared" si="749"/>
        <v/>
      </c>
      <c r="BA792" s="366" t="str">
        <f t="shared" si="750"/>
        <v/>
      </c>
      <c r="BB792" s="358" t="str">
        <f t="shared" si="751"/>
        <v/>
      </c>
      <c r="BC792" s="366" t="str">
        <f t="shared" si="752"/>
        <v/>
      </c>
      <c r="BD792" s="367" t="str">
        <f t="shared" si="753"/>
        <v/>
      </c>
      <c r="BE792" s="356"/>
      <c r="BF792" s="356"/>
      <c r="BG792" s="356"/>
      <c r="BH792" s="356"/>
    </row>
    <row r="793" spans="1:60" ht="21.75" thickBot="1" x14ac:dyDescent="0.4">
      <c r="A793" s="368" t="s">
        <v>277</v>
      </c>
      <c r="B793" s="369">
        <v>2</v>
      </c>
      <c r="C793" s="371"/>
      <c r="D793" s="355"/>
      <c r="E793" s="355"/>
      <c r="F793" s="355"/>
      <c r="G793" s="355"/>
      <c r="H793" s="355"/>
      <c r="I793" s="355"/>
      <c r="J793" s="355"/>
      <c r="Q793" s="364" t="str">
        <f t="shared" si="734"/>
        <v/>
      </c>
      <c r="R793" s="388"/>
      <c r="S793" s="364" t="str">
        <f t="shared" si="735"/>
        <v/>
      </c>
      <c r="T793" s="445" t="str">
        <f t="shared" si="736"/>
        <v/>
      </c>
      <c r="U793" s="388"/>
      <c r="V793" s="445" t="str">
        <f t="shared" si="737"/>
        <v/>
      </c>
      <c r="W793" s="388"/>
      <c r="X793" s="445" t="str">
        <f t="shared" si="738"/>
        <v/>
      </c>
      <c r="Y793" s="364" t="str">
        <f t="shared" si="739"/>
        <v/>
      </c>
      <c r="Z793" s="388"/>
      <c r="AA793" s="364" t="str">
        <f t="shared" si="740"/>
        <v/>
      </c>
      <c r="AB793" s="445" t="str">
        <f t="shared" si="741"/>
        <v/>
      </c>
      <c r="AC793" s="388"/>
      <c r="AD793" s="445" t="str">
        <f t="shared" si="742"/>
        <v/>
      </c>
      <c r="AE793" s="364" t="str">
        <f t="shared" si="743"/>
        <v/>
      </c>
      <c r="AF793" s="388"/>
      <c r="AG793" s="364"/>
      <c r="AH793" s="445" t="str">
        <f t="shared" si="744"/>
        <v/>
      </c>
      <c r="AI793" s="388"/>
      <c r="AJ793" s="445" t="str">
        <f t="shared" si="745"/>
        <v/>
      </c>
      <c r="AK793" s="364" t="str">
        <f t="shared" si="746"/>
        <v/>
      </c>
      <c r="AL793" s="388"/>
      <c r="AM793" s="364" t="str">
        <f t="shared" si="747"/>
        <v/>
      </c>
      <c r="AN793" s="445" t="str">
        <f t="shared" si="754"/>
        <v/>
      </c>
      <c r="AO793" s="388"/>
      <c r="AP793" s="445" t="str">
        <f t="shared" si="755"/>
        <v/>
      </c>
      <c r="AQ793" s="434" t="str">
        <f t="shared" si="756"/>
        <v/>
      </c>
      <c r="AR793" s="451"/>
      <c r="AS793" s="434" t="str">
        <f t="shared" si="757"/>
        <v/>
      </c>
      <c r="AT793" s="389"/>
      <c r="AU793" s="435" t="str">
        <f t="shared" si="758"/>
        <v/>
      </c>
      <c r="AV793" s="364" t="str">
        <f t="shared" si="759"/>
        <v/>
      </c>
      <c r="AW793" s="389"/>
      <c r="AX793" s="365" t="str">
        <f t="shared" si="760"/>
        <v/>
      </c>
      <c r="AY793" s="366" t="str">
        <f t="shared" si="748"/>
        <v/>
      </c>
      <c r="AZ793" s="358" t="str">
        <f t="shared" si="749"/>
        <v/>
      </c>
      <c r="BA793" s="366" t="str">
        <f t="shared" si="750"/>
        <v/>
      </c>
      <c r="BB793" s="358" t="str">
        <f t="shared" si="751"/>
        <v/>
      </c>
      <c r="BC793" s="366" t="str">
        <f t="shared" si="752"/>
        <v/>
      </c>
      <c r="BD793" s="367" t="str">
        <f t="shared" si="753"/>
        <v/>
      </c>
      <c r="BE793" s="356"/>
      <c r="BF793" s="356"/>
      <c r="BG793" s="356"/>
      <c r="BH793" s="356"/>
    </row>
    <row r="794" spans="1:60" ht="21.75" thickBot="1" x14ac:dyDescent="0.4">
      <c r="A794" s="368" t="s">
        <v>278</v>
      </c>
      <c r="B794" s="369">
        <v>3</v>
      </c>
      <c r="C794" s="370"/>
      <c r="D794" s="355"/>
      <c r="E794" s="355"/>
      <c r="F794" s="355"/>
      <c r="G794" s="355"/>
      <c r="H794" s="355"/>
      <c r="I794" s="355"/>
      <c r="J794" s="355"/>
      <c r="Q794" s="364" t="str">
        <f t="shared" si="734"/>
        <v/>
      </c>
      <c r="R794" s="388"/>
      <c r="S794" s="364" t="str">
        <f t="shared" si="735"/>
        <v/>
      </c>
      <c r="T794" s="445" t="str">
        <f t="shared" si="736"/>
        <v/>
      </c>
      <c r="U794" s="388"/>
      <c r="V794" s="445" t="str">
        <f t="shared" si="737"/>
        <v/>
      </c>
      <c r="W794" s="388"/>
      <c r="X794" s="445" t="str">
        <f t="shared" si="738"/>
        <v/>
      </c>
      <c r="Y794" s="364" t="str">
        <f t="shared" si="739"/>
        <v/>
      </c>
      <c r="Z794" s="388"/>
      <c r="AA794" s="364" t="str">
        <f t="shared" si="740"/>
        <v/>
      </c>
      <c r="AB794" s="445" t="str">
        <f t="shared" si="741"/>
        <v/>
      </c>
      <c r="AC794" s="388"/>
      <c r="AD794" s="445" t="str">
        <f t="shared" si="742"/>
        <v/>
      </c>
      <c r="AE794" s="364" t="str">
        <f t="shared" si="743"/>
        <v/>
      </c>
      <c r="AF794" s="388"/>
      <c r="AG794" s="364"/>
      <c r="AH794" s="445" t="str">
        <f t="shared" si="744"/>
        <v/>
      </c>
      <c r="AI794" s="388"/>
      <c r="AJ794" s="445" t="str">
        <f t="shared" si="745"/>
        <v/>
      </c>
      <c r="AK794" s="364" t="str">
        <f t="shared" si="746"/>
        <v/>
      </c>
      <c r="AL794" s="388"/>
      <c r="AM794" s="364" t="str">
        <f t="shared" si="747"/>
        <v/>
      </c>
      <c r="AN794" s="445" t="str">
        <f t="shared" si="754"/>
        <v/>
      </c>
      <c r="AO794" s="388"/>
      <c r="AP794" s="445" t="str">
        <f t="shared" si="755"/>
        <v/>
      </c>
      <c r="AQ794" s="434" t="str">
        <f t="shared" si="756"/>
        <v/>
      </c>
      <c r="AR794" s="451"/>
      <c r="AS794" s="434" t="str">
        <f t="shared" si="757"/>
        <v/>
      </c>
      <c r="AT794" s="389"/>
      <c r="AU794" s="435" t="str">
        <f t="shared" si="758"/>
        <v/>
      </c>
      <c r="AV794" s="364" t="str">
        <f t="shared" si="759"/>
        <v/>
      </c>
      <c r="AW794" s="389"/>
      <c r="AX794" s="365" t="str">
        <f t="shared" si="760"/>
        <v/>
      </c>
      <c r="AY794" s="366" t="str">
        <f t="shared" si="748"/>
        <v/>
      </c>
      <c r="AZ794" s="358" t="str">
        <f t="shared" si="749"/>
        <v/>
      </c>
      <c r="BA794" s="366" t="str">
        <f t="shared" si="750"/>
        <v/>
      </c>
      <c r="BB794" s="358" t="str">
        <f t="shared" si="751"/>
        <v/>
      </c>
      <c r="BC794" s="366" t="str">
        <f t="shared" si="752"/>
        <v/>
      </c>
      <c r="BD794" s="367" t="str">
        <f t="shared" si="753"/>
        <v/>
      </c>
      <c r="BE794" s="356"/>
      <c r="BF794" s="356"/>
      <c r="BG794" s="356"/>
      <c r="BH794" s="356"/>
    </row>
    <row r="795" spans="1:60" ht="21.75" thickBot="1" x14ac:dyDescent="0.4">
      <c r="A795" s="368" t="s">
        <v>279</v>
      </c>
      <c r="B795" s="369">
        <v>50</v>
      </c>
      <c r="C795" s="372"/>
      <c r="D795" s="814" t="s">
        <v>280</v>
      </c>
      <c r="E795" s="815"/>
      <c r="F795" s="373">
        <f>IF(B791&gt;0,B795/B791,"")</f>
        <v>25</v>
      </c>
      <c r="G795" s="368" t="s">
        <v>281</v>
      </c>
      <c r="H795" s="374"/>
      <c r="I795" s="375">
        <f>IF(B791&gt;0,(F795-F796)/F796,"")</f>
        <v>-0.44444444444444442</v>
      </c>
      <c r="J795" s="355"/>
      <c r="Q795" s="364">
        <f t="shared" si="734"/>
        <v>25</v>
      </c>
      <c r="R795" s="388"/>
      <c r="S795" s="364">
        <f t="shared" si="735"/>
        <v>-0.44444444444444442</v>
      </c>
      <c r="T795" s="445" t="str">
        <f t="shared" si="736"/>
        <v/>
      </c>
      <c r="U795" s="388"/>
      <c r="V795" s="445" t="str">
        <f t="shared" si="737"/>
        <v/>
      </c>
      <c r="W795" s="388"/>
      <c r="X795" s="445" t="str">
        <f t="shared" si="738"/>
        <v/>
      </c>
      <c r="Y795" s="364" t="str">
        <f t="shared" si="739"/>
        <v/>
      </c>
      <c r="Z795" s="388"/>
      <c r="AA795" s="364" t="str">
        <f t="shared" si="740"/>
        <v/>
      </c>
      <c r="AB795" s="445" t="str">
        <f t="shared" si="741"/>
        <v/>
      </c>
      <c r="AC795" s="388"/>
      <c r="AD795" s="445" t="str">
        <f t="shared" si="742"/>
        <v/>
      </c>
      <c r="AE795" s="364" t="str">
        <f t="shared" si="743"/>
        <v/>
      </c>
      <c r="AF795" s="388"/>
      <c r="AG795" s="364"/>
      <c r="AH795" s="445" t="str">
        <f t="shared" si="744"/>
        <v/>
      </c>
      <c r="AI795" s="388"/>
      <c r="AJ795" s="445" t="str">
        <f t="shared" si="745"/>
        <v/>
      </c>
      <c r="AK795" s="364" t="str">
        <f t="shared" si="746"/>
        <v/>
      </c>
      <c r="AL795" s="388"/>
      <c r="AM795" s="364" t="str">
        <f t="shared" si="747"/>
        <v/>
      </c>
      <c r="AN795" s="445" t="str">
        <f t="shared" si="754"/>
        <v/>
      </c>
      <c r="AO795" s="388"/>
      <c r="AP795" s="445" t="str">
        <f t="shared" si="755"/>
        <v/>
      </c>
      <c r="AQ795" s="434" t="str">
        <f t="shared" si="756"/>
        <v/>
      </c>
      <c r="AR795" s="451"/>
      <c r="AS795" s="434" t="str">
        <f t="shared" si="757"/>
        <v/>
      </c>
      <c r="AT795" s="389"/>
      <c r="AU795" s="435" t="str">
        <f t="shared" si="758"/>
        <v/>
      </c>
      <c r="AV795" s="364" t="str">
        <f t="shared" si="759"/>
        <v/>
      </c>
      <c r="AW795" s="389"/>
      <c r="AX795" s="365" t="str">
        <f t="shared" si="760"/>
        <v/>
      </c>
      <c r="AY795" s="366" t="str">
        <f t="shared" si="748"/>
        <v/>
      </c>
      <c r="AZ795" s="358" t="str">
        <f t="shared" si="749"/>
        <v/>
      </c>
      <c r="BA795" s="366" t="str">
        <f t="shared" si="750"/>
        <v/>
      </c>
      <c r="BB795" s="358" t="str">
        <f t="shared" si="751"/>
        <v/>
      </c>
      <c r="BC795" s="366" t="str">
        <f t="shared" si="752"/>
        <v/>
      </c>
      <c r="BD795" s="367" t="str">
        <f t="shared" si="753"/>
        <v/>
      </c>
      <c r="BE795" s="356"/>
      <c r="BF795" s="356"/>
      <c r="BG795" s="356"/>
      <c r="BH795" s="356"/>
    </row>
    <row r="796" spans="1:60" ht="21.75" thickBot="1" x14ac:dyDescent="0.4">
      <c r="A796" s="368" t="s">
        <v>282</v>
      </c>
      <c r="B796" s="369">
        <v>90</v>
      </c>
      <c r="C796" s="372"/>
      <c r="D796" s="814" t="s">
        <v>280</v>
      </c>
      <c r="E796" s="815"/>
      <c r="F796" s="373">
        <f>IF(B792&gt;0,B796/B792,"")</f>
        <v>45</v>
      </c>
      <c r="G796" s="376"/>
      <c r="H796" s="377"/>
      <c r="I796" s="378"/>
      <c r="J796" s="355"/>
      <c r="Q796" s="364" t="str">
        <f t="shared" si="734"/>
        <v/>
      </c>
      <c r="R796" s="388"/>
      <c r="S796" s="364" t="str">
        <f t="shared" si="735"/>
        <v/>
      </c>
      <c r="T796" s="445">
        <f t="shared" si="736"/>
        <v>45</v>
      </c>
      <c r="U796" s="388"/>
      <c r="V796" s="445" t="str">
        <f t="shared" si="737"/>
        <v/>
      </c>
      <c r="W796" s="388"/>
      <c r="X796" s="445" t="str">
        <f t="shared" si="738"/>
        <v/>
      </c>
      <c r="Y796" s="364" t="str">
        <f t="shared" si="739"/>
        <v/>
      </c>
      <c r="Z796" s="388"/>
      <c r="AA796" s="364" t="str">
        <f t="shared" si="740"/>
        <v/>
      </c>
      <c r="AB796" s="445" t="str">
        <f t="shared" si="741"/>
        <v/>
      </c>
      <c r="AC796" s="388"/>
      <c r="AD796" s="445" t="str">
        <f t="shared" si="742"/>
        <v/>
      </c>
      <c r="AE796" s="364" t="str">
        <f t="shared" si="743"/>
        <v/>
      </c>
      <c r="AF796" s="388"/>
      <c r="AG796" s="364"/>
      <c r="AH796" s="445" t="str">
        <f t="shared" si="744"/>
        <v/>
      </c>
      <c r="AI796" s="388"/>
      <c r="AJ796" s="445" t="str">
        <f t="shared" si="745"/>
        <v/>
      </c>
      <c r="AK796" s="364" t="str">
        <f t="shared" si="746"/>
        <v/>
      </c>
      <c r="AL796" s="388"/>
      <c r="AM796" s="364" t="str">
        <f t="shared" si="747"/>
        <v/>
      </c>
      <c r="AN796" s="445" t="str">
        <f t="shared" si="754"/>
        <v/>
      </c>
      <c r="AO796" s="388"/>
      <c r="AP796" s="445" t="str">
        <f t="shared" si="755"/>
        <v/>
      </c>
      <c r="AQ796" s="434" t="str">
        <f t="shared" si="756"/>
        <v/>
      </c>
      <c r="AR796" s="451"/>
      <c r="AS796" s="434" t="str">
        <f t="shared" si="757"/>
        <v/>
      </c>
      <c r="AT796" s="389"/>
      <c r="AU796" s="435" t="str">
        <f t="shared" si="758"/>
        <v/>
      </c>
      <c r="AV796" s="364" t="str">
        <f t="shared" si="759"/>
        <v/>
      </c>
      <c r="AW796" s="389"/>
      <c r="AX796" s="365" t="str">
        <f t="shared" si="760"/>
        <v/>
      </c>
      <c r="AY796" s="366" t="str">
        <f t="shared" si="748"/>
        <v/>
      </c>
      <c r="AZ796" s="358" t="str">
        <f t="shared" si="749"/>
        <v/>
      </c>
      <c r="BA796" s="366" t="str">
        <f t="shared" si="750"/>
        <v/>
      </c>
      <c r="BB796" s="358" t="str">
        <f t="shared" si="751"/>
        <v/>
      </c>
      <c r="BC796" s="366" t="str">
        <f t="shared" si="752"/>
        <v/>
      </c>
      <c r="BD796" s="367" t="str">
        <f t="shared" si="753"/>
        <v/>
      </c>
      <c r="BE796" s="356"/>
      <c r="BF796" s="356"/>
      <c r="BG796" s="356"/>
      <c r="BH796" s="356"/>
    </row>
    <row r="797" spans="1:60" ht="21.75" thickBot="1" x14ac:dyDescent="0.4">
      <c r="A797" s="368" t="s">
        <v>283</v>
      </c>
      <c r="B797" s="369">
        <v>120</v>
      </c>
      <c r="C797" s="372"/>
      <c r="D797" s="814" t="s">
        <v>280</v>
      </c>
      <c r="E797" s="815"/>
      <c r="F797" s="373">
        <f>IF(B793&gt;0,B797/B793,"")</f>
        <v>60</v>
      </c>
      <c r="G797" s="368" t="s">
        <v>284</v>
      </c>
      <c r="H797" s="374"/>
      <c r="I797" s="375">
        <f>IF(B792&gt;0,(F797-F796)/F796,"")</f>
        <v>0.33333333333333331</v>
      </c>
      <c r="J797" s="355"/>
      <c r="Q797" s="364" t="str">
        <f t="shared" si="734"/>
        <v/>
      </c>
      <c r="R797" s="388"/>
      <c r="S797" s="364" t="str">
        <f t="shared" si="735"/>
        <v/>
      </c>
      <c r="T797" s="445" t="str">
        <f t="shared" si="736"/>
        <v/>
      </c>
      <c r="U797" s="388"/>
      <c r="V797" s="445">
        <f t="shared" si="737"/>
        <v>60</v>
      </c>
      <c r="W797" s="388"/>
      <c r="X797" s="445">
        <f t="shared" si="738"/>
        <v>0.33333333333333331</v>
      </c>
      <c r="Y797" s="364" t="str">
        <f t="shared" si="739"/>
        <v/>
      </c>
      <c r="Z797" s="388"/>
      <c r="AA797" s="364" t="str">
        <f t="shared" si="740"/>
        <v/>
      </c>
      <c r="AB797" s="445" t="str">
        <f t="shared" si="741"/>
        <v/>
      </c>
      <c r="AC797" s="388"/>
      <c r="AD797" s="445" t="str">
        <f t="shared" si="742"/>
        <v/>
      </c>
      <c r="AE797" s="364" t="str">
        <f t="shared" si="743"/>
        <v/>
      </c>
      <c r="AF797" s="388"/>
      <c r="AG797" s="364"/>
      <c r="AH797" s="445" t="str">
        <f t="shared" si="744"/>
        <v/>
      </c>
      <c r="AI797" s="388"/>
      <c r="AJ797" s="445" t="str">
        <f t="shared" si="745"/>
        <v/>
      </c>
      <c r="AK797" s="364" t="str">
        <f t="shared" si="746"/>
        <v/>
      </c>
      <c r="AL797" s="388"/>
      <c r="AM797" s="364" t="str">
        <f t="shared" si="747"/>
        <v/>
      </c>
      <c r="AN797" s="445" t="str">
        <f t="shared" si="754"/>
        <v/>
      </c>
      <c r="AO797" s="388"/>
      <c r="AP797" s="445" t="str">
        <f t="shared" si="755"/>
        <v/>
      </c>
      <c r="AQ797" s="434" t="str">
        <f t="shared" si="756"/>
        <v/>
      </c>
      <c r="AR797" s="451"/>
      <c r="AS797" s="434" t="str">
        <f t="shared" si="757"/>
        <v/>
      </c>
      <c r="AT797" s="389"/>
      <c r="AU797" s="435" t="str">
        <f t="shared" si="758"/>
        <v/>
      </c>
      <c r="AV797" s="364" t="str">
        <f t="shared" si="759"/>
        <v/>
      </c>
      <c r="AW797" s="389"/>
      <c r="AX797" s="365" t="str">
        <f t="shared" si="760"/>
        <v/>
      </c>
      <c r="AY797" s="366" t="str">
        <f t="shared" si="748"/>
        <v/>
      </c>
      <c r="AZ797" s="358" t="str">
        <f t="shared" si="749"/>
        <v/>
      </c>
      <c r="BA797" s="366" t="str">
        <f t="shared" si="750"/>
        <v/>
      </c>
      <c r="BB797" s="358" t="str">
        <f t="shared" si="751"/>
        <v/>
      </c>
      <c r="BC797" s="366" t="str">
        <f t="shared" si="752"/>
        <v/>
      </c>
      <c r="BD797" s="367" t="str">
        <f t="shared" si="753"/>
        <v/>
      </c>
      <c r="BE797" s="356"/>
      <c r="BF797" s="356"/>
      <c r="BG797" s="356"/>
      <c r="BH797" s="356"/>
    </row>
    <row r="798" spans="1:60" ht="21.75" thickBot="1" x14ac:dyDescent="0.4">
      <c r="A798" s="368" t="s">
        <v>285</v>
      </c>
      <c r="B798" s="369">
        <v>160</v>
      </c>
      <c r="C798" s="372"/>
      <c r="D798" s="814" t="s">
        <v>280</v>
      </c>
      <c r="E798" s="815"/>
      <c r="F798" s="373">
        <f>IF(B794&gt;0,B798/B794,"")</f>
        <v>53.333333333333336</v>
      </c>
      <c r="G798" s="368" t="s">
        <v>286</v>
      </c>
      <c r="H798" s="374"/>
      <c r="I798" s="375">
        <f>IF(B793&gt;0,(F798-F796)/F796,"")</f>
        <v>0.18518518518518523</v>
      </c>
      <c r="J798" s="355"/>
      <c r="Q798" s="364" t="str">
        <f t="shared" si="734"/>
        <v/>
      </c>
      <c r="R798" s="388"/>
      <c r="S798" s="364" t="str">
        <f t="shared" si="735"/>
        <v/>
      </c>
      <c r="T798" s="445" t="str">
        <f t="shared" si="736"/>
        <v/>
      </c>
      <c r="U798" s="388"/>
      <c r="V798" s="445" t="str">
        <f t="shared" si="737"/>
        <v/>
      </c>
      <c r="W798" s="388"/>
      <c r="X798" s="445" t="str">
        <f t="shared" si="738"/>
        <v/>
      </c>
      <c r="Y798" s="364">
        <f t="shared" si="739"/>
        <v>53.333333333333336</v>
      </c>
      <c r="Z798" s="388"/>
      <c r="AA798" s="364">
        <f t="shared" si="740"/>
        <v>0.18518518518518523</v>
      </c>
      <c r="AB798" s="445" t="str">
        <f t="shared" si="741"/>
        <v/>
      </c>
      <c r="AC798" s="388"/>
      <c r="AD798" s="445" t="str">
        <f t="shared" si="742"/>
        <v/>
      </c>
      <c r="AE798" s="364" t="str">
        <f t="shared" si="743"/>
        <v/>
      </c>
      <c r="AF798" s="388"/>
      <c r="AG798" s="364"/>
      <c r="AH798" s="445" t="str">
        <f t="shared" si="744"/>
        <v/>
      </c>
      <c r="AI798" s="388"/>
      <c r="AJ798" s="445" t="str">
        <f t="shared" si="745"/>
        <v/>
      </c>
      <c r="AK798" s="364" t="str">
        <f t="shared" si="746"/>
        <v/>
      </c>
      <c r="AL798" s="388"/>
      <c r="AM798" s="364" t="str">
        <f t="shared" si="747"/>
        <v/>
      </c>
      <c r="AN798" s="445" t="str">
        <f t="shared" si="754"/>
        <v/>
      </c>
      <c r="AO798" s="388"/>
      <c r="AP798" s="445" t="str">
        <f t="shared" si="755"/>
        <v/>
      </c>
      <c r="AQ798" s="434" t="str">
        <f t="shared" si="756"/>
        <v/>
      </c>
      <c r="AR798" s="451"/>
      <c r="AS798" s="434" t="str">
        <f t="shared" si="757"/>
        <v/>
      </c>
      <c r="AT798" s="389"/>
      <c r="AU798" s="435" t="str">
        <f t="shared" si="758"/>
        <v/>
      </c>
      <c r="AV798" s="364" t="str">
        <f t="shared" si="759"/>
        <v/>
      </c>
      <c r="AW798" s="389"/>
      <c r="AX798" s="365" t="str">
        <f t="shared" si="760"/>
        <v/>
      </c>
      <c r="AY798" s="366" t="str">
        <f t="shared" si="748"/>
        <v/>
      </c>
      <c r="AZ798" s="358" t="str">
        <f t="shared" si="749"/>
        <v/>
      </c>
      <c r="BA798" s="366" t="str">
        <f t="shared" si="750"/>
        <v/>
      </c>
      <c r="BB798" s="358" t="str">
        <f t="shared" si="751"/>
        <v/>
      </c>
      <c r="BC798" s="366" t="str">
        <f t="shared" si="752"/>
        <v/>
      </c>
      <c r="BD798" s="367" t="str">
        <f t="shared" si="753"/>
        <v/>
      </c>
      <c r="BE798" s="356"/>
      <c r="BF798" s="356"/>
      <c r="BG798" s="356"/>
      <c r="BH798" s="356"/>
    </row>
    <row r="799" spans="1:60" ht="21.75" thickBot="1" x14ac:dyDescent="0.4">
      <c r="A799" s="368" t="s">
        <v>287</v>
      </c>
      <c r="B799" s="369">
        <v>1</v>
      </c>
      <c r="C799" s="372"/>
      <c r="D799" s="814" t="s">
        <v>288</v>
      </c>
      <c r="E799" s="815"/>
      <c r="F799" s="373">
        <f>IF(B795&gt;0,B799/B791,"")</f>
        <v>0.5</v>
      </c>
      <c r="G799" s="368" t="s">
        <v>281</v>
      </c>
      <c r="H799" s="374"/>
      <c r="I799" s="375">
        <f>IF(B795&gt;0,(F799-F800)/F800,"")</f>
        <v>0</v>
      </c>
      <c r="J799" s="355"/>
      <c r="Q799" s="364" t="str">
        <f t="shared" si="734"/>
        <v/>
      </c>
      <c r="R799" s="388"/>
      <c r="S799" s="364" t="str">
        <f t="shared" si="735"/>
        <v/>
      </c>
      <c r="T799" s="445" t="str">
        <f t="shared" si="736"/>
        <v/>
      </c>
      <c r="U799" s="388"/>
      <c r="V799" s="445" t="str">
        <f t="shared" si="737"/>
        <v/>
      </c>
      <c r="W799" s="388"/>
      <c r="X799" s="445" t="str">
        <f t="shared" si="738"/>
        <v/>
      </c>
      <c r="Y799" s="364" t="str">
        <f t="shared" si="739"/>
        <v/>
      </c>
      <c r="Z799" s="388"/>
      <c r="AA799" s="364" t="str">
        <f t="shared" si="740"/>
        <v/>
      </c>
      <c r="AB799" s="445">
        <f t="shared" si="741"/>
        <v>0.5</v>
      </c>
      <c r="AC799" s="388"/>
      <c r="AD799" s="445">
        <f t="shared" si="742"/>
        <v>0</v>
      </c>
      <c r="AE799" s="364" t="str">
        <f t="shared" si="743"/>
        <v/>
      </c>
      <c r="AF799" s="388"/>
      <c r="AG799" s="364"/>
      <c r="AH799" s="445" t="str">
        <f t="shared" si="744"/>
        <v/>
      </c>
      <c r="AI799" s="388"/>
      <c r="AJ799" s="445" t="str">
        <f t="shared" si="745"/>
        <v/>
      </c>
      <c r="AK799" s="364" t="str">
        <f t="shared" si="746"/>
        <v/>
      </c>
      <c r="AL799" s="388"/>
      <c r="AM799" s="364" t="str">
        <f t="shared" si="747"/>
        <v/>
      </c>
      <c r="AN799" s="445" t="str">
        <f t="shared" si="754"/>
        <v/>
      </c>
      <c r="AO799" s="388"/>
      <c r="AP799" s="445" t="str">
        <f t="shared" si="755"/>
        <v/>
      </c>
      <c r="AQ799" s="434" t="str">
        <f t="shared" si="756"/>
        <v/>
      </c>
      <c r="AR799" s="451"/>
      <c r="AS799" s="434" t="str">
        <f t="shared" si="757"/>
        <v/>
      </c>
      <c r="AT799" s="389"/>
      <c r="AU799" s="435" t="str">
        <f t="shared" si="758"/>
        <v/>
      </c>
      <c r="AV799" s="364" t="str">
        <f t="shared" si="759"/>
        <v/>
      </c>
      <c r="AW799" s="389"/>
      <c r="AX799" s="365" t="str">
        <f t="shared" si="760"/>
        <v/>
      </c>
      <c r="AY799" s="366" t="str">
        <f t="shared" si="748"/>
        <v/>
      </c>
      <c r="AZ799" s="358" t="str">
        <f t="shared" si="749"/>
        <v/>
      </c>
      <c r="BA799" s="366" t="str">
        <f t="shared" si="750"/>
        <v/>
      </c>
      <c r="BB799" s="358" t="str">
        <f t="shared" si="751"/>
        <v/>
      </c>
      <c r="BC799" s="366" t="str">
        <f t="shared" si="752"/>
        <v/>
      </c>
      <c r="BD799" s="367" t="str">
        <f t="shared" si="753"/>
        <v/>
      </c>
      <c r="BE799" s="356"/>
      <c r="BF799" s="356"/>
      <c r="BG799" s="356"/>
      <c r="BH799" s="356"/>
    </row>
    <row r="800" spans="1:60" ht="21.75" thickBot="1" x14ac:dyDescent="0.4">
      <c r="A800" s="368" t="s">
        <v>289</v>
      </c>
      <c r="B800" s="369">
        <v>1</v>
      </c>
      <c r="C800" s="372"/>
      <c r="D800" s="816" t="s">
        <v>288</v>
      </c>
      <c r="E800" s="817"/>
      <c r="F800" s="373">
        <f>IF(B796&gt;0,B800/B792,"")</f>
        <v>0.5</v>
      </c>
      <c r="G800" s="379"/>
      <c r="H800" s="372"/>
      <c r="I800" s="380"/>
      <c r="J800" s="355"/>
      <c r="Q800" s="364" t="str">
        <f t="shared" si="734"/>
        <v/>
      </c>
      <c r="R800" s="388"/>
      <c r="S800" s="364" t="str">
        <f t="shared" si="735"/>
        <v/>
      </c>
      <c r="T800" s="445" t="str">
        <f t="shared" si="736"/>
        <v/>
      </c>
      <c r="U800" s="388"/>
      <c r="V800" s="445" t="str">
        <f t="shared" si="737"/>
        <v/>
      </c>
      <c r="W800" s="388"/>
      <c r="X800" s="445" t="str">
        <f t="shared" si="738"/>
        <v/>
      </c>
      <c r="Y800" s="364" t="str">
        <f t="shared" si="739"/>
        <v/>
      </c>
      <c r="Z800" s="388"/>
      <c r="AA800" s="364" t="str">
        <f t="shared" si="740"/>
        <v/>
      </c>
      <c r="AB800" s="445" t="str">
        <f t="shared" si="741"/>
        <v/>
      </c>
      <c r="AC800" s="388"/>
      <c r="AD800" s="445" t="str">
        <f t="shared" si="742"/>
        <v/>
      </c>
      <c r="AE800" s="364">
        <f t="shared" si="743"/>
        <v>0.5</v>
      </c>
      <c r="AF800" s="388"/>
      <c r="AG800" s="364"/>
      <c r="AH800" s="445" t="str">
        <f t="shared" si="744"/>
        <v/>
      </c>
      <c r="AI800" s="388"/>
      <c r="AJ800" s="445" t="str">
        <f t="shared" si="745"/>
        <v/>
      </c>
      <c r="AK800" s="364" t="str">
        <f t="shared" si="746"/>
        <v/>
      </c>
      <c r="AL800" s="388"/>
      <c r="AM800" s="364" t="str">
        <f t="shared" si="747"/>
        <v/>
      </c>
      <c r="AN800" s="445" t="str">
        <f t="shared" si="754"/>
        <v/>
      </c>
      <c r="AO800" s="388"/>
      <c r="AP800" s="445" t="str">
        <f t="shared" si="755"/>
        <v/>
      </c>
      <c r="AQ800" s="434" t="str">
        <f t="shared" si="756"/>
        <v/>
      </c>
      <c r="AR800" s="451"/>
      <c r="AS800" s="434" t="str">
        <f t="shared" si="757"/>
        <v/>
      </c>
      <c r="AT800" s="389"/>
      <c r="AU800" s="435" t="str">
        <f t="shared" si="758"/>
        <v/>
      </c>
      <c r="AV800" s="364" t="str">
        <f t="shared" si="759"/>
        <v/>
      </c>
      <c r="AW800" s="389"/>
      <c r="AX800" s="365" t="str">
        <f t="shared" si="760"/>
        <v/>
      </c>
      <c r="AY800" s="366" t="str">
        <f t="shared" si="748"/>
        <v/>
      </c>
      <c r="AZ800" s="358" t="str">
        <f t="shared" si="749"/>
        <v/>
      </c>
      <c r="BA800" s="366" t="str">
        <f t="shared" si="750"/>
        <v/>
      </c>
      <c r="BB800" s="358" t="str">
        <f t="shared" si="751"/>
        <v/>
      </c>
      <c r="BC800" s="366" t="str">
        <f t="shared" si="752"/>
        <v/>
      </c>
      <c r="BD800" s="367" t="str">
        <f t="shared" si="753"/>
        <v/>
      </c>
      <c r="BE800" s="356"/>
      <c r="BF800" s="356"/>
      <c r="BG800" s="356"/>
      <c r="BH800" s="356"/>
    </row>
    <row r="801" spans="1:83" ht="21.75" thickBot="1" x14ac:dyDescent="0.4">
      <c r="A801" s="368" t="s">
        <v>290</v>
      </c>
      <c r="B801" s="369">
        <v>1</v>
      </c>
      <c r="C801" s="372"/>
      <c r="D801" s="814" t="s">
        <v>288</v>
      </c>
      <c r="E801" s="815"/>
      <c r="F801" s="373">
        <f>IF(B797&gt;0,B801/B793,"")</f>
        <v>0.5</v>
      </c>
      <c r="G801" s="368" t="s">
        <v>284</v>
      </c>
      <c r="H801" s="374"/>
      <c r="I801" s="375">
        <f>IF(B796&gt;0,(F801-F800)/F800,"")</f>
        <v>0</v>
      </c>
      <c r="J801" s="355"/>
      <c r="Q801" s="364" t="str">
        <f t="shared" si="734"/>
        <v/>
      </c>
      <c r="R801" s="388"/>
      <c r="S801" s="364" t="str">
        <f t="shared" si="735"/>
        <v/>
      </c>
      <c r="T801" s="445" t="str">
        <f t="shared" si="736"/>
        <v/>
      </c>
      <c r="U801" s="388"/>
      <c r="V801" s="445" t="str">
        <f t="shared" si="737"/>
        <v/>
      </c>
      <c r="W801" s="388"/>
      <c r="X801" s="445" t="str">
        <f t="shared" si="738"/>
        <v/>
      </c>
      <c r="Y801" s="364" t="str">
        <f t="shared" si="739"/>
        <v/>
      </c>
      <c r="Z801" s="388"/>
      <c r="AA801" s="364" t="str">
        <f t="shared" si="740"/>
        <v/>
      </c>
      <c r="AB801" s="445" t="str">
        <f t="shared" si="741"/>
        <v/>
      </c>
      <c r="AC801" s="388"/>
      <c r="AD801" s="445" t="str">
        <f t="shared" si="742"/>
        <v/>
      </c>
      <c r="AE801" s="364" t="str">
        <f t="shared" si="743"/>
        <v/>
      </c>
      <c r="AF801" s="388"/>
      <c r="AG801" s="364"/>
      <c r="AH801" s="445">
        <f t="shared" si="744"/>
        <v>0.5</v>
      </c>
      <c r="AI801" s="388"/>
      <c r="AJ801" s="445">
        <f t="shared" si="745"/>
        <v>0</v>
      </c>
      <c r="AK801" s="364" t="str">
        <f t="shared" si="746"/>
        <v/>
      </c>
      <c r="AL801" s="388"/>
      <c r="AM801" s="364" t="str">
        <f t="shared" si="747"/>
        <v/>
      </c>
      <c r="AN801" s="445" t="str">
        <f t="shared" si="754"/>
        <v/>
      </c>
      <c r="AO801" s="388"/>
      <c r="AP801" s="445" t="str">
        <f t="shared" si="755"/>
        <v/>
      </c>
      <c r="AQ801" s="434" t="str">
        <f t="shared" si="756"/>
        <v/>
      </c>
      <c r="AR801" s="451"/>
      <c r="AS801" s="434" t="str">
        <f t="shared" si="757"/>
        <v/>
      </c>
      <c r="AT801" s="389"/>
      <c r="AU801" s="435" t="str">
        <f t="shared" si="758"/>
        <v/>
      </c>
      <c r="AV801" s="364" t="str">
        <f t="shared" si="759"/>
        <v/>
      </c>
      <c r="AW801" s="389"/>
      <c r="AX801" s="365" t="str">
        <f t="shared" si="760"/>
        <v/>
      </c>
      <c r="AY801" s="366" t="str">
        <f t="shared" si="748"/>
        <v/>
      </c>
      <c r="AZ801" s="358" t="str">
        <f t="shared" si="749"/>
        <v/>
      </c>
      <c r="BA801" s="366" t="str">
        <f t="shared" si="750"/>
        <v/>
      </c>
      <c r="BB801" s="358" t="str">
        <f t="shared" si="751"/>
        <v/>
      </c>
      <c r="BC801" s="366" t="str">
        <f t="shared" si="752"/>
        <v/>
      </c>
      <c r="BD801" s="367" t="str">
        <f t="shared" si="753"/>
        <v/>
      </c>
      <c r="BE801" s="356"/>
      <c r="BF801" s="356"/>
      <c r="BG801" s="356"/>
      <c r="BH801" s="356"/>
    </row>
    <row r="802" spans="1:83" ht="21.75" thickBot="1" x14ac:dyDescent="0.4">
      <c r="A802" s="368" t="s">
        <v>291</v>
      </c>
      <c r="B802" s="369">
        <v>2</v>
      </c>
      <c r="C802" s="372"/>
      <c r="D802" s="814" t="s">
        <v>288</v>
      </c>
      <c r="E802" s="815"/>
      <c r="F802" s="373">
        <f>IF(B798&gt;0,B802/B794,"")</f>
        <v>0.66666666666666663</v>
      </c>
      <c r="G802" s="368" t="s">
        <v>286</v>
      </c>
      <c r="H802" s="374"/>
      <c r="I802" s="375">
        <f>IF(B797&gt;0,(F802-F800)/F800,"")</f>
        <v>0.33333333333333326</v>
      </c>
      <c r="J802" s="355"/>
      <c r="Q802" s="364" t="str">
        <f t="shared" si="734"/>
        <v/>
      </c>
      <c r="R802" s="388"/>
      <c r="S802" s="364" t="str">
        <f t="shared" si="735"/>
        <v/>
      </c>
      <c r="T802" s="445" t="str">
        <f t="shared" si="736"/>
        <v/>
      </c>
      <c r="U802" s="388"/>
      <c r="V802" s="445" t="str">
        <f t="shared" si="737"/>
        <v/>
      </c>
      <c r="W802" s="388"/>
      <c r="X802" s="445" t="str">
        <f t="shared" si="738"/>
        <v/>
      </c>
      <c r="Y802" s="364" t="str">
        <f t="shared" si="739"/>
        <v/>
      </c>
      <c r="Z802" s="388"/>
      <c r="AA802" s="364" t="str">
        <f t="shared" si="740"/>
        <v/>
      </c>
      <c r="AB802" s="445" t="str">
        <f t="shared" si="741"/>
        <v/>
      </c>
      <c r="AC802" s="388"/>
      <c r="AD802" s="445" t="str">
        <f t="shared" si="742"/>
        <v/>
      </c>
      <c r="AE802" s="364" t="str">
        <f t="shared" si="743"/>
        <v/>
      </c>
      <c r="AF802" s="388"/>
      <c r="AG802" s="364"/>
      <c r="AH802" s="445" t="str">
        <f t="shared" si="744"/>
        <v/>
      </c>
      <c r="AI802" s="388"/>
      <c r="AJ802" s="445" t="str">
        <f t="shared" si="745"/>
        <v/>
      </c>
      <c r="AK802" s="364">
        <f t="shared" si="746"/>
        <v>0.66666666666666663</v>
      </c>
      <c r="AL802" s="388"/>
      <c r="AM802" s="364">
        <f t="shared" si="747"/>
        <v>0.33333333333333326</v>
      </c>
      <c r="AN802" s="445" t="str">
        <f t="shared" si="754"/>
        <v/>
      </c>
      <c r="AO802" s="388"/>
      <c r="AP802" s="445" t="str">
        <f t="shared" si="755"/>
        <v/>
      </c>
      <c r="AQ802" s="434" t="str">
        <f t="shared" si="756"/>
        <v/>
      </c>
      <c r="AR802" s="451"/>
      <c r="AS802" s="434" t="str">
        <f t="shared" si="757"/>
        <v/>
      </c>
      <c r="AT802" s="389"/>
      <c r="AU802" s="435" t="str">
        <f t="shared" si="758"/>
        <v/>
      </c>
      <c r="AV802" s="364" t="str">
        <f t="shared" si="759"/>
        <v/>
      </c>
      <c r="AW802" s="389"/>
      <c r="AX802" s="365" t="str">
        <f t="shared" si="760"/>
        <v/>
      </c>
      <c r="AY802" s="366" t="str">
        <f t="shared" si="748"/>
        <v/>
      </c>
      <c r="AZ802" s="358" t="str">
        <f t="shared" si="749"/>
        <v/>
      </c>
      <c r="BA802" s="366" t="str">
        <f t="shared" si="750"/>
        <v/>
      </c>
      <c r="BB802" s="358" t="str">
        <f t="shared" si="751"/>
        <v/>
      </c>
      <c r="BC802" s="366" t="str">
        <f t="shared" si="752"/>
        <v/>
      </c>
      <c r="BD802" s="367" t="str">
        <f t="shared" si="753"/>
        <v/>
      </c>
      <c r="BE802" s="356"/>
      <c r="BF802" s="356"/>
      <c r="BG802" s="356"/>
      <c r="BH802" s="356"/>
    </row>
    <row r="803" spans="1:83" ht="21.75" thickBot="1" x14ac:dyDescent="0.4">
      <c r="A803" s="368" t="s">
        <v>292</v>
      </c>
      <c r="B803" s="381">
        <v>0.2</v>
      </c>
      <c r="C803" s="372"/>
      <c r="D803" s="368" t="s">
        <v>281</v>
      </c>
      <c r="E803" s="374"/>
      <c r="F803" s="375">
        <f>IF(B803&gt;0,(B803-B804)/B804,"")</f>
        <v>0</v>
      </c>
      <c r="G803" s="355"/>
      <c r="H803" s="355"/>
      <c r="I803" s="355"/>
      <c r="J803" s="355"/>
      <c r="Q803" s="364" t="str">
        <f t="shared" si="734"/>
        <v/>
      </c>
      <c r="R803" s="388"/>
      <c r="S803" s="364" t="str">
        <f t="shared" si="735"/>
        <v/>
      </c>
      <c r="T803" s="445" t="str">
        <f t="shared" si="736"/>
        <v/>
      </c>
      <c r="U803" s="388"/>
      <c r="V803" s="445" t="str">
        <f t="shared" si="737"/>
        <v/>
      </c>
      <c r="W803" s="388"/>
      <c r="X803" s="445" t="str">
        <f t="shared" si="738"/>
        <v/>
      </c>
      <c r="Y803" s="364" t="str">
        <f t="shared" si="739"/>
        <v/>
      </c>
      <c r="Z803" s="388"/>
      <c r="AA803" s="364" t="str">
        <f t="shared" si="740"/>
        <v/>
      </c>
      <c r="AB803" s="445" t="str">
        <f t="shared" si="741"/>
        <v/>
      </c>
      <c r="AC803" s="388"/>
      <c r="AD803" s="445" t="str">
        <f t="shared" si="742"/>
        <v/>
      </c>
      <c r="AE803" s="364" t="str">
        <f t="shared" si="743"/>
        <v/>
      </c>
      <c r="AF803" s="388"/>
      <c r="AG803" s="364"/>
      <c r="AH803" s="445" t="str">
        <f t="shared" si="744"/>
        <v/>
      </c>
      <c r="AI803" s="388"/>
      <c r="AJ803" s="445" t="str">
        <f t="shared" si="745"/>
        <v/>
      </c>
      <c r="AK803" s="364" t="str">
        <f t="shared" si="746"/>
        <v/>
      </c>
      <c r="AL803" s="388"/>
      <c r="AM803" s="364" t="str">
        <f t="shared" si="747"/>
        <v/>
      </c>
      <c r="AN803" s="445">
        <f t="shared" si="754"/>
        <v>0.2</v>
      </c>
      <c r="AO803" s="388"/>
      <c r="AP803" s="445">
        <f t="shared" si="755"/>
        <v>0</v>
      </c>
      <c r="AQ803" s="434" t="str">
        <f t="shared" si="756"/>
        <v/>
      </c>
      <c r="AR803" s="451"/>
      <c r="AS803" s="434" t="str">
        <f t="shared" si="757"/>
        <v/>
      </c>
      <c r="AT803" s="389"/>
      <c r="AU803" s="435" t="str">
        <f t="shared" si="758"/>
        <v/>
      </c>
      <c r="AV803" s="364" t="str">
        <f t="shared" si="759"/>
        <v/>
      </c>
      <c r="AW803" s="389"/>
      <c r="AX803" s="365" t="str">
        <f t="shared" si="760"/>
        <v/>
      </c>
      <c r="AY803" s="366" t="str">
        <f t="shared" si="748"/>
        <v/>
      </c>
      <c r="AZ803" s="358" t="str">
        <f t="shared" si="749"/>
        <v/>
      </c>
      <c r="BA803" s="366" t="str">
        <f t="shared" si="750"/>
        <v/>
      </c>
      <c r="BB803" s="358" t="str">
        <f t="shared" si="751"/>
        <v/>
      </c>
      <c r="BC803" s="366" t="str">
        <f t="shared" si="752"/>
        <v/>
      </c>
      <c r="BD803" s="367" t="str">
        <f t="shared" si="753"/>
        <v/>
      </c>
      <c r="BE803" s="356"/>
      <c r="BF803" s="356"/>
      <c r="BG803" s="356"/>
      <c r="BH803" s="356"/>
    </row>
    <row r="804" spans="1:83" ht="21.75" thickBot="1" x14ac:dyDescent="0.4">
      <c r="A804" s="368" t="s">
        <v>293</v>
      </c>
      <c r="B804" s="381">
        <v>0.2</v>
      </c>
      <c r="C804" s="372"/>
      <c r="D804" s="382"/>
      <c r="E804" s="372"/>
      <c r="F804" s="380"/>
      <c r="G804" s="355"/>
      <c r="H804" s="355"/>
      <c r="I804" s="355"/>
      <c r="J804" s="355"/>
      <c r="Q804" s="364" t="str">
        <f t="shared" si="734"/>
        <v/>
      </c>
      <c r="R804" s="388"/>
      <c r="S804" s="364" t="str">
        <f t="shared" si="735"/>
        <v/>
      </c>
      <c r="T804" s="445" t="str">
        <f t="shared" si="736"/>
        <v/>
      </c>
      <c r="U804" s="388"/>
      <c r="V804" s="445" t="str">
        <f t="shared" si="737"/>
        <v/>
      </c>
      <c r="W804" s="388"/>
      <c r="X804" s="445" t="str">
        <f t="shared" si="738"/>
        <v/>
      </c>
      <c r="Y804" s="364" t="str">
        <f t="shared" si="739"/>
        <v/>
      </c>
      <c r="Z804" s="388"/>
      <c r="AA804" s="364" t="str">
        <f t="shared" si="740"/>
        <v/>
      </c>
      <c r="AB804" s="445" t="str">
        <f t="shared" si="741"/>
        <v/>
      </c>
      <c r="AC804" s="388"/>
      <c r="AD804" s="445" t="str">
        <f t="shared" si="742"/>
        <v/>
      </c>
      <c r="AE804" s="364" t="str">
        <f t="shared" si="743"/>
        <v/>
      </c>
      <c r="AF804" s="388"/>
      <c r="AG804" s="364"/>
      <c r="AH804" s="445" t="str">
        <f t="shared" si="744"/>
        <v/>
      </c>
      <c r="AI804" s="388"/>
      <c r="AJ804" s="445" t="str">
        <f t="shared" si="745"/>
        <v/>
      </c>
      <c r="AK804" s="364" t="str">
        <f t="shared" si="746"/>
        <v/>
      </c>
      <c r="AL804" s="388"/>
      <c r="AM804" s="364" t="str">
        <f t="shared" si="747"/>
        <v/>
      </c>
      <c r="AN804" s="445" t="str">
        <f t="shared" si="754"/>
        <v/>
      </c>
      <c r="AO804" s="388"/>
      <c r="AP804" s="445" t="str">
        <f t="shared" si="755"/>
        <v/>
      </c>
      <c r="AQ804" s="434">
        <f t="shared" si="756"/>
        <v>0.2</v>
      </c>
      <c r="AR804" s="451"/>
      <c r="AS804" s="434" t="str">
        <f t="shared" si="757"/>
        <v/>
      </c>
      <c r="AT804" s="389"/>
      <c r="AU804" s="435" t="str">
        <f t="shared" si="758"/>
        <v/>
      </c>
      <c r="AV804" s="364" t="str">
        <f t="shared" si="759"/>
        <v/>
      </c>
      <c r="AW804" s="389"/>
      <c r="AX804" s="365" t="str">
        <f t="shared" si="760"/>
        <v/>
      </c>
      <c r="AY804" s="366" t="str">
        <f t="shared" si="748"/>
        <v/>
      </c>
      <c r="AZ804" s="358" t="str">
        <f t="shared" si="749"/>
        <v/>
      </c>
      <c r="BA804" s="366" t="str">
        <f t="shared" si="750"/>
        <v/>
      </c>
      <c r="BB804" s="358" t="str">
        <f t="shared" si="751"/>
        <v/>
      </c>
      <c r="BC804" s="366" t="str">
        <f t="shared" si="752"/>
        <v/>
      </c>
      <c r="BD804" s="367" t="str">
        <f t="shared" si="753"/>
        <v/>
      </c>
      <c r="BE804" s="356"/>
      <c r="BF804" s="356"/>
      <c r="BG804" s="356"/>
      <c r="BH804" s="356"/>
    </row>
    <row r="805" spans="1:83" ht="21.75" thickBot="1" x14ac:dyDescent="0.4">
      <c r="A805" s="368" t="s">
        <v>294</v>
      </c>
      <c r="B805" s="381">
        <v>0.2</v>
      </c>
      <c r="C805" s="372"/>
      <c r="D805" s="368" t="s">
        <v>284</v>
      </c>
      <c r="E805" s="374"/>
      <c r="F805" s="375">
        <f>IF(B805&gt;0,(B805-B804)/B804,"")</f>
        <v>0</v>
      </c>
      <c r="G805" s="355"/>
      <c r="H805" s="355"/>
      <c r="I805" s="355"/>
      <c r="J805" s="355"/>
      <c r="Q805" s="364" t="str">
        <f t="shared" si="734"/>
        <v/>
      </c>
      <c r="R805" s="388"/>
      <c r="S805" s="364" t="str">
        <f t="shared" si="735"/>
        <v/>
      </c>
      <c r="T805" s="445" t="str">
        <f t="shared" si="736"/>
        <v/>
      </c>
      <c r="U805" s="388"/>
      <c r="V805" s="445" t="str">
        <f t="shared" si="737"/>
        <v/>
      </c>
      <c r="W805" s="388"/>
      <c r="X805" s="445" t="str">
        <f t="shared" si="738"/>
        <v/>
      </c>
      <c r="Y805" s="364" t="str">
        <f t="shared" si="739"/>
        <v/>
      </c>
      <c r="Z805" s="388"/>
      <c r="AA805" s="364" t="str">
        <f t="shared" si="740"/>
        <v/>
      </c>
      <c r="AB805" s="445" t="str">
        <f t="shared" si="741"/>
        <v/>
      </c>
      <c r="AC805" s="388"/>
      <c r="AD805" s="445" t="str">
        <f t="shared" si="742"/>
        <v/>
      </c>
      <c r="AE805" s="364" t="str">
        <f t="shared" si="743"/>
        <v/>
      </c>
      <c r="AF805" s="388"/>
      <c r="AG805" s="364"/>
      <c r="AH805" s="445" t="str">
        <f t="shared" si="744"/>
        <v/>
      </c>
      <c r="AI805" s="388"/>
      <c r="AJ805" s="445" t="str">
        <f t="shared" si="745"/>
        <v/>
      </c>
      <c r="AK805" s="364" t="str">
        <f t="shared" si="746"/>
        <v/>
      </c>
      <c r="AL805" s="388"/>
      <c r="AM805" s="364" t="str">
        <f t="shared" si="747"/>
        <v/>
      </c>
      <c r="AN805" s="445" t="str">
        <f t="shared" si="754"/>
        <v/>
      </c>
      <c r="AO805" s="388"/>
      <c r="AP805" s="445" t="str">
        <f t="shared" si="755"/>
        <v/>
      </c>
      <c r="AQ805" s="434" t="str">
        <f t="shared" si="756"/>
        <v/>
      </c>
      <c r="AR805" s="451"/>
      <c r="AS805" s="434">
        <f t="shared" si="757"/>
        <v>0.2</v>
      </c>
      <c r="AT805" s="389"/>
      <c r="AU805" s="435">
        <f t="shared" si="758"/>
        <v>0</v>
      </c>
      <c r="AV805" s="364" t="str">
        <f t="shared" si="759"/>
        <v/>
      </c>
      <c r="AW805" s="389"/>
      <c r="AX805" s="365" t="str">
        <f t="shared" si="760"/>
        <v/>
      </c>
      <c r="AY805" s="366" t="str">
        <f t="shared" si="748"/>
        <v/>
      </c>
      <c r="AZ805" s="358" t="str">
        <f t="shared" si="749"/>
        <v/>
      </c>
      <c r="BA805" s="366" t="str">
        <f t="shared" si="750"/>
        <v/>
      </c>
      <c r="BB805" s="358" t="str">
        <f t="shared" si="751"/>
        <v/>
      </c>
      <c r="BC805" s="366" t="str">
        <f t="shared" si="752"/>
        <v/>
      </c>
      <c r="BD805" s="367" t="str">
        <f t="shared" si="753"/>
        <v/>
      </c>
      <c r="BE805" s="356"/>
      <c r="BF805" s="356"/>
      <c r="BG805" s="356"/>
      <c r="BH805" s="356"/>
    </row>
    <row r="806" spans="1:83" ht="21.75" thickBot="1" x14ac:dyDescent="0.4">
      <c r="A806" s="368" t="s">
        <v>295</v>
      </c>
      <c r="B806" s="381">
        <v>0.2</v>
      </c>
      <c r="C806" s="372"/>
      <c r="D806" s="368" t="s">
        <v>286</v>
      </c>
      <c r="E806" s="374"/>
      <c r="F806" s="375">
        <f>IF(B806&gt;0,(B806-B804)/B804,"")</f>
        <v>0</v>
      </c>
      <c r="G806" s="355"/>
      <c r="H806" s="355"/>
      <c r="I806" s="355"/>
      <c r="J806" s="355"/>
      <c r="Q806" s="364" t="str">
        <f t="shared" si="734"/>
        <v/>
      </c>
      <c r="R806" s="388"/>
      <c r="S806" s="364" t="str">
        <f t="shared" si="735"/>
        <v/>
      </c>
      <c r="T806" s="445" t="str">
        <f t="shared" si="736"/>
        <v/>
      </c>
      <c r="U806" s="388"/>
      <c r="V806" s="445" t="str">
        <f t="shared" si="737"/>
        <v/>
      </c>
      <c r="W806" s="388"/>
      <c r="X806" s="445" t="str">
        <f t="shared" si="738"/>
        <v/>
      </c>
      <c r="Y806" s="364" t="str">
        <f t="shared" si="739"/>
        <v/>
      </c>
      <c r="Z806" s="388"/>
      <c r="AA806" s="364" t="str">
        <f t="shared" si="740"/>
        <v/>
      </c>
      <c r="AB806" s="445" t="str">
        <f t="shared" si="741"/>
        <v/>
      </c>
      <c r="AC806" s="388"/>
      <c r="AD806" s="445" t="str">
        <f t="shared" si="742"/>
        <v/>
      </c>
      <c r="AE806" s="364" t="str">
        <f t="shared" si="743"/>
        <v/>
      </c>
      <c r="AF806" s="388"/>
      <c r="AG806" s="364"/>
      <c r="AH806" s="445" t="str">
        <f t="shared" si="744"/>
        <v/>
      </c>
      <c r="AI806" s="388"/>
      <c r="AJ806" s="445" t="str">
        <f t="shared" si="745"/>
        <v/>
      </c>
      <c r="AK806" s="364" t="str">
        <f t="shared" si="746"/>
        <v/>
      </c>
      <c r="AL806" s="388"/>
      <c r="AM806" s="364" t="str">
        <f t="shared" si="747"/>
        <v/>
      </c>
      <c r="AN806" s="445" t="str">
        <f t="shared" si="754"/>
        <v/>
      </c>
      <c r="AO806" s="388"/>
      <c r="AP806" s="445" t="str">
        <f t="shared" si="755"/>
        <v/>
      </c>
      <c r="AQ806" s="434" t="str">
        <f t="shared" si="756"/>
        <v/>
      </c>
      <c r="AR806" s="451"/>
      <c r="AS806" s="434" t="str">
        <f t="shared" si="757"/>
        <v/>
      </c>
      <c r="AT806" s="389"/>
      <c r="AU806" s="435" t="str">
        <f t="shared" si="758"/>
        <v/>
      </c>
      <c r="AV806" s="364">
        <f t="shared" si="759"/>
        <v>0.2</v>
      </c>
      <c r="AW806" s="389"/>
      <c r="AX806" s="365">
        <f>IF(A806="16) Qual porcentagem dos recursos financeiros de São Carlos será investida em abastecimento de água e estruturas de saneamento em 2050?   ",F806,"")</f>
        <v>0</v>
      </c>
      <c r="AY806" s="366" t="str">
        <f t="shared" si="748"/>
        <v/>
      </c>
      <c r="AZ806" s="358" t="str">
        <f t="shared" si="749"/>
        <v/>
      </c>
      <c r="BA806" s="366" t="str">
        <f t="shared" si="750"/>
        <v/>
      </c>
      <c r="BB806" s="358" t="str">
        <f t="shared" si="751"/>
        <v/>
      </c>
      <c r="BC806" s="366" t="str">
        <f t="shared" si="752"/>
        <v/>
      </c>
      <c r="BD806" s="367" t="str">
        <f t="shared" si="753"/>
        <v/>
      </c>
      <c r="BE806" s="356"/>
      <c r="BF806" s="356"/>
      <c r="BG806" s="356"/>
      <c r="BH806" s="356"/>
    </row>
    <row r="807" spans="1:83" ht="21.75" thickBot="1" x14ac:dyDescent="0.4">
      <c r="A807" s="355"/>
      <c r="B807" s="355"/>
      <c r="C807" s="355"/>
      <c r="D807" s="355"/>
      <c r="E807" s="355"/>
      <c r="F807" s="383"/>
      <c r="G807" s="355"/>
      <c r="H807" s="823" t="s">
        <v>296</v>
      </c>
      <c r="I807" s="823"/>
      <c r="J807" s="355"/>
      <c r="Q807" s="364" t="str">
        <f t="shared" si="734"/>
        <v/>
      </c>
      <c r="R807" s="388"/>
      <c r="S807" s="364" t="str">
        <f t="shared" si="735"/>
        <v/>
      </c>
      <c r="T807" s="445" t="str">
        <f t="shared" si="736"/>
        <v/>
      </c>
      <c r="U807" s="388"/>
      <c r="V807" s="445" t="str">
        <f t="shared" si="737"/>
        <v/>
      </c>
      <c r="W807" s="388"/>
      <c r="X807" s="445" t="str">
        <f t="shared" si="738"/>
        <v/>
      </c>
      <c r="Y807" s="364" t="str">
        <f t="shared" si="739"/>
        <v/>
      </c>
      <c r="Z807" s="388"/>
      <c r="AA807" s="364" t="str">
        <f t="shared" si="740"/>
        <v/>
      </c>
      <c r="AB807" s="445" t="str">
        <f t="shared" si="741"/>
        <v/>
      </c>
      <c r="AC807" s="388"/>
      <c r="AD807" s="445" t="str">
        <f t="shared" si="742"/>
        <v/>
      </c>
      <c r="AE807" s="364" t="str">
        <f t="shared" si="743"/>
        <v/>
      </c>
      <c r="AF807" s="388"/>
      <c r="AG807" s="364"/>
      <c r="AH807" s="445" t="str">
        <f t="shared" si="744"/>
        <v/>
      </c>
      <c r="AI807" s="388"/>
      <c r="AJ807" s="445" t="str">
        <f t="shared" si="745"/>
        <v/>
      </c>
      <c r="AK807" s="364" t="str">
        <f t="shared" si="746"/>
        <v/>
      </c>
      <c r="AL807" s="388"/>
      <c r="AM807" s="364" t="str">
        <f t="shared" si="747"/>
        <v/>
      </c>
      <c r="AN807" s="445" t="str">
        <f t="shared" si="754"/>
        <v/>
      </c>
      <c r="AO807" s="388"/>
      <c r="AP807" s="445" t="str">
        <f t="shared" si="755"/>
        <v/>
      </c>
      <c r="AQ807" s="434" t="str">
        <f t="shared" si="756"/>
        <v/>
      </c>
      <c r="AR807" s="451"/>
      <c r="AS807" s="434" t="str">
        <f t="shared" si="757"/>
        <v/>
      </c>
      <c r="AT807" s="389"/>
      <c r="AU807" s="435" t="str">
        <f t="shared" si="758"/>
        <v/>
      </c>
      <c r="AV807" s="364" t="str">
        <f t="shared" si="759"/>
        <v/>
      </c>
      <c r="AW807" s="389"/>
      <c r="AX807" s="365" t="str">
        <f t="shared" si="760"/>
        <v/>
      </c>
      <c r="AY807" s="366" t="str">
        <f t="shared" si="748"/>
        <v/>
      </c>
      <c r="AZ807" s="358" t="str">
        <f t="shared" si="749"/>
        <v/>
      </c>
      <c r="BA807" s="366" t="str">
        <f t="shared" si="750"/>
        <v/>
      </c>
      <c r="BB807" s="358" t="str">
        <f t="shared" si="751"/>
        <v/>
      </c>
      <c r="BC807" s="366" t="str">
        <f t="shared" si="752"/>
        <v/>
      </c>
      <c r="BD807" s="367" t="str">
        <f t="shared" si="753"/>
        <v/>
      </c>
      <c r="BE807" s="356"/>
      <c r="BF807" s="356"/>
      <c r="BG807" s="356"/>
      <c r="BH807" s="356"/>
    </row>
    <row r="808" spans="1:83" ht="21.75" thickBot="1" x14ac:dyDescent="0.4">
      <c r="A808" s="368" t="s">
        <v>297</v>
      </c>
      <c r="B808" s="820" t="s">
        <v>394</v>
      </c>
      <c r="C808" s="821"/>
      <c r="D808" s="821"/>
      <c r="E808" s="821"/>
      <c r="F808" s="821"/>
      <c r="G808" s="822"/>
      <c r="H808" s="819">
        <v>0</v>
      </c>
      <c r="I808" s="819"/>
      <c r="J808" s="355"/>
      <c r="Q808" s="364" t="str">
        <f t="shared" si="734"/>
        <v/>
      </c>
      <c r="R808" s="388"/>
      <c r="S808" s="364" t="str">
        <f t="shared" si="735"/>
        <v/>
      </c>
      <c r="T808" s="445" t="str">
        <f t="shared" si="736"/>
        <v/>
      </c>
      <c r="U808" s="388"/>
      <c r="V808" s="445" t="str">
        <f t="shared" si="737"/>
        <v/>
      </c>
      <c r="W808" s="388"/>
      <c r="X808" s="445" t="str">
        <f t="shared" si="738"/>
        <v/>
      </c>
      <c r="Y808" s="364" t="str">
        <f t="shared" si="739"/>
        <v/>
      </c>
      <c r="Z808" s="388"/>
      <c r="AA808" s="364" t="str">
        <f t="shared" si="740"/>
        <v/>
      </c>
      <c r="AB808" s="445" t="str">
        <f t="shared" si="741"/>
        <v/>
      </c>
      <c r="AC808" s="388"/>
      <c r="AD808" s="445" t="str">
        <f t="shared" si="742"/>
        <v/>
      </c>
      <c r="AE808" s="364" t="str">
        <f t="shared" si="743"/>
        <v/>
      </c>
      <c r="AF808" s="388"/>
      <c r="AG808" s="364"/>
      <c r="AH808" s="445" t="str">
        <f t="shared" si="744"/>
        <v/>
      </c>
      <c r="AI808" s="388"/>
      <c r="AJ808" s="445" t="str">
        <f t="shared" si="745"/>
        <v/>
      </c>
      <c r="AK808" s="364" t="str">
        <f t="shared" si="746"/>
        <v/>
      </c>
      <c r="AL808" s="388"/>
      <c r="AM808" s="364" t="str">
        <f t="shared" si="747"/>
        <v/>
      </c>
      <c r="AN808" s="445" t="str">
        <f t="shared" si="754"/>
        <v/>
      </c>
      <c r="AO808" s="388"/>
      <c r="AP808" s="445" t="str">
        <f t="shared" si="755"/>
        <v/>
      </c>
      <c r="AQ808" s="434" t="str">
        <f t="shared" si="756"/>
        <v/>
      </c>
      <c r="AR808" s="451"/>
      <c r="AS808" s="434" t="str">
        <f t="shared" si="757"/>
        <v/>
      </c>
      <c r="AT808" s="389"/>
      <c r="AU808" s="435" t="str">
        <f t="shared" si="758"/>
        <v/>
      </c>
      <c r="AV808" s="364" t="str">
        <f t="shared" si="759"/>
        <v/>
      </c>
      <c r="AW808" s="389"/>
      <c r="AX808" s="365" t="str">
        <f t="shared" si="760"/>
        <v/>
      </c>
      <c r="AY808" s="366">
        <f t="shared" si="748"/>
        <v>0</v>
      </c>
      <c r="AZ808" s="358" t="str">
        <f t="shared" si="749"/>
        <v/>
      </c>
      <c r="BA808" s="366" t="str">
        <f t="shared" si="750"/>
        <v/>
      </c>
      <c r="BB808" s="358" t="str">
        <f t="shared" si="751"/>
        <v/>
      </c>
      <c r="BC808" s="366" t="str">
        <f t="shared" si="752"/>
        <v/>
      </c>
      <c r="BD808" s="367" t="str">
        <f t="shared" si="753"/>
        <v/>
      </c>
      <c r="BE808" s="356"/>
      <c r="BF808" s="356"/>
      <c r="BG808" s="356"/>
      <c r="BH808" s="356"/>
    </row>
    <row r="809" spans="1:83" ht="21.75" thickBot="1" x14ac:dyDescent="0.4">
      <c r="A809" s="368" t="s">
        <v>299</v>
      </c>
      <c r="B809" s="820" t="s">
        <v>300</v>
      </c>
      <c r="C809" s="821"/>
      <c r="D809" s="821"/>
      <c r="E809" s="821"/>
      <c r="F809" s="821"/>
      <c r="G809" s="822"/>
      <c r="H809" s="819">
        <v>1</v>
      </c>
      <c r="I809" s="819"/>
      <c r="J809" s="355"/>
      <c r="Q809" s="364" t="str">
        <f t="shared" si="734"/>
        <v/>
      </c>
      <c r="R809" s="388"/>
      <c r="S809" s="364" t="str">
        <f t="shared" si="735"/>
        <v/>
      </c>
      <c r="T809" s="445" t="str">
        <f t="shared" si="736"/>
        <v/>
      </c>
      <c r="U809" s="388"/>
      <c r="V809" s="445" t="str">
        <f t="shared" si="737"/>
        <v/>
      </c>
      <c r="W809" s="388"/>
      <c r="X809" s="445" t="str">
        <f t="shared" si="738"/>
        <v/>
      </c>
      <c r="Y809" s="364" t="str">
        <f t="shared" si="739"/>
        <v/>
      </c>
      <c r="Z809" s="388"/>
      <c r="AA809" s="364" t="str">
        <f t="shared" si="740"/>
        <v/>
      </c>
      <c r="AB809" s="445" t="str">
        <f t="shared" si="741"/>
        <v/>
      </c>
      <c r="AC809" s="388"/>
      <c r="AD809" s="445" t="str">
        <f t="shared" si="742"/>
        <v/>
      </c>
      <c r="AE809" s="364" t="str">
        <f t="shared" si="743"/>
        <v/>
      </c>
      <c r="AF809" s="388"/>
      <c r="AG809" s="364"/>
      <c r="AH809" s="445" t="str">
        <f t="shared" si="744"/>
        <v/>
      </c>
      <c r="AI809" s="388"/>
      <c r="AJ809" s="445" t="str">
        <f t="shared" si="745"/>
        <v/>
      </c>
      <c r="AK809" s="364" t="str">
        <f t="shared" si="746"/>
        <v/>
      </c>
      <c r="AL809" s="388"/>
      <c r="AM809" s="364" t="str">
        <f t="shared" si="747"/>
        <v/>
      </c>
      <c r="AN809" s="445" t="str">
        <f t="shared" si="754"/>
        <v/>
      </c>
      <c r="AO809" s="388"/>
      <c r="AP809" s="445" t="str">
        <f t="shared" si="755"/>
        <v/>
      </c>
      <c r="AQ809" s="434" t="str">
        <f t="shared" si="756"/>
        <v/>
      </c>
      <c r="AR809" s="451"/>
      <c r="AS809" s="434" t="str">
        <f t="shared" si="757"/>
        <v/>
      </c>
      <c r="AT809" s="389"/>
      <c r="AU809" s="435" t="str">
        <f t="shared" si="758"/>
        <v/>
      </c>
      <c r="AV809" s="364" t="str">
        <f t="shared" si="759"/>
        <v/>
      </c>
      <c r="AW809" s="389"/>
      <c r="AX809" s="365" t="str">
        <f t="shared" si="760"/>
        <v/>
      </c>
      <c r="AY809" s="366" t="str">
        <f t="shared" si="748"/>
        <v/>
      </c>
      <c r="AZ809" s="358">
        <f t="shared" si="749"/>
        <v>1</v>
      </c>
      <c r="BA809" s="366" t="str">
        <f t="shared" si="750"/>
        <v/>
      </c>
      <c r="BB809" s="358" t="str">
        <f t="shared" si="751"/>
        <v/>
      </c>
      <c r="BC809" s="366" t="str">
        <f t="shared" si="752"/>
        <v/>
      </c>
      <c r="BD809" s="367" t="str">
        <f t="shared" si="753"/>
        <v/>
      </c>
      <c r="BE809" s="356"/>
      <c r="BF809" s="356"/>
      <c r="BG809" s="356"/>
      <c r="BH809" s="356"/>
    </row>
    <row r="810" spans="1:83" ht="21.75" thickBot="1" x14ac:dyDescent="0.4">
      <c r="A810" s="368" t="s">
        <v>301</v>
      </c>
      <c r="B810" s="820" t="s">
        <v>298</v>
      </c>
      <c r="C810" s="821"/>
      <c r="D810" s="821"/>
      <c r="E810" s="821"/>
      <c r="F810" s="821"/>
      <c r="G810" s="822"/>
      <c r="H810" s="819">
        <v>0</v>
      </c>
      <c r="I810" s="819"/>
      <c r="J810" s="355"/>
      <c r="Q810" s="364" t="str">
        <f t="shared" si="734"/>
        <v/>
      </c>
      <c r="R810" s="388"/>
      <c r="S810" s="364" t="str">
        <f t="shared" si="735"/>
        <v/>
      </c>
      <c r="T810" s="445" t="str">
        <f t="shared" si="736"/>
        <v/>
      </c>
      <c r="U810" s="388"/>
      <c r="V810" s="445" t="str">
        <f t="shared" si="737"/>
        <v/>
      </c>
      <c r="W810" s="388"/>
      <c r="X810" s="445" t="str">
        <f t="shared" si="738"/>
        <v/>
      </c>
      <c r="Y810" s="364" t="str">
        <f t="shared" si="739"/>
        <v/>
      </c>
      <c r="Z810" s="388"/>
      <c r="AA810" s="364" t="str">
        <f t="shared" si="740"/>
        <v/>
      </c>
      <c r="AB810" s="445" t="str">
        <f t="shared" si="741"/>
        <v/>
      </c>
      <c r="AC810" s="388"/>
      <c r="AD810" s="445" t="str">
        <f t="shared" si="742"/>
        <v/>
      </c>
      <c r="AE810" s="364" t="str">
        <f t="shared" si="743"/>
        <v/>
      </c>
      <c r="AF810" s="388"/>
      <c r="AG810" s="364"/>
      <c r="AH810" s="445" t="str">
        <f t="shared" si="744"/>
        <v/>
      </c>
      <c r="AI810" s="388"/>
      <c r="AJ810" s="445" t="str">
        <f t="shared" si="745"/>
        <v/>
      </c>
      <c r="AK810" s="364" t="str">
        <f t="shared" si="746"/>
        <v/>
      </c>
      <c r="AL810" s="388"/>
      <c r="AM810" s="364" t="str">
        <f t="shared" si="747"/>
        <v/>
      </c>
      <c r="AN810" s="445" t="str">
        <f t="shared" si="754"/>
        <v/>
      </c>
      <c r="AO810" s="388"/>
      <c r="AP810" s="445" t="str">
        <f t="shared" si="755"/>
        <v/>
      </c>
      <c r="AQ810" s="434" t="str">
        <f t="shared" si="756"/>
        <v/>
      </c>
      <c r="AR810" s="451"/>
      <c r="AS810" s="434" t="str">
        <f t="shared" si="757"/>
        <v/>
      </c>
      <c r="AT810" s="389"/>
      <c r="AU810" s="435" t="str">
        <f t="shared" si="758"/>
        <v/>
      </c>
      <c r="AV810" s="364" t="str">
        <f t="shared" si="759"/>
        <v/>
      </c>
      <c r="AW810" s="389"/>
      <c r="AX810" s="365" t="str">
        <f t="shared" si="760"/>
        <v/>
      </c>
      <c r="AY810" s="366" t="str">
        <f t="shared" si="748"/>
        <v/>
      </c>
      <c r="AZ810" s="358" t="str">
        <f t="shared" si="749"/>
        <v/>
      </c>
      <c r="BA810" s="366">
        <f t="shared" si="750"/>
        <v>0</v>
      </c>
      <c r="BB810" s="358" t="str">
        <f t="shared" si="751"/>
        <v/>
      </c>
      <c r="BC810" s="366" t="str">
        <f t="shared" si="752"/>
        <v/>
      </c>
      <c r="BD810" s="367" t="str">
        <f t="shared" si="753"/>
        <v/>
      </c>
      <c r="BE810" s="356"/>
      <c r="BF810" s="356"/>
      <c r="BG810" s="356"/>
      <c r="BH810" s="356"/>
    </row>
    <row r="811" spans="1:83" ht="21.75" thickBot="1" x14ac:dyDescent="0.4">
      <c r="A811" s="368" t="s">
        <v>302</v>
      </c>
      <c r="B811" s="820" t="s">
        <v>311</v>
      </c>
      <c r="C811" s="821"/>
      <c r="D811" s="821"/>
      <c r="E811" s="821"/>
      <c r="F811" s="821"/>
      <c r="G811" s="822"/>
      <c r="H811" s="819">
        <v>0</v>
      </c>
      <c r="I811" s="819"/>
      <c r="J811" s="355"/>
      <c r="Q811" s="364" t="str">
        <f t="shared" si="734"/>
        <v/>
      </c>
      <c r="R811" s="388"/>
      <c r="S811" s="364" t="str">
        <f t="shared" si="735"/>
        <v/>
      </c>
      <c r="T811" s="445" t="str">
        <f t="shared" si="736"/>
        <v/>
      </c>
      <c r="U811" s="388"/>
      <c r="V811" s="445" t="str">
        <f t="shared" si="737"/>
        <v/>
      </c>
      <c r="W811" s="388"/>
      <c r="X811" s="445" t="str">
        <f t="shared" si="738"/>
        <v/>
      </c>
      <c r="Y811" s="364" t="str">
        <f t="shared" si="739"/>
        <v/>
      </c>
      <c r="Z811" s="388"/>
      <c r="AA811" s="364" t="str">
        <f t="shared" si="740"/>
        <v/>
      </c>
      <c r="AB811" s="445" t="str">
        <f t="shared" si="741"/>
        <v/>
      </c>
      <c r="AC811" s="388"/>
      <c r="AD811" s="445" t="str">
        <f t="shared" si="742"/>
        <v/>
      </c>
      <c r="AE811" s="364" t="str">
        <f t="shared" si="743"/>
        <v/>
      </c>
      <c r="AF811" s="388"/>
      <c r="AG811" s="364"/>
      <c r="AH811" s="445" t="str">
        <f t="shared" si="744"/>
        <v/>
      </c>
      <c r="AI811" s="388"/>
      <c r="AJ811" s="445" t="str">
        <f t="shared" si="745"/>
        <v/>
      </c>
      <c r="AK811" s="364" t="str">
        <f t="shared" si="746"/>
        <v/>
      </c>
      <c r="AL811" s="388"/>
      <c r="AM811" s="364" t="str">
        <f t="shared" si="747"/>
        <v/>
      </c>
      <c r="AN811" s="445" t="str">
        <f t="shared" si="754"/>
        <v/>
      </c>
      <c r="AO811" s="388"/>
      <c r="AP811" s="445" t="str">
        <f t="shared" si="755"/>
        <v/>
      </c>
      <c r="AQ811" s="434" t="str">
        <f t="shared" si="756"/>
        <v/>
      </c>
      <c r="AR811" s="451"/>
      <c r="AS811" s="434" t="str">
        <f t="shared" si="757"/>
        <v/>
      </c>
      <c r="AT811" s="389"/>
      <c r="AU811" s="435" t="str">
        <f t="shared" si="758"/>
        <v/>
      </c>
      <c r="AV811" s="364" t="str">
        <f t="shared" si="759"/>
        <v/>
      </c>
      <c r="AW811" s="389"/>
      <c r="AX811" s="365" t="str">
        <f t="shared" si="760"/>
        <v/>
      </c>
      <c r="AY811" s="366" t="str">
        <f t="shared" si="748"/>
        <v/>
      </c>
      <c r="AZ811" s="358" t="str">
        <f t="shared" si="749"/>
        <v/>
      </c>
      <c r="BA811" s="366" t="str">
        <f t="shared" si="750"/>
        <v/>
      </c>
      <c r="BB811" s="358">
        <f t="shared" si="751"/>
        <v>0</v>
      </c>
      <c r="BC811" s="366" t="str">
        <f t="shared" si="752"/>
        <v/>
      </c>
      <c r="BD811" s="367" t="str">
        <f t="shared" si="753"/>
        <v/>
      </c>
      <c r="BE811" s="356"/>
      <c r="BF811" s="356"/>
      <c r="BG811" s="356"/>
      <c r="BH811" s="356"/>
    </row>
    <row r="812" spans="1:83" ht="21.75" thickBot="1" x14ac:dyDescent="0.4">
      <c r="A812" s="368" t="s">
        <v>303</v>
      </c>
      <c r="B812" s="820" t="s">
        <v>335</v>
      </c>
      <c r="C812" s="821"/>
      <c r="D812" s="821"/>
      <c r="E812" s="821"/>
      <c r="F812" s="821"/>
      <c r="G812" s="822"/>
      <c r="H812" s="819">
        <v>1</v>
      </c>
      <c r="I812" s="819"/>
      <c r="J812" s="355"/>
      <c r="Q812" s="364" t="str">
        <f t="shared" si="734"/>
        <v/>
      </c>
      <c r="R812" s="388"/>
      <c r="S812" s="364" t="str">
        <f t="shared" si="735"/>
        <v/>
      </c>
      <c r="T812" s="445" t="str">
        <f t="shared" si="736"/>
        <v/>
      </c>
      <c r="U812" s="388"/>
      <c r="V812" s="445" t="str">
        <f t="shared" si="737"/>
        <v/>
      </c>
      <c r="W812" s="388"/>
      <c r="X812" s="445" t="str">
        <f t="shared" si="738"/>
        <v/>
      </c>
      <c r="Y812" s="364" t="str">
        <f t="shared" si="739"/>
        <v/>
      </c>
      <c r="Z812" s="388"/>
      <c r="AA812" s="364" t="str">
        <f t="shared" si="740"/>
        <v/>
      </c>
      <c r="AB812" s="445" t="str">
        <f t="shared" si="741"/>
        <v/>
      </c>
      <c r="AC812" s="388"/>
      <c r="AD812" s="445" t="str">
        <f t="shared" si="742"/>
        <v/>
      </c>
      <c r="AE812" s="364" t="str">
        <f t="shared" si="743"/>
        <v/>
      </c>
      <c r="AF812" s="388"/>
      <c r="AG812" s="364"/>
      <c r="AH812" s="445" t="str">
        <f t="shared" si="744"/>
        <v/>
      </c>
      <c r="AI812" s="388"/>
      <c r="AJ812" s="445" t="str">
        <f t="shared" si="745"/>
        <v/>
      </c>
      <c r="AK812" s="364" t="str">
        <f t="shared" si="746"/>
        <v/>
      </c>
      <c r="AL812" s="388"/>
      <c r="AM812" s="364" t="str">
        <f t="shared" si="747"/>
        <v/>
      </c>
      <c r="AN812" s="445" t="str">
        <f t="shared" si="754"/>
        <v/>
      </c>
      <c r="AO812" s="388"/>
      <c r="AP812" s="445" t="str">
        <f t="shared" si="755"/>
        <v/>
      </c>
      <c r="AQ812" s="434" t="str">
        <f t="shared" si="756"/>
        <v/>
      </c>
      <c r="AR812" s="451"/>
      <c r="AS812" s="434" t="str">
        <f t="shared" si="757"/>
        <v/>
      </c>
      <c r="AT812" s="389"/>
      <c r="AU812" s="435" t="str">
        <f t="shared" si="758"/>
        <v/>
      </c>
      <c r="AV812" s="364" t="str">
        <f t="shared" si="759"/>
        <v/>
      </c>
      <c r="AW812" s="389"/>
      <c r="AX812" s="365" t="str">
        <f t="shared" si="760"/>
        <v/>
      </c>
      <c r="AY812" s="366" t="str">
        <f t="shared" si="748"/>
        <v/>
      </c>
      <c r="AZ812" s="358" t="str">
        <f t="shared" si="749"/>
        <v/>
      </c>
      <c r="BA812" s="366" t="str">
        <f t="shared" si="750"/>
        <v/>
      </c>
      <c r="BB812" s="358" t="str">
        <f t="shared" si="751"/>
        <v/>
      </c>
      <c r="BC812" s="366">
        <f t="shared" si="752"/>
        <v>1</v>
      </c>
      <c r="BD812" s="367" t="str">
        <f t="shared" si="753"/>
        <v/>
      </c>
      <c r="BE812" s="356"/>
      <c r="BF812" s="356"/>
      <c r="BG812" s="356"/>
      <c r="BH812" s="356"/>
    </row>
    <row r="813" spans="1:83" ht="21.75" thickBot="1" x14ac:dyDescent="0.4">
      <c r="A813" s="368" t="s">
        <v>305</v>
      </c>
      <c r="B813" s="820"/>
      <c r="C813" s="821"/>
      <c r="D813" s="821"/>
      <c r="E813" s="821"/>
      <c r="F813" s="821"/>
      <c r="G813" s="822"/>
      <c r="H813" s="819"/>
      <c r="I813" s="819"/>
      <c r="J813" s="355"/>
      <c r="Q813" s="364" t="str">
        <f t="shared" si="734"/>
        <v/>
      </c>
      <c r="R813" s="388"/>
      <c r="S813" s="364" t="str">
        <f t="shared" si="735"/>
        <v/>
      </c>
      <c r="T813" s="445" t="str">
        <f t="shared" si="736"/>
        <v/>
      </c>
      <c r="U813" s="388"/>
      <c r="V813" s="445" t="str">
        <f t="shared" si="737"/>
        <v/>
      </c>
      <c r="W813" s="388"/>
      <c r="X813" s="445" t="str">
        <f t="shared" si="738"/>
        <v/>
      </c>
      <c r="Y813" s="364" t="str">
        <f t="shared" si="739"/>
        <v/>
      </c>
      <c r="Z813" s="388"/>
      <c r="AA813" s="364" t="str">
        <f t="shared" si="740"/>
        <v/>
      </c>
      <c r="AB813" s="445" t="str">
        <f t="shared" si="741"/>
        <v/>
      </c>
      <c r="AC813" s="388"/>
      <c r="AD813" s="445" t="str">
        <f t="shared" si="742"/>
        <v/>
      </c>
      <c r="AE813" s="364" t="str">
        <f t="shared" si="743"/>
        <v/>
      </c>
      <c r="AF813" s="388"/>
      <c r="AG813" s="364"/>
      <c r="AH813" s="445" t="str">
        <f t="shared" si="744"/>
        <v/>
      </c>
      <c r="AI813" s="388"/>
      <c r="AJ813" s="445" t="str">
        <f t="shared" si="745"/>
        <v/>
      </c>
      <c r="AK813" s="364" t="str">
        <f t="shared" si="746"/>
        <v/>
      </c>
      <c r="AL813" s="388"/>
      <c r="AM813" s="364" t="str">
        <f t="shared" si="747"/>
        <v/>
      </c>
      <c r="AN813" s="445" t="str">
        <f t="shared" si="754"/>
        <v/>
      </c>
      <c r="AO813" s="388"/>
      <c r="AP813" s="445" t="str">
        <f t="shared" si="755"/>
        <v/>
      </c>
      <c r="AQ813" s="434" t="str">
        <f t="shared" si="756"/>
        <v/>
      </c>
      <c r="AR813" s="451"/>
      <c r="AS813" s="434" t="str">
        <f t="shared" si="757"/>
        <v/>
      </c>
      <c r="AT813" s="389"/>
      <c r="AU813" s="435" t="str">
        <f t="shared" si="758"/>
        <v/>
      </c>
      <c r="AV813" s="364" t="str">
        <f t="shared" si="759"/>
        <v/>
      </c>
      <c r="AW813" s="389"/>
      <c r="AX813" s="365" t="str">
        <f t="shared" si="760"/>
        <v/>
      </c>
      <c r="AY813" s="366" t="str">
        <f t="shared" si="748"/>
        <v/>
      </c>
      <c r="AZ813" s="358" t="str">
        <f t="shared" si="749"/>
        <v/>
      </c>
      <c r="BA813" s="366" t="str">
        <f t="shared" si="750"/>
        <v/>
      </c>
      <c r="BB813" s="358" t="str">
        <f t="shared" si="751"/>
        <v/>
      </c>
      <c r="BC813" s="366" t="str">
        <f t="shared" si="752"/>
        <v/>
      </c>
      <c r="BD813" s="367">
        <f t="shared" si="753"/>
        <v>0</v>
      </c>
      <c r="BE813" s="356"/>
      <c r="BF813" s="356"/>
      <c r="BG813" s="356"/>
      <c r="BH813" s="356"/>
      <c r="BJ813" s="360" t="str">
        <f>IF(B788&lt;20,SUM(AY787:BC813),"")</f>
        <v/>
      </c>
      <c r="BK813" s="360">
        <f>IF(AND(B788&gt;19,B788&lt;31),SUM(AY787:BC813),"")</f>
        <v>2</v>
      </c>
      <c r="BL813" s="360" t="str">
        <f>IF(B788&gt;30,SUM(AY787:BC813),"")</f>
        <v/>
      </c>
      <c r="BM813" s="356"/>
      <c r="BN813" s="360" t="str">
        <f>IF(AND(B788&lt;20,BJ813=0),1,"")</f>
        <v/>
      </c>
      <c r="BO813" s="360" t="str">
        <f>IF(AND(B788&lt;20,BJ813=1),1,"")</f>
        <v/>
      </c>
      <c r="BP813" s="360" t="str">
        <f>IF(AND(B788&lt;20,BJ813=2),1,"")</f>
        <v/>
      </c>
      <c r="BQ813" s="360" t="str">
        <f>IF(AND(B788&lt;20,BJ813=3),1,"")</f>
        <v/>
      </c>
      <c r="BR813" s="360" t="str">
        <f>IF(AND(B788&lt;20,BJ813=4),1,"")</f>
        <v/>
      </c>
      <c r="BS813" s="360" t="str">
        <f>IF(AND(B788&lt;20,BJ813=5),1,"")</f>
        <v/>
      </c>
      <c r="BT813" s="360" t="str">
        <f>IF(AND(AND(B788&gt;19,B788&lt;31),BK813=0),1,"")</f>
        <v/>
      </c>
      <c r="BU813" s="360" t="str">
        <f>IF(AND(AND(B788&gt;19,B788&lt;31),BK813=1),1,"")</f>
        <v/>
      </c>
      <c r="BV813" s="360">
        <f>IF(AND(AND(B788&gt;19,B788&lt;31),BK813=2),1,"")</f>
        <v>1</v>
      </c>
      <c r="BW813" s="360" t="str">
        <f>IF(AND(AND(B788&gt;19,B788&lt;31),BK813=3),1,"")</f>
        <v/>
      </c>
      <c r="BX813" s="360" t="str">
        <f>IF(AND(AND(B788&gt;19,B788&lt;31),BK813=4),1,"")</f>
        <v/>
      </c>
      <c r="BY813" s="360" t="str">
        <f>IF(AND(AND(B788&gt;19,B788&lt;31),BK813=5),1,"")</f>
        <v/>
      </c>
      <c r="BZ813" s="360" t="str">
        <f>IF(AND(B788&gt;30,BL813=0),1,"")</f>
        <v/>
      </c>
      <c r="CA813" s="360" t="str">
        <f>IF(AND(B788&gt;30,BL813=1),1,"")</f>
        <v/>
      </c>
      <c r="CB813" s="360" t="str">
        <f>IF(AND(B788&gt;30,BL813=2),1,"")</f>
        <v/>
      </c>
      <c r="CC813" s="360" t="str">
        <f>IF(AND(B788&gt;30,BL813=3),1,"")</f>
        <v/>
      </c>
      <c r="CD813" s="360" t="str">
        <f>IF(AND(B788&gt;30,BL813=4),1,"")</f>
        <v/>
      </c>
      <c r="CE813" s="360" t="str">
        <f>IF(AND(B788&gt;30,BL813=5),1,"")</f>
        <v/>
      </c>
    </row>
    <row r="814" spans="1:83" ht="36" x14ac:dyDescent="0.35">
      <c r="A814" s="818" t="str">
        <f>CONCATENATE("Voluntário",J814)</f>
        <v>Voluntário29</v>
      </c>
      <c r="B814" s="818"/>
      <c r="C814" s="818"/>
      <c r="D814" s="818"/>
      <c r="E814" s="818"/>
      <c r="F814" s="818"/>
      <c r="G814" s="818"/>
      <c r="H814" s="818"/>
      <c r="I814" s="818"/>
      <c r="J814" s="355">
        <f>J785+1</f>
        <v>29</v>
      </c>
      <c r="Q814" s="396"/>
      <c r="S814" s="396"/>
      <c r="T814" s="396"/>
      <c r="V814" s="396"/>
      <c r="X814" s="396"/>
      <c r="Y814" s="396"/>
      <c r="AA814" s="396"/>
      <c r="AB814" s="396"/>
      <c r="AD814" s="396"/>
      <c r="AE814" s="396"/>
      <c r="AG814" s="396"/>
      <c r="AH814" s="396"/>
      <c r="AJ814" s="396"/>
      <c r="AK814" s="396"/>
      <c r="AM814" s="396"/>
      <c r="AN814" s="396"/>
      <c r="AP814" s="396"/>
      <c r="AV814" s="396"/>
      <c r="AX814" s="397"/>
      <c r="AY814" s="398"/>
      <c r="AZ814" s="399"/>
      <c r="BA814" s="398"/>
      <c r="BB814" s="399"/>
      <c r="BC814" s="398"/>
      <c r="BD814" s="398"/>
      <c r="BE814" s="356"/>
      <c r="BF814" s="356"/>
      <c r="BG814" s="356"/>
      <c r="BH814" s="356"/>
    </row>
    <row r="815" spans="1:83" ht="21" x14ac:dyDescent="0.35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Q815" s="396"/>
      <c r="S815" s="396"/>
      <c r="T815" s="396"/>
      <c r="V815" s="396"/>
      <c r="X815" s="396"/>
      <c r="Y815" s="396"/>
      <c r="AA815" s="396"/>
      <c r="AB815" s="396"/>
      <c r="AD815" s="396"/>
      <c r="AE815" s="396"/>
      <c r="AG815" s="396"/>
      <c r="AH815" s="396"/>
      <c r="AJ815" s="396"/>
      <c r="AK815" s="396"/>
      <c r="AM815" s="396"/>
      <c r="AN815" s="396"/>
      <c r="AP815" s="396"/>
      <c r="AV815" s="396"/>
      <c r="AX815" s="397"/>
      <c r="AY815" s="398"/>
      <c r="AZ815" s="399"/>
      <c r="BA815" s="398"/>
      <c r="BB815" s="399"/>
      <c r="BC815" s="398"/>
      <c r="BD815" s="398"/>
      <c r="BE815" s="356"/>
      <c r="BF815" s="356"/>
      <c r="BG815" s="356"/>
      <c r="BH815" s="356"/>
    </row>
    <row r="816" spans="1:83" ht="21" x14ac:dyDescent="0.35">
      <c r="A816" s="356" t="s">
        <v>271</v>
      </c>
      <c r="B816" s="824" t="s">
        <v>395</v>
      </c>
      <c r="C816" s="819"/>
      <c r="D816" s="819"/>
      <c r="E816" s="819"/>
      <c r="F816" s="819"/>
      <c r="G816" s="819"/>
      <c r="H816" s="819"/>
      <c r="I816" s="819"/>
      <c r="J816" s="355"/>
      <c r="Q816" s="396"/>
      <c r="S816" s="396"/>
      <c r="T816" s="396"/>
      <c r="V816" s="396"/>
      <c r="X816" s="396"/>
      <c r="Y816" s="396"/>
      <c r="AA816" s="396"/>
      <c r="AB816" s="396"/>
      <c r="AD816" s="396"/>
      <c r="AE816" s="396"/>
      <c r="AG816" s="396"/>
      <c r="AH816" s="396"/>
      <c r="AJ816" s="396"/>
      <c r="AK816" s="396"/>
      <c r="AM816" s="396"/>
      <c r="AN816" s="396"/>
      <c r="AP816" s="396"/>
      <c r="AV816" s="396"/>
      <c r="AX816" s="397"/>
      <c r="AY816" s="398"/>
      <c r="AZ816" s="399"/>
      <c r="BA816" s="398"/>
      <c r="BB816" s="399"/>
      <c r="BC816" s="398"/>
      <c r="BD816" s="398"/>
      <c r="BE816" s="356"/>
      <c r="BF816" s="356"/>
      <c r="BG816" s="356"/>
      <c r="BH816" s="356"/>
    </row>
    <row r="817" spans="1:60" ht="21" x14ac:dyDescent="0.35">
      <c r="A817" s="356" t="s">
        <v>272</v>
      </c>
      <c r="B817" s="819">
        <v>15</v>
      </c>
      <c r="C817" s="819"/>
      <c r="D817" s="819"/>
      <c r="E817" s="819"/>
      <c r="F817" s="819"/>
      <c r="G817" s="819"/>
      <c r="H817" s="819"/>
      <c r="I817" s="819"/>
      <c r="J817" s="355"/>
      <c r="Q817" s="396"/>
      <c r="S817" s="396"/>
      <c r="T817" s="396"/>
      <c r="V817" s="396"/>
      <c r="X817" s="396"/>
      <c r="Y817" s="396"/>
      <c r="AA817" s="396"/>
      <c r="AB817" s="396"/>
      <c r="AD817" s="396"/>
      <c r="AE817" s="396"/>
      <c r="AG817" s="396"/>
      <c r="AH817" s="396"/>
      <c r="AJ817" s="396"/>
      <c r="AK817" s="396"/>
      <c r="AM817" s="396"/>
      <c r="AN817" s="396"/>
      <c r="AP817" s="396"/>
      <c r="AV817" s="396"/>
      <c r="AX817" s="397"/>
      <c r="AY817" s="398"/>
      <c r="AZ817" s="399"/>
      <c r="BA817" s="398"/>
      <c r="BB817" s="399"/>
      <c r="BC817" s="398"/>
      <c r="BD817" s="398"/>
      <c r="BE817" s="356"/>
      <c r="BF817" s="360">
        <f>IF(B817&lt;20,1,"")</f>
        <v>1</v>
      </c>
      <c r="BG817" s="360" t="str">
        <f>IF(AND(B817&gt;19,B817&lt;31),1,"")</f>
        <v/>
      </c>
      <c r="BH817" s="360" t="str">
        <f>IF(B817&gt;30,1,"")</f>
        <v/>
      </c>
    </row>
    <row r="818" spans="1:60" ht="21" x14ac:dyDescent="0.35">
      <c r="A818" s="356" t="s">
        <v>273</v>
      </c>
      <c r="B818" s="819" t="s">
        <v>343</v>
      </c>
      <c r="C818" s="819"/>
      <c r="D818" s="819"/>
      <c r="E818" s="819"/>
      <c r="F818" s="819"/>
      <c r="G818" s="819"/>
      <c r="H818" s="819"/>
      <c r="I818" s="819"/>
      <c r="J818" s="355"/>
      <c r="Q818" s="396"/>
      <c r="S818" s="396"/>
      <c r="T818" s="396"/>
      <c r="V818" s="396"/>
      <c r="X818" s="396"/>
      <c r="Y818" s="396"/>
      <c r="AA818" s="396"/>
      <c r="AB818" s="396"/>
      <c r="AD818" s="396"/>
      <c r="AE818" s="396"/>
      <c r="AG818" s="396"/>
      <c r="AH818" s="396"/>
      <c r="AJ818" s="396"/>
      <c r="AK818" s="396"/>
      <c r="AM818" s="396"/>
      <c r="AN818" s="396"/>
      <c r="AP818" s="396"/>
      <c r="AV818" s="396"/>
      <c r="AX818" s="397"/>
      <c r="AY818" s="398"/>
      <c r="AZ818" s="399"/>
      <c r="BA818" s="398"/>
      <c r="BB818" s="399"/>
      <c r="BC818" s="398"/>
      <c r="BD818" s="398"/>
      <c r="BE818" s="356"/>
      <c r="BF818" s="356"/>
      <c r="BG818" s="356"/>
      <c r="BH818" s="356"/>
    </row>
    <row r="819" spans="1:60" ht="21.75" thickBot="1" x14ac:dyDescent="0.4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Q819" s="396"/>
      <c r="S819" s="396"/>
      <c r="T819" s="396"/>
      <c r="V819" s="396"/>
      <c r="X819" s="396"/>
      <c r="Y819" s="396"/>
      <c r="AA819" s="396"/>
      <c r="AB819" s="396"/>
      <c r="AD819" s="396"/>
      <c r="AE819" s="396"/>
      <c r="AG819" s="396"/>
      <c r="AH819" s="396"/>
      <c r="AJ819" s="396"/>
      <c r="AK819" s="396"/>
      <c r="AM819" s="396"/>
      <c r="AN819" s="396"/>
      <c r="AP819" s="396"/>
      <c r="AV819" s="396"/>
      <c r="AX819" s="397"/>
      <c r="AY819" s="398"/>
      <c r="AZ819" s="399"/>
      <c r="BA819" s="398"/>
      <c r="BB819" s="399"/>
      <c r="BC819" s="398"/>
      <c r="BD819" s="398"/>
      <c r="BE819" s="356"/>
      <c r="BF819" s="356"/>
      <c r="BG819" s="356"/>
      <c r="BH819" s="356"/>
    </row>
    <row r="820" spans="1:60" ht="21.75" thickBot="1" x14ac:dyDescent="0.4">
      <c r="A820" s="368" t="s">
        <v>275</v>
      </c>
      <c r="B820" s="369">
        <v>4</v>
      </c>
      <c r="C820" s="370"/>
      <c r="D820" s="355"/>
      <c r="E820" s="355"/>
      <c r="F820" s="355"/>
      <c r="G820" s="355"/>
      <c r="H820" s="355"/>
      <c r="I820" s="355"/>
      <c r="J820" s="355"/>
      <c r="Q820" s="364" t="str">
        <f t="shared" ref="Q820:Q842" si="761">IF(A820="5) Quanto a sua casa pagava de conta de água mensalmente há 10 anos atrás (aproximadamente)?",F820,"")</f>
        <v/>
      </c>
      <c r="R820" s="388"/>
      <c r="S820" s="364" t="str">
        <f t="shared" ref="S820:S842" si="762">IF(A820="5) Quanto a sua casa pagava de conta de água mensalmente há 10 anos atrás (aproximadamente)?",I820,"")</f>
        <v/>
      </c>
      <c r="T820" s="445" t="str">
        <f t="shared" ref="T820:T842" si="763">IF(A820="6) Quanto a sua casa paga de conta de água hoje?  ",F820,"")</f>
        <v/>
      </c>
      <c r="U820" s="388"/>
      <c r="V820" s="445" t="str">
        <f t="shared" ref="V820:V842" si="764">IF(A820="7) Quanto você acha que sua casa pagará de conta de água em 2030?",F820,"")</f>
        <v/>
      </c>
      <c r="W820" s="388"/>
      <c r="X820" s="445" t="str">
        <f t="shared" ref="X820:X842" si="765">IF(A820="7) Quanto você acha que sua casa pagará de conta de água em 2030?",I820,"")</f>
        <v/>
      </c>
      <c r="Y820" s="364" t="str">
        <f t="shared" ref="Y820:Y842" si="766">IF(A820="8) Quanto você acha que sua casa pagará de conta de água em 2050?  ",F820,"")</f>
        <v/>
      </c>
      <c r="Z820" s="388"/>
      <c r="AA820" s="364" t="str">
        <f t="shared" ref="AA820:AA842" si="767">IF(A820="8) Quanto você acha que sua casa pagará de conta de água em 2050?  ",I820,"")</f>
        <v/>
      </c>
      <c r="AB820" s="445" t="str">
        <f t="shared" ref="AB820:AB842" si="768">IF(A820="9) Há dez anos atrás, sua casa produzia quantas sacolinhas de lixo por semana (aproximadamente)?",F820,"")</f>
        <v/>
      </c>
      <c r="AC820" s="388"/>
      <c r="AD820" s="445" t="str">
        <f t="shared" ref="AD820:AD842" si="769">IF(A820="9) Há dez anos atrás, sua casa produzia quantas sacolinhas de lixo por semana (aproximadamente)?",I820,"")</f>
        <v/>
      </c>
      <c r="AE820" s="364" t="str">
        <f t="shared" ref="AE820:AE842" si="770">IF(A820="10) Sua casa produz quantas sacolinhas de lixo por semana hoje em dia?   ",F820,"")</f>
        <v/>
      </c>
      <c r="AF820" s="388"/>
      <c r="AG820" s="364"/>
      <c r="AH820" s="445" t="str">
        <f t="shared" ref="AH820:AH842" si="771">IF(A820="11) Quantas sacolinhas de lixo você acha que sua casa produzirá por semana em 2030?  ",F820,"")</f>
        <v/>
      </c>
      <c r="AI820" s="388"/>
      <c r="AJ820" s="445" t="str">
        <f t="shared" ref="AJ820:AJ842" si="772">IF(A820="11) Quantas sacolinhas de lixo você acha que sua casa produzirá por semana em 2030?  ",I820,"")</f>
        <v/>
      </c>
      <c r="AK820" s="364" t="str">
        <f t="shared" ref="AK820:AK842" si="773">IF(A820="12) Quantas sacolinhas de lixo você acha que sua casa produzirá por semana em 2050?  ",F820,"")</f>
        <v/>
      </c>
      <c r="AL820" s="388"/>
      <c r="AM820" s="364" t="str">
        <f t="shared" ref="AM820:AM842" si="774">IF(A820="12) Quantas sacolinhas de lixo você acha que sua casa produzirá por semana em 2050?  ",I820,"")</f>
        <v/>
      </c>
      <c r="AN820" s="445" t="str">
        <f>IF(A820="13) Qual porcentagem dos recursos financeiros de São Carlos era investida em abastecimento de água e estruturas de saneamento dez anos atrás? ",B820,"")</f>
        <v/>
      </c>
      <c r="AO820" s="388"/>
      <c r="AP820" s="445" t="str">
        <f>IF(A820="13) Qual porcentagem dos recursos financeiros de São Carlos era investida em abastecimento de água e estruturas de saneamento dez anos atrás? ",F820,"")</f>
        <v/>
      </c>
      <c r="AQ820" s="434" t="str">
        <f>IF(A820="14) Qual porcentagem dos recursos financeiros de São Carlos é investida em abastecimento de água e estruturas de saneamento hoje? ",B820,"")</f>
        <v/>
      </c>
      <c r="AR820" s="451"/>
      <c r="AS820" s="434" t="str">
        <f>IF(A820="15) Qual porcentagem dos recursos financeiros de São Carlos será investida em abastecimento de água e estruturas de saneamento em 2030? ",B820,"")</f>
        <v/>
      </c>
      <c r="AT820" s="389"/>
      <c r="AU820" s="435" t="str">
        <f>IF(A820="15) Qual porcentagem dos recursos financeiros de São Carlos será investida em abastecimento de água e estruturas de saneamento em 2030? ",F820,"")</f>
        <v/>
      </c>
      <c r="AV820" s="364" t="str">
        <f>IF(A820="16) Qual porcentagem dos recursos financeiros de São Carlos será investida em abastecimento de água e estruturas de saneamento em 2050?   ",B820,"")</f>
        <v/>
      </c>
      <c r="AW820" s="389"/>
      <c r="AX820" s="365" t="str">
        <f>IF(A820="16) Qual porcentagem dos recursos financeiros de São Carlos será investida em abastecimento de água e estruturas de saneamento em 2050?   ",B820,"")</f>
        <v/>
      </c>
      <c r="AY820" s="366" t="str">
        <f t="shared" ref="AY820:AY842" si="775">IF(A820="17) De onde vem a água que você bebe?  ",H820,"")</f>
        <v/>
      </c>
      <c r="AZ820" s="358" t="str">
        <f t="shared" ref="AZ820:AZ842" si="776">IF(A820="18) Quem é responsável por trazer água para sua casa?  ",H820,"")</f>
        <v/>
      </c>
      <c r="BA820" s="366" t="str">
        <f t="shared" ref="BA820:BA842" si="777">IF(A820="19) O que acontece com o esgoto que sai da sua casa?  ",H820,"")</f>
        <v/>
      </c>
      <c r="BB820" s="358" t="str">
        <f t="shared" ref="BB820:BB842" si="778">IF(A820="20) Quem consome mais água em sua cidade: a população, as indústrias ou as fazendas? ",H820,"")</f>
        <v/>
      </c>
      <c r="BC820" s="366" t="str">
        <f t="shared" ref="BC820:BC842" si="779">IF(A820="21) Você se preocupa se a cidade em que você mora terá água para beber em 2100?  ",H820,"")</f>
        <v/>
      </c>
      <c r="BD820" s="367" t="str">
        <f t="shared" ref="BD820:BD842" si="780">IF(A820="22) Você acredita que pode ajudar no processo de decisão sobre gerenciamento dos recursos hídricos?  Se sim, como? ",H820,"")</f>
        <v/>
      </c>
      <c r="BE820" s="356"/>
      <c r="BF820" s="356"/>
      <c r="BG820" s="356"/>
      <c r="BH820" s="356"/>
    </row>
    <row r="821" spans="1:60" ht="21.75" thickBot="1" x14ac:dyDescent="0.4">
      <c r="A821" s="368" t="s">
        <v>276</v>
      </c>
      <c r="B821" s="369">
        <v>3</v>
      </c>
      <c r="C821" s="370"/>
      <c r="D821" s="355"/>
      <c r="E821" s="355"/>
      <c r="F821" s="355"/>
      <c r="G821" s="355"/>
      <c r="H821" s="355"/>
      <c r="I821" s="355"/>
      <c r="J821" s="355"/>
      <c r="Q821" s="364" t="str">
        <f t="shared" si="761"/>
        <v/>
      </c>
      <c r="R821" s="388"/>
      <c r="S821" s="364" t="str">
        <f t="shared" si="762"/>
        <v/>
      </c>
      <c r="T821" s="445" t="str">
        <f t="shared" si="763"/>
        <v/>
      </c>
      <c r="U821" s="388"/>
      <c r="V821" s="445" t="str">
        <f t="shared" si="764"/>
        <v/>
      </c>
      <c r="W821" s="388"/>
      <c r="X821" s="445" t="str">
        <f t="shared" si="765"/>
        <v/>
      </c>
      <c r="Y821" s="364" t="str">
        <f t="shared" si="766"/>
        <v/>
      </c>
      <c r="Z821" s="388"/>
      <c r="AA821" s="364" t="str">
        <f t="shared" si="767"/>
        <v/>
      </c>
      <c r="AB821" s="445" t="str">
        <f t="shared" si="768"/>
        <v/>
      </c>
      <c r="AC821" s="388"/>
      <c r="AD821" s="445" t="str">
        <f t="shared" si="769"/>
        <v/>
      </c>
      <c r="AE821" s="364" t="str">
        <f t="shared" si="770"/>
        <v/>
      </c>
      <c r="AF821" s="388"/>
      <c r="AG821" s="364"/>
      <c r="AH821" s="445" t="str">
        <f t="shared" si="771"/>
        <v/>
      </c>
      <c r="AI821" s="388"/>
      <c r="AJ821" s="445" t="str">
        <f t="shared" si="772"/>
        <v/>
      </c>
      <c r="AK821" s="364" t="str">
        <f t="shared" si="773"/>
        <v/>
      </c>
      <c r="AL821" s="388"/>
      <c r="AM821" s="364" t="str">
        <f t="shared" si="774"/>
        <v/>
      </c>
      <c r="AN821" s="445" t="str">
        <f t="shared" ref="AN821:AN842" si="781">IF(A821="13) Qual porcentagem dos recursos financeiros de São Carlos era investida em abastecimento de água e estruturas de saneamento dez anos atrás? ",B821,"")</f>
        <v/>
      </c>
      <c r="AO821" s="388"/>
      <c r="AP821" s="445" t="str">
        <f t="shared" ref="AP821:AP842" si="782">IF(A821="13) Qual porcentagem dos recursos financeiros de São Carlos era investida em abastecimento de água e estruturas de saneamento dez anos atrás? ",F821,"")</f>
        <v/>
      </c>
      <c r="AQ821" s="434" t="str">
        <f t="shared" ref="AQ821:AQ842" si="783">IF(A821="14) Qual porcentagem dos recursos financeiros de São Carlos é investida em abastecimento de água e estruturas de saneamento hoje? ",B821,"")</f>
        <v/>
      </c>
      <c r="AR821" s="451"/>
      <c r="AS821" s="434" t="str">
        <f t="shared" ref="AS821:AS842" si="784">IF(A821="15) Qual porcentagem dos recursos financeiros de São Carlos será investida em abastecimento de água e estruturas de saneamento em 2030? ",B821,"")</f>
        <v/>
      </c>
      <c r="AT821" s="389"/>
      <c r="AU821" s="435" t="str">
        <f t="shared" ref="AU821:AU842" si="785">IF(A821="15) Qual porcentagem dos recursos financeiros de São Carlos será investida em abastecimento de água e estruturas de saneamento em 2030? ",F821,"")</f>
        <v/>
      </c>
      <c r="AV821" s="364" t="str">
        <f t="shared" ref="AV821:AV842" si="786">IF(A821="16) Qual porcentagem dos recursos financeiros de São Carlos será investida em abastecimento de água e estruturas de saneamento em 2050?   ",B821,"")</f>
        <v/>
      </c>
      <c r="AW821" s="389"/>
      <c r="AX821" s="365" t="str">
        <f t="shared" ref="AX821:AX842" si="787">IF(A821="16) Qual porcentagem dos recursos financeiros de São Carlos será investida em abastecimento de água e estruturas de saneamento em 2050?   ",B821,"")</f>
        <v/>
      </c>
      <c r="AY821" s="366" t="str">
        <f t="shared" si="775"/>
        <v/>
      </c>
      <c r="AZ821" s="358" t="str">
        <f t="shared" si="776"/>
        <v/>
      </c>
      <c r="BA821" s="366" t="str">
        <f t="shared" si="777"/>
        <v/>
      </c>
      <c r="BB821" s="358" t="str">
        <f t="shared" si="778"/>
        <v/>
      </c>
      <c r="BC821" s="366" t="str">
        <f t="shared" si="779"/>
        <v/>
      </c>
      <c r="BD821" s="367" t="str">
        <f t="shared" si="780"/>
        <v/>
      </c>
      <c r="BE821" s="356"/>
      <c r="BF821" s="356"/>
      <c r="BG821" s="356"/>
      <c r="BH821" s="356"/>
    </row>
    <row r="822" spans="1:60" ht="21.75" thickBot="1" x14ac:dyDescent="0.4">
      <c r="A822" s="368" t="s">
        <v>277</v>
      </c>
      <c r="B822" s="369">
        <v>3</v>
      </c>
      <c r="C822" s="371"/>
      <c r="D822" s="355"/>
      <c r="E822" s="355"/>
      <c r="F822" s="355"/>
      <c r="G822" s="355"/>
      <c r="H822" s="355"/>
      <c r="I822" s="355"/>
      <c r="J822" s="355"/>
      <c r="Q822" s="364" t="str">
        <f t="shared" si="761"/>
        <v/>
      </c>
      <c r="R822" s="388"/>
      <c r="S822" s="364" t="str">
        <f t="shared" si="762"/>
        <v/>
      </c>
      <c r="T822" s="445" t="str">
        <f t="shared" si="763"/>
        <v/>
      </c>
      <c r="U822" s="388"/>
      <c r="V822" s="445" t="str">
        <f t="shared" si="764"/>
        <v/>
      </c>
      <c r="W822" s="388"/>
      <c r="X822" s="445" t="str">
        <f t="shared" si="765"/>
        <v/>
      </c>
      <c r="Y822" s="364" t="str">
        <f t="shared" si="766"/>
        <v/>
      </c>
      <c r="Z822" s="388"/>
      <c r="AA822" s="364" t="str">
        <f t="shared" si="767"/>
        <v/>
      </c>
      <c r="AB822" s="445" t="str">
        <f t="shared" si="768"/>
        <v/>
      </c>
      <c r="AC822" s="388"/>
      <c r="AD822" s="445" t="str">
        <f t="shared" si="769"/>
        <v/>
      </c>
      <c r="AE822" s="364" t="str">
        <f t="shared" si="770"/>
        <v/>
      </c>
      <c r="AF822" s="388"/>
      <c r="AG822" s="364"/>
      <c r="AH822" s="445" t="str">
        <f t="shared" si="771"/>
        <v/>
      </c>
      <c r="AI822" s="388"/>
      <c r="AJ822" s="445" t="str">
        <f t="shared" si="772"/>
        <v/>
      </c>
      <c r="AK822" s="364" t="str">
        <f t="shared" si="773"/>
        <v/>
      </c>
      <c r="AL822" s="388"/>
      <c r="AM822" s="364" t="str">
        <f t="shared" si="774"/>
        <v/>
      </c>
      <c r="AN822" s="445" t="str">
        <f t="shared" si="781"/>
        <v/>
      </c>
      <c r="AO822" s="388"/>
      <c r="AP822" s="445" t="str">
        <f t="shared" si="782"/>
        <v/>
      </c>
      <c r="AQ822" s="434" t="str">
        <f t="shared" si="783"/>
        <v/>
      </c>
      <c r="AR822" s="451"/>
      <c r="AS822" s="434" t="str">
        <f t="shared" si="784"/>
        <v/>
      </c>
      <c r="AT822" s="389"/>
      <c r="AU822" s="435" t="str">
        <f t="shared" si="785"/>
        <v/>
      </c>
      <c r="AV822" s="364" t="str">
        <f t="shared" si="786"/>
        <v/>
      </c>
      <c r="AW822" s="389"/>
      <c r="AX822" s="365" t="str">
        <f t="shared" si="787"/>
        <v/>
      </c>
      <c r="AY822" s="366" t="str">
        <f t="shared" si="775"/>
        <v/>
      </c>
      <c r="AZ822" s="358" t="str">
        <f t="shared" si="776"/>
        <v/>
      </c>
      <c r="BA822" s="366" t="str">
        <f t="shared" si="777"/>
        <v/>
      </c>
      <c r="BB822" s="358" t="str">
        <f t="shared" si="778"/>
        <v/>
      </c>
      <c r="BC822" s="366" t="str">
        <f t="shared" si="779"/>
        <v/>
      </c>
      <c r="BD822" s="367" t="str">
        <f t="shared" si="780"/>
        <v/>
      </c>
      <c r="BE822" s="356"/>
      <c r="BF822" s="356"/>
      <c r="BG822" s="356"/>
      <c r="BH822" s="356"/>
    </row>
    <row r="823" spans="1:60" ht="21.75" thickBot="1" x14ac:dyDescent="0.4">
      <c r="A823" s="368" t="s">
        <v>278</v>
      </c>
      <c r="B823" s="369">
        <v>1</v>
      </c>
      <c r="C823" s="370"/>
      <c r="D823" s="355"/>
      <c r="E823" s="355"/>
      <c r="F823" s="355"/>
      <c r="G823" s="355"/>
      <c r="H823" s="355"/>
      <c r="I823" s="355"/>
      <c r="J823" s="355"/>
      <c r="Q823" s="364" t="str">
        <f t="shared" si="761"/>
        <v/>
      </c>
      <c r="R823" s="388"/>
      <c r="S823" s="364" t="str">
        <f t="shared" si="762"/>
        <v/>
      </c>
      <c r="T823" s="445" t="str">
        <f t="shared" si="763"/>
        <v/>
      </c>
      <c r="U823" s="388"/>
      <c r="V823" s="445" t="str">
        <f t="shared" si="764"/>
        <v/>
      </c>
      <c r="W823" s="388"/>
      <c r="X823" s="445" t="str">
        <f t="shared" si="765"/>
        <v/>
      </c>
      <c r="Y823" s="364" t="str">
        <f t="shared" si="766"/>
        <v/>
      </c>
      <c r="Z823" s="388"/>
      <c r="AA823" s="364" t="str">
        <f t="shared" si="767"/>
        <v/>
      </c>
      <c r="AB823" s="445" t="str">
        <f t="shared" si="768"/>
        <v/>
      </c>
      <c r="AC823" s="388"/>
      <c r="AD823" s="445" t="str">
        <f t="shared" si="769"/>
        <v/>
      </c>
      <c r="AE823" s="364" t="str">
        <f t="shared" si="770"/>
        <v/>
      </c>
      <c r="AF823" s="388"/>
      <c r="AG823" s="364"/>
      <c r="AH823" s="445" t="str">
        <f t="shared" si="771"/>
        <v/>
      </c>
      <c r="AI823" s="388"/>
      <c r="AJ823" s="445" t="str">
        <f t="shared" si="772"/>
        <v/>
      </c>
      <c r="AK823" s="364" t="str">
        <f t="shared" si="773"/>
        <v/>
      </c>
      <c r="AL823" s="388"/>
      <c r="AM823" s="364" t="str">
        <f t="shared" si="774"/>
        <v/>
      </c>
      <c r="AN823" s="445" t="str">
        <f t="shared" si="781"/>
        <v/>
      </c>
      <c r="AO823" s="388"/>
      <c r="AP823" s="445" t="str">
        <f t="shared" si="782"/>
        <v/>
      </c>
      <c r="AQ823" s="434" t="str">
        <f t="shared" si="783"/>
        <v/>
      </c>
      <c r="AR823" s="451"/>
      <c r="AS823" s="434" t="str">
        <f t="shared" si="784"/>
        <v/>
      </c>
      <c r="AT823" s="389"/>
      <c r="AU823" s="435" t="str">
        <f t="shared" si="785"/>
        <v/>
      </c>
      <c r="AV823" s="364" t="str">
        <f t="shared" si="786"/>
        <v/>
      </c>
      <c r="AW823" s="389"/>
      <c r="AX823" s="365" t="str">
        <f t="shared" si="787"/>
        <v/>
      </c>
      <c r="AY823" s="366" t="str">
        <f t="shared" si="775"/>
        <v/>
      </c>
      <c r="AZ823" s="358" t="str">
        <f t="shared" si="776"/>
        <v/>
      </c>
      <c r="BA823" s="366" t="str">
        <f t="shared" si="777"/>
        <v/>
      </c>
      <c r="BB823" s="358" t="str">
        <f t="shared" si="778"/>
        <v/>
      </c>
      <c r="BC823" s="366" t="str">
        <f t="shared" si="779"/>
        <v/>
      </c>
      <c r="BD823" s="367" t="str">
        <f t="shared" si="780"/>
        <v/>
      </c>
      <c r="BE823" s="356"/>
      <c r="BF823" s="356"/>
      <c r="BG823" s="356"/>
      <c r="BH823" s="356"/>
    </row>
    <row r="824" spans="1:60" ht="21.75" thickBot="1" x14ac:dyDescent="0.4">
      <c r="A824" s="368" t="s">
        <v>279</v>
      </c>
      <c r="B824" s="369">
        <v>40</v>
      </c>
      <c r="C824" s="372"/>
      <c r="D824" s="814" t="s">
        <v>280</v>
      </c>
      <c r="E824" s="815"/>
      <c r="F824" s="373">
        <f>IF(B820&gt;0,B824/B820,"")</f>
        <v>10</v>
      </c>
      <c r="G824" s="368" t="s">
        <v>281</v>
      </c>
      <c r="H824" s="374"/>
      <c r="I824" s="375">
        <f>IF(B820&gt;0,(F824-F825)/F825,"")</f>
        <v>-0.70000000000000007</v>
      </c>
      <c r="J824" s="355"/>
      <c r="Q824" s="364">
        <f t="shared" si="761"/>
        <v>10</v>
      </c>
      <c r="R824" s="388"/>
      <c r="S824" s="364">
        <f t="shared" si="762"/>
        <v>-0.70000000000000007</v>
      </c>
      <c r="T824" s="445" t="str">
        <f t="shared" si="763"/>
        <v/>
      </c>
      <c r="U824" s="388"/>
      <c r="V824" s="445" t="str">
        <f t="shared" si="764"/>
        <v/>
      </c>
      <c r="W824" s="388"/>
      <c r="X824" s="445" t="str">
        <f t="shared" si="765"/>
        <v/>
      </c>
      <c r="Y824" s="364" t="str">
        <f t="shared" si="766"/>
        <v/>
      </c>
      <c r="Z824" s="388"/>
      <c r="AA824" s="364" t="str">
        <f t="shared" si="767"/>
        <v/>
      </c>
      <c r="AB824" s="445" t="str">
        <f t="shared" si="768"/>
        <v/>
      </c>
      <c r="AC824" s="388"/>
      <c r="AD824" s="445" t="str">
        <f t="shared" si="769"/>
        <v/>
      </c>
      <c r="AE824" s="364" t="str">
        <f t="shared" si="770"/>
        <v/>
      </c>
      <c r="AF824" s="388"/>
      <c r="AG824" s="364"/>
      <c r="AH824" s="445" t="str">
        <f t="shared" si="771"/>
        <v/>
      </c>
      <c r="AI824" s="388"/>
      <c r="AJ824" s="445" t="str">
        <f t="shared" si="772"/>
        <v/>
      </c>
      <c r="AK824" s="364" t="str">
        <f t="shared" si="773"/>
        <v/>
      </c>
      <c r="AL824" s="388"/>
      <c r="AM824" s="364" t="str">
        <f t="shared" si="774"/>
        <v/>
      </c>
      <c r="AN824" s="445" t="str">
        <f t="shared" si="781"/>
        <v/>
      </c>
      <c r="AO824" s="388"/>
      <c r="AP824" s="445" t="str">
        <f t="shared" si="782"/>
        <v/>
      </c>
      <c r="AQ824" s="434" t="str">
        <f t="shared" si="783"/>
        <v/>
      </c>
      <c r="AR824" s="451"/>
      <c r="AS824" s="434" t="str">
        <f t="shared" si="784"/>
        <v/>
      </c>
      <c r="AT824" s="389"/>
      <c r="AU824" s="435" t="str">
        <f t="shared" si="785"/>
        <v/>
      </c>
      <c r="AV824" s="364" t="str">
        <f t="shared" si="786"/>
        <v/>
      </c>
      <c r="AW824" s="389"/>
      <c r="AX824" s="365" t="str">
        <f t="shared" si="787"/>
        <v/>
      </c>
      <c r="AY824" s="366" t="str">
        <f t="shared" si="775"/>
        <v/>
      </c>
      <c r="AZ824" s="358" t="str">
        <f t="shared" si="776"/>
        <v/>
      </c>
      <c r="BA824" s="366" t="str">
        <f t="shared" si="777"/>
        <v/>
      </c>
      <c r="BB824" s="358" t="str">
        <f t="shared" si="778"/>
        <v/>
      </c>
      <c r="BC824" s="366" t="str">
        <f t="shared" si="779"/>
        <v/>
      </c>
      <c r="BD824" s="367" t="str">
        <f t="shared" si="780"/>
        <v/>
      </c>
      <c r="BE824" s="356"/>
      <c r="BF824" s="356"/>
      <c r="BG824" s="356"/>
      <c r="BH824" s="356"/>
    </row>
    <row r="825" spans="1:60" ht="21.75" thickBot="1" x14ac:dyDescent="0.4">
      <c r="A825" s="368" t="s">
        <v>282</v>
      </c>
      <c r="B825" s="369">
        <v>100</v>
      </c>
      <c r="C825" s="372"/>
      <c r="D825" s="814" t="s">
        <v>280</v>
      </c>
      <c r="E825" s="815"/>
      <c r="F825" s="373">
        <f>IF(B821&gt;0,B825/B821,"")</f>
        <v>33.333333333333336</v>
      </c>
      <c r="G825" s="376"/>
      <c r="H825" s="377"/>
      <c r="I825" s="378"/>
      <c r="J825" s="355"/>
      <c r="Q825" s="364" t="str">
        <f t="shared" si="761"/>
        <v/>
      </c>
      <c r="R825" s="388"/>
      <c r="S825" s="364" t="str">
        <f t="shared" si="762"/>
        <v/>
      </c>
      <c r="T825" s="445">
        <f t="shared" si="763"/>
        <v>33.333333333333336</v>
      </c>
      <c r="U825" s="388"/>
      <c r="V825" s="445" t="str">
        <f t="shared" si="764"/>
        <v/>
      </c>
      <c r="W825" s="388"/>
      <c r="X825" s="445" t="str">
        <f t="shared" si="765"/>
        <v/>
      </c>
      <c r="Y825" s="364" t="str">
        <f t="shared" si="766"/>
        <v/>
      </c>
      <c r="Z825" s="388"/>
      <c r="AA825" s="364" t="str">
        <f t="shared" si="767"/>
        <v/>
      </c>
      <c r="AB825" s="445" t="str">
        <f t="shared" si="768"/>
        <v/>
      </c>
      <c r="AC825" s="388"/>
      <c r="AD825" s="445" t="str">
        <f t="shared" si="769"/>
        <v/>
      </c>
      <c r="AE825" s="364" t="str">
        <f t="shared" si="770"/>
        <v/>
      </c>
      <c r="AF825" s="388"/>
      <c r="AG825" s="364"/>
      <c r="AH825" s="445" t="str">
        <f t="shared" si="771"/>
        <v/>
      </c>
      <c r="AI825" s="388"/>
      <c r="AJ825" s="445" t="str">
        <f t="shared" si="772"/>
        <v/>
      </c>
      <c r="AK825" s="364" t="str">
        <f t="shared" si="773"/>
        <v/>
      </c>
      <c r="AL825" s="388"/>
      <c r="AM825" s="364" t="str">
        <f t="shared" si="774"/>
        <v/>
      </c>
      <c r="AN825" s="445" t="str">
        <f t="shared" si="781"/>
        <v/>
      </c>
      <c r="AO825" s="388"/>
      <c r="AP825" s="445" t="str">
        <f t="shared" si="782"/>
        <v/>
      </c>
      <c r="AQ825" s="434" t="str">
        <f t="shared" si="783"/>
        <v/>
      </c>
      <c r="AR825" s="451"/>
      <c r="AS825" s="434" t="str">
        <f t="shared" si="784"/>
        <v/>
      </c>
      <c r="AT825" s="389"/>
      <c r="AU825" s="435" t="str">
        <f t="shared" si="785"/>
        <v/>
      </c>
      <c r="AV825" s="364" t="str">
        <f t="shared" si="786"/>
        <v/>
      </c>
      <c r="AW825" s="389"/>
      <c r="AX825" s="365" t="str">
        <f t="shared" si="787"/>
        <v/>
      </c>
      <c r="AY825" s="366" t="str">
        <f t="shared" si="775"/>
        <v/>
      </c>
      <c r="AZ825" s="358" t="str">
        <f t="shared" si="776"/>
        <v/>
      </c>
      <c r="BA825" s="366" t="str">
        <f t="shared" si="777"/>
        <v/>
      </c>
      <c r="BB825" s="358" t="str">
        <f t="shared" si="778"/>
        <v/>
      </c>
      <c r="BC825" s="366" t="str">
        <f t="shared" si="779"/>
        <v/>
      </c>
      <c r="BD825" s="367" t="str">
        <f t="shared" si="780"/>
        <v/>
      </c>
      <c r="BE825" s="356"/>
      <c r="BF825" s="356"/>
      <c r="BG825" s="356"/>
      <c r="BH825" s="356"/>
    </row>
    <row r="826" spans="1:60" ht="21.75" thickBot="1" x14ac:dyDescent="0.4">
      <c r="A826" s="368" t="s">
        <v>283</v>
      </c>
      <c r="B826" s="369">
        <v>200</v>
      </c>
      <c r="C826" s="372"/>
      <c r="D826" s="814" t="s">
        <v>280</v>
      </c>
      <c r="E826" s="815"/>
      <c r="F826" s="373">
        <f>IF(B822&gt;0,B826/B822,"")</f>
        <v>66.666666666666671</v>
      </c>
      <c r="G826" s="368" t="s">
        <v>284</v>
      </c>
      <c r="H826" s="374"/>
      <c r="I826" s="375">
        <f>IF(B821&gt;0,(F826-F825)/F825,"")</f>
        <v>1</v>
      </c>
      <c r="J826" s="355"/>
      <c r="Q826" s="364" t="str">
        <f t="shared" si="761"/>
        <v/>
      </c>
      <c r="R826" s="388"/>
      <c r="S826" s="364" t="str">
        <f t="shared" si="762"/>
        <v/>
      </c>
      <c r="T826" s="445" t="str">
        <f t="shared" si="763"/>
        <v/>
      </c>
      <c r="U826" s="388"/>
      <c r="V826" s="445">
        <f t="shared" si="764"/>
        <v>66.666666666666671</v>
      </c>
      <c r="W826" s="388"/>
      <c r="X826" s="445">
        <f t="shared" si="765"/>
        <v>1</v>
      </c>
      <c r="Y826" s="364" t="str">
        <f t="shared" si="766"/>
        <v/>
      </c>
      <c r="Z826" s="388"/>
      <c r="AA826" s="364" t="str">
        <f t="shared" si="767"/>
        <v/>
      </c>
      <c r="AB826" s="445" t="str">
        <f t="shared" si="768"/>
        <v/>
      </c>
      <c r="AC826" s="388"/>
      <c r="AD826" s="445" t="str">
        <f t="shared" si="769"/>
        <v/>
      </c>
      <c r="AE826" s="364" t="str">
        <f t="shared" si="770"/>
        <v/>
      </c>
      <c r="AF826" s="388"/>
      <c r="AG826" s="364"/>
      <c r="AH826" s="445" t="str">
        <f t="shared" si="771"/>
        <v/>
      </c>
      <c r="AI826" s="388"/>
      <c r="AJ826" s="445" t="str">
        <f t="shared" si="772"/>
        <v/>
      </c>
      <c r="AK826" s="364" t="str">
        <f t="shared" si="773"/>
        <v/>
      </c>
      <c r="AL826" s="388"/>
      <c r="AM826" s="364" t="str">
        <f t="shared" si="774"/>
        <v/>
      </c>
      <c r="AN826" s="445" t="str">
        <f t="shared" si="781"/>
        <v/>
      </c>
      <c r="AO826" s="388"/>
      <c r="AP826" s="445" t="str">
        <f t="shared" si="782"/>
        <v/>
      </c>
      <c r="AQ826" s="434" t="str">
        <f t="shared" si="783"/>
        <v/>
      </c>
      <c r="AR826" s="451"/>
      <c r="AS826" s="434" t="str">
        <f t="shared" si="784"/>
        <v/>
      </c>
      <c r="AT826" s="389"/>
      <c r="AU826" s="435" t="str">
        <f t="shared" si="785"/>
        <v/>
      </c>
      <c r="AV826" s="364" t="str">
        <f t="shared" si="786"/>
        <v/>
      </c>
      <c r="AW826" s="389"/>
      <c r="AX826" s="365" t="str">
        <f t="shared" si="787"/>
        <v/>
      </c>
      <c r="AY826" s="366" t="str">
        <f t="shared" si="775"/>
        <v/>
      </c>
      <c r="AZ826" s="358" t="str">
        <f t="shared" si="776"/>
        <v/>
      </c>
      <c r="BA826" s="366" t="str">
        <f t="shared" si="777"/>
        <v/>
      </c>
      <c r="BB826" s="358" t="str">
        <f t="shared" si="778"/>
        <v/>
      </c>
      <c r="BC826" s="366" t="str">
        <f t="shared" si="779"/>
        <v/>
      </c>
      <c r="BD826" s="367" t="str">
        <f t="shared" si="780"/>
        <v/>
      </c>
      <c r="BE826" s="356"/>
      <c r="BF826" s="356"/>
      <c r="BG826" s="356"/>
      <c r="BH826" s="356"/>
    </row>
    <row r="827" spans="1:60" ht="21.75" thickBot="1" x14ac:dyDescent="0.4">
      <c r="A827" s="368" t="s">
        <v>285</v>
      </c>
      <c r="B827" s="369">
        <v>100</v>
      </c>
      <c r="C827" s="372"/>
      <c r="D827" s="814" t="s">
        <v>280</v>
      </c>
      <c r="E827" s="815"/>
      <c r="F827" s="373">
        <f>IF(B823&gt;0,B827/B823,"")</f>
        <v>100</v>
      </c>
      <c r="G827" s="368" t="s">
        <v>286</v>
      </c>
      <c r="H827" s="374"/>
      <c r="I827" s="375">
        <f>IF(B822&gt;0,(F827-F825)/F825,"")</f>
        <v>1.9999999999999996</v>
      </c>
      <c r="J827" s="355"/>
      <c r="Q827" s="364" t="str">
        <f t="shared" si="761"/>
        <v/>
      </c>
      <c r="R827" s="388"/>
      <c r="S827" s="364" t="str">
        <f t="shared" si="762"/>
        <v/>
      </c>
      <c r="T827" s="445" t="str">
        <f t="shared" si="763"/>
        <v/>
      </c>
      <c r="U827" s="388"/>
      <c r="V827" s="445" t="str">
        <f t="shared" si="764"/>
        <v/>
      </c>
      <c r="W827" s="388"/>
      <c r="X827" s="445" t="str">
        <f t="shared" si="765"/>
        <v/>
      </c>
      <c r="Y827" s="364">
        <f t="shared" si="766"/>
        <v>100</v>
      </c>
      <c r="Z827" s="388"/>
      <c r="AA827" s="364">
        <f t="shared" si="767"/>
        <v>1.9999999999999996</v>
      </c>
      <c r="AB827" s="445" t="str">
        <f t="shared" si="768"/>
        <v/>
      </c>
      <c r="AC827" s="388"/>
      <c r="AD827" s="445" t="str">
        <f t="shared" si="769"/>
        <v/>
      </c>
      <c r="AE827" s="364" t="str">
        <f t="shared" si="770"/>
        <v/>
      </c>
      <c r="AF827" s="388"/>
      <c r="AG827" s="364"/>
      <c r="AH827" s="445" t="str">
        <f t="shared" si="771"/>
        <v/>
      </c>
      <c r="AI827" s="388"/>
      <c r="AJ827" s="445" t="str">
        <f t="shared" si="772"/>
        <v/>
      </c>
      <c r="AK827" s="364" t="str">
        <f t="shared" si="773"/>
        <v/>
      </c>
      <c r="AL827" s="388"/>
      <c r="AM827" s="364" t="str">
        <f t="shared" si="774"/>
        <v/>
      </c>
      <c r="AN827" s="445" t="str">
        <f t="shared" si="781"/>
        <v/>
      </c>
      <c r="AO827" s="388"/>
      <c r="AP827" s="445" t="str">
        <f t="shared" si="782"/>
        <v/>
      </c>
      <c r="AQ827" s="434" t="str">
        <f t="shared" si="783"/>
        <v/>
      </c>
      <c r="AR827" s="451"/>
      <c r="AS827" s="434" t="str">
        <f t="shared" si="784"/>
        <v/>
      </c>
      <c r="AT827" s="389"/>
      <c r="AU827" s="435" t="str">
        <f t="shared" si="785"/>
        <v/>
      </c>
      <c r="AV827" s="364" t="str">
        <f t="shared" si="786"/>
        <v/>
      </c>
      <c r="AW827" s="389"/>
      <c r="AX827" s="365" t="str">
        <f t="shared" si="787"/>
        <v/>
      </c>
      <c r="AY827" s="366" t="str">
        <f t="shared" si="775"/>
        <v/>
      </c>
      <c r="AZ827" s="358" t="str">
        <f t="shared" si="776"/>
        <v/>
      </c>
      <c r="BA827" s="366" t="str">
        <f t="shared" si="777"/>
        <v/>
      </c>
      <c r="BB827" s="358" t="str">
        <f t="shared" si="778"/>
        <v/>
      </c>
      <c r="BC827" s="366" t="str">
        <f t="shared" si="779"/>
        <v/>
      </c>
      <c r="BD827" s="367" t="str">
        <f t="shared" si="780"/>
        <v/>
      </c>
      <c r="BE827" s="356"/>
      <c r="BF827" s="356"/>
      <c r="BG827" s="356"/>
      <c r="BH827" s="356"/>
    </row>
    <row r="828" spans="1:60" ht="21.75" thickBot="1" x14ac:dyDescent="0.4">
      <c r="A828" s="368" t="s">
        <v>287</v>
      </c>
      <c r="B828" s="369">
        <v>35</v>
      </c>
      <c r="C828" s="372"/>
      <c r="D828" s="814" t="s">
        <v>288</v>
      </c>
      <c r="E828" s="815"/>
      <c r="F828" s="373">
        <f>IF(B824&gt;0,B828/B820,"")</f>
        <v>8.75</v>
      </c>
      <c r="G828" s="368" t="s">
        <v>281</v>
      </c>
      <c r="H828" s="374"/>
      <c r="I828" s="375">
        <f>IF(B824&gt;0,(F828-F829)/F829,"")</f>
        <v>0.25</v>
      </c>
      <c r="J828" s="355"/>
      <c r="Q828" s="364" t="str">
        <f t="shared" si="761"/>
        <v/>
      </c>
      <c r="R828" s="388"/>
      <c r="S828" s="364" t="str">
        <f t="shared" si="762"/>
        <v/>
      </c>
      <c r="T828" s="445" t="str">
        <f t="shared" si="763"/>
        <v/>
      </c>
      <c r="U828" s="388"/>
      <c r="V828" s="445" t="str">
        <f t="shared" si="764"/>
        <v/>
      </c>
      <c r="W828" s="388"/>
      <c r="X828" s="445" t="str">
        <f t="shared" si="765"/>
        <v/>
      </c>
      <c r="Y828" s="364" t="str">
        <f t="shared" si="766"/>
        <v/>
      </c>
      <c r="Z828" s="388"/>
      <c r="AA828" s="364" t="str">
        <f t="shared" si="767"/>
        <v/>
      </c>
      <c r="AB828" s="445">
        <f t="shared" si="768"/>
        <v>8.75</v>
      </c>
      <c r="AC828" s="388"/>
      <c r="AD828" s="445">
        <f t="shared" si="769"/>
        <v>0.25</v>
      </c>
      <c r="AE828" s="364" t="str">
        <f t="shared" si="770"/>
        <v/>
      </c>
      <c r="AF828" s="388"/>
      <c r="AG828" s="364"/>
      <c r="AH828" s="445" t="str">
        <f t="shared" si="771"/>
        <v/>
      </c>
      <c r="AI828" s="388"/>
      <c r="AJ828" s="445" t="str">
        <f t="shared" si="772"/>
        <v/>
      </c>
      <c r="AK828" s="364" t="str">
        <f t="shared" si="773"/>
        <v/>
      </c>
      <c r="AL828" s="388"/>
      <c r="AM828" s="364" t="str">
        <f t="shared" si="774"/>
        <v/>
      </c>
      <c r="AN828" s="445" t="str">
        <f t="shared" si="781"/>
        <v/>
      </c>
      <c r="AO828" s="388"/>
      <c r="AP828" s="445" t="str">
        <f t="shared" si="782"/>
        <v/>
      </c>
      <c r="AQ828" s="434" t="str">
        <f t="shared" si="783"/>
        <v/>
      </c>
      <c r="AR828" s="451"/>
      <c r="AS828" s="434" t="str">
        <f t="shared" si="784"/>
        <v/>
      </c>
      <c r="AT828" s="389"/>
      <c r="AU828" s="435" t="str">
        <f t="shared" si="785"/>
        <v/>
      </c>
      <c r="AV828" s="364" t="str">
        <f t="shared" si="786"/>
        <v/>
      </c>
      <c r="AW828" s="389"/>
      <c r="AX828" s="365" t="str">
        <f t="shared" si="787"/>
        <v/>
      </c>
      <c r="AY828" s="366" t="str">
        <f t="shared" si="775"/>
        <v/>
      </c>
      <c r="AZ828" s="358" t="str">
        <f t="shared" si="776"/>
        <v/>
      </c>
      <c r="BA828" s="366" t="str">
        <f t="shared" si="777"/>
        <v/>
      </c>
      <c r="BB828" s="358" t="str">
        <f t="shared" si="778"/>
        <v/>
      </c>
      <c r="BC828" s="366" t="str">
        <f t="shared" si="779"/>
        <v/>
      </c>
      <c r="BD828" s="367" t="str">
        <f t="shared" si="780"/>
        <v/>
      </c>
      <c r="BE828" s="356"/>
      <c r="BF828" s="356"/>
      <c r="BG828" s="356"/>
      <c r="BH828" s="356"/>
    </row>
    <row r="829" spans="1:60" ht="21.75" thickBot="1" x14ac:dyDescent="0.4">
      <c r="A829" s="368" t="s">
        <v>289</v>
      </c>
      <c r="B829" s="369">
        <v>21</v>
      </c>
      <c r="C829" s="372"/>
      <c r="D829" s="816" t="s">
        <v>288</v>
      </c>
      <c r="E829" s="817"/>
      <c r="F829" s="373">
        <f>IF(B825&gt;0,B829/B821,"")</f>
        <v>7</v>
      </c>
      <c r="G829" s="379"/>
      <c r="H829" s="372"/>
      <c r="I829" s="380"/>
      <c r="J829" s="355"/>
      <c r="Q829" s="364" t="str">
        <f t="shared" si="761"/>
        <v/>
      </c>
      <c r="R829" s="388"/>
      <c r="S829" s="364" t="str">
        <f t="shared" si="762"/>
        <v/>
      </c>
      <c r="T829" s="445" t="str">
        <f t="shared" si="763"/>
        <v/>
      </c>
      <c r="U829" s="388"/>
      <c r="V829" s="445" t="str">
        <f t="shared" si="764"/>
        <v/>
      </c>
      <c r="W829" s="388"/>
      <c r="X829" s="445" t="str">
        <f t="shared" si="765"/>
        <v/>
      </c>
      <c r="Y829" s="364" t="str">
        <f t="shared" si="766"/>
        <v/>
      </c>
      <c r="Z829" s="388"/>
      <c r="AA829" s="364" t="str">
        <f t="shared" si="767"/>
        <v/>
      </c>
      <c r="AB829" s="445" t="str">
        <f t="shared" si="768"/>
        <v/>
      </c>
      <c r="AC829" s="388"/>
      <c r="AD829" s="445" t="str">
        <f t="shared" si="769"/>
        <v/>
      </c>
      <c r="AE829" s="364">
        <f t="shared" si="770"/>
        <v>7</v>
      </c>
      <c r="AF829" s="388"/>
      <c r="AG829" s="364"/>
      <c r="AH829" s="445" t="str">
        <f t="shared" si="771"/>
        <v/>
      </c>
      <c r="AI829" s="388"/>
      <c r="AJ829" s="445" t="str">
        <f t="shared" si="772"/>
        <v/>
      </c>
      <c r="AK829" s="364" t="str">
        <f t="shared" si="773"/>
        <v/>
      </c>
      <c r="AL829" s="388"/>
      <c r="AM829" s="364" t="str">
        <f t="shared" si="774"/>
        <v/>
      </c>
      <c r="AN829" s="445" t="str">
        <f t="shared" si="781"/>
        <v/>
      </c>
      <c r="AO829" s="388"/>
      <c r="AP829" s="445" t="str">
        <f t="shared" si="782"/>
        <v/>
      </c>
      <c r="AQ829" s="434" t="str">
        <f t="shared" si="783"/>
        <v/>
      </c>
      <c r="AR829" s="451"/>
      <c r="AS829" s="434" t="str">
        <f t="shared" si="784"/>
        <v/>
      </c>
      <c r="AT829" s="389"/>
      <c r="AU829" s="435" t="str">
        <f t="shared" si="785"/>
        <v/>
      </c>
      <c r="AV829" s="364" t="str">
        <f t="shared" si="786"/>
        <v/>
      </c>
      <c r="AW829" s="389"/>
      <c r="AX829" s="365" t="str">
        <f t="shared" si="787"/>
        <v/>
      </c>
      <c r="AY829" s="366" t="str">
        <f t="shared" si="775"/>
        <v/>
      </c>
      <c r="AZ829" s="358" t="str">
        <f t="shared" si="776"/>
        <v/>
      </c>
      <c r="BA829" s="366" t="str">
        <f t="shared" si="777"/>
        <v/>
      </c>
      <c r="BB829" s="358" t="str">
        <f t="shared" si="778"/>
        <v/>
      </c>
      <c r="BC829" s="366" t="str">
        <f t="shared" si="779"/>
        <v/>
      </c>
      <c r="BD829" s="367" t="str">
        <f t="shared" si="780"/>
        <v/>
      </c>
      <c r="BE829" s="356"/>
      <c r="BF829" s="356"/>
      <c r="BG829" s="356"/>
      <c r="BH829" s="356"/>
    </row>
    <row r="830" spans="1:60" ht="21.75" thickBot="1" x14ac:dyDescent="0.4">
      <c r="A830" s="368" t="s">
        <v>290</v>
      </c>
      <c r="B830" s="369">
        <v>21</v>
      </c>
      <c r="C830" s="372"/>
      <c r="D830" s="814" t="s">
        <v>288</v>
      </c>
      <c r="E830" s="815"/>
      <c r="F830" s="373">
        <f>IF(B826&gt;0,B830/B822,"")</f>
        <v>7</v>
      </c>
      <c r="G830" s="368" t="s">
        <v>284</v>
      </c>
      <c r="H830" s="374"/>
      <c r="I830" s="375">
        <f>IF(B825&gt;0,(F830-F829)/F829,"")</f>
        <v>0</v>
      </c>
      <c r="J830" s="355"/>
      <c r="Q830" s="364" t="str">
        <f t="shared" si="761"/>
        <v/>
      </c>
      <c r="R830" s="388"/>
      <c r="S830" s="364" t="str">
        <f t="shared" si="762"/>
        <v/>
      </c>
      <c r="T830" s="445" t="str">
        <f t="shared" si="763"/>
        <v/>
      </c>
      <c r="U830" s="388"/>
      <c r="V830" s="445" t="str">
        <f t="shared" si="764"/>
        <v/>
      </c>
      <c r="W830" s="388"/>
      <c r="X830" s="445" t="str">
        <f t="shared" si="765"/>
        <v/>
      </c>
      <c r="Y830" s="364" t="str">
        <f t="shared" si="766"/>
        <v/>
      </c>
      <c r="Z830" s="388"/>
      <c r="AA830" s="364" t="str">
        <f t="shared" si="767"/>
        <v/>
      </c>
      <c r="AB830" s="445" t="str">
        <f t="shared" si="768"/>
        <v/>
      </c>
      <c r="AC830" s="388"/>
      <c r="AD830" s="445" t="str">
        <f t="shared" si="769"/>
        <v/>
      </c>
      <c r="AE830" s="364" t="str">
        <f t="shared" si="770"/>
        <v/>
      </c>
      <c r="AF830" s="388"/>
      <c r="AG830" s="364"/>
      <c r="AH830" s="445">
        <f t="shared" si="771"/>
        <v>7</v>
      </c>
      <c r="AI830" s="388"/>
      <c r="AJ830" s="445">
        <f t="shared" si="772"/>
        <v>0</v>
      </c>
      <c r="AK830" s="364" t="str">
        <f t="shared" si="773"/>
        <v/>
      </c>
      <c r="AL830" s="388"/>
      <c r="AM830" s="364" t="str">
        <f t="shared" si="774"/>
        <v/>
      </c>
      <c r="AN830" s="445" t="str">
        <f t="shared" si="781"/>
        <v/>
      </c>
      <c r="AO830" s="388"/>
      <c r="AP830" s="445" t="str">
        <f t="shared" si="782"/>
        <v/>
      </c>
      <c r="AQ830" s="434" t="str">
        <f t="shared" si="783"/>
        <v/>
      </c>
      <c r="AR830" s="451"/>
      <c r="AS830" s="434" t="str">
        <f t="shared" si="784"/>
        <v/>
      </c>
      <c r="AT830" s="389"/>
      <c r="AU830" s="435" t="str">
        <f t="shared" si="785"/>
        <v/>
      </c>
      <c r="AV830" s="364" t="str">
        <f t="shared" si="786"/>
        <v/>
      </c>
      <c r="AW830" s="389"/>
      <c r="AX830" s="365" t="str">
        <f t="shared" si="787"/>
        <v/>
      </c>
      <c r="AY830" s="366" t="str">
        <f t="shared" si="775"/>
        <v/>
      </c>
      <c r="AZ830" s="358" t="str">
        <f t="shared" si="776"/>
        <v/>
      </c>
      <c r="BA830" s="366" t="str">
        <f t="shared" si="777"/>
        <v/>
      </c>
      <c r="BB830" s="358" t="str">
        <f t="shared" si="778"/>
        <v/>
      </c>
      <c r="BC830" s="366" t="str">
        <f t="shared" si="779"/>
        <v/>
      </c>
      <c r="BD830" s="367" t="str">
        <f t="shared" si="780"/>
        <v/>
      </c>
      <c r="BE830" s="356"/>
      <c r="BF830" s="356"/>
      <c r="BG830" s="356"/>
      <c r="BH830" s="356"/>
    </row>
    <row r="831" spans="1:60" ht="21.75" thickBot="1" x14ac:dyDescent="0.4">
      <c r="A831" s="368" t="s">
        <v>291</v>
      </c>
      <c r="B831" s="369">
        <v>14</v>
      </c>
      <c r="C831" s="372"/>
      <c r="D831" s="814" t="s">
        <v>288</v>
      </c>
      <c r="E831" s="815"/>
      <c r="F831" s="373">
        <f>IF(B827&gt;0,B831/B823,"")</f>
        <v>14</v>
      </c>
      <c r="G831" s="368" t="s">
        <v>286</v>
      </c>
      <c r="H831" s="374"/>
      <c r="I831" s="375">
        <f>IF(B826&gt;0,(F831-F829)/F829,"")</f>
        <v>1</v>
      </c>
      <c r="J831" s="355"/>
      <c r="Q831" s="364" t="str">
        <f t="shared" si="761"/>
        <v/>
      </c>
      <c r="R831" s="388"/>
      <c r="S831" s="364" t="str">
        <f t="shared" si="762"/>
        <v/>
      </c>
      <c r="T831" s="445" t="str">
        <f t="shared" si="763"/>
        <v/>
      </c>
      <c r="U831" s="388"/>
      <c r="V831" s="445" t="str">
        <f t="shared" si="764"/>
        <v/>
      </c>
      <c r="W831" s="388"/>
      <c r="X831" s="445" t="str">
        <f t="shared" si="765"/>
        <v/>
      </c>
      <c r="Y831" s="364" t="str">
        <f t="shared" si="766"/>
        <v/>
      </c>
      <c r="Z831" s="388"/>
      <c r="AA831" s="364" t="str">
        <f t="shared" si="767"/>
        <v/>
      </c>
      <c r="AB831" s="445" t="str">
        <f t="shared" si="768"/>
        <v/>
      </c>
      <c r="AC831" s="388"/>
      <c r="AD831" s="445" t="str">
        <f t="shared" si="769"/>
        <v/>
      </c>
      <c r="AE831" s="364" t="str">
        <f t="shared" si="770"/>
        <v/>
      </c>
      <c r="AF831" s="388"/>
      <c r="AG831" s="364"/>
      <c r="AH831" s="445" t="str">
        <f t="shared" si="771"/>
        <v/>
      </c>
      <c r="AI831" s="388"/>
      <c r="AJ831" s="445" t="str">
        <f t="shared" si="772"/>
        <v/>
      </c>
      <c r="AK831" s="364">
        <f t="shared" si="773"/>
        <v>14</v>
      </c>
      <c r="AL831" s="388"/>
      <c r="AM831" s="364">
        <f t="shared" si="774"/>
        <v>1</v>
      </c>
      <c r="AN831" s="445" t="str">
        <f t="shared" si="781"/>
        <v/>
      </c>
      <c r="AO831" s="388"/>
      <c r="AP831" s="445" t="str">
        <f t="shared" si="782"/>
        <v/>
      </c>
      <c r="AQ831" s="434" t="str">
        <f t="shared" si="783"/>
        <v/>
      </c>
      <c r="AR831" s="451"/>
      <c r="AS831" s="434" t="str">
        <f t="shared" si="784"/>
        <v/>
      </c>
      <c r="AT831" s="389"/>
      <c r="AU831" s="435" t="str">
        <f t="shared" si="785"/>
        <v/>
      </c>
      <c r="AV831" s="364" t="str">
        <f t="shared" si="786"/>
        <v/>
      </c>
      <c r="AW831" s="389"/>
      <c r="AX831" s="365" t="str">
        <f t="shared" si="787"/>
        <v/>
      </c>
      <c r="AY831" s="366" t="str">
        <f t="shared" si="775"/>
        <v/>
      </c>
      <c r="AZ831" s="358" t="str">
        <f t="shared" si="776"/>
        <v/>
      </c>
      <c r="BA831" s="366" t="str">
        <f t="shared" si="777"/>
        <v/>
      </c>
      <c r="BB831" s="358" t="str">
        <f t="shared" si="778"/>
        <v/>
      </c>
      <c r="BC831" s="366" t="str">
        <f t="shared" si="779"/>
        <v/>
      </c>
      <c r="BD831" s="367" t="str">
        <f t="shared" si="780"/>
        <v/>
      </c>
      <c r="BE831" s="356"/>
      <c r="BF831" s="356"/>
      <c r="BG831" s="356"/>
      <c r="BH831" s="356"/>
    </row>
    <row r="832" spans="1:60" ht="21.75" thickBot="1" x14ac:dyDescent="0.4">
      <c r="A832" s="368" t="s">
        <v>292</v>
      </c>
      <c r="B832" s="381">
        <v>0.3</v>
      </c>
      <c r="C832" s="372"/>
      <c r="D832" s="368" t="s">
        <v>281</v>
      </c>
      <c r="E832" s="374"/>
      <c r="F832" s="375">
        <f>IF(B832&gt;0,(B832-B833)/B833,"")</f>
        <v>0</v>
      </c>
      <c r="G832" s="355"/>
      <c r="H832" s="355"/>
      <c r="I832" s="355"/>
      <c r="J832" s="355"/>
      <c r="Q832" s="364" t="str">
        <f t="shared" si="761"/>
        <v/>
      </c>
      <c r="R832" s="388"/>
      <c r="S832" s="364" t="str">
        <f t="shared" si="762"/>
        <v/>
      </c>
      <c r="T832" s="445" t="str">
        <f t="shared" si="763"/>
        <v/>
      </c>
      <c r="U832" s="388"/>
      <c r="V832" s="445" t="str">
        <f t="shared" si="764"/>
        <v/>
      </c>
      <c r="W832" s="388"/>
      <c r="X832" s="445" t="str">
        <f t="shared" si="765"/>
        <v/>
      </c>
      <c r="Y832" s="364" t="str">
        <f t="shared" si="766"/>
        <v/>
      </c>
      <c r="Z832" s="388"/>
      <c r="AA832" s="364" t="str">
        <f t="shared" si="767"/>
        <v/>
      </c>
      <c r="AB832" s="445" t="str">
        <f t="shared" si="768"/>
        <v/>
      </c>
      <c r="AC832" s="388"/>
      <c r="AD832" s="445" t="str">
        <f t="shared" si="769"/>
        <v/>
      </c>
      <c r="AE832" s="364" t="str">
        <f t="shared" si="770"/>
        <v/>
      </c>
      <c r="AF832" s="388"/>
      <c r="AG832" s="364"/>
      <c r="AH832" s="445" t="str">
        <f t="shared" si="771"/>
        <v/>
      </c>
      <c r="AI832" s="388"/>
      <c r="AJ832" s="445" t="str">
        <f t="shared" si="772"/>
        <v/>
      </c>
      <c r="AK832" s="364" t="str">
        <f t="shared" si="773"/>
        <v/>
      </c>
      <c r="AL832" s="388"/>
      <c r="AM832" s="364" t="str">
        <f t="shared" si="774"/>
        <v/>
      </c>
      <c r="AN832" s="445">
        <f t="shared" si="781"/>
        <v>0.3</v>
      </c>
      <c r="AO832" s="388"/>
      <c r="AP832" s="445">
        <f t="shared" si="782"/>
        <v>0</v>
      </c>
      <c r="AQ832" s="434" t="str">
        <f t="shared" si="783"/>
        <v/>
      </c>
      <c r="AR832" s="451"/>
      <c r="AS832" s="434" t="str">
        <f t="shared" si="784"/>
        <v/>
      </c>
      <c r="AT832" s="389"/>
      <c r="AU832" s="435" t="str">
        <f t="shared" si="785"/>
        <v/>
      </c>
      <c r="AV832" s="364" t="str">
        <f t="shared" si="786"/>
        <v/>
      </c>
      <c r="AW832" s="389"/>
      <c r="AX832" s="365" t="str">
        <f t="shared" si="787"/>
        <v/>
      </c>
      <c r="AY832" s="366" t="str">
        <f t="shared" si="775"/>
        <v/>
      </c>
      <c r="AZ832" s="358" t="str">
        <f t="shared" si="776"/>
        <v/>
      </c>
      <c r="BA832" s="366" t="str">
        <f t="shared" si="777"/>
        <v/>
      </c>
      <c r="BB832" s="358" t="str">
        <f t="shared" si="778"/>
        <v/>
      </c>
      <c r="BC832" s="366" t="str">
        <f t="shared" si="779"/>
        <v/>
      </c>
      <c r="BD832" s="367" t="str">
        <f t="shared" si="780"/>
        <v/>
      </c>
      <c r="BE832" s="356"/>
      <c r="BF832" s="356"/>
      <c r="BG832" s="356"/>
      <c r="BH832" s="356"/>
    </row>
    <row r="833" spans="1:83" ht="21.75" thickBot="1" x14ac:dyDescent="0.4">
      <c r="A833" s="368" t="s">
        <v>293</v>
      </c>
      <c r="B833" s="381">
        <v>0.3</v>
      </c>
      <c r="C833" s="372"/>
      <c r="D833" s="382"/>
      <c r="E833" s="372"/>
      <c r="F833" s="380"/>
      <c r="G833" s="355"/>
      <c r="H833" s="355"/>
      <c r="I833" s="355"/>
      <c r="J833" s="355"/>
      <c r="Q833" s="364" t="str">
        <f t="shared" si="761"/>
        <v/>
      </c>
      <c r="R833" s="388"/>
      <c r="S833" s="364" t="str">
        <f t="shared" si="762"/>
        <v/>
      </c>
      <c r="T833" s="445" t="str">
        <f t="shared" si="763"/>
        <v/>
      </c>
      <c r="U833" s="388"/>
      <c r="V833" s="445" t="str">
        <f t="shared" si="764"/>
        <v/>
      </c>
      <c r="W833" s="388"/>
      <c r="X833" s="445" t="str">
        <f t="shared" si="765"/>
        <v/>
      </c>
      <c r="Y833" s="364" t="str">
        <f t="shared" si="766"/>
        <v/>
      </c>
      <c r="Z833" s="388"/>
      <c r="AA833" s="364" t="str">
        <f t="shared" si="767"/>
        <v/>
      </c>
      <c r="AB833" s="445" t="str">
        <f t="shared" si="768"/>
        <v/>
      </c>
      <c r="AC833" s="388"/>
      <c r="AD833" s="445" t="str">
        <f t="shared" si="769"/>
        <v/>
      </c>
      <c r="AE833" s="364" t="str">
        <f t="shared" si="770"/>
        <v/>
      </c>
      <c r="AF833" s="388"/>
      <c r="AG833" s="364"/>
      <c r="AH833" s="445" t="str">
        <f t="shared" si="771"/>
        <v/>
      </c>
      <c r="AI833" s="388"/>
      <c r="AJ833" s="445" t="str">
        <f t="shared" si="772"/>
        <v/>
      </c>
      <c r="AK833" s="364" t="str">
        <f t="shared" si="773"/>
        <v/>
      </c>
      <c r="AL833" s="388"/>
      <c r="AM833" s="364" t="str">
        <f t="shared" si="774"/>
        <v/>
      </c>
      <c r="AN833" s="445" t="str">
        <f t="shared" si="781"/>
        <v/>
      </c>
      <c r="AO833" s="388"/>
      <c r="AP833" s="445" t="str">
        <f t="shared" si="782"/>
        <v/>
      </c>
      <c r="AQ833" s="434">
        <f t="shared" si="783"/>
        <v>0.3</v>
      </c>
      <c r="AR833" s="451"/>
      <c r="AS833" s="434" t="str">
        <f t="shared" si="784"/>
        <v/>
      </c>
      <c r="AT833" s="389"/>
      <c r="AU833" s="435" t="str">
        <f t="shared" si="785"/>
        <v/>
      </c>
      <c r="AV833" s="364" t="str">
        <f t="shared" si="786"/>
        <v/>
      </c>
      <c r="AW833" s="389"/>
      <c r="AX833" s="365" t="str">
        <f t="shared" si="787"/>
        <v/>
      </c>
      <c r="AY833" s="366" t="str">
        <f t="shared" si="775"/>
        <v/>
      </c>
      <c r="AZ833" s="358" t="str">
        <f t="shared" si="776"/>
        <v/>
      </c>
      <c r="BA833" s="366" t="str">
        <f t="shared" si="777"/>
        <v/>
      </c>
      <c r="BB833" s="358" t="str">
        <f t="shared" si="778"/>
        <v/>
      </c>
      <c r="BC833" s="366" t="str">
        <f t="shared" si="779"/>
        <v/>
      </c>
      <c r="BD833" s="367" t="str">
        <f t="shared" si="780"/>
        <v/>
      </c>
      <c r="BE833" s="356"/>
      <c r="BF833" s="356"/>
      <c r="BG833" s="356"/>
      <c r="BH833" s="356"/>
    </row>
    <row r="834" spans="1:83" ht="21.75" thickBot="1" x14ac:dyDescent="0.4">
      <c r="A834" s="368" t="s">
        <v>294</v>
      </c>
      <c r="B834" s="381">
        <v>0.15</v>
      </c>
      <c r="C834" s="372"/>
      <c r="D834" s="368" t="s">
        <v>284</v>
      </c>
      <c r="E834" s="374"/>
      <c r="F834" s="375">
        <f>IF(B834&gt;0,(B834-B833)/B833,"")</f>
        <v>-0.5</v>
      </c>
      <c r="G834" s="355"/>
      <c r="H834" s="355"/>
      <c r="I834" s="355"/>
      <c r="J834" s="355"/>
      <c r="Q834" s="364" t="str">
        <f t="shared" si="761"/>
        <v/>
      </c>
      <c r="R834" s="388"/>
      <c r="S834" s="364" t="str">
        <f t="shared" si="762"/>
        <v/>
      </c>
      <c r="T834" s="445" t="str">
        <f t="shared" si="763"/>
        <v/>
      </c>
      <c r="U834" s="388"/>
      <c r="V834" s="445" t="str">
        <f t="shared" si="764"/>
        <v/>
      </c>
      <c r="W834" s="388"/>
      <c r="X834" s="445" t="str">
        <f t="shared" si="765"/>
        <v/>
      </c>
      <c r="Y834" s="364" t="str">
        <f t="shared" si="766"/>
        <v/>
      </c>
      <c r="Z834" s="388"/>
      <c r="AA834" s="364" t="str">
        <f t="shared" si="767"/>
        <v/>
      </c>
      <c r="AB834" s="445" t="str">
        <f t="shared" si="768"/>
        <v/>
      </c>
      <c r="AC834" s="388"/>
      <c r="AD834" s="445" t="str">
        <f t="shared" si="769"/>
        <v/>
      </c>
      <c r="AE834" s="364" t="str">
        <f t="shared" si="770"/>
        <v/>
      </c>
      <c r="AF834" s="388"/>
      <c r="AG834" s="364"/>
      <c r="AH834" s="445" t="str">
        <f t="shared" si="771"/>
        <v/>
      </c>
      <c r="AI834" s="388"/>
      <c r="AJ834" s="445" t="str">
        <f t="shared" si="772"/>
        <v/>
      </c>
      <c r="AK834" s="364" t="str">
        <f t="shared" si="773"/>
        <v/>
      </c>
      <c r="AL834" s="388"/>
      <c r="AM834" s="364" t="str">
        <f t="shared" si="774"/>
        <v/>
      </c>
      <c r="AN834" s="445" t="str">
        <f t="shared" si="781"/>
        <v/>
      </c>
      <c r="AO834" s="388"/>
      <c r="AP834" s="445" t="str">
        <f t="shared" si="782"/>
        <v/>
      </c>
      <c r="AQ834" s="434" t="str">
        <f t="shared" si="783"/>
        <v/>
      </c>
      <c r="AR834" s="451"/>
      <c r="AS834" s="434">
        <f t="shared" si="784"/>
        <v>0.15</v>
      </c>
      <c r="AT834" s="389"/>
      <c r="AU834" s="435">
        <f t="shared" si="785"/>
        <v>-0.5</v>
      </c>
      <c r="AV834" s="364" t="str">
        <f t="shared" si="786"/>
        <v/>
      </c>
      <c r="AW834" s="389"/>
      <c r="AX834" s="365" t="str">
        <f t="shared" si="787"/>
        <v/>
      </c>
      <c r="AY834" s="366" t="str">
        <f t="shared" si="775"/>
        <v/>
      </c>
      <c r="AZ834" s="358" t="str">
        <f t="shared" si="776"/>
        <v/>
      </c>
      <c r="BA834" s="366" t="str">
        <f t="shared" si="777"/>
        <v/>
      </c>
      <c r="BB834" s="358" t="str">
        <f t="shared" si="778"/>
        <v/>
      </c>
      <c r="BC834" s="366" t="str">
        <f t="shared" si="779"/>
        <v/>
      </c>
      <c r="BD834" s="367" t="str">
        <f t="shared" si="780"/>
        <v/>
      </c>
      <c r="BE834" s="356"/>
      <c r="BF834" s="356"/>
      <c r="BG834" s="356"/>
      <c r="BH834" s="356"/>
    </row>
    <row r="835" spans="1:83" ht="21.75" thickBot="1" x14ac:dyDescent="0.4">
      <c r="A835" s="368" t="s">
        <v>295</v>
      </c>
      <c r="B835" s="381">
        <v>0.15</v>
      </c>
      <c r="C835" s="372"/>
      <c r="D835" s="368" t="s">
        <v>286</v>
      </c>
      <c r="E835" s="374"/>
      <c r="F835" s="375">
        <f>IF(B835&gt;0,(B835-B833)/B833,"")</f>
        <v>-0.5</v>
      </c>
      <c r="G835" s="355"/>
      <c r="H835" s="355"/>
      <c r="I835" s="355"/>
      <c r="J835" s="355"/>
      <c r="Q835" s="364" t="str">
        <f t="shared" si="761"/>
        <v/>
      </c>
      <c r="R835" s="388"/>
      <c r="S835" s="364" t="str">
        <f t="shared" si="762"/>
        <v/>
      </c>
      <c r="T835" s="445" t="str">
        <f t="shared" si="763"/>
        <v/>
      </c>
      <c r="U835" s="388"/>
      <c r="V835" s="445" t="str">
        <f t="shared" si="764"/>
        <v/>
      </c>
      <c r="W835" s="388"/>
      <c r="X835" s="445" t="str">
        <f t="shared" si="765"/>
        <v/>
      </c>
      <c r="Y835" s="364" t="str">
        <f t="shared" si="766"/>
        <v/>
      </c>
      <c r="Z835" s="388"/>
      <c r="AA835" s="364" t="str">
        <f t="shared" si="767"/>
        <v/>
      </c>
      <c r="AB835" s="445" t="str">
        <f t="shared" si="768"/>
        <v/>
      </c>
      <c r="AC835" s="388"/>
      <c r="AD835" s="445" t="str">
        <f t="shared" si="769"/>
        <v/>
      </c>
      <c r="AE835" s="364" t="str">
        <f t="shared" si="770"/>
        <v/>
      </c>
      <c r="AF835" s="388"/>
      <c r="AG835" s="364"/>
      <c r="AH835" s="445" t="str">
        <f t="shared" si="771"/>
        <v/>
      </c>
      <c r="AI835" s="388"/>
      <c r="AJ835" s="445" t="str">
        <f t="shared" si="772"/>
        <v/>
      </c>
      <c r="AK835" s="364" t="str">
        <f t="shared" si="773"/>
        <v/>
      </c>
      <c r="AL835" s="388"/>
      <c r="AM835" s="364" t="str">
        <f t="shared" si="774"/>
        <v/>
      </c>
      <c r="AN835" s="445" t="str">
        <f t="shared" si="781"/>
        <v/>
      </c>
      <c r="AO835" s="388"/>
      <c r="AP835" s="445" t="str">
        <f t="shared" si="782"/>
        <v/>
      </c>
      <c r="AQ835" s="434" t="str">
        <f t="shared" si="783"/>
        <v/>
      </c>
      <c r="AR835" s="451"/>
      <c r="AS835" s="434" t="str">
        <f t="shared" si="784"/>
        <v/>
      </c>
      <c r="AT835" s="389"/>
      <c r="AU835" s="435" t="str">
        <f t="shared" si="785"/>
        <v/>
      </c>
      <c r="AV835" s="364">
        <f t="shared" si="786"/>
        <v>0.15</v>
      </c>
      <c r="AW835" s="389"/>
      <c r="AX835" s="365">
        <f>IF(A835="16) Qual porcentagem dos recursos financeiros de São Carlos será investida em abastecimento de água e estruturas de saneamento em 2050?   ",F835,"")</f>
        <v>-0.5</v>
      </c>
      <c r="AY835" s="366" t="str">
        <f t="shared" si="775"/>
        <v/>
      </c>
      <c r="AZ835" s="358" t="str">
        <f t="shared" si="776"/>
        <v/>
      </c>
      <c r="BA835" s="366" t="str">
        <f t="shared" si="777"/>
        <v/>
      </c>
      <c r="BB835" s="358" t="str">
        <f t="shared" si="778"/>
        <v/>
      </c>
      <c r="BC835" s="366" t="str">
        <f t="shared" si="779"/>
        <v/>
      </c>
      <c r="BD835" s="367" t="str">
        <f t="shared" si="780"/>
        <v/>
      </c>
      <c r="BE835" s="356"/>
      <c r="BF835" s="356"/>
      <c r="BG835" s="356"/>
      <c r="BH835" s="356"/>
    </row>
    <row r="836" spans="1:83" ht="21.75" thickBot="1" x14ac:dyDescent="0.4">
      <c r="A836" s="355"/>
      <c r="B836" s="355"/>
      <c r="C836" s="355"/>
      <c r="D836" s="355"/>
      <c r="E836" s="355"/>
      <c r="F836" s="383"/>
      <c r="G836" s="355"/>
      <c r="H836" s="823" t="s">
        <v>296</v>
      </c>
      <c r="I836" s="823"/>
      <c r="J836" s="355"/>
      <c r="Q836" s="364" t="str">
        <f t="shared" si="761"/>
        <v/>
      </c>
      <c r="R836" s="388"/>
      <c r="S836" s="364" t="str">
        <f t="shared" si="762"/>
        <v/>
      </c>
      <c r="T836" s="445" t="str">
        <f t="shared" si="763"/>
        <v/>
      </c>
      <c r="U836" s="388"/>
      <c r="V836" s="445" t="str">
        <f t="shared" si="764"/>
        <v/>
      </c>
      <c r="W836" s="388"/>
      <c r="X836" s="445" t="str">
        <f t="shared" si="765"/>
        <v/>
      </c>
      <c r="Y836" s="364" t="str">
        <f t="shared" si="766"/>
        <v/>
      </c>
      <c r="Z836" s="388"/>
      <c r="AA836" s="364" t="str">
        <f t="shared" si="767"/>
        <v/>
      </c>
      <c r="AB836" s="445" t="str">
        <f t="shared" si="768"/>
        <v/>
      </c>
      <c r="AC836" s="388"/>
      <c r="AD836" s="445" t="str">
        <f t="shared" si="769"/>
        <v/>
      </c>
      <c r="AE836" s="364" t="str">
        <f t="shared" si="770"/>
        <v/>
      </c>
      <c r="AF836" s="388"/>
      <c r="AG836" s="364"/>
      <c r="AH836" s="445" t="str">
        <f t="shared" si="771"/>
        <v/>
      </c>
      <c r="AI836" s="388"/>
      <c r="AJ836" s="445" t="str">
        <f t="shared" si="772"/>
        <v/>
      </c>
      <c r="AK836" s="364" t="str">
        <f t="shared" si="773"/>
        <v/>
      </c>
      <c r="AL836" s="388"/>
      <c r="AM836" s="364" t="str">
        <f t="shared" si="774"/>
        <v/>
      </c>
      <c r="AN836" s="445" t="str">
        <f t="shared" si="781"/>
        <v/>
      </c>
      <c r="AO836" s="388"/>
      <c r="AP836" s="445" t="str">
        <f t="shared" si="782"/>
        <v/>
      </c>
      <c r="AQ836" s="434" t="str">
        <f t="shared" si="783"/>
        <v/>
      </c>
      <c r="AR836" s="451"/>
      <c r="AS836" s="434" t="str">
        <f t="shared" si="784"/>
        <v/>
      </c>
      <c r="AT836" s="389"/>
      <c r="AU836" s="435" t="str">
        <f t="shared" si="785"/>
        <v/>
      </c>
      <c r="AV836" s="364" t="str">
        <f t="shared" si="786"/>
        <v/>
      </c>
      <c r="AW836" s="389"/>
      <c r="AX836" s="365" t="str">
        <f t="shared" si="787"/>
        <v/>
      </c>
      <c r="AY836" s="366" t="str">
        <f t="shared" si="775"/>
        <v/>
      </c>
      <c r="AZ836" s="358" t="str">
        <f t="shared" si="776"/>
        <v/>
      </c>
      <c r="BA836" s="366" t="str">
        <f t="shared" si="777"/>
        <v/>
      </c>
      <c r="BB836" s="358" t="str">
        <f t="shared" si="778"/>
        <v/>
      </c>
      <c r="BC836" s="366" t="str">
        <f t="shared" si="779"/>
        <v/>
      </c>
      <c r="BD836" s="367" t="str">
        <f t="shared" si="780"/>
        <v/>
      </c>
      <c r="BE836" s="356"/>
      <c r="BF836" s="356"/>
      <c r="BG836" s="356"/>
      <c r="BH836" s="356"/>
    </row>
    <row r="837" spans="1:83" ht="21.75" thickBot="1" x14ac:dyDescent="0.4">
      <c r="A837" s="368" t="s">
        <v>297</v>
      </c>
      <c r="B837" s="820" t="s">
        <v>355</v>
      </c>
      <c r="C837" s="821"/>
      <c r="D837" s="821"/>
      <c r="E837" s="821"/>
      <c r="F837" s="821"/>
      <c r="G837" s="822"/>
      <c r="H837" s="819">
        <v>0</v>
      </c>
      <c r="I837" s="819"/>
      <c r="J837" s="355"/>
      <c r="Q837" s="364" t="str">
        <f t="shared" si="761"/>
        <v/>
      </c>
      <c r="R837" s="388"/>
      <c r="S837" s="364" t="str">
        <f t="shared" si="762"/>
        <v/>
      </c>
      <c r="T837" s="445" t="str">
        <f t="shared" si="763"/>
        <v/>
      </c>
      <c r="U837" s="388"/>
      <c r="V837" s="445" t="str">
        <f t="shared" si="764"/>
        <v/>
      </c>
      <c r="W837" s="388"/>
      <c r="X837" s="445" t="str">
        <f t="shared" si="765"/>
        <v/>
      </c>
      <c r="Y837" s="364" t="str">
        <f t="shared" si="766"/>
        <v/>
      </c>
      <c r="Z837" s="388"/>
      <c r="AA837" s="364" t="str">
        <f t="shared" si="767"/>
        <v/>
      </c>
      <c r="AB837" s="445" t="str">
        <f t="shared" si="768"/>
        <v/>
      </c>
      <c r="AC837" s="388"/>
      <c r="AD837" s="445" t="str">
        <f t="shared" si="769"/>
        <v/>
      </c>
      <c r="AE837" s="364" t="str">
        <f t="shared" si="770"/>
        <v/>
      </c>
      <c r="AF837" s="388"/>
      <c r="AG837" s="364"/>
      <c r="AH837" s="445" t="str">
        <f t="shared" si="771"/>
        <v/>
      </c>
      <c r="AI837" s="388"/>
      <c r="AJ837" s="445" t="str">
        <f t="shared" si="772"/>
        <v/>
      </c>
      <c r="AK837" s="364" t="str">
        <f t="shared" si="773"/>
        <v/>
      </c>
      <c r="AL837" s="388"/>
      <c r="AM837" s="364" t="str">
        <f t="shared" si="774"/>
        <v/>
      </c>
      <c r="AN837" s="445" t="str">
        <f t="shared" si="781"/>
        <v/>
      </c>
      <c r="AO837" s="388"/>
      <c r="AP837" s="445" t="str">
        <f t="shared" si="782"/>
        <v/>
      </c>
      <c r="AQ837" s="434" t="str">
        <f t="shared" si="783"/>
        <v/>
      </c>
      <c r="AR837" s="451"/>
      <c r="AS837" s="434" t="str">
        <f t="shared" si="784"/>
        <v/>
      </c>
      <c r="AT837" s="389"/>
      <c r="AU837" s="435" t="str">
        <f t="shared" si="785"/>
        <v/>
      </c>
      <c r="AV837" s="364" t="str">
        <f t="shared" si="786"/>
        <v/>
      </c>
      <c r="AW837" s="389"/>
      <c r="AX837" s="365" t="str">
        <f t="shared" si="787"/>
        <v/>
      </c>
      <c r="AY837" s="366">
        <f t="shared" si="775"/>
        <v>0</v>
      </c>
      <c r="AZ837" s="358" t="str">
        <f t="shared" si="776"/>
        <v/>
      </c>
      <c r="BA837" s="366" t="str">
        <f t="shared" si="777"/>
        <v/>
      </c>
      <c r="BB837" s="358" t="str">
        <f t="shared" si="778"/>
        <v/>
      </c>
      <c r="BC837" s="366" t="str">
        <f t="shared" si="779"/>
        <v/>
      </c>
      <c r="BD837" s="367" t="str">
        <f t="shared" si="780"/>
        <v/>
      </c>
      <c r="BE837" s="356"/>
      <c r="BF837" s="356"/>
      <c r="BG837" s="356"/>
      <c r="BH837" s="356"/>
    </row>
    <row r="838" spans="1:83" ht="21.75" thickBot="1" x14ac:dyDescent="0.4">
      <c r="A838" s="368" t="s">
        <v>299</v>
      </c>
      <c r="B838" s="820" t="s">
        <v>300</v>
      </c>
      <c r="C838" s="821"/>
      <c r="D838" s="821"/>
      <c r="E838" s="821"/>
      <c r="F838" s="821"/>
      <c r="G838" s="822"/>
      <c r="H838" s="819">
        <v>1</v>
      </c>
      <c r="I838" s="819"/>
      <c r="J838" s="355"/>
      <c r="Q838" s="364" t="str">
        <f t="shared" si="761"/>
        <v/>
      </c>
      <c r="R838" s="388"/>
      <c r="S838" s="364" t="str">
        <f t="shared" si="762"/>
        <v/>
      </c>
      <c r="T838" s="445" t="str">
        <f t="shared" si="763"/>
        <v/>
      </c>
      <c r="U838" s="388"/>
      <c r="V838" s="445" t="str">
        <f t="shared" si="764"/>
        <v/>
      </c>
      <c r="W838" s="388"/>
      <c r="X838" s="445" t="str">
        <f t="shared" si="765"/>
        <v/>
      </c>
      <c r="Y838" s="364" t="str">
        <f t="shared" si="766"/>
        <v/>
      </c>
      <c r="Z838" s="388"/>
      <c r="AA838" s="364" t="str">
        <f t="shared" si="767"/>
        <v/>
      </c>
      <c r="AB838" s="445" t="str">
        <f t="shared" si="768"/>
        <v/>
      </c>
      <c r="AC838" s="388"/>
      <c r="AD838" s="445" t="str">
        <f t="shared" si="769"/>
        <v/>
      </c>
      <c r="AE838" s="364" t="str">
        <f t="shared" si="770"/>
        <v/>
      </c>
      <c r="AF838" s="388"/>
      <c r="AG838" s="364"/>
      <c r="AH838" s="445" t="str">
        <f t="shared" si="771"/>
        <v/>
      </c>
      <c r="AI838" s="388"/>
      <c r="AJ838" s="445" t="str">
        <f t="shared" si="772"/>
        <v/>
      </c>
      <c r="AK838" s="364" t="str">
        <f t="shared" si="773"/>
        <v/>
      </c>
      <c r="AL838" s="388"/>
      <c r="AM838" s="364" t="str">
        <f t="shared" si="774"/>
        <v/>
      </c>
      <c r="AN838" s="445" t="str">
        <f t="shared" si="781"/>
        <v/>
      </c>
      <c r="AO838" s="388"/>
      <c r="AP838" s="445" t="str">
        <f t="shared" si="782"/>
        <v/>
      </c>
      <c r="AQ838" s="434" t="str">
        <f t="shared" si="783"/>
        <v/>
      </c>
      <c r="AR838" s="451"/>
      <c r="AS838" s="434" t="str">
        <f t="shared" si="784"/>
        <v/>
      </c>
      <c r="AT838" s="389"/>
      <c r="AU838" s="435" t="str">
        <f t="shared" si="785"/>
        <v/>
      </c>
      <c r="AV838" s="364" t="str">
        <f t="shared" si="786"/>
        <v/>
      </c>
      <c r="AW838" s="389"/>
      <c r="AX838" s="365" t="str">
        <f t="shared" si="787"/>
        <v/>
      </c>
      <c r="AY838" s="366" t="str">
        <f t="shared" si="775"/>
        <v/>
      </c>
      <c r="AZ838" s="358">
        <f t="shared" si="776"/>
        <v>1</v>
      </c>
      <c r="BA838" s="366" t="str">
        <f t="shared" si="777"/>
        <v/>
      </c>
      <c r="BB838" s="358" t="str">
        <f t="shared" si="778"/>
        <v/>
      </c>
      <c r="BC838" s="366" t="str">
        <f t="shared" si="779"/>
        <v/>
      </c>
      <c r="BD838" s="367" t="str">
        <f t="shared" si="780"/>
        <v/>
      </c>
      <c r="BE838" s="356"/>
      <c r="BF838" s="356"/>
      <c r="BG838" s="356"/>
      <c r="BH838" s="356"/>
    </row>
    <row r="839" spans="1:83" ht="21.75" thickBot="1" x14ac:dyDescent="0.4">
      <c r="A839" s="368" t="s">
        <v>301</v>
      </c>
      <c r="B839" s="820" t="s">
        <v>298</v>
      </c>
      <c r="C839" s="821"/>
      <c r="D839" s="821"/>
      <c r="E839" s="821"/>
      <c r="F839" s="821"/>
      <c r="G839" s="822"/>
      <c r="H839" s="819">
        <v>0</v>
      </c>
      <c r="I839" s="819"/>
      <c r="J839" s="355"/>
      <c r="Q839" s="364" t="str">
        <f t="shared" si="761"/>
        <v/>
      </c>
      <c r="R839" s="388"/>
      <c r="S839" s="364" t="str">
        <f t="shared" si="762"/>
        <v/>
      </c>
      <c r="T839" s="445" t="str">
        <f t="shared" si="763"/>
        <v/>
      </c>
      <c r="U839" s="388"/>
      <c r="V839" s="445" t="str">
        <f t="shared" si="764"/>
        <v/>
      </c>
      <c r="W839" s="388"/>
      <c r="X839" s="445" t="str">
        <f t="shared" si="765"/>
        <v/>
      </c>
      <c r="Y839" s="364" t="str">
        <f t="shared" si="766"/>
        <v/>
      </c>
      <c r="Z839" s="388"/>
      <c r="AA839" s="364" t="str">
        <f t="shared" si="767"/>
        <v/>
      </c>
      <c r="AB839" s="445" t="str">
        <f t="shared" si="768"/>
        <v/>
      </c>
      <c r="AC839" s="388"/>
      <c r="AD839" s="445" t="str">
        <f t="shared" si="769"/>
        <v/>
      </c>
      <c r="AE839" s="364" t="str">
        <f t="shared" si="770"/>
        <v/>
      </c>
      <c r="AF839" s="388"/>
      <c r="AG839" s="364"/>
      <c r="AH839" s="445" t="str">
        <f t="shared" si="771"/>
        <v/>
      </c>
      <c r="AI839" s="388"/>
      <c r="AJ839" s="445" t="str">
        <f t="shared" si="772"/>
        <v/>
      </c>
      <c r="AK839" s="364" t="str">
        <f t="shared" si="773"/>
        <v/>
      </c>
      <c r="AL839" s="388"/>
      <c r="AM839" s="364" t="str">
        <f t="shared" si="774"/>
        <v/>
      </c>
      <c r="AN839" s="445" t="str">
        <f t="shared" si="781"/>
        <v/>
      </c>
      <c r="AO839" s="388"/>
      <c r="AP839" s="445" t="str">
        <f t="shared" si="782"/>
        <v/>
      </c>
      <c r="AQ839" s="434" t="str">
        <f t="shared" si="783"/>
        <v/>
      </c>
      <c r="AR839" s="451"/>
      <c r="AS839" s="434" t="str">
        <f t="shared" si="784"/>
        <v/>
      </c>
      <c r="AT839" s="389"/>
      <c r="AU839" s="435" t="str">
        <f t="shared" si="785"/>
        <v/>
      </c>
      <c r="AV839" s="364" t="str">
        <f t="shared" si="786"/>
        <v/>
      </c>
      <c r="AW839" s="389"/>
      <c r="AX839" s="365" t="str">
        <f t="shared" si="787"/>
        <v/>
      </c>
      <c r="AY839" s="366" t="str">
        <f t="shared" si="775"/>
        <v/>
      </c>
      <c r="AZ839" s="358" t="str">
        <f t="shared" si="776"/>
        <v/>
      </c>
      <c r="BA839" s="366">
        <f t="shared" si="777"/>
        <v>0</v>
      </c>
      <c r="BB839" s="358" t="str">
        <f t="shared" si="778"/>
        <v/>
      </c>
      <c r="BC839" s="366" t="str">
        <f t="shared" si="779"/>
        <v/>
      </c>
      <c r="BD839" s="367" t="str">
        <f t="shared" si="780"/>
        <v/>
      </c>
      <c r="BE839" s="356"/>
      <c r="BF839" s="356"/>
      <c r="BG839" s="356"/>
      <c r="BH839" s="356"/>
    </row>
    <row r="840" spans="1:83" ht="21.75" thickBot="1" x14ac:dyDescent="0.4">
      <c r="A840" s="368" t="s">
        <v>302</v>
      </c>
      <c r="B840" s="820" t="s">
        <v>3</v>
      </c>
      <c r="C840" s="821"/>
      <c r="D840" s="821"/>
      <c r="E840" s="821"/>
      <c r="F840" s="821"/>
      <c r="G840" s="822"/>
      <c r="H840" s="819">
        <v>1</v>
      </c>
      <c r="I840" s="819"/>
      <c r="J840" s="355"/>
      <c r="Q840" s="364" t="str">
        <f t="shared" si="761"/>
        <v/>
      </c>
      <c r="R840" s="388"/>
      <c r="S840" s="364" t="str">
        <f t="shared" si="762"/>
        <v/>
      </c>
      <c r="T840" s="445" t="str">
        <f t="shared" si="763"/>
        <v/>
      </c>
      <c r="U840" s="388"/>
      <c r="V840" s="445" t="str">
        <f t="shared" si="764"/>
        <v/>
      </c>
      <c r="W840" s="388"/>
      <c r="X840" s="445" t="str">
        <f t="shared" si="765"/>
        <v/>
      </c>
      <c r="Y840" s="364" t="str">
        <f t="shared" si="766"/>
        <v/>
      </c>
      <c r="Z840" s="388"/>
      <c r="AA840" s="364" t="str">
        <f t="shared" si="767"/>
        <v/>
      </c>
      <c r="AB840" s="445" t="str">
        <f t="shared" si="768"/>
        <v/>
      </c>
      <c r="AC840" s="388"/>
      <c r="AD840" s="445" t="str">
        <f t="shared" si="769"/>
        <v/>
      </c>
      <c r="AE840" s="364" t="str">
        <f t="shared" si="770"/>
        <v/>
      </c>
      <c r="AF840" s="388"/>
      <c r="AG840" s="364"/>
      <c r="AH840" s="445" t="str">
        <f t="shared" si="771"/>
        <v/>
      </c>
      <c r="AI840" s="388"/>
      <c r="AJ840" s="445" t="str">
        <f t="shared" si="772"/>
        <v/>
      </c>
      <c r="AK840" s="364" t="str">
        <f t="shared" si="773"/>
        <v/>
      </c>
      <c r="AL840" s="388"/>
      <c r="AM840" s="364" t="str">
        <f t="shared" si="774"/>
        <v/>
      </c>
      <c r="AN840" s="445" t="str">
        <f t="shared" si="781"/>
        <v/>
      </c>
      <c r="AO840" s="388"/>
      <c r="AP840" s="445" t="str">
        <f t="shared" si="782"/>
        <v/>
      </c>
      <c r="AQ840" s="434" t="str">
        <f t="shared" si="783"/>
        <v/>
      </c>
      <c r="AR840" s="451"/>
      <c r="AS840" s="434" t="str">
        <f t="shared" si="784"/>
        <v/>
      </c>
      <c r="AT840" s="389"/>
      <c r="AU840" s="435" t="str">
        <f t="shared" si="785"/>
        <v/>
      </c>
      <c r="AV840" s="364" t="str">
        <f t="shared" si="786"/>
        <v/>
      </c>
      <c r="AW840" s="389"/>
      <c r="AX840" s="365" t="str">
        <f t="shared" si="787"/>
        <v/>
      </c>
      <c r="AY840" s="366" t="str">
        <f t="shared" si="775"/>
        <v/>
      </c>
      <c r="AZ840" s="358" t="str">
        <f t="shared" si="776"/>
        <v/>
      </c>
      <c r="BA840" s="366" t="str">
        <f t="shared" si="777"/>
        <v/>
      </c>
      <c r="BB840" s="358">
        <f t="shared" si="778"/>
        <v>1</v>
      </c>
      <c r="BC840" s="366" t="str">
        <f t="shared" si="779"/>
        <v/>
      </c>
      <c r="BD840" s="367" t="str">
        <f t="shared" si="780"/>
        <v/>
      </c>
      <c r="BE840" s="356"/>
      <c r="BF840" s="356"/>
      <c r="BG840" s="356"/>
      <c r="BH840" s="356"/>
    </row>
    <row r="841" spans="1:83" ht="21.75" thickBot="1" x14ac:dyDescent="0.4">
      <c r="A841" s="368" t="s">
        <v>303</v>
      </c>
      <c r="B841" s="820" t="s">
        <v>396</v>
      </c>
      <c r="C841" s="821"/>
      <c r="D841" s="821"/>
      <c r="E841" s="821"/>
      <c r="F841" s="821"/>
      <c r="G841" s="822"/>
      <c r="H841" s="819">
        <v>0</v>
      </c>
      <c r="I841" s="819"/>
      <c r="J841" s="355"/>
      <c r="Q841" s="364" t="str">
        <f t="shared" si="761"/>
        <v/>
      </c>
      <c r="R841" s="388"/>
      <c r="S841" s="364" t="str">
        <f t="shared" si="762"/>
        <v/>
      </c>
      <c r="T841" s="445" t="str">
        <f t="shared" si="763"/>
        <v/>
      </c>
      <c r="U841" s="388"/>
      <c r="V841" s="445" t="str">
        <f t="shared" si="764"/>
        <v/>
      </c>
      <c r="W841" s="388"/>
      <c r="X841" s="445" t="str">
        <f t="shared" si="765"/>
        <v/>
      </c>
      <c r="Y841" s="364" t="str">
        <f t="shared" si="766"/>
        <v/>
      </c>
      <c r="Z841" s="388"/>
      <c r="AA841" s="364" t="str">
        <f t="shared" si="767"/>
        <v/>
      </c>
      <c r="AB841" s="445" t="str">
        <f t="shared" si="768"/>
        <v/>
      </c>
      <c r="AC841" s="388"/>
      <c r="AD841" s="445" t="str">
        <f t="shared" si="769"/>
        <v/>
      </c>
      <c r="AE841" s="364" t="str">
        <f t="shared" si="770"/>
        <v/>
      </c>
      <c r="AF841" s="388"/>
      <c r="AG841" s="364"/>
      <c r="AH841" s="445" t="str">
        <f t="shared" si="771"/>
        <v/>
      </c>
      <c r="AI841" s="388"/>
      <c r="AJ841" s="445" t="str">
        <f t="shared" si="772"/>
        <v/>
      </c>
      <c r="AK841" s="364" t="str">
        <f t="shared" si="773"/>
        <v/>
      </c>
      <c r="AL841" s="388"/>
      <c r="AM841" s="364" t="str">
        <f t="shared" si="774"/>
        <v/>
      </c>
      <c r="AN841" s="445" t="str">
        <f t="shared" si="781"/>
        <v/>
      </c>
      <c r="AO841" s="388"/>
      <c r="AP841" s="445" t="str">
        <f t="shared" si="782"/>
        <v/>
      </c>
      <c r="AQ841" s="434" t="str">
        <f t="shared" si="783"/>
        <v/>
      </c>
      <c r="AR841" s="451"/>
      <c r="AS841" s="434" t="str">
        <f t="shared" si="784"/>
        <v/>
      </c>
      <c r="AT841" s="389"/>
      <c r="AU841" s="435" t="str">
        <f t="shared" si="785"/>
        <v/>
      </c>
      <c r="AV841" s="364" t="str">
        <f t="shared" si="786"/>
        <v/>
      </c>
      <c r="AW841" s="389"/>
      <c r="AX841" s="365" t="str">
        <f t="shared" si="787"/>
        <v/>
      </c>
      <c r="AY841" s="366" t="str">
        <f t="shared" si="775"/>
        <v/>
      </c>
      <c r="AZ841" s="358" t="str">
        <f t="shared" si="776"/>
        <v/>
      </c>
      <c r="BA841" s="366" t="str">
        <f t="shared" si="777"/>
        <v/>
      </c>
      <c r="BB841" s="358" t="str">
        <f t="shared" si="778"/>
        <v/>
      </c>
      <c r="BC841" s="366">
        <f t="shared" si="779"/>
        <v>0</v>
      </c>
      <c r="BD841" s="367" t="str">
        <f t="shared" si="780"/>
        <v/>
      </c>
      <c r="BE841" s="356"/>
      <c r="BF841" s="356"/>
      <c r="BG841" s="356"/>
      <c r="BH841" s="356"/>
    </row>
    <row r="842" spans="1:83" ht="21.75" thickBot="1" x14ac:dyDescent="0.4">
      <c r="A842" s="368" t="s">
        <v>305</v>
      </c>
      <c r="B842" s="820"/>
      <c r="C842" s="821"/>
      <c r="D842" s="821"/>
      <c r="E842" s="821"/>
      <c r="F842" s="821"/>
      <c r="G842" s="822"/>
      <c r="H842" s="819"/>
      <c r="I842" s="819"/>
      <c r="J842" s="355"/>
      <c r="Q842" s="364" t="str">
        <f t="shared" si="761"/>
        <v/>
      </c>
      <c r="R842" s="388"/>
      <c r="S842" s="364" t="str">
        <f t="shared" si="762"/>
        <v/>
      </c>
      <c r="T842" s="445" t="str">
        <f t="shared" si="763"/>
        <v/>
      </c>
      <c r="U842" s="388"/>
      <c r="V842" s="445" t="str">
        <f t="shared" si="764"/>
        <v/>
      </c>
      <c r="W842" s="388"/>
      <c r="X842" s="445" t="str">
        <f t="shared" si="765"/>
        <v/>
      </c>
      <c r="Y842" s="364" t="str">
        <f t="shared" si="766"/>
        <v/>
      </c>
      <c r="Z842" s="388"/>
      <c r="AA842" s="364" t="str">
        <f t="shared" si="767"/>
        <v/>
      </c>
      <c r="AB842" s="445" t="str">
        <f t="shared" si="768"/>
        <v/>
      </c>
      <c r="AC842" s="388"/>
      <c r="AD842" s="445" t="str">
        <f t="shared" si="769"/>
        <v/>
      </c>
      <c r="AE842" s="364" t="str">
        <f t="shared" si="770"/>
        <v/>
      </c>
      <c r="AF842" s="388"/>
      <c r="AG842" s="364"/>
      <c r="AH842" s="445" t="str">
        <f t="shared" si="771"/>
        <v/>
      </c>
      <c r="AI842" s="388"/>
      <c r="AJ842" s="445" t="str">
        <f t="shared" si="772"/>
        <v/>
      </c>
      <c r="AK842" s="364" t="str">
        <f t="shared" si="773"/>
        <v/>
      </c>
      <c r="AL842" s="388"/>
      <c r="AM842" s="364" t="str">
        <f t="shared" si="774"/>
        <v/>
      </c>
      <c r="AN842" s="445" t="str">
        <f t="shared" si="781"/>
        <v/>
      </c>
      <c r="AO842" s="388"/>
      <c r="AP842" s="445" t="str">
        <f t="shared" si="782"/>
        <v/>
      </c>
      <c r="AQ842" s="434" t="str">
        <f t="shared" si="783"/>
        <v/>
      </c>
      <c r="AR842" s="451"/>
      <c r="AS842" s="434" t="str">
        <f t="shared" si="784"/>
        <v/>
      </c>
      <c r="AT842" s="389"/>
      <c r="AU842" s="435" t="str">
        <f t="shared" si="785"/>
        <v/>
      </c>
      <c r="AV842" s="364" t="str">
        <f t="shared" si="786"/>
        <v/>
      </c>
      <c r="AW842" s="389"/>
      <c r="AX842" s="365" t="str">
        <f t="shared" si="787"/>
        <v/>
      </c>
      <c r="AY842" s="366" t="str">
        <f t="shared" si="775"/>
        <v/>
      </c>
      <c r="AZ842" s="358" t="str">
        <f t="shared" si="776"/>
        <v/>
      </c>
      <c r="BA842" s="366" t="str">
        <f t="shared" si="777"/>
        <v/>
      </c>
      <c r="BB842" s="358" t="str">
        <f t="shared" si="778"/>
        <v/>
      </c>
      <c r="BC842" s="366" t="str">
        <f t="shared" si="779"/>
        <v/>
      </c>
      <c r="BD842" s="367">
        <f t="shared" si="780"/>
        <v>0</v>
      </c>
      <c r="BE842" s="356"/>
      <c r="BF842" s="356"/>
      <c r="BG842" s="356"/>
      <c r="BH842" s="356"/>
      <c r="BJ842" s="360">
        <f>IF(B817&lt;20,SUM(AY816:BC842),"")</f>
        <v>2</v>
      </c>
      <c r="BK842" s="360" t="str">
        <f>IF(AND(B817&gt;19,B817&lt;31),SUM(AY816:BC842),"")</f>
        <v/>
      </c>
      <c r="BL842" s="360" t="str">
        <f>IF(B817&gt;30,SUM(AY816:BC842),"")</f>
        <v/>
      </c>
      <c r="BM842" s="356"/>
      <c r="BN842" s="360" t="str">
        <f>IF(AND(B817&lt;20,BJ842=0),1,"")</f>
        <v/>
      </c>
      <c r="BO842" s="360" t="str">
        <f>IF(AND(B817&lt;20,BJ842=1),1,"")</f>
        <v/>
      </c>
      <c r="BP842" s="360">
        <f>IF(AND(B817&lt;20,BJ842=2),1,"")</f>
        <v>1</v>
      </c>
      <c r="BQ842" s="360" t="str">
        <f>IF(AND(B817&lt;20,BJ842=3),1,"")</f>
        <v/>
      </c>
      <c r="BR842" s="360" t="str">
        <f>IF(AND(B817&lt;20,BJ842=4),1,"")</f>
        <v/>
      </c>
      <c r="BS842" s="360" t="str">
        <f>IF(AND(B817&lt;20,BJ842=5),1,"")</f>
        <v/>
      </c>
      <c r="BT842" s="360" t="str">
        <f>IF(AND(AND(B817&gt;19,B817&lt;31),BK842=0),1,"")</f>
        <v/>
      </c>
      <c r="BU842" s="360" t="str">
        <f>IF(AND(AND(B817&gt;19,B817&lt;31),BK842=1),1,"")</f>
        <v/>
      </c>
      <c r="BV842" s="360" t="str">
        <f>IF(AND(AND(B817&gt;19,B817&lt;31),BK842=2),1,"")</f>
        <v/>
      </c>
      <c r="BW842" s="360" t="str">
        <f>IF(AND(AND(B817&gt;19,B817&lt;31),BK842=3),1,"")</f>
        <v/>
      </c>
      <c r="BX842" s="360" t="str">
        <f>IF(AND(AND(B817&gt;19,B817&lt;31),BK842=4),1,"")</f>
        <v/>
      </c>
      <c r="BY842" s="360" t="str">
        <f>IF(AND(AND(B817&gt;19,B817&lt;31),BK842=5),1,"")</f>
        <v/>
      </c>
      <c r="BZ842" s="360" t="str">
        <f>IF(AND(B817&gt;30,BL842=0),1,"")</f>
        <v/>
      </c>
      <c r="CA842" s="360" t="str">
        <f>IF(AND(B817&gt;30,BL842=1),1,"")</f>
        <v/>
      </c>
      <c r="CB842" s="360" t="str">
        <f>IF(AND(B817&gt;30,BL842=2),1,"")</f>
        <v/>
      </c>
      <c r="CC842" s="360" t="str">
        <f>IF(AND(B817&gt;30,BL842=3),1,"")</f>
        <v/>
      </c>
      <c r="CD842" s="360" t="str">
        <f>IF(AND(B817&gt;30,BL842=4),1,"")</f>
        <v/>
      </c>
      <c r="CE842" s="360" t="str">
        <f>IF(AND(B817&gt;30,BL842=5),1,"")</f>
        <v/>
      </c>
    </row>
    <row r="843" spans="1:83" ht="36" x14ac:dyDescent="0.35">
      <c r="A843" s="818" t="str">
        <f>CONCATENATE("Voluntário",J843)</f>
        <v>Voluntário30</v>
      </c>
      <c r="B843" s="818"/>
      <c r="C843" s="818"/>
      <c r="D843" s="818"/>
      <c r="E843" s="818"/>
      <c r="F843" s="818"/>
      <c r="G843" s="818"/>
      <c r="H843" s="818"/>
      <c r="I843" s="818"/>
      <c r="J843" s="355">
        <f>J814+1</f>
        <v>30</v>
      </c>
      <c r="Q843" s="396"/>
      <c r="S843" s="396"/>
      <c r="T843" s="396"/>
      <c r="V843" s="396"/>
      <c r="X843" s="396"/>
      <c r="Y843" s="396"/>
      <c r="AA843" s="396"/>
      <c r="AB843" s="396"/>
      <c r="AD843" s="396"/>
      <c r="AE843" s="396"/>
      <c r="AG843" s="396"/>
      <c r="AH843" s="396"/>
      <c r="AJ843" s="396"/>
      <c r="AK843" s="396"/>
      <c r="AM843" s="396"/>
      <c r="AN843" s="396"/>
      <c r="AP843" s="396"/>
      <c r="AV843" s="396"/>
      <c r="AX843" s="397"/>
      <c r="AY843" s="398"/>
      <c r="AZ843" s="399"/>
      <c r="BA843" s="398"/>
      <c r="BB843" s="399"/>
      <c r="BC843" s="398"/>
      <c r="BD843" s="398"/>
      <c r="BE843" s="356"/>
      <c r="BF843" s="356"/>
      <c r="BG843" s="356"/>
      <c r="BH843" s="356"/>
    </row>
    <row r="844" spans="1:83" ht="21" x14ac:dyDescent="0.35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Q844" s="396"/>
      <c r="S844" s="396"/>
      <c r="T844" s="396"/>
      <c r="V844" s="396"/>
      <c r="X844" s="396"/>
      <c r="Y844" s="396"/>
      <c r="AA844" s="396"/>
      <c r="AB844" s="396"/>
      <c r="AD844" s="396"/>
      <c r="AE844" s="396"/>
      <c r="AG844" s="396"/>
      <c r="AH844" s="396"/>
      <c r="AJ844" s="396"/>
      <c r="AK844" s="396"/>
      <c r="AM844" s="396"/>
      <c r="AN844" s="396"/>
      <c r="AP844" s="396"/>
      <c r="AV844" s="396"/>
      <c r="AX844" s="397"/>
      <c r="AY844" s="398"/>
      <c r="AZ844" s="399"/>
      <c r="BA844" s="398"/>
      <c r="BB844" s="399"/>
      <c r="BC844" s="398"/>
      <c r="BD844" s="398"/>
      <c r="BE844" s="356"/>
      <c r="BF844" s="356"/>
      <c r="BG844" s="356"/>
      <c r="BH844" s="356"/>
    </row>
    <row r="845" spans="1:83" ht="21" x14ac:dyDescent="0.35">
      <c r="A845" s="356" t="s">
        <v>271</v>
      </c>
      <c r="B845" s="819">
        <v>993146430</v>
      </c>
      <c r="C845" s="819"/>
      <c r="D845" s="819"/>
      <c r="E845" s="819"/>
      <c r="F845" s="819"/>
      <c r="G845" s="819"/>
      <c r="H845" s="819"/>
      <c r="I845" s="819"/>
      <c r="J845" s="355"/>
      <c r="Q845" s="396"/>
      <c r="S845" s="396"/>
      <c r="T845" s="396"/>
      <c r="V845" s="396"/>
      <c r="X845" s="396"/>
      <c r="Y845" s="396"/>
      <c r="AA845" s="396"/>
      <c r="AB845" s="396"/>
      <c r="AD845" s="396"/>
      <c r="AE845" s="396"/>
      <c r="AG845" s="396"/>
      <c r="AH845" s="396"/>
      <c r="AJ845" s="396"/>
      <c r="AK845" s="396"/>
      <c r="AM845" s="396"/>
      <c r="AN845" s="396"/>
      <c r="AP845" s="396"/>
      <c r="AV845" s="396"/>
      <c r="AX845" s="397"/>
      <c r="AY845" s="398"/>
      <c r="AZ845" s="399"/>
      <c r="BA845" s="398"/>
      <c r="BB845" s="399"/>
      <c r="BC845" s="398"/>
      <c r="BD845" s="398"/>
      <c r="BE845" s="356"/>
      <c r="BF845" s="356"/>
      <c r="BG845" s="356"/>
      <c r="BH845" s="356"/>
    </row>
    <row r="846" spans="1:83" ht="21" x14ac:dyDescent="0.35">
      <c r="A846" s="356" t="s">
        <v>272</v>
      </c>
      <c r="B846" s="819">
        <v>35</v>
      </c>
      <c r="C846" s="819"/>
      <c r="D846" s="819"/>
      <c r="E846" s="819"/>
      <c r="F846" s="819"/>
      <c r="G846" s="819"/>
      <c r="H846" s="819"/>
      <c r="I846" s="819"/>
      <c r="J846" s="355"/>
      <c r="Q846" s="396"/>
      <c r="S846" s="396"/>
      <c r="T846" s="396"/>
      <c r="V846" s="396"/>
      <c r="X846" s="396"/>
      <c r="Y846" s="396"/>
      <c r="AA846" s="396"/>
      <c r="AB846" s="396"/>
      <c r="AD846" s="396"/>
      <c r="AE846" s="396"/>
      <c r="AG846" s="396"/>
      <c r="AH846" s="396"/>
      <c r="AJ846" s="396"/>
      <c r="AK846" s="396"/>
      <c r="AM846" s="396"/>
      <c r="AN846" s="396"/>
      <c r="AP846" s="396"/>
      <c r="AV846" s="396"/>
      <c r="AX846" s="397"/>
      <c r="AY846" s="398"/>
      <c r="AZ846" s="399"/>
      <c r="BA846" s="398"/>
      <c r="BB846" s="399"/>
      <c r="BC846" s="398"/>
      <c r="BD846" s="398"/>
      <c r="BE846" s="356"/>
      <c r="BF846" s="360" t="str">
        <f>IF(B846&lt;20,1,"")</f>
        <v/>
      </c>
      <c r="BG846" s="360" t="str">
        <f>IF(AND(B846&gt;19,B846&lt;31),1,"")</f>
        <v/>
      </c>
      <c r="BH846" s="360">
        <f>IF(B846&gt;30,1,"")</f>
        <v>1</v>
      </c>
    </row>
    <row r="847" spans="1:83" ht="21" x14ac:dyDescent="0.35">
      <c r="A847" s="356" t="s">
        <v>273</v>
      </c>
      <c r="B847" s="819" t="s">
        <v>346</v>
      </c>
      <c r="C847" s="819"/>
      <c r="D847" s="819"/>
      <c r="E847" s="819"/>
      <c r="F847" s="819"/>
      <c r="G847" s="819"/>
      <c r="H847" s="819"/>
      <c r="I847" s="819"/>
      <c r="J847" s="355"/>
      <c r="Q847" s="396"/>
      <c r="S847" s="396"/>
      <c r="T847" s="396"/>
      <c r="V847" s="396"/>
      <c r="X847" s="396"/>
      <c r="Y847" s="396"/>
      <c r="AA847" s="396"/>
      <c r="AB847" s="396"/>
      <c r="AD847" s="396"/>
      <c r="AE847" s="396"/>
      <c r="AG847" s="396"/>
      <c r="AH847" s="396"/>
      <c r="AJ847" s="396"/>
      <c r="AK847" s="396"/>
      <c r="AM847" s="396"/>
      <c r="AN847" s="396"/>
      <c r="AP847" s="396"/>
      <c r="AV847" s="396"/>
      <c r="AX847" s="397"/>
      <c r="AY847" s="398"/>
      <c r="AZ847" s="399"/>
      <c r="BA847" s="398"/>
      <c r="BB847" s="399"/>
      <c r="BC847" s="398"/>
      <c r="BD847" s="398"/>
      <c r="BE847" s="356"/>
      <c r="BF847" s="356"/>
      <c r="BG847" s="356"/>
      <c r="BH847" s="356"/>
    </row>
    <row r="848" spans="1:83" ht="21.75" thickBot="1" x14ac:dyDescent="0.4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Q848" s="396"/>
      <c r="S848" s="396"/>
      <c r="T848" s="396"/>
      <c r="V848" s="396"/>
      <c r="X848" s="396"/>
      <c r="Y848" s="396"/>
      <c r="AA848" s="396"/>
      <c r="AB848" s="396"/>
      <c r="AD848" s="396"/>
      <c r="AE848" s="396"/>
      <c r="AG848" s="396"/>
      <c r="AH848" s="396"/>
      <c r="AJ848" s="396"/>
      <c r="AK848" s="396"/>
      <c r="AM848" s="396"/>
      <c r="AN848" s="396"/>
      <c r="AP848" s="396"/>
      <c r="AV848" s="396"/>
      <c r="AX848" s="397"/>
      <c r="AY848" s="398"/>
      <c r="AZ848" s="399"/>
      <c r="BA848" s="398"/>
      <c r="BB848" s="399"/>
      <c r="BC848" s="398"/>
      <c r="BD848" s="398"/>
      <c r="BE848" s="356"/>
      <c r="BF848" s="356"/>
      <c r="BG848" s="356"/>
      <c r="BH848" s="356"/>
    </row>
    <row r="849" spans="1:60" ht="21.75" thickBot="1" x14ac:dyDescent="0.4">
      <c r="A849" s="368" t="s">
        <v>275</v>
      </c>
      <c r="B849" s="369">
        <v>2</v>
      </c>
      <c r="C849" s="370"/>
      <c r="D849" s="355"/>
      <c r="E849" s="355"/>
      <c r="F849" s="355"/>
      <c r="G849" s="355"/>
      <c r="H849" s="355"/>
      <c r="I849" s="355"/>
      <c r="J849" s="355"/>
      <c r="Q849" s="364" t="str">
        <f t="shared" ref="Q849:Q871" si="788">IF(A849="5) Quanto a sua casa pagava de conta de água mensalmente há 10 anos atrás (aproximadamente)?",F849,"")</f>
        <v/>
      </c>
      <c r="R849" s="388"/>
      <c r="S849" s="364" t="str">
        <f t="shared" ref="S849:S871" si="789">IF(A849="5) Quanto a sua casa pagava de conta de água mensalmente há 10 anos atrás (aproximadamente)?",I849,"")</f>
        <v/>
      </c>
      <c r="T849" s="445" t="str">
        <f t="shared" ref="T849:T871" si="790">IF(A849="6) Quanto a sua casa paga de conta de água hoje?  ",F849,"")</f>
        <v/>
      </c>
      <c r="U849" s="388"/>
      <c r="V849" s="445" t="str">
        <f t="shared" ref="V849:V871" si="791">IF(A849="7) Quanto você acha que sua casa pagará de conta de água em 2030?",F849,"")</f>
        <v/>
      </c>
      <c r="W849" s="388"/>
      <c r="X849" s="445" t="str">
        <f t="shared" ref="X849:X871" si="792">IF(A849="7) Quanto você acha que sua casa pagará de conta de água em 2030?",I849,"")</f>
        <v/>
      </c>
      <c r="Y849" s="364" t="str">
        <f t="shared" ref="Y849:Y871" si="793">IF(A849="8) Quanto você acha que sua casa pagará de conta de água em 2050?  ",F849,"")</f>
        <v/>
      </c>
      <c r="Z849" s="388"/>
      <c r="AA849" s="364" t="str">
        <f t="shared" ref="AA849:AA871" si="794">IF(A849="8) Quanto você acha que sua casa pagará de conta de água em 2050?  ",I849,"")</f>
        <v/>
      </c>
      <c r="AB849" s="445" t="str">
        <f t="shared" ref="AB849:AB871" si="795">IF(A849="9) Há dez anos atrás, sua casa produzia quantas sacolinhas de lixo por semana (aproximadamente)?",F849,"")</f>
        <v/>
      </c>
      <c r="AC849" s="388"/>
      <c r="AD849" s="445" t="str">
        <f t="shared" ref="AD849:AD871" si="796">IF(A849="9) Há dez anos atrás, sua casa produzia quantas sacolinhas de lixo por semana (aproximadamente)?",I849,"")</f>
        <v/>
      </c>
      <c r="AE849" s="364" t="str">
        <f t="shared" ref="AE849:AE871" si="797">IF(A849="10) Sua casa produz quantas sacolinhas de lixo por semana hoje em dia?   ",F849,"")</f>
        <v/>
      </c>
      <c r="AF849" s="388"/>
      <c r="AG849" s="364"/>
      <c r="AH849" s="445" t="str">
        <f t="shared" ref="AH849:AH871" si="798">IF(A849="11) Quantas sacolinhas de lixo você acha que sua casa produzirá por semana em 2030?  ",F849,"")</f>
        <v/>
      </c>
      <c r="AI849" s="388"/>
      <c r="AJ849" s="445" t="str">
        <f t="shared" ref="AJ849:AJ871" si="799">IF(A849="11) Quantas sacolinhas de lixo você acha que sua casa produzirá por semana em 2030?  ",I849,"")</f>
        <v/>
      </c>
      <c r="AK849" s="364" t="str">
        <f t="shared" ref="AK849:AK871" si="800">IF(A849="12) Quantas sacolinhas de lixo você acha que sua casa produzirá por semana em 2050?  ",F849,"")</f>
        <v/>
      </c>
      <c r="AL849" s="388"/>
      <c r="AM849" s="364" t="str">
        <f t="shared" ref="AM849:AM871" si="801">IF(A849="12) Quantas sacolinhas de lixo você acha que sua casa produzirá por semana em 2050?  ",I849,"")</f>
        <v/>
      </c>
      <c r="AN849" s="445" t="str">
        <f>IF(A849="13) Qual porcentagem dos recursos financeiros de São Carlos era investida em abastecimento de água e estruturas de saneamento dez anos atrás? ",B849,"")</f>
        <v/>
      </c>
      <c r="AO849" s="388"/>
      <c r="AP849" s="445" t="str">
        <f>IF(A849="13) Qual porcentagem dos recursos financeiros de São Carlos era investida em abastecimento de água e estruturas de saneamento dez anos atrás? ",F849,"")</f>
        <v/>
      </c>
      <c r="AQ849" s="434" t="str">
        <f>IF(A849="14) Qual porcentagem dos recursos financeiros de São Carlos é investida em abastecimento de água e estruturas de saneamento hoje? ",B849,"")</f>
        <v/>
      </c>
      <c r="AR849" s="451"/>
      <c r="AS849" s="434" t="str">
        <f>IF(A849="15) Qual porcentagem dos recursos financeiros de São Carlos será investida em abastecimento de água e estruturas de saneamento em 2030? ",B849,"")</f>
        <v/>
      </c>
      <c r="AT849" s="389"/>
      <c r="AU849" s="435" t="str">
        <f>IF(A849="15) Qual porcentagem dos recursos financeiros de São Carlos será investida em abastecimento de água e estruturas de saneamento em 2030? ",F849,"")</f>
        <v/>
      </c>
      <c r="AV849" s="364" t="str">
        <f>IF(A849="16) Qual porcentagem dos recursos financeiros de São Carlos será investida em abastecimento de água e estruturas de saneamento em 2050?   ",B849,"")</f>
        <v/>
      </c>
      <c r="AW849" s="389"/>
      <c r="AX849" s="365" t="str">
        <f>IF(A849="16) Qual porcentagem dos recursos financeiros de São Carlos será investida em abastecimento de água e estruturas de saneamento em 2050?   ",B849,"")</f>
        <v/>
      </c>
      <c r="AY849" s="366" t="str">
        <f t="shared" ref="AY849:AY871" si="802">IF(A849="17) De onde vem a água que você bebe?  ",H849,"")</f>
        <v/>
      </c>
      <c r="AZ849" s="358" t="str">
        <f t="shared" ref="AZ849:AZ871" si="803">IF(A849="18) Quem é responsável por trazer água para sua casa?  ",H849,"")</f>
        <v/>
      </c>
      <c r="BA849" s="366" t="str">
        <f t="shared" ref="BA849:BA871" si="804">IF(A849="19) O que acontece com o esgoto que sai da sua casa?  ",H849,"")</f>
        <v/>
      </c>
      <c r="BB849" s="358" t="str">
        <f t="shared" ref="BB849:BB871" si="805">IF(A849="20) Quem consome mais água em sua cidade: a população, as indústrias ou as fazendas? ",H849,"")</f>
        <v/>
      </c>
      <c r="BC849" s="366" t="str">
        <f t="shared" ref="BC849:BC871" si="806">IF(A849="21) Você se preocupa se a cidade em que você mora terá água para beber em 2100?  ",H849,"")</f>
        <v/>
      </c>
      <c r="BD849" s="367" t="str">
        <f t="shared" ref="BD849:BD871" si="807">IF(A849="22) Você acredita que pode ajudar no processo de decisão sobre gerenciamento dos recursos hídricos?  Se sim, como? ",H849,"")</f>
        <v/>
      </c>
      <c r="BE849" s="356"/>
      <c r="BF849" s="356"/>
      <c r="BG849" s="356"/>
      <c r="BH849" s="356"/>
    </row>
    <row r="850" spans="1:60" ht="21.75" thickBot="1" x14ac:dyDescent="0.4">
      <c r="A850" s="368" t="s">
        <v>276</v>
      </c>
      <c r="B850" s="369">
        <v>2</v>
      </c>
      <c r="C850" s="370"/>
      <c r="D850" s="355"/>
      <c r="E850" s="355"/>
      <c r="F850" s="355"/>
      <c r="G850" s="355"/>
      <c r="H850" s="355"/>
      <c r="I850" s="355"/>
      <c r="J850" s="355"/>
      <c r="Q850" s="364" t="str">
        <f t="shared" si="788"/>
        <v/>
      </c>
      <c r="R850" s="388"/>
      <c r="S850" s="364" t="str">
        <f t="shared" si="789"/>
        <v/>
      </c>
      <c r="T850" s="445" t="str">
        <f t="shared" si="790"/>
        <v/>
      </c>
      <c r="U850" s="388"/>
      <c r="V850" s="445" t="str">
        <f t="shared" si="791"/>
        <v/>
      </c>
      <c r="W850" s="388"/>
      <c r="X850" s="445" t="str">
        <f t="shared" si="792"/>
        <v/>
      </c>
      <c r="Y850" s="364" t="str">
        <f t="shared" si="793"/>
        <v/>
      </c>
      <c r="Z850" s="388"/>
      <c r="AA850" s="364" t="str">
        <f t="shared" si="794"/>
        <v/>
      </c>
      <c r="AB850" s="445" t="str">
        <f t="shared" si="795"/>
        <v/>
      </c>
      <c r="AC850" s="388"/>
      <c r="AD850" s="445" t="str">
        <f t="shared" si="796"/>
        <v/>
      </c>
      <c r="AE850" s="364" t="str">
        <f t="shared" si="797"/>
        <v/>
      </c>
      <c r="AF850" s="388"/>
      <c r="AG850" s="364"/>
      <c r="AH850" s="445" t="str">
        <f t="shared" si="798"/>
        <v/>
      </c>
      <c r="AI850" s="388"/>
      <c r="AJ850" s="445" t="str">
        <f t="shared" si="799"/>
        <v/>
      </c>
      <c r="AK850" s="364" t="str">
        <f t="shared" si="800"/>
        <v/>
      </c>
      <c r="AL850" s="388"/>
      <c r="AM850" s="364" t="str">
        <f t="shared" si="801"/>
        <v/>
      </c>
      <c r="AN850" s="445" t="str">
        <f t="shared" ref="AN850:AN871" si="808">IF(A850="13) Qual porcentagem dos recursos financeiros de São Carlos era investida em abastecimento de água e estruturas de saneamento dez anos atrás? ",B850,"")</f>
        <v/>
      </c>
      <c r="AO850" s="388"/>
      <c r="AP850" s="445" t="str">
        <f t="shared" ref="AP850:AP871" si="809">IF(A850="13) Qual porcentagem dos recursos financeiros de São Carlos era investida em abastecimento de água e estruturas de saneamento dez anos atrás? ",F850,"")</f>
        <v/>
      </c>
      <c r="AQ850" s="434" t="str">
        <f t="shared" ref="AQ850:AQ871" si="810">IF(A850="14) Qual porcentagem dos recursos financeiros de São Carlos é investida em abastecimento de água e estruturas de saneamento hoje? ",B850,"")</f>
        <v/>
      </c>
      <c r="AR850" s="451"/>
      <c r="AS850" s="434" t="str">
        <f t="shared" ref="AS850:AS871" si="811">IF(A850="15) Qual porcentagem dos recursos financeiros de São Carlos será investida em abastecimento de água e estruturas de saneamento em 2030? ",B850,"")</f>
        <v/>
      </c>
      <c r="AT850" s="389"/>
      <c r="AU850" s="435" t="str">
        <f t="shared" ref="AU850:AU871" si="812">IF(A850="15) Qual porcentagem dos recursos financeiros de São Carlos será investida em abastecimento de água e estruturas de saneamento em 2030? ",F850,"")</f>
        <v/>
      </c>
      <c r="AV850" s="364" t="str">
        <f t="shared" ref="AV850:AV871" si="813">IF(A850="16) Qual porcentagem dos recursos financeiros de São Carlos será investida em abastecimento de água e estruturas de saneamento em 2050?   ",B850,"")</f>
        <v/>
      </c>
      <c r="AW850" s="389"/>
      <c r="AX850" s="365" t="str">
        <f t="shared" ref="AX850:AX871" si="814">IF(A850="16) Qual porcentagem dos recursos financeiros de São Carlos será investida em abastecimento de água e estruturas de saneamento em 2050?   ",B850,"")</f>
        <v/>
      </c>
      <c r="AY850" s="366" t="str">
        <f t="shared" si="802"/>
        <v/>
      </c>
      <c r="AZ850" s="358" t="str">
        <f t="shared" si="803"/>
        <v/>
      </c>
      <c r="BA850" s="366" t="str">
        <f t="shared" si="804"/>
        <v/>
      </c>
      <c r="BB850" s="358" t="str">
        <f t="shared" si="805"/>
        <v/>
      </c>
      <c r="BC850" s="366" t="str">
        <f t="shared" si="806"/>
        <v/>
      </c>
      <c r="BD850" s="367" t="str">
        <f t="shared" si="807"/>
        <v/>
      </c>
      <c r="BE850" s="356"/>
      <c r="BF850" s="356"/>
      <c r="BG850" s="356"/>
      <c r="BH850" s="356"/>
    </row>
    <row r="851" spans="1:60" ht="21.75" thickBot="1" x14ac:dyDescent="0.4">
      <c r="A851" s="368" t="s">
        <v>277</v>
      </c>
      <c r="B851" s="369">
        <v>3</v>
      </c>
      <c r="C851" s="371"/>
      <c r="D851" s="355"/>
      <c r="E851" s="355"/>
      <c r="F851" s="355"/>
      <c r="G851" s="355"/>
      <c r="H851" s="355"/>
      <c r="I851" s="355"/>
      <c r="J851" s="355"/>
      <c r="Q851" s="364" t="str">
        <f t="shared" si="788"/>
        <v/>
      </c>
      <c r="R851" s="388"/>
      <c r="S851" s="364" t="str">
        <f t="shared" si="789"/>
        <v/>
      </c>
      <c r="T851" s="445" t="str">
        <f t="shared" si="790"/>
        <v/>
      </c>
      <c r="U851" s="388"/>
      <c r="V851" s="445" t="str">
        <f t="shared" si="791"/>
        <v/>
      </c>
      <c r="W851" s="388"/>
      <c r="X851" s="445" t="str">
        <f t="shared" si="792"/>
        <v/>
      </c>
      <c r="Y851" s="364" t="str">
        <f t="shared" si="793"/>
        <v/>
      </c>
      <c r="Z851" s="388"/>
      <c r="AA851" s="364" t="str">
        <f t="shared" si="794"/>
        <v/>
      </c>
      <c r="AB851" s="445" t="str">
        <f t="shared" si="795"/>
        <v/>
      </c>
      <c r="AC851" s="388"/>
      <c r="AD851" s="445" t="str">
        <f t="shared" si="796"/>
        <v/>
      </c>
      <c r="AE851" s="364" t="str">
        <f t="shared" si="797"/>
        <v/>
      </c>
      <c r="AF851" s="388"/>
      <c r="AG851" s="364"/>
      <c r="AH851" s="445" t="str">
        <f t="shared" si="798"/>
        <v/>
      </c>
      <c r="AI851" s="388"/>
      <c r="AJ851" s="445" t="str">
        <f t="shared" si="799"/>
        <v/>
      </c>
      <c r="AK851" s="364" t="str">
        <f t="shared" si="800"/>
        <v/>
      </c>
      <c r="AL851" s="388"/>
      <c r="AM851" s="364" t="str">
        <f t="shared" si="801"/>
        <v/>
      </c>
      <c r="AN851" s="445" t="str">
        <f t="shared" si="808"/>
        <v/>
      </c>
      <c r="AO851" s="388"/>
      <c r="AP851" s="445" t="str">
        <f t="shared" si="809"/>
        <v/>
      </c>
      <c r="AQ851" s="434" t="str">
        <f t="shared" si="810"/>
        <v/>
      </c>
      <c r="AR851" s="451"/>
      <c r="AS851" s="434" t="str">
        <f t="shared" si="811"/>
        <v/>
      </c>
      <c r="AT851" s="389"/>
      <c r="AU851" s="435" t="str">
        <f t="shared" si="812"/>
        <v/>
      </c>
      <c r="AV851" s="364" t="str">
        <f t="shared" si="813"/>
        <v/>
      </c>
      <c r="AW851" s="389"/>
      <c r="AX851" s="365" t="str">
        <f t="shared" si="814"/>
        <v/>
      </c>
      <c r="AY851" s="366" t="str">
        <f t="shared" si="802"/>
        <v/>
      </c>
      <c r="AZ851" s="358" t="str">
        <f t="shared" si="803"/>
        <v/>
      </c>
      <c r="BA851" s="366" t="str">
        <f t="shared" si="804"/>
        <v/>
      </c>
      <c r="BB851" s="358" t="str">
        <f t="shared" si="805"/>
        <v/>
      </c>
      <c r="BC851" s="366" t="str">
        <f t="shared" si="806"/>
        <v/>
      </c>
      <c r="BD851" s="367" t="str">
        <f t="shared" si="807"/>
        <v/>
      </c>
      <c r="BE851" s="356"/>
      <c r="BF851" s="356"/>
      <c r="BG851" s="356"/>
      <c r="BH851" s="356"/>
    </row>
    <row r="852" spans="1:60" ht="21.75" thickBot="1" x14ac:dyDescent="0.4">
      <c r="A852" s="368" t="s">
        <v>278</v>
      </c>
      <c r="B852" s="369">
        <v>2</v>
      </c>
      <c r="C852" s="370"/>
      <c r="D852" s="355"/>
      <c r="E852" s="355"/>
      <c r="F852" s="355"/>
      <c r="G852" s="355"/>
      <c r="H852" s="355"/>
      <c r="I852" s="355"/>
      <c r="J852" s="355"/>
      <c r="Q852" s="364" t="str">
        <f t="shared" si="788"/>
        <v/>
      </c>
      <c r="R852" s="388"/>
      <c r="S852" s="364" t="str">
        <f t="shared" si="789"/>
        <v/>
      </c>
      <c r="T852" s="445" t="str">
        <f t="shared" si="790"/>
        <v/>
      </c>
      <c r="U852" s="388"/>
      <c r="V852" s="445" t="str">
        <f t="shared" si="791"/>
        <v/>
      </c>
      <c r="W852" s="388"/>
      <c r="X852" s="445" t="str">
        <f t="shared" si="792"/>
        <v/>
      </c>
      <c r="Y852" s="364" t="str">
        <f t="shared" si="793"/>
        <v/>
      </c>
      <c r="Z852" s="388"/>
      <c r="AA852" s="364" t="str">
        <f t="shared" si="794"/>
        <v/>
      </c>
      <c r="AB852" s="445" t="str">
        <f t="shared" si="795"/>
        <v/>
      </c>
      <c r="AC852" s="388"/>
      <c r="AD852" s="445" t="str">
        <f t="shared" si="796"/>
        <v/>
      </c>
      <c r="AE852" s="364" t="str">
        <f t="shared" si="797"/>
        <v/>
      </c>
      <c r="AF852" s="388"/>
      <c r="AG852" s="364"/>
      <c r="AH852" s="445" t="str">
        <f t="shared" si="798"/>
        <v/>
      </c>
      <c r="AI852" s="388"/>
      <c r="AJ852" s="445" t="str">
        <f t="shared" si="799"/>
        <v/>
      </c>
      <c r="AK852" s="364" t="str">
        <f t="shared" si="800"/>
        <v/>
      </c>
      <c r="AL852" s="388"/>
      <c r="AM852" s="364" t="str">
        <f t="shared" si="801"/>
        <v/>
      </c>
      <c r="AN852" s="445" t="str">
        <f t="shared" si="808"/>
        <v/>
      </c>
      <c r="AO852" s="388"/>
      <c r="AP852" s="445" t="str">
        <f t="shared" si="809"/>
        <v/>
      </c>
      <c r="AQ852" s="434" t="str">
        <f t="shared" si="810"/>
        <v/>
      </c>
      <c r="AR852" s="451"/>
      <c r="AS852" s="434" t="str">
        <f t="shared" si="811"/>
        <v/>
      </c>
      <c r="AT852" s="389"/>
      <c r="AU852" s="435" t="str">
        <f t="shared" si="812"/>
        <v/>
      </c>
      <c r="AV852" s="364" t="str">
        <f t="shared" si="813"/>
        <v/>
      </c>
      <c r="AW852" s="389"/>
      <c r="AX852" s="365" t="str">
        <f t="shared" si="814"/>
        <v/>
      </c>
      <c r="AY852" s="366" t="str">
        <f t="shared" si="802"/>
        <v/>
      </c>
      <c r="AZ852" s="358" t="str">
        <f t="shared" si="803"/>
        <v/>
      </c>
      <c r="BA852" s="366" t="str">
        <f t="shared" si="804"/>
        <v/>
      </c>
      <c r="BB852" s="358" t="str">
        <f t="shared" si="805"/>
        <v/>
      </c>
      <c r="BC852" s="366" t="str">
        <f t="shared" si="806"/>
        <v/>
      </c>
      <c r="BD852" s="367" t="str">
        <f t="shared" si="807"/>
        <v/>
      </c>
      <c r="BE852" s="356"/>
      <c r="BF852" s="356"/>
      <c r="BG852" s="356"/>
      <c r="BH852" s="356"/>
    </row>
    <row r="853" spans="1:60" ht="21.75" thickBot="1" x14ac:dyDescent="0.4">
      <c r="A853" s="368" t="s">
        <v>279</v>
      </c>
      <c r="B853" s="369"/>
      <c r="C853" s="372"/>
      <c r="D853" s="814" t="s">
        <v>280</v>
      </c>
      <c r="E853" s="815"/>
      <c r="F853" s="373">
        <f>IF(B849&gt;0,B853/B849,"")</f>
        <v>0</v>
      </c>
      <c r="G853" s="368" t="s">
        <v>281</v>
      </c>
      <c r="H853" s="374"/>
      <c r="I853" s="375">
        <f>IF(B849&gt;0,(F853-F854)/F854,"")</f>
        <v>-1</v>
      </c>
      <c r="J853" s="355"/>
      <c r="Q853" s="364"/>
      <c r="R853" s="388"/>
      <c r="S853" s="364">
        <f t="shared" si="789"/>
        <v>-1</v>
      </c>
      <c r="T853" s="445" t="str">
        <f t="shared" si="790"/>
        <v/>
      </c>
      <c r="U853" s="388"/>
      <c r="V853" s="445" t="str">
        <f t="shared" si="791"/>
        <v/>
      </c>
      <c r="W853" s="388"/>
      <c r="X853" s="445" t="str">
        <f t="shared" si="792"/>
        <v/>
      </c>
      <c r="Y853" s="364" t="str">
        <f t="shared" si="793"/>
        <v/>
      </c>
      <c r="Z853" s="388"/>
      <c r="AA853" s="364" t="str">
        <f t="shared" si="794"/>
        <v/>
      </c>
      <c r="AB853" s="445" t="str">
        <f t="shared" si="795"/>
        <v/>
      </c>
      <c r="AC853" s="388"/>
      <c r="AD853" s="445" t="str">
        <f t="shared" si="796"/>
        <v/>
      </c>
      <c r="AE853" s="364" t="str">
        <f t="shared" si="797"/>
        <v/>
      </c>
      <c r="AF853" s="388"/>
      <c r="AG853" s="364"/>
      <c r="AH853" s="445" t="str">
        <f t="shared" si="798"/>
        <v/>
      </c>
      <c r="AI853" s="388"/>
      <c r="AJ853" s="445" t="str">
        <f t="shared" si="799"/>
        <v/>
      </c>
      <c r="AK853" s="364" t="str">
        <f t="shared" si="800"/>
        <v/>
      </c>
      <c r="AL853" s="388"/>
      <c r="AM853" s="364" t="str">
        <f t="shared" si="801"/>
        <v/>
      </c>
      <c r="AN853" s="445" t="str">
        <f t="shared" si="808"/>
        <v/>
      </c>
      <c r="AO853" s="388"/>
      <c r="AP853" s="445" t="str">
        <f t="shared" si="809"/>
        <v/>
      </c>
      <c r="AQ853" s="434" t="str">
        <f t="shared" si="810"/>
        <v/>
      </c>
      <c r="AR853" s="451"/>
      <c r="AS853" s="434" t="str">
        <f t="shared" si="811"/>
        <v/>
      </c>
      <c r="AT853" s="389"/>
      <c r="AU853" s="435" t="str">
        <f t="shared" si="812"/>
        <v/>
      </c>
      <c r="AV853" s="364" t="str">
        <f t="shared" si="813"/>
        <v/>
      </c>
      <c r="AW853" s="389"/>
      <c r="AX853" s="365" t="str">
        <f t="shared" si="814"/>
        <v/>
      </c>
      <c r="AY853" s="366" t="str">
        <f t="shared" si="802"/>
        <v/>
      </c>
      <c r="AZ853" s="358" t="str">
        <f t="shared" si="803"/>
        <v/>
      </c>
      <c r="BA853" s="366" t="str">
        <f t="shared" si="804"/>
        <v/>
      </c>
      <c r="BB853" s="358" t="str">
        <f t="shared" si="805"/>
        <v/>
      </c>
      <c r="BC853" s="366" t="str">
        <f t="shared" si="806"/>
        <v/>
      </c>
      <c r="BD853" s="367" t="str">
        <f t="shared" si="807"/>
        <v/>
      </c>
      <c r="BE853" s="356"/>
      <c r="BF853" s="356"/>
      <c r="BG853" s="356"/>
      <c r="BH853" s="356"/>
    </row>
    <row r="854" spans="1:60" ht="21.75" thickBot="1" x14ac:dyDescent="0.4">
      <c r="A854" s="368" t="s">
        <v>282</v>
      </c>
      <c r="B854" s="369">
        <v>30</v>
      </c>
      <c r="C854" s="372"/>
      <c r="D854" s="814" t="s">
        <v>280</v>
      </c>
      <c r="E854" s="815"/>
      <c r="F854" s="373">
        <f>IF(B850&gt;0,B854/B850,"")</f>
        <v>15</v>
      </c>
      <c r="G854" s="376"/>
      <c r="H854" s="377"/>
      <c r="I854" s="378"/>
      <c r="J854" s="355"/>
      <c r="Q854" s="364" t="str">
        <f t="shared" si="788"/>
        <v/>
      </c>
      <c r="R854" s="388"/>
      <c r="S854" s="364" t="str">
        <f t="shared" si="789"/>
        <v/>
      </c>
      <c r="T854" s="445">
        <f t="shared" si="790"/>
        <v>15</v>
      </c>
      <c r="U854" s="388"/>
      <c r="V854" s="445" t="str">
        <f t="shared" si="791"/>
        <v/>
      </c>
      <c r="W854" s="388"/>
      <c r="X854" s="445" t="str">
        <f t="shared" si="792"/>
        <v/>
      </c>
      <c r="Y854" s="364" t="str">
        <f t="shared" si="793"/>
        <v/>
      </c>
      <c r="Z854" s="388"/>
      <c r="AA854" s="364" t="str">
        <f t="shared" si="794"/>
        <v/>
      </c>
      <c r="AB854" s="445" t="str">
        <f t="shared" si="795"/>
        <v/>
      </c>
      <c r="AC854" s="388"/>
      <c r="AD854" s="445" t="str">
        <f t="shared" si="796"/>
        <v/>
      </c>
      <c r="AE854" s="364" t="str">
        <f t="shared" si="797"/>
        <v/>
      </c>
      <c r="AF854" s="388"/>
      <c r="AG854" s="364"/>
      <c r="AH854" s="445" t="str">
        <f t="shared" si="798"/>
        <v/>
      </c>
      <c r="AI854" s="388"/>
      <c r="AJ854" s="445" t="str">
        <f t="shared" si="799"/>
        <v/>
      </c>
      <c r="AK854" s="364" t="str">
        <f t="shared" si="800"/>
        <v/>
      </c>
      <c r="AL854" s="388"/>
      <c r="AM854" s="364" t="str">
        <f t="shared" si="801"/>
        <v/>
      </c>
      <c r="AN854" s="445" t="str">
        <f t="shared" si="808"/>
        <v/>
      </c>
      <c r="AO854" s="388"/>
      <c r="AP854" s="445" t="str">
        <f t="shared" si="809"/>
        <v/>
      </c>
      <c r="AQ854" s="434" t="str">
        <f t="shared" si="810"/>
        <v/>
      </c>
      <c r="AR854" s="451"/>
      <c r="AS854" s="434" t="str">
        <f t="shared" si="811"/>
        <v/>
      </c>
      <c r="AT854" s="389"/>
      <c r="AU854" s="435" t="str">
        <f t="shared" si="812"/>
        <v/>
      </c>
      <c r="AV854" s="364" t="str">
        <f t="shared" si="813"/>
        <v/>
      </c>
      <c r="AW854" s="389"/>
      <c r="AX854" s="365" t="str">
        <f t="shared" si="814"/>
        <v/>
      </c>
      <c r="AY854" s="366" t="str">
        <f t="shared" si="802"/>
        <v/>
      </c>
      <c r="AZ854" s="358" t="str">
        <f t="shared" si="803"/>
        <v/>
      </c>
      <c r="BA854" s="366" t="str">
        <f t="shared" si="804"/>
        <v/>
      </c>
      <c r="BB854" s="358" t="str">
        <f t="shared" si="805"/>
        <v/>
      </c>
      <c r="BC854" s="366" t="str">
        <f t="shared" si="806"/>
        <v/>
      </c>
      <c r="BD854" s="367" t="str">
        <f t="shared" si="807"/>
        <v/>
      </c>
      <c r="BE854" s="356"/>
      <c r="BF854" s="356"/>
      <c r="BG854" s="356"/>
      <c r="BH854" s="356"/>
    </row>
    <row r="855" spans="1:60" ht="21.75" thickBot="1" x14ac:dyDescent="0.4">
      <c r="A855" s="368" t="s">
        <v>283</v>
      </c>
      <c r="B855" s="369">
        <v>60</v>
      </c>
      <c r="C855" s="372"/>
      <c r="D855" s="814" t="s">
        <v>280</v>
      </c>
      <c r="E855" s="815"/>
      <c r="F855" s="373">
        <f>IF(B851&gt;0,B855/B851,"")</f>
        <v>20</v>
      </c>
      <c r="G855" s="368" t="s">
        <v>284</v>
      </c>
      <c r="H855" s="374"/>
      <c r="I855" s="375">
        <f>IF(B850&gt;0,(F855-F854)/F854,"")</f>
        <v>0.33333333333333331</v>
      </c>
      <c r="J855" s="355"/>
      <c r="Q855" s="364" t="str">
        <f t="shared" si="788"/>
        <v/>
      </c>
      <c r="R855" s="388"/>
      <c r="S855" s="364" t="str">
        <f t="shared" si="789"/>
        <v/>
      </c>
      <c r="T855" s="445" t="str">
        <f t="shared" si="790"/>
        <v/>
      </c>
      <c r="U855" s="388"/>
      <c r="V855" s="445">
        <f t="shared" si="791"/>
        <v>20</v>
      </c>
      <c r="W855" s="388"/>
      <c r="X855" s="445">
        <f t="shared" si="792"/>
        <v>0.33333333333333331</v>
      </c>
      <c r="Y855" s="364" t="str">
        <f t="shared" si="793"/>
        <v/>
      </c>
      <c r="Z855" s="388"/>
      <c r="AA855" s="364" t="str">
        <f t="shared" si="794"/>
        <v/>
      </c>
      <c r="AB855" s="445" t="str">
        <f t="shared" si="795"/>
        <v/>
      </c>
      <c r="AC855" s="388"/>
      <c r="AD855" s="445" t="str">
        <f t="shared" si="796"/>
        <v/>
      </c>
      <c r="AE855" s="364" t="str">
        <f t="shared" si="797"/>
        <v/>
      </c>
      <c r="AF855" s="388"/>
      <c r="AG855" s="364"/>
      <c r="AH855" s="445" t="str">
        <f t="shared" si="798"/>
        <v/>
      </c>
      <c r="AI855" s="388"/>
      <c r="AJ855" s="445" t="str">
        <f t="shared" si="799"/>
        <v/>
      </c>
      <c r="AK855" s="364" t="str">
        <f t="shared" si="800"/>
        <v/>
      </c>
      <c r="AL855" s="388"/>
      <c r="AM855" s="364" t="str">
        <f t="shared" si="801"/>
        <v/>
      </c>
      <c r="AN855" s="445" t="str">
        <f t="shared" si="808"/>
        <v/>
      </c>
      <c r="AO855" s="388"/>
      <c r="AP855" s="445" t="str">
        <f t="shared" si="809"/>
        <v/>
      </c>
      <c r="AQ855" s="434" t="str">
        <f t="shared" si="810"/>
        <v/>
      </c>
      <c r="AR855" s="451"/>
      <c r="AS855" s="434" t="str">
        <f t="shared" si="811"/>
        <v/>
      </c>
      <c r="AT855" s="389"/>
      <c r="AU855" s="435" t="str">
        <f t="shared" si="812"/>
        <v/>
      </c>
      <c r="AV855" s="364" t="str">
        <f t="shared" si="813"/>
        <v/>
      </c>
      <c r="AW855" s="389"/>
      <c r="AX855" s="365" t="str">
        <f t="shared" si="814"/>
        <v/>
      </c>
      <c r="AY855" s="366" t="str">
        <f t="shared" si="802"/>
        <v/>
      </c>
      <c r="AZ855" s="358" t="str">
        <f t="shared" si="803"/>
        <v/>
      </c>
      <c r="BA855" s="366" t="str">
        <f t="shared" si="804"/>
        <v/>
      </c>
      <c r="BB855" s="358" t="str">
        <f t="shared" si="805"/>
        <v/>
      </c>
      <c r="BC855" s="366" t="str">
        <f t="shared" si="806"/>
        <v/>
      </c>
      <c r="BD855" s="367" t="str">
        <f t="shared" si="807"/>
        <v/>
      </c>
      <c r="BE855" s="356"/>
      <c r="BF855" s="356"/>
      <c r="BG855" s="356"/>
      <c r="BH855" s="356"/>
    </row>
    <row r="856" spans="1:60" ht="21.75" thickBot="1" x14ac:dyDescent="0.4">
      <c r="A856" s="368" t="s">
        <v>285</v>
      </c>
      <c r="B856" s="369">
        <v>180</v>
      </c>
      <c r="C856" s="372"/>
      <c r="D856" s="814" t="s">
        <v>280</v>
      </c>
      <c r="E856" s="815"/>
      <c r="F856" s="373">
        <f>IF(B852&gt;0,B856/B852,"")</f>
        <v>90</v>
      </c>
      <c r="G856" s="368" t="s">
        <v>286</v>
      </c>
      <c r="H856" s="374"/>
      <c r="I856" s="375">
        <f>IF(B851&gt;0,(F856-F854)/F854,"")</f>
        <v>5</v>
      </c>
      <c r="J856" s="355"/>
      <c r="Q856" s="364" t="str">
        <f t="shared" si="788"/>
        <v/>
      </c>
      <c r="R856" s="388"/>
      <c r="S856" s="364" t="str">
        <f t="shared" si="789"/>
        <v/>
      </c>
      <c r="T856" s="445" t="str">
        <f t="shared" si="790"/>
        <v/>
      </c>
      <c r="U856" s="388"/>
      <c r="V856" s="445" t="str">
        <f t="shared" si="791"/>
        <v/>
      </c>
      <c r="W856" s="388"/>
      <c r="X856" s="445" t="str">
        <f t="shared" si="792"/>
        <v/>
      </c>
      <c r="Y856" s="364">
        <f t="shared" si="793"/>
        <v>90</v>
      </c>
      <c r="Z856" s="388"/>
      <c r="AA856" s="364">
        <f t="shared" si="794"/>
        <v>5</v>
      </c>
      <c r="AB856" s="445" t="str">
        <f t="shared" si="795"/>
        <v/>
      </c>
      <c r="AC856" s="388"/>
      <c r="AD856" s="445" t="str">
        <f t="shared" si="796"/>
        <v/>
      </c>
      <c r="AE856" s="364" t="str">
        <f t="shared" si="797"/>
        <v/>
      </c>
      <c r="AF856" s="388"/>
      <c r="AG856" s="364"/>
      <c r="AH856" s="445" t="str">
        <f t="shared" si="798"/>
        <v/>
      </c>
      <c r="AI856" s="388"/>
      <c r="AJ856" s="445" t="str">
        <f t="shared" si="799"/>
        <v/>
      </c>
      <c r="AK856" s="364" t="str">
        <f t="shared" si="800"/>
        <v/>
      </c>
      <c r="AL856" s="388"/>
      <c r="AM856" s="364" t="str">
        <f t="shared" si="801"/>
        <v/>
      </c>
      <c r="AN856" s="445" t="str">
        <f t="shared" si="808"/>
        <v/>
      </c>
      <c r="AO856" s="388"/>
      <c r="AP856" s="445" t="str">
        <f t="shared" si="809"/>
        <v/>
      </c>
      <c r="AQ856" s="434" t="str">
        <f t="shared" si="810"/>
        <v/>
      </c>
      <c r="AR856" s="451"/>
      <c r="AS856" s="434" t="str">
        <f t="shared" si="811"/>
        <v/>
      </c>
      <c r="AT856" s="389"/>
      <c r="AU856" s="435" t="str">
        <f t="shared" si="812"/>
        <v/>
      </c>
      <c r="AV856" s="364" t="str">
        <f t="shared" si="813"/>
        <v/>
      </c>
      <c r="AW856" s="389"/>
      <c r="AX856" s="365" t="str">
        <f t="shared" si="814"/>
        <v/>
      </c>
      <c r="AY856" s="366" t="str">
        <f t="shared" si="802"/>
        <v/>
      </c>
      <c r="AZ856" s="358" t="str">
        <f t="shared" si="803"/>
        <v/>
      </c>
      <c r="BA856" s="366" t="str">
        <f t="shared" si="804"/>
        <v/>
      </c>
      <c r="BB856" s="358" t="str">
        <f t="shared" si="805"/>
        <v/>
      </c>
      <c r="BC856" s="366" t="str">
        <f t="shared" si="806"/>
        <v/>
      </c>
      <c r="BD856" s="367" t="str">
        <f t="shared" si="807"/>
        <v/>
      </c>
      <c r="BE856" s="356"/>
      <c r="BF856" s="356"/>
      <c r="BG856" s="356"/>
      <c r="BH856" s="356"/>
    </row>
    <row r="857" spans="1:60" ht="21.75" thickBot="1" x14ac:dyDescent="0.4">
      <c r="A857" s="368" t="s">
        <v>287</v>
      </c>
      <c r="B857" s="369">
        <v>1</v>
      </c>
      <c r="C857" s="372"/>
      <c r="D857" s="814" t="s">
        <v>288</v>
      </c>
      <c r="E857" s="815"/>
      <c r="F857" s="373">
        <f>IF(B857&gt;0,B857/B849,"")</f>
        <v>0.5</v>
      </c>
      <c r="G857" s="368" t="s">
        <v>281</v>
      </c>
      <c r="H857" s="374"/>
      <c r="I857" s="375" t="str">
        <f>IF(B853&gt;0,(F857-F858)/F858,"")</f>
        <v/>
      </c>
      <c r="J857" s="355"/>
      <c r="Q857" s="364" t="str">
        <f t="shared" si="788"/>
        <v/>
      </c>
      <c r="R857" s="388"/>
      <c r="S857" s="364" t="str">
        <f t="shared" si="789"/>
        <v/>
      </c>
      <c r="T857" s="445" t="str">
        <f t="shared" si="790"/>
        <v/>
      </c>
      <c r="U857" s="388"/>
      <c r="V857" s="445" t="str">
        <f t="shared" si="791"/>
        <v/>
      </c>
      <c r="W857" s="388"/>
      <c r="X857" s="445" t="str">
        <f t="shared" si="792"/>
        <v/>
      </c>
      <c r="Y857" s="364" t="str">
        <f t="shared" si="793"/>
        <v/>
      </c>
      <c r="Z857" s="388"/>
      <c r="AA857" s="364" t="str">
        <f t="shared" si="794"/>
        <v/>
      </c>
      <c r="AB857" s="445">
        <f t="shared" si="795"/>
        <v>0.5</v>
      </c>
      <c r="AC857" s="388"/>
      <c r="AD857" s="445" t="str">
        <f t="shared" si="796"/>
        <v/>
      </c>
      <c r="AE857" s="364" t="str">
        <f t="shared" si="797"/>
        <v/>
      </c>
      <c r="AF857" s="388"/>
      <c r="AG857" s="364"/>
      <c r="AH857" s="445" t="str">
        <f t="shared" si="798"/>
        <v/>
      </c>
      <c r="AI857" s="388"/>
      <c r="AJ857" s="445" t="str">
        <f t="shared" si="799"/>
        <v/>
      </c>
      <c r="AK857" s="364" t="str">
        <f t="shared" si="800"/>
        <v/>
      </c>
      <c r="AL857" s="388"/>
      <c r="AM857" s="364" t="str">
        <f t="shared" si="801"/>
        <v/>
      </c>
      <c r="AN857" s="445" t="str">
        <f t="shared" si="808"/>
        <v/>
      </c>
      <c r="AO857" s="388"/>
      <c r="AP857" s="445" t="str">
        <f t="shared" si="809"/>
        <v/>
      </c>
      <c r="AQ857" s="434" t="str">
        <f t="shared" si="810"/>
        <v/>
      </c>
      <c r="AR857" s="451"/>
      <c r="AS857" s="434" t="str">
        <f t="shared" si="811"/>
        <v/>
      </c>
      <c r="AT857" s="389"/>
      <c r="AU857" s="435" t="str">
        <f t="shared" si="812"/>
        <v/>
      </c>
      <c r="AV857" s="364" t="str">
        <f t="shared" si="813"/>
        <v/>
      </c>
      <c r="AW857" s="389"/>
      <c r="AX857" s="365" t="str">
        <f t="shared" si="814"/>
        <v/>
      </c>
      <c r="AY857" s="366" t="str">
        <f t="shared" si="802"/>
        <v/>
      </c>
      <c r="AZ857" s="358" t="str">
        <f t="shared" si="803"/>
        <v/>
      </c>
      <c r="BA857" s="366" t="str">
        <f t="shared" si="804"/>
        <v/>
      </c>
      <c r="BB857" s="358" t="str">
        <f t="shared" si="805"/>
        <v/>
      </c>
      <c r="BC857" s="366" t="str">
        <f t="shared" si="806"/>
        <v/>
      </c>
      <c r="BD857" s="367" t="str">
        <f t="shared" si="807"/>
        <v/>
      </c>
      <c r="BE857" s="356"/>
      <c r="BF857" s="356"/>
      <c r="BG857" s="356"/>
      <c r="BH857" s="356"/>
    </row>
    <row r="858" spans="1:60" ht="21.75" thickBot="1" x14ac:dyDescent="0.4">
      <c r="A858" s="368" t="s">
        <v>289</v>
      </c>
      <c r="B858" s="369">
        <v>1</v>
      </c>
      <c r="C858" s="372"/>
      <c r="D858" s="816" t="s">
        <v>288</v>
      </c>
      <c r="E858" s="817"/>
      <c r="F858" s="373">
        <f>IF(B854&gt;0,B858/B850,"")</f>
        <v>0.5</v>
      </c>
      <c r="G858" s="379"/>
      <c r="H858" s="372"/>
      <c r="I858" s="380"/>
      <c r="J858" s="355"/>
      <c r="Q858" s="364" t="str">
        <f t="shared" si="788"/>
        <v/>
      </c>
      <c r="R858" s="388"/>
      <c r="S858" s="364" t="str">
        <f t="shared" si="789"/>
        <v/>
      </c>
      <c r="T858" s="445" t="str">
        <f t="shared" si="790"/>
        <v/>
      </c>
      <c r="U858" s="388"/>
      <c r="V858" s="445" t="str">
        <f t="shared" si="791"/>
        <v/>
      </c>
      <c r="W858" s="388"/>
      <c r="X858" s="445" t="str">
        <f t="shared" si="792"/>
        <v/>
      </c>
      <c r="Y858" s="364" t="str">
        <f t="shared" si="793"/>
        <v/>
      </c>
      <c r="Z858" s="388"/>
      <c r="AA858" s="364" t="str">
        <f t="shared" si="794"/>
        <v/>
      </c>
      <c r="AB858" s="445" t="str">
        <f t="shared" si="795"/>
        <v/>
      </c>
      <c r="AC858" s="388"/>
      <c r="AD858" s="445" t="str">
        <f t="shared" si="796"/>
        <v/>
      </c>
      <c r="AE858" s="364">
        <f t="shared" si="797"/>
        <v>0.5</v>
      </c>
      <c r="AF858" s="388"/>
      <c r="AG858" s="364"/>
      <c r="AH858" s="445" t="str">
        <f t="shared" si="798"/>
        <v/>
      </c>
      <c r="AI858" s="388"/>
      <c r="AJ858" s="445" t="str">
        <f t="shared" si="799"/>
        <v/>
      </c>
      <c r="AK858" s="364" t="str">
        <f t="shared" si="800"/>
        <v/>
      </c>
      <c r="AL858" s="388"/>
      <c r="AM858" s="364" t="str">
        <f t="shared" si="801"/>
        <v/>
      </c>
      <c r="AN858" s="445" t="str">
        <f t="shared" si="808"/>
        <v/>
      </c>
      <c r="AO858" s="388"/>
      <c r="AP858" s="445" t="str">
        <f t="shared" si="809"/>
        <v/>
      </c>
      <c r="AQ858" s="434" t="str">
        <f t="shared" si="810"/>
        <v/>
      </c>
      <c r="AR858" s="451"/>
      <c r="AS858" s="434" t="str">
        <f t="shared" si="811"/>
        <v/>
      </c>
      <c r="AT858" s="389"/>
      <c r="AU858" s="435" t="str">
        <f t="shared" si="812"/>
        <v/>
      </c>
      <c r="AV858" s="364" t="str">
        <f t="shared" si="813"/>
        <v/>
      </c>
      <c r="AW858" s="389"/>
      <c r="AX858" s="365" t="str">
        <f t="shared" si="814"/>
        <v/>
      </c>
      <c r="AY858" s="366" t="str">
        <f t="shared" si="802"/>
        <v/>
      </c>
      <c r="AZ858" s="358" t="str">
        <f t="shared" si="803"/>
        <v/>
      </c>
      <c r="BA858" s="366" t="str">
        <f t="shared" si="804"/>
        <v/>
      </c>
      <c r="BB858" s="358" t="str">
        <f t="shared" si="805"/>
        <v/>
      </c>
      <c r="BC858" s="366" t="str">
        <f t="shared" si="806"/>
        <v/>
      </c>
      <c r="BD858" s="367" t="str">
        <f t="shared" si="807"/>
        <v/>
      </c>
      <c r="BE858" s="356"/>
      <c r="BF858" s="356"/>
      <c r="BG858" s="356"/>
      <c r="BH858" s="356"/>
    </row>
    <row r="859" spans="1:60" ht="21.75" thickBot="1" x14ac:dyDescent="0.4">
      <c r="A859" s="368" t="s">
        <v>290</v>
      </c>
      <c r="B859" s="369">
        <v>1</v>
      </c>
      <c r="C859" s="372"/>
      <c r="D859" s="814" t="s">
        <v>288</v>
      </c>
      <c r="E859" s="815"/>
      <c r="F859" s="373">
        <f>IF(B855&gt;0,B859/B851,"")</f>
        <v>0.33333333333333331</v>
      </c>
      <c r="G859" s="368" t="s">
        <v>284</v>
      </c>
      <c r="H859" s="374"/>
      <c r="I859" s="375">
        <f>IF(B854&gt;0,(F859-F858)/F858,"")</f>
        <v>-0.33333333333333337</v>
      </c>
      <c r="J859" s="355"/>
      <c r="Q859" s="364" t="str">
        <f t="shared" si="788"/>
        <v/>
      </c>
      <c r="R859" s="388"/>
      <c r="S859" s="364" t="str">
        <f t="shared" si="789"/>
        <v/>
      </c>
      <c r="T859" s="445" t="str">
        <f t="shared" si="790"/>
        <v/>
      </c>
      <c r="U859" s="388"/>
      <c r="V859" s="445" t="str">
        <f t="shared" si="791"/>
        <v/>
      </c>
      <c r="W859" s="388"/>
      <c r="X859" s="445" t="str">
        <f t="shared" si="792"/>
        <v/>
      </c>
      <c r="Y859" s="364" t="str">
        <f t="shared" si="793"/>
        <v/>
      </c>
      <c r="Z859" s="388"/>
      <c r="AA859" s="364" t="str">
        <f t="shared" si="794"/>
        <v/>
      </c>
      <c r="AB859" s="445" t="str">
        <f t="shared" si="795"/>
        <v/>
      </c>
      <c r="AC859" s="388"/>
      <c r="AD859" s="445" t="str">
        <f t="shared" si="796"/>
        <v/>
      </c>
      <c r="AE859" s="364" t="str">
        <f t="shared" si="797"/>
        <v/>
      </c>
      <c r="AF859" s="388"/>
      <c r="AG859" s="364"/>
      <c r="AH859" s="445">
        <f t="shared" si="798"/>
        <v>0.33333333333333331</v>
      </c>
      <c r="AI859" s="388"/>
      <c r="AJ859" s="445">
        <f t="shared" si="799"/>
        <v>-0.33333333333333337</v>
      </c>
      <c r="AK859" s="364" t="str">
        <f t="shared" si="800"/>
        <v/>
      </c>
      <c r="AL859" s="388"/>
      <c r="AM859" s="364" t="str">
        <f t="shared" si="801"/>
        <v/>
      </c>
      <c r="AN859" s="445" t="str">
        <f t="shared" si="808"/>
        <v/>
      </c>
      <c r="AO859" s="388"/>
      <c r="AP859" s="445" t="str">
        <f t="shared" si="809"/>
        <v/>
      </c>
      <c r="AQ859" s="434" t="str">
        <f t="shared" si="810"/>
        <v/>
      </c>
      <c r="AR859" s="451"/>
      <c r="AS859" s="434" t="str">
        <f t="shared" si="811"/>
        <v/>
      </c>
      <c r="AT859" s="389"/>
      <c r="AU859" s="435" t="str">
        <f t="shared" si="812"/>
        <v/>
      </c>
      <c r="AV859" s="364" t="str">
        <f t="shared" si="813"/>
        <v/>
      </c>
      <c r="AW859" s="389"/>
      <c r="AX859" s="365" t="str">
        <f t="shared" si="814"/>
        <v/>
      </c>
      <c r="AY859" s="366" t="str">
        <f t="shared" si="802"/>
        <v/>
      </c>
      <c r="AZ859" s="358" t="str">
        <f t="shared" si="803"/>
        <v/>
      </c>
      <c r="BA859" s="366" t="str">
        <f t="shared" si="804"/>
        <v/>
      </c>
      <c r="BB859" s="358" t="str">
        <f t="shared" si="805"/>
        <v/>
      </c>
      <c r="BC859" s="366" t="str">
        <f t="shared" si="806"/>
        <v/>
      </c>
      <c r="BD859" s="367" t="str">
        <f t="shared" si="807"/>
        <v/>
      </c>
      <c r="BE859" s="356"/>
      <c r="BF859" s="356"/>
      <c r="BG859" s="356"/>
      <c r="BH859" s="356"/>
    </row>
    <row r="860" spans="1:60" ht="21.75" thickBot="1" x14ac:dyDescent="0.4">
      <c r="A860" s="368" t="s">
        <v>291</v>
      </c>
      <c r="B860" s="369">
        <v>1</v>
      </c>
      <c r="C860" s="372"/>
      <c r="D860" s="814" t="s">
        <v>288</v>
      </c>
      <c r="E860" s="815"/>
      <c r="F860" s="373">
        <f>IF(B856&gt;0,B860/B852,"")</f>
        <v>0.5</v>
      </c>
      <c r="G860" s="368" t="s">
        <v>286</v>
      </c>
      <c r="H860" s="374"/>
      <c r="I860" s="375">
        <f>IF(B855&gt;0,(F860-F858)/F858,"")</f>
        <v>0</v>
      </c>
      <c r="J860" s="355"/>
      <c r="Q860" s="364" t="str">
        <f t="shared" si="788"/>
        <v/>
      </c>
      <c r="R860" s="388"/>
      <c r="S860" s="364" t="str">
        <f t="shared" si="789"/>
        <v/>
      </c>
      <c r="T860" s="445" t="str">
        <f t="shared" si="790"/>
        <v/>
      </c>
      <c r="U860" s="388"/>
      <c r="V860" s="445" t="str">
        <f t="shared" si="791"/>
        <v/>
      </c>
      <c r="W860" s="388"/>
      <c r="X860" s="445" t="str">
        <f t="shared" si="792"/>
        <v/>
      </c>
      <c r="Y860" s="364" t="str">
        <f t="shared" si="793"/>
        <v/>
      </c>
      <c r="Z860" s="388"/>
      <c r="AA860" s="364" t="str">
        <f t="shared" si="794"/>
        <v/>
      </c>
      <c r="AB860" s="445" t="str">
        <f t="shared" si="795"/>
        <v/>
      </c>
      <c r="AC860" s="388"/>
      <c r="AD860" s="445" t="str">
        <f t="shared" si="796"/>
        <v/>
      </c>
      <c r="AE860" s="364" t="str">
        <f t="shared" si="797"/>
        <v/>
      </c>
      <c r="AF860" s="388"/>
      <c r="AG860" s="364"/>
      <c r="AH860" s="445" t="str">
        <f t="shared" si="798"/>
        <v/>
      </c>
      <c r="AI860" s="388"/>
      <c r="AJ860" s="445" t="str">
        <f t="shared" si="799"/>
        <v/>
      </c>
      <c r="AK860" s="364">
        <f t="shared" si="800"/>
        <v>0.5</v>
      </c>
      <c r="AL860" s="388"/>
      <c r="AM860" s="364">
        <f t="shared" si="801"/>
        <v>0</v>
      </c>
      <c r="AN860" s="445" t="str">
        <f t="shared" si="808"/>
        <v/>
      </c>
      <c r="AO860" s="388"/>
      <c r="AP860" s="445" t="str">
        <f t="shared" si="809"/>
        <v/>
      </c>
      <c r="AQ860" s="434" t="str">
        <f t="shared" si="810"/>
        <v/>
      </c>
      <c r="AR860" s="451"/>
      <c r="AS860" s="434" t="str">
        <f t="shared" si="811"/>
        <v/>
      </c>
      <c r="AT860" s="389"/>
      <c r="AU860" s="435" t="str">
        <f t="shared" si="812"/>
        <v/>
      </c>
      <c r="AV860" s="364" t="str">
        <f t="shared" si="813"/>
        <v/>
      </c>
      <c r="AW860" s="389"/>
      <c r="AX860" s="365" t="str">
        <f t="shared" si="814"/>
        <v/>
      </c>
      <c r="AY860" s="366" t="str">
        <f t="shared" si="802"/>
        <v/>
      </c>
      <c r="AZ860" s="358" t="str">
        <f t="shared" si="803"/>
        <v/>
      </c>
      <c r="BA860" s="366" t="str">
        <f t="shared" si="804"/>
        <v/>
      </c>
      <c r="BB860" s="358" t="str">
        <f t="shared" si="805"/>
        <v/>
      </c>
      <c r="BC860" s="366" t="str">
        <f t="shared" si="806"/>
        <v/>
      </c>
      <c r="BD860" s="367" t="str">
        <f t="shared" si="807"/>
        <v/>
      </c>
      <c r="BE860" s="356"/>
      <c r="BF860" s="356"/>
      <c r="BG860" s="356"/>
      <c r="BH860" s="356"/>
    </row>
    <row r="861" spans="1:60" ht="21.75" thickBot="1" x14ac:dyDescent="0.4">
      <c r="A861" s="368" t="s">
        <v>292</v>
      </c>
      <c r="B861" s="381">
        <v>0.02</v>
      </c>
      <c r="C861" s="372"/>
      <c r="D861" s="368" t="s">
        <v>281</v>
      </c>
      <c r="E861" s="374"/>
      <c r="F861" s="375">
        <f>IF(B861&gt;0,(B861-B862)/B862,"")</f>
        <v>-0.6</v>
      </c>
      <c r="G861" s="355"/>
      <c r="H861" s="355"/>
      <c r="I861" s="355"/>
      <c r="J861" s="355"/>
      <c r="Q861" s="364" t="str">
        <f t="shared" si="788"/>
        <v/>
      </c>
      <c r="R861" s="388"/>
      <c r="S861" s="364" t="str">
        <f t="shared" si="789"/>
        <v/>
      </c>
      <c r="T861" s="445" t="str">
        <f t="shared" si="790"/>
        <v/>
      </c>
      <c r="U861" s="388"/>
      <c r="V861" s="445" t="str">
        <f t="shared" si="791"/>
        <v/>
      </c>
      <c r="W861" s="388"/>
      <c r="X861" s="445" t="str">
        <f t="shared" si="792"/>
        <v/>
      </c>
      <c r="Y861" s="364" t="str">
        <f t="shared" si="793"/>
        <v/>
      </c>
      <c r="Z861" s="388"/>
      <c r="AA861" s="364" t="str">
        <f t="shared" si="794"/>
        <v/>
      </c>
      <c r="AB861" s="445" t="str">
        <f t="shared" si="795"/>
        <v/>
      </c>
      <c r="AC861" s="388"/>
      <c r="AD861" s="445" t="str">
        <f t="shared" si="796"/>
        <v/>
      </c>
      <c r="AE861" s="364" t="str">
        <f t="shared" si="797"/>
        <v/>
      </c>
      <c r="AF861" s="388"/>
      <c r="AG861" s="364"/>
      <c r="AH861" s="445" t="str">
        <f t="shared" si="798"/>
        <v/>
      </c>
      <c r="AI861" s="388"/>
      <c r="AJ861" s="445" t="str">
        <f t="shared" si="799"/>
        <v/>
      </c>
      <c r="AK861" s="364" t="str">
        <f t="shared" si="800"/>
        <v/>
      </c>
      <c r="AL861" s="388"/>
      <c r="AM861" s="364" t="str">
        <f t="shared" si="801"/>
        <v/>
      </c>
      <c r="AN861" s="445">
        <f t="shared" si="808"/>
        <v>0.02</v>
      </c>
      <c r="AO861" s="388"/>
      <c r="AP861" s="445">
        <f t="shared" si="809"/>
        <v>-0.6</v>
      </c>
      <c r="AQ861" s="434" t="str">
        <f t="shared" si="810"/>
        <v/>
      </c>
      <c r="AR861" s="451"/>
      <c r="AS861" s="434" t="str">
        <f t="shared" si="811"/>
        <v/>
      </c>
      <c r="AT861" s="389"/>
      <c r="AU861" s="435" t="str">
        <f t="shared" si="812"/>
        <v/>
      </c>
      <c r="AV861" s="364" t="str">
        <f t="shared" si="813"/>
        <v/>
      </c>
      <c r="AW861" s="389"/>
      <c r="AX861" s="365" t="str">
        <f t="shared" si="814"/>
        <v/>
      </c>
      <c r="AY861" s="366" t="str">
        <f t="shared" si="802"/>
        <v/>
      </c>
      <c r="AZ861" s="358" t="str">
        <f t="shared" si="803"/>
        <v/>
      </c>
      <c r="BA861" s="366" t="str">
        <f t="shared" si="804"/>
        <v/>
      </c>
      <c r="BB861" s="358" t="str">
        <f t="shared" si="805"/>
        <v/>
      </c>
      <c r="BC861" s="366" t="str">
        <f t="shared" si="806"/>
        <v/>
      </c>
      <c r="BD861" s="367" t="str">
        <f t="shared" si="807"/>
        <v/>
      </c>
      <c r="BE861" s="356"/>
      <c r="BF861" s="356"/>
      <c r="BG861" s="356"/>
      <c r="BH861" s="356"/>
    </row>
    <row r="862" spans="1:60" ht="21.75" thickBot="1" x14ac:dyDescent="0.4">
      <c r="A862" s="368" t="s">
        <v>293</v>
      </c>
      <c r="B862" s="381">
        <v>0.05</v>
      </c>
      <c r="C862" s="372"/>
      <c r="D862" s="382"/>
      <c r="E862" s="372"/>
      <c r="F862" s="380"/>
      <c r="G862" s="355"/>
      <c r="H862" s="355"/>
      <c r="I862" s="355"/>
      <c r="J862" s="355"/>
      <c r="Q862" s="364" t="str">
        <f t="shared" si="788"/>
        <v/>
      </c>
      <c r="R862" s="388"/>
      <c r="S862" s="364" t="str">
        <f t="shared" si="789"/>
        <v/>
      </c>
      <c r="T862" s="445" t="str">
        <f t="shared" si="790"/>
        <v/>
      </c>
      <c r="U862" s="388"/>
      <c r="V862" s="445" t="str">
        <f t="shared" si="791"/>
        <v/>
      </c>
      <c r="W862" s="388"/>
      <c r="X862" s="445" t="str">
        <f t="shared" si="792"/>
        <v/>
      </c>
      <c r="Y862" s="364" t="str">
        <f t="shared" si="793"/>
        <v/>
      </c>
      <c r="Z862" s="388"/>
      <c r="AA862" s="364" t="str">
        <f t="shared" si="794"/>
        <v/>
      </c>
      <c r="AB862" s="445" t="str">
        <f t="shared" si="795"/>
        <v/>
      </c>
      <c r="AC862" s="388"/>
      <c r="AD862" s="445" t="str">
        <f t="shared" si="796"/>
        <v/>
      </c>
      <c r="AE862" s="364" t="str">
        <f t="shared" si="797"/>
        <v/>
      </c>
      <c r="AF862" s="388"/>
      <c r="AG862" s="364"/>
      <c r="AH862" s="445" t="str">
        <f t="shared" si="798"/>
        <v/>
      </c>
      <c r="AI862" s="388"/>
      <c r="AJ862" s="445" t="str">
        <f t="shared" si="799"/>
        <v/>
      </c>
      <c r="AK862" s="364" t="str">
        <f t="shared" si="800"/>
        <v/>
      </c>
      <c r="AL862" s="388"/>
      <c r="AM862" s="364" t="str">
        <f t="shared" si="801"/>
        <v/>
      </c>
      <c r="AN862" s="445" t="str">
        <f t="shared" si="808"/>
        <v/>
      </c>
      <c r="AO862" s="388"/>
      <c r="AP862" s="445" t="str">
        <f t="shared" si="809"/>
        <v/>
      </c>
      <c r="AQ862" s="434">
        <f t="shared" si="810"/>
        <v>0.05</v>
      </c>
      <c r="AR862" s="451"/>
      <c r="AS862" s="434" t="str">
        <f t="shared" si="811"/>
        <v/>
      </c>
      <c r="AT862" s="389"/>
      <c r="AU862" s="435" t="str">
        <f t="shared" si="812"/>
        <v/>
      </c>
      <c r="AV862" s="364" t="str">
        <f t="shared" si="813"/>
        <v/>
      </c>
      <c r="AW862" s="389"/>
      <c r="AX862" s="365" t="str">
        <f t="shared" si="814"/>
        <v/>
      </c>
      <c r="AY862" s="366" t="str">
        <f t="shared" si="802"/>
        <v/>
      </c>
      <c r="AZ862" s="358" t="str">
        <f t="shared" si="803"/>
        <v/>
      </c>
      <c r="BA862" s="366" t="str">
        <f t="shared" si="804"/>
        <v/>
      </c>
      <c r="BB862" s="358" t="str">
        <f t="shared" si="805"/>
        <v/>
      </c>
      <c r="BC862" s="366" t="str">
        <f t="shared" si="806"/>
        <v/>
      </c>
      <c r="BD862" s="367" t="str">
        <f t="shared" si="807"/>
        <v/>
      </c>
      <c r="BE862" s="356"/>
      <c r="BF862" s="356"/>
      <c r="BG862" s="356"/>
      <c r="BH862" s="356"/>
    </row>
    <row r="863" spans="1:60" ht="21.75" thickBot="1" x14ac:dyDescent="0.4">
      <c r="A863" s="368" t="s">
        <v>294</v>
      </c>
      <c r="B863" s="381">
        <v>7.0000000000000007E-2</v>
      </c>
      <c r="C863" s="372"/>
      <c r="D863" s="368" t="s">
        <v>284</v>
      </c>
      <c r="E863" s="374"/>
      <c r="F863" s="375">
        <f>IF(B863&gt;0,(B863-B862)/B862,"")</f>
        <v>0.40000000000000008</v>
      </c>
      <c r="G863" s="355"/>
      <c r="H863" s="355"/>
      <c r="I863" s="355"/>
      <c r="J863" s="355"/>
      <c r="Q863" s="364" t="str">
        <f t="shared" si="788"/>
        <v/>
      </c>
      <c r="R863" s="388"/>
      <c r="S863" s="364" t="str">
        <f t="shared" si="789"/>
        <v/>
      </c>
      <c r="T863" s="445" t="str">
        <f t="shared" si="790"/>
        <v/>
      </c>
      <c r="U863" s="388"/>
      <c r="V863" s="445" t="str">
        <f t="shared" si="791"/>
        <v/>
      </c>
      <c r="W863" s="388"/>
      <c r="X863" s="445" t="str">
        <f t="shared" si="792"/>
        <v/>
      </c>
      <c r="Y863" s="364" t="str">
        <f t="shared" si="793"/>
        <v/>
      </c>
      <c r="Z863" s="388"/>
      <c r="AA863" s="364" t="str">
        <f t="shared" si="794"/>
        <v/>
      </c>
      <c r="AB863" s="445" t="str">
        <f t="shared" si="795"/>
        <v/>
      </c>
      <c r="AC863" s="388"/>
      <c r="AD863" s="445" t="str">
        <f t="shared" si="796"/>
        <v/>
      </c>
      <c r="AE863" s="364" t="str">
        <f t="shared" si="797"/>
        <v/>
      </c>
      <c r="AF863" s="388"/>
      <c r="AG863" s="364"/>
      <c r="AH863" s="445" t="str">
        <f t="shared" si="798"/>
        <v/>
      </c>
      <c r="AI863" s="388"/>
      <c r="AJ863" s="445" t="str">
        <f t="shared" si="799"/>
        <v/>
      </c>
      <c r="AK863" s="364" t="str">
        <f t="shared" si="800"/>
        <v/>
      </c>
      <c r="AL863" s="388"/>
      <c r="AM863" s="364" t="str">
        <f t="shared" si="801"/>
        <v/>
      </c>
      <c r="AN863" s="445" t="str">
        <f t="shared" si="808"/>
        <v/>
      </c>
      <c r="AO863" s="388"/>
      <c r="AP863" s="445" t="str">
        <f t="shared" si="809"/>
        <v/>
      </c>
      <c r="AQ863" s="434" t="str">
        <f t="shared" si="810"/>
        <v/>
      </c>
      <c r="AR863" s="451"/>
      <c r="AS863" s="434">
        <f t="shared" si="811"/>
        <v>7.0000000000000007E-2</v>
      </c>
      <c r="AT863" s="389"/>
      <c r="AU863" s="435">
        <f t="shared" si="812"/>
        <v>0.40000000000000008</v>
      </c>
      <c r="AV863" s="364" t="str">
        <f t="shared" si="813"/>
        <v/>
      </c>
      <c r="AW863" s="389"/>
      <c r="AX863" s="365" t="str">
        <f t="shared" si="814"/>
        <v/>
      </c>
      <c r="AY863" s="366" t="str">
        <f t="shared" si="802"/>
        <v/>
      </c>
      <c r="AZ863" s="358" t="str">
        <f t="shared" si="803"/>
        <v/>
      </c>
      <c r="BA863" s="366" t="str">
        <f t="shared" si="804"/>
        <v/>
      </c>
      <c r="BB863" s="358" t="str">
        <f t="shared" si="805"/>
        <v/>
      </c>
      <c r="BC863" s="366" t="str">
        <f t="shared" si="806"/>
        <v/>
      </c>
      <c r="BD863" s="367" t="str">
        <f t="shared" si="807"/>
        <v/>
      </c>
      <c r="BE863" s="356"/>
      <c r="BF863" s="356"/>
      <c r="BG863" s="356"/>
      <c r="BH863" s="356"/>
    </row>
    <row r="864" spans="1:60" ht="21.75" thickBot="1" x14ac:dyDescent="0.4">
      <c r="A864" s="368" t="s">
        <v>295</v>
      </c>
      <c r="B864" s="381">
        <v>0.1</v>
      </c>
      <c r="C864" s="372"/>
      <c r="D864" s="368" t="s">
        <v>286</v>
      </c>
      <c r="E864" s="374"/>
      <c r="F864" s="375">
        <f>IF(B864&gt;0,(B864-B862)/B862,"")</f>
        <v>1</v>
      </c>
      <c r="G864" s="355"/>
      <c r="H864" s="355"/>
      <c r="I864" s="355"/>
      <c r="J864" s="355"/>
      <c r="Q864" s="364" t="str">
        <f t="shared" si="788"/>
        <v/>
      </c>
      <c r="R864" s="388"/>
      <c r="S864" s="364" t="str">
        <f t="shared" si="789"/>
        <v/>
      </c>
      <c r="T864" s="445" t="str">
        <f t="shared" si="790"/>
        <v/>
      </c>
      <c r="U864" s="388"/>
      <c r="V864" s="445" t="str">
        <f t="shared" si="791"/>
        <v/>
      </c>
      <c r="W864" s="388"/>
      <c r="X864" s="445" t="str">
        <f t="shared" si="792"/>
        <v/>
      </c>
      <c r="Y864" s="364" t="str">
        <f t="shared" si="793"/>
        <v/>
      </c>
      <c r="Z864" s="388"/>
      <c r="AA864" s="364" t="str">
        <f t="shared" si="794"/>
        <v/>
      </c>
      <c r="AB864" s="445" t="str">
        <f t="shared" si="795"/>
        <v/>
      </c>
      <c r="AC864" s="388"/>
      <c r="AD864" s="445" t="str">
        <f t="shared" si="796"/>
        <v/>
      </c>
      <c r="AE864" s="364" t="str">
        <f t="shared" si="797"/>
        <v/>
      </c>
      <c r="AF864" s="388"/>
      <c r="AG864" s="364"/>
      <c r="AH864" s="445" t="str">
        <f t="shared" si="798"/>
        <v/>
      </c>
      <c r="AI864" s="388"/>
      <c r="AJ864" s="445" t="str">
        <f t="shared" si="799"/>
        <v/>
      </c>
      <c r="AK864" s="364" t="str">
        <f t="shared" si="800"/>
        <v/>
      </c>
      <c r="AL864" s="388"/>
      <c r="AM864" s="364" t="str">
        <f t="shared" si="801"/>
        <v/>
      </c>
      <c r="AN864" s="445" t="str">
        <f t="shared" si="808"/>
        <v/>
      </c>
      <c r="AO864" s="388"/>
      <c r="AP864" s="445" t="str">
        <f t="shared" si="809"/>
        <v/>
      </c>
      <c r="AQ864" s="434" t="str">
        <f t="shared" si="810"/>
        <v/>
      </c>
      <c r="AR864" s="451"/>
      <c r="AS864" s="434" t="str">
        <f t="shared" si="811"/>
        <v/>
      </c>
      <c r="AT864" s="389"/>
      <c r="AU864" s="435" t="str">
        <f t="shared" si="812"/>
        <v/>
      </c>
      <c r="AV864" s="364">
        <f t="shared" si="813"/>
        <v>0.1</v>
      </c>
      <c r="AW864" s="389"/>
      <c r="AX864" s="365">
        <f>IF(A864="16) Qual porcentagem dos recursos financeiros de São Carlos será investida em abastecimento de água e estruturas de saneamento em 2050?   ",F864,"")</f>
        <v>1</v>
      </c>
      <c r="AY864" s="366" t="str">
        <f t="shared" si="802"/>
        <v/>
      </c>
      <c r="AZ864" s="358" t="str">
        <f t="shared" si="803"/>
        <v/>
      </c>
      <c r="BA864" s="366" t="str">
        <f t="shared" si="804"/>
        <v/>
      </c>
      <c r="BB864" s="358" t="str">
        <f t="shared" si="805"/>
        <v/>
      </c>
      <c r="BC864" s="366" t="str">
        <f t="shared" si="806"/>
        <v/>
      </c>
      <c r="BD864" s="367" t="str">
        <f t="shared" si="807"/>
        <v/>
      </c>
      <c r="BE864" s="356"/>
      <c r="BF864" s="356"/>
      <c r="BG864" s="356"/>
      <c r="BH864" s="356"/>
    </row>
    <row r="865" spans="1:83" ht="21.75" thickBot="1" x14ac:dyDescent="0.4">
      <c r="A865" s="355"/>
      <c r="B865" s="355"/>
      <c r="C865" s="355"/>
      <c r="D865" s="355"/>
      <c r="E865" s="355"/>
      <c r="F865" s="383"/>
      <c r="G865" s="355"/>
      <c r="H865" s="823" t="s">
        <v>296</v>
      </c>
      <c r="I865" s="823"/>
      <c r="J865" s="355"/>
      <c r="Q865" s="364" t="str">
        <f t="shared" si="788"/>
        <v/>
      </c>
      <c r="R865" s="388"/>
      <c r="S865" s="364" t="str">
        <f t="shared" si="789"/>
        <v/>
      </c>
      <c r="T865" s="445" t="str">
        <f t="shared" si="790"/>
        <v/>
      </c>
      <c r="U865" s="388"/>
      <c r="V865" s="445" t="str">
        <f t="shared" si="791"/>
        <v/>
      </c>
      <c r="W865" s="388"/>
      <c r="X865" s="445" t="str">
        <f t="shared" si="792"/>
        <v/>
      </c>
      <c r="Y865" s="364" t="str">
        <f t="shared" si="793"/>
        <v/>
      </c>
      <c r="Z865" s="388"/>
      <c r="AA865" s="364" t="str">
        <f t="shared" si="794"/>
        <v/>
      </c>
      <c r="AB865" s="445" t="str">
        <f t="shared" si="795"/>
        <v/>
      </c>
      <c r="AC865" s="388"/>
      <c r="AD865" s="445" t="str">
        <f t="shared" si="796"/>
        <v/>
      </c>
      <c r="AE865" s="364" t="str">
        <f t="shared" si="797"/>
        <v/>
      </c>
      <c r="AF865" s="388"/>
      <c r="AG865" s="364"/>
      <c r="AH865" s="445" t="str">
        <f t="shared" si="798"/>
        <v/>
      </c>
      <c r="AI865" s="388"/>
      <c r="AJ865" s="445" t="str">
        <f t="shared" si="799"/>
        <v/>
      </c>
      <c r="AK865" s="364" t="str">
        <f t="shared" si="800"/>
        <v/>
      </c>
      <c r="AL865" s="388"/>
      <c r="AM865" s="364" t="str">
        <f t="shared" si="801"/>
        <v/>
      </c>
      <c r="AN865" s="445" t="str">
        <f t="shared" si="808"/>
        <v/>
      </c>
      <c r="AO865" s="388"/>
      <c r="AP865" s="445" t="str">
        <f t="shared" si="809"/>
        <v/>
      </c>
      <c r="AQ865" s="434" t="str">
        <f t="shared" si="810"/>
        <v/>
      </c>
      <c r="AR865" s="451"/>
      <c r="AS865" s="434" t="str">
        <f t="shared" si="811"/>
        <v/>
      </c>
      <c r="AT865" s="389"/>
      <c r="AU865" s="435" t="str">
        <f t="shared" si="812"/>
        <v/>
      </c>
      <c r="AV865" s="364" t="str">
        <f t="shared" si="813"/>
        <v/>
      </c>
      <c r="AW865" s="389"/>
      <c r="AX865" s="365" t="str">
        <f t="shared" si="814"/>
        <v/>
      </c>
      <c r="AY865" s="366" t="str">
        <f t="shared" si="802"/>
        <v/>
      </c>
      <c r="AZ865" s="358" t="str">
        <f t="shared" si="803"/>
        <v/>
      </c>
      <c r="BA865" s="366" t="str">
        <f t="shared" si="804"/>
        <v/>
      </c>
      <c r="BB865" s="358" t="str">
        <f t="shared" si="805"/>
        <v/>
      </c>
      <c r="BC865" s="366" t="str">
        <f t="shared" si="806"/>
        <v/>
      </c>
      <c r="BD865" s="367" t="str">
        <f t="shared" si="807"/>
        <v/>
      </c>
      <c r="BE865" s="356"/>
      <c r="BF865" s="356"/>
      <c r="BG865" s="356"/>
      <c r="BH865" s="356"/>
    </row>
    <row r="866" spans="1:83" ht="21.75" thickBot="1" x14ac:dyDescent="0.4">
      <c r="A866" s="368" t="s">
        <v>297</v>
      </c>
      <c r="B866" s="820" t="s">
        <v>397</v>
      </c>
      <c r="C866" s="821"/>
      <c r="D866" s="821"/>
      <c r="E866" s="821"/>
      <c r="F866" s="821"/>
      <c r="G866" s="822"/>
      <c r="H866" s="819">
        <v>1</v>
      </c>
      <c r="I866" s="819"/>
      <c r="J866" s="355"/>
      <c r="Q866" s="364" t="str">
        <f t="shared" si="788"/>
        <v/>
      </c>
      <c r="R866" s="388"/>
      <c r="S866" s="364" t="str">
        <f t="shared" si="789"/>
        <v/>
      </c>
      <c r="T866" s="445" t="str">
        <f t="shared" si="790"/>
        <v/>
      </c>
      <c r="U866" s="388"/>
      <c r="V866" s="445" t="str">
        <f t="shared" si="791"/>
        <v/>
      </c>
      <c r="W866" s="388"/>
      <c r="X866" s="445" t="str">
        <f t="shared" si="792"/>
        <v/>
      </c>
      <c r="Y866" s="364" t="str">
        <f t="shared" si="793"/>
        <v/>
      </c>
      <c r="Z866" s="388"/>
      <c r="AA866" s="364" t="str">
        <f t="shared" si="794"/>
        <v/>
      </c>
      <c r="AB866" s="445" t="str">
        <f t="shared" si="795"/>
        <v/>
      </c>
      <c r="AC866" s="388"/>
      <c r="AD866" s="445" t="str">
        <f t="shared" si="796"/>
        <v/>
      </c>
      <c r="AE866" s="364" t="str">
        <f t="shared" si="797"/>
        <v/>
      </c>
      <c r="AF866" s="388"/>
      <c r="AG866" s="364"/>
      <c r="AH866" s="445" t="str">
        <f t="shared" si="798"/>
        <v/>
      </c>
      <c r="AI866" s="388"/>
      <c r="AJ866" s="445" t="str">
        <f t="shared" si="799"/>
        <v/>
      </c>
      <c r="AK866" s="364" t="str">
        <f t="shared" si="800"/>
        <v/>
      </c>
      <c r="AL866" s="388"/>
      <c r="AM866" s="364" t="str">
        <f t="shared" si="801"/>
        <v/>
      </c>
      <c r="AN866" s="445" t="str">
        <f t="shared" si="808"/>
        <v/>
      </c>
      <c r="AO866" s="388"/>
      <c r="AP866" s="445" t="str">
        <f t="shared" si="809"/>
        <v/>
      </c>
      <c r="AQ866" s="434" t="str">
        <f t="shared" si="810"/>
        <v/>
      </c>
      <c r="AR866" s="451"/>
      <c r="AS866" s="434" t="str">
        <f t="shared" si="811"/>
        <v/>
      </c>
      <c r="AT866" s="389"/>
      <c r="AU866" s="435" t="str">
        <f t="shared" si="812"/>
        <v/>
      </c>
      <c r="AV866" s="364" t="str">
        <f t="shared" si="813"/>
        <v/>
      </c>
      <c r="AW866" s="389"/>
      <c r="AX866" s="365" t="str">
        <f t="shared" si="814"/>
        <v/>
      </c>
      <c r="AY866" s="366">
        <f t="shared" si="802"/>
        <v>1</v>
      </c>
      <c r="AZ866" s="358" t="str">
        <f t="shared" si="803"/>
        <v/>
      </c>
      <c r="BA866" s="366" t="str">
        <f t="shared" si="804"/>
        <v/>
      </c>
      <c r="BB866" s="358" t="str">
        <f t="shared" si="805"/>
        <v/>
      </c>
      <c r="BC866" s="366" t="str">
        <f t="shared" si="806"/>
        <v/>
      </c>
      <c r="BD866" s="367" t="str">
        <f t="shared" si="807"/>
        <v/>
      </c>
      <c r="BE866" s="356"/>
      <c r="BF866" s="356"/>
      <c r="BG866" s="356"/>
      <c r="BH866" s="356"/>
    </row>
    <row r="867" spans="1:83" ht="21.75" thickBot="1" x14ac:dyDescent="0.4">
      <c r="A867" s="368" t="s">
        <v>299</v>
      </c>
      <c r="B867" s="820" t="s">
        <v>300</v>
      </c>
      <c r="C867" s="821"/>
      <c r="D867" s="821"/>
      <c r="E867" s="821"/>
      <c r="F867" s="821"/>
      <c r="G867" s="822"/>
      <c r="H867" s="819">
        <v>1</v>
      </c>
      <c r="I867" s="819"/>
      <c r="J867" s="355"/>
      <c r="Q867" s="364" t="str">
        <f t="shared" si="788"/>
        <v/>
      </c>
      <c r="R867" s="388"/>
      <c r="S867" s="364" t="str">
        <f t="shared" si="789"/>
        <v/>
      </c>
      <c r="T867" s="445" t="str">
        <f t="shared" si="790"/>
        <v/>
      </c>
      <c r="U867" s="388"/>
      <c r="V867" s="445" t="str">
        <f t="shared" si="791"/>
        <v/>
      </c>
      <c r="W867" s="388"/>
      <c r="X867" s="445" t="str">
        <f t="shared" si="792"/>
        <v/>
      </c>
      <c r="Y867" s="364" t="str">
        <f t="shared" si="793"/>
        <v/>
      </c>
      <c r="Z867" s="388"/>
      <c r="AA867" s="364" t="str">
        <f t="shared" si="794"/>
        <v/>
      </c>
      <c r="AB867" s="445" t="str">
        <f t="shared" si="795"/>
        <v/>
      </c>
      <c r="AC867" s="388"/>
      <c r="AD867" s="445" t="str">
        <f t="shared" si="796"/>
        <v/>
      </c>
      <c r="AE867" s="364" t="str">
        <f t="shared" si="797"/>
        <v/>
      </c>
      <c r="AF867" s="388"/>
      <c r="AG867" s="364"/>
      <c r="AH867" s="445" t="str">
        <f t="shared" si="798"/>
        <v/>
      </c>
      <c r="AI867" s="388"/>
      <c r="AJ867" s="445" t="str">
        <f t="shared" si="799"/>
        <v/>
      </c>
      <c r="AK867" s="364" t="str">
        <f t="shared" si="800"/>
        <v/>
      </c>
      <c r="AL867" s="388"/>
      <c r="AM867" s="364" t="str">
        <f t="shared" si="801"/>
        <v/>
      </c>
      <c r="AN867" s="445" t="str">
        <f t="shared" si="808"/>
        <v/>
      </c>
      <c r="AO867" s="388"/>
      <c r="AP867" s="445" t="str">
        <f t="shared" si="809"/>
        <v/>
      </c>
      <c r="AQ867" s="434" t="str">
        <f t="shared" si="810"/>
        <v/>
      </c>
      <c r="AR867" s="451"/>
      <c r="AS867" s="434" t="str">
        <f t="shared" si="811"/>
        <v/>
      </c>
      <c r="AT867" s="389"/>
      <c r="AU867" s="435" t="str">
        <f t="shared" si="812"/>
        <v/>
      </c>
      <c r="AV867" s="364" t="str">
        <f t="shared" si="813"/>
        <v/>
      </c>
      <c r="AW867" s="389"/>
      <c r="AX867" s="365" t="str">
        <f t="shared" si="814"/>
        <v/>
      </c>
      <c r="AY867" s="366" t="str">
        <f t="shared" si="802"/>
        <v/>
      </c>
      <c r="AZ867" s="358">
        <f t="shared" si="803"/>
        <v>1</v>
      </c>
      <c r="BA867" s="366" t="str">
        <f t="shared" si="804"/>
        <v/>
      </c>
      <c r="BB867" s="358" t="str">
        <f t="shared" si="805"/>
        <v/>
      </c>
      <c r="BC867" s="366" t="str">
        <f t="shared" si="806"/>
        <v/>
      </c>
      <c r="BD867" s="367" t="str">
        <f t="shared" si="807"/>
        <v/>
      </c>
      <c r="BE867" s="356"/>
      <c r="BF867" s="356"/>
      <c r="BG867" s="356"/>
      <c r="BH867" s="356"/>
    </row>
    <row r="868" spans="1:83" ht="21.75" thickBot="1" x14ac:dyDescent="0.4">
      <c r="A868" s="368" t="s">
        <v>301</v>
      </c>
      <c r="B868" s="820" t="s">
        <v>398</v>
      </c>
      <c r="C868" s="821"/>
      <c r="D868" s="821"/>
      <c r="E868" s="821"/>
      <c r="F868" s="821"/>
      <c r="G868" s="822"/>
      <c r="H868" s="819">
        <v>1</v>
      </c>
      <c r="I868" s="819"/>
      <c r="J868" s="355"/>
      <c r="Q868" s="364" t="str">
        <f t="shared" si="788"/>
        <v/>
      </c>
      <c r="R868" s="388"/>
      <c r="S868" s="364" t="str">
        <f t="shared" si="789"/>
        <v/>
      </c>
      <c r="T868" s="445" t="str">
        <f t="shared" si="790"/>
        <v/>
      </c>
      <c r="U868" s="388"/>
      <c r="V868" s="445" t="str">
        <f t="shared" si="791"/>
        <v/>
      </c>
      <c r="W868" s="388"/>
      <c r="X868" s="445" t="str">
        <f t="shared" si="792"/>
        <v/>
      </c>
      <c r="Y868" s="364" t="str">
        <f t="shared" si="793"/>
        <v/>
      </c>
      <c r="Z868" s="388"/>
      <c r="AA868" s="364" t="str">
        <f t="shared" si="794"/>
        <v/>
      </c>
      <c r="AB868" s="445" t="str">
        <f t="shared" si="795"/>
        <v/>
      </c>
      <c r="AC868" s="388"/>
      <c r="AD868" s="445" t="str">
        <f t="shared" si="796"/>
        <v/>
      </c>
      <c r="AE868" s="364" t="str">
        <f t="shared" si="797"/>
        <v/>
      </c>
      <c r="AF868" s="388"/>
      <c r="AG868" s="364"/>
      <c r="AH868" s="445" t="str">
        <f t="shared" si="798"/>
        <v/>
      </c>
      <c r="AI868" s="388"/>
      <c r="AJ868" s="445" t="str">
        <f t="shared" si="799"/>
        <v/>
      </c>
      <c r="AK868" s="364" t="str">
        <f t="shared" si="800"/>
        <v/>
      </c>
      <c r="AL868" s="388"/>
      <c r="AM868" s="364" t="str">
        <f t="shared" si="801"/>
        <v/>
      </c>
      <c r="AN868" s="445" t="str">
        <f t="shared" si="808"/>
        <v/>
      </c>
      <c r="AO868" s="388"/>
      <c r="AP868" s="445" t="str">
        <f t="shared" si="809"/>
        <v/>
      </c>
      <c r="AQ868" s="434" t="str">
        <f t="shared" si="810"/>
        <v/>
      </c>
      <c r="AR868" s="451"/>
      <c r="AS868" s="434" t="str">
        <f t="shared" si="811"/>
        <v/>
      </c>
      <c r="AT868" s="389"/>
      <c r="AU868" s="435" t="str">
        <f t="shared" si="812"/>
        <v/>
      </c>
      <c r="AV868" s="364" t="str">
        <f t="shared" si="813"/>
        <v/>
      </c>
      <c r="AW868" s="389"/>
      <c r="AX868" s="365" t="str">
        <f t="shared" si="814"/>
        <v/>
      </c>
      <c r="AY868" s="366" t="str">
        <f t="shared" si="802"/>
        <v/>
      </c>
      <c r="AZ868" s="358" t="str">
        <f t="shared" si="803"/>
        <v/>
      </c>
      <c r="BA868" s="366">
        <f t="shared" si="804"/>
        <v>1</v>
      </c>
      <c r="BB868" s="358" t="str">
        <f t="shared" si="805"/>
        <v/>
      </c>
      <c r="BC868" s="366" t="str">
        <f t="shared" si="806"/>
        <v/>
      </c>
      <c r="BD868" s="367" t="str">
        <f t="shared" si="807"/>
        <v/>
      </c>
      <c r="BE868" s="356"/>
      <c r="BF868" s="356"/>
      <c r="BG868" s="356"/>
      <c r="BH868" s="356"/>
    </row>
    <row r="869" spans="1:83" ht="21.75" thickBot="1" x14ac:dyDescent="0.4">
      <c r="A869" s="368" t="s">
        <v>302</v>
      </c>
      <c r="B869" s="820" t="s">
        <v>354</v>
      </c>
      <c r="C869" s="821"/>
      <c r="D869" s="821"/>
      <c r="E869" s="821"/>
      <c r="F869" s="821"/>
      <c r="G869" s="822"/>
      <c r="H869" s="819">
        <v>0</v>
      </c>
      <c r="I869" s="819"/>
      <c r="J869" s="355"/>
      <c r="Q869" s="364" t="str">
        <f t="shared" si="788"/>
        <v/>
      </c>
      <c r="R869" s="388"/>
      <c r="S869" s="364" t="str">
        <f t="shared" si="789"/>
        <v/>
      </c>
      <c r="T869" s="445" t="str">
        <f t="shared" si="790"/>
        <v/>
      </c>
      <c r="U869" s="388"/>
      <c r="V869" s="445" t="str">
        <f t="shared" si="791"/>
        <v/>
      </c>
      <c r="W869" s="388"/>
      <c r="X869" s="445" t="str">
        <f t="shared" si="792"/>
        <v/>
      </c>
      <c r="Y869" s="364" t="str">
        <f t="shared" si="793"/>
        <v/>
      </c>
      <c r="Z869" s="388"/>
      <c r="AA869" s="364" t="str">
        <f t="shared" si="794"/>
        <v/>
      </c>
      <c r="AB869" s="445" t="str">
        <f t="shared" si="795"/>
        <v/>
      </c>
      <c r="AC869" s="388"/>
      <c r="AD869" s="445" t="str">
        <f t="shared" si="796"/>
        <v/>
      </c>
      <c r="AE869" s="364" t="str">
        <f t="shared" si="797"/>
        <v/>
      </c>
      <c r="AF869" s="388"/>
      <c r="AG869" s="364"/>
      <c r="AH869" s="445" t="str">
        <f t="shared" si="798"/>
        <v/>
      </c>
      <c r="AI869" s="388"/>
      <c r="AJ869" s="445" t="str">
        <f t="shared" si="799"/>
        <v/>
      </c>
      <c r="AK869" s="364" t="str">
        <f t="shared" si="800"/>
        <v/>
      </c>
      <c r="AL869" s="388"/>
      <c r="AM869" s="364" t="str">
        <f t="shared" si="801"/>
        <v/>
      </c>
      <c r="AN869" s="445" t="str">
        <f t="shared" si="808"/>
        <v/>
      </c>
      <c r="AO869" s="388"/>
      <c r="AP869" s="445" t="str">
        <f t="shared" si="809"/>
        <v/>
      </c>
      <c r="AQ869" s="434" t="str">
        <f t="shared" si="810"/>
        <v/>
      </c>
      <c r="AR869" s="451"/>
      <c r="AS869" s="434" t="str">
        <f t="shared" si="811"/>
        <v/>
      </c>
      <c r="AT869" s="389"/>
      <c r="AU869" s="435" t="str">
        <f t="shared" si="812"/>
        <v/>
      </c>
      <c r="AV869" s="364" t="str">
        <f t="shared" si="813"/>
        <v/>
      </c>
      <c r="AW869" s="389"/>
      <c r="AX869" s="365" t="str">
        <f t="shared" si="814"/>
        <v/>
      </c>
      <c r="AY869" s="366" t="str">
        <f t="shared" si="802"/>
        <v/>
      </c>
      <c r="AZ869" s="358" t="str">
        <f t="shared" si="803"/>
        <v/>
      </c>
      <c r="BA869" s="366" t="str">
        <f t="shared" si="804"/>
        <v/>
      </c>
      <c r="BB869" s="358">
        <f t="shared" si="805"/>
        <v>0</v>
      </c>
      <c r="BC869" s="366" t="str">
        <f t="shared" si="806"/>
        <v/>
      </c>
      <c r="BD869" s="367" t="str">
        <f t="shared" si="807"/>
        <v/>
      </c>
      <c r="BE869" s="356"/>
      <c r="BF869" s="356"/>
      <c r="BG869" s="356"/>
      <c r="BH869" s="356"/>
    </row>
    <row r="870" spans="1:83" ht="21.75" thickBot="1" x14ac:dyDescent="0.4">
      <c r="A870" s="368" t="s">
        <v>303</v>
      </c>
      <c r="B870" s="820" t="s">
        <v>394</v>
      </c>
      <c r="C870" s="821"/>
      <c r="D870" s="821"/>
      <c r="E870" s="821"/>
      <c r="F870" s="821"/>
      <c r="G870" s="822"/>
      <c r="H870" s="819">
        <v>0</v>
      </c>
      <c r="I870" s="819"/>
      <c r="J870" s="355"/>
      <c r="Q870" s="364" t="str">
        <f t="shared" si="788"/>
        <v/>
      </c>
      <c r="R870" s="388"/>
      <c r="S870" s="364" t="str">
        <f t="shared" si="789"/>
        <v/>
      </c>
      <c r="T870" s="445" t="str">
        <f t="shared" si="790"/>
        <v/>
      </c>
      <c r="U870" s="388"/>
      <c r="V870" s="445" t="str">
        <f t="shared" si="791"/>
        <v/>
      </c>
      <c r="W870" s="388"/>
      <c r="X870" s="445" t="str">
        <f t="shared" si="792"/>
        <v/>
      </c>
      <c r="Y870" s="364" t="str">
        <f t="shared" si="793"/>
        <v/>
      </c>
      <c r="Z870" s="388"/>
      <c r="AA870" s="364" t="str">
        <f t="shared" si="794"/>
        <v/>
      </c>
      <c r="AB870" s="445" t="str">
        <f t="shared" si="795"/>
        <v/>
      </c>
      <c r="AC870" s="388"/>
      <c r="AD870" s="445" t="str">
        <f t="shared" si="796"/>
        <v/>
      </c>
      <c r="AE870" s="364" t="str">
        <f t="shared" si="797"/>
        <v/>
      </c>
      <c r="AF870" s="388"/>
      <c r="AG870" s="364"/>
      <c r="AH870" s="445" t="str">
        <f t="shared" si="798"/>
        <v/>
      </c>
      <c r="AI870" s="388"/>
      <c r="AJ870" s="445" t="str">
        <f t="shared" si="799"/>
        <v/>
      </c>
      <c r="AK870" s="364" t="str">
        <f t="shared" si="800"/>
        <v/>
      </c>
      <c r="AL870" s="388"/>
      <c r="AM870" s="364" t="str">
        <f t="shared" si="801"/>
        <v/>
      </c>
      <c r="AN870" s="445" t="str">
        <f t="shared" si="808"/>
        <v/>
      </c>
      <c r="AO870" s="388"/>
      <c r="AP870" s="445" t="str">
        <f t="shared" si="809"/>
        <v/>
      </c>
      <c r="AQ870" s="434" t="str">
        <f t="shared" si="810"/>
        <v/>
      </c>
      <c r="AR870" s="451"/>
      <c r="AS870" s="434" t="str">
        <f t="shared" si="811"/>
        <v/>
      </c>
      <c r="AT870" s="389"/>
      <c r="AU870" s="435" t="str">
        <f t="shared" si="812"/>
        <v/>
      </c>
      <c r="AV870" s="364" t="str">
        <f t="shared" si="813"/>
        <v/>
      </c>
      <c r="AW870" s="389"/>
      <c r="AX870" s="365" t="str">
        <f t="shared" si="814"/>
        <v/>
      </c>
      <c r="AY870" s="366" t="str">
        <f t="shared" si="802"/>
        <v/>
      </c>
      <c r="AZ870" s="358" t="str">
        <f t="shared" si="803"/>
        <v/>
      </c>
      <c r="BA870" s="366" t="str">
        <f t="shared" si="804"/>
        <v/>
      </c>
      <c r="BB870" s="358" t="str">
        <f t="shared" si="805"/>
        <v/>
      </c>
      <c r="BC870" s="366">
        <f t="shared" si="806"/>
        <v>0</v>
      </c>
      <c r="BD870" s="367" t="str">
        <f t="shared" si="807"/>
        <v/>
      </c>
      <c r="BE870" s="356"/>
      <c r="BF870" s="356"/>
      <c r="BG870" s="356"/>
      <c r="BH870" s="356"/>
    </row>
    <row r="871" spans="1:83" ht="21.75" thickBot="1" x14ac:dyDescent="0.4">
      <c r="A871" s="368" t="s">
        <v>305</v>
      </c>
      <c r="B871" s="820"/>
      <c r="C871" s="821"/>
      <c r="D871" s="821"/>
      <c r="E871" s="821"/>
      <c r="F871" s="821"/>
      <c r="G871" s="822"/>
      <c r="H871" s="819"/>
      <c r="I871" s="819"/>
      <c r="J871" s="355"/>
      <c r="Q871" s="364" t="str">
        <f t="shared" si="788"/>
        <v/>
      </c>
      <c r="R871" s="388"/>
      <c r="S871" s="364" t="str">
        <f t="shared" si="789"/>
        <v/>
      </c>
      <c r="T871" s="445" t="str">
        <f t="shared" si="790"/>
        <v/>
      </c>
      <c r="U871" s="388"/>
      <c r="V871" s="445" t="str">
        <f t="shared" si="791"/>
        <v/>
      </c>
      <c r="W871" s="388"/>
      <c r="X871" s="445" t="str">
        <f t="shared" si="792"/>
        <v/>
      </c>
      <c r="Y871" s="364" t="str">
        <f t="shared" si="793"/>
        <v/>
      </c>
      <c r="Z871" s="388"/>
      <c r="AA871" s="364" t="str">
        <f t="shared" si="794"/>
        <v/>
      </c>
      <c r="AB871" s="445" t="str">
        <f t="shared" si="795"/>
        <v/>
      </c>
      <c r="AC871" s="388"/>
      <c r="AD871" s="445" t="str">
        <f t="shared" si="796"/>
        <v/>
      </c>
      <c r="AE871" s="364" t="str">
        <f t="shared" si="797"/>
        <v/>
      </c>
      <c r="AF871" s="388"/>
      <c r="AG871" s="364"/>
      <c r="AH871" s="445" t="str">
        <f t="shared" si="798"/>
        <v/>
      </c>
      <c r="AI871" s="388"/>
      <c r="AJ871" s="445" t="str">
        <f t="shared" si="799"/>
        <v/>
      </c>
      <c r="AK871" s="364" t="str">
        <f t="shared" si="800"/>
        <v/>
      </c>
      <c r="AL871" s="388"/>
      <c r="AM871" s="364" t="str">
        <f t="shared" si="801"/>
        <v/>
      </c>
      <c r="AN871" s="445" t="str">
        <f t="shared" si="808"/>
        <v/>
      </c>
      <c r="AO871" s="388"/>
      <c r="AP871" s="445" t="str">
        <f t="shared" si="809"/>
        <v/>
      </c>
      <c r="AQ871" s="434" t="str">
        <f t="shared" si="810"/>
        <v/>
      </c>
      <c r="AR871" s="451"/>
      <c r="AS871" s="434" t="str">
        <f t="shared" si="811"/>
        <v/>
      </c>
      <c r="AT871" s="389"/>
      <c r="AU871" s="435" t="str">
        <f t="shared" si="812"/>
        <v/>
      </c>
      <c r="AV871" s="364" t="str">
        <f t="shared" si="813"/>
        <v/>
      </c>
      <c r="AW871" s="389"/>
      <c r="AX871" s="365" t="str">
        <f t="shared" si="814"/>
        <v/>
      </c>
      <c r="AY871" s="366" t="str">
        <f t="shared" si="802"/>
        <v/>
      </c>
      <c r="AZ871" s="358" t="str">
        <f t="shared" si="803"/>
        <v/>
      </c>
      <c r="BA871" s="366" t="str">
        <f t="shared" si="804"/>
        <v/>
      </c>
      <c r="BB871" s="358" t="str">
        <f t="shared" si="805"/>
        <v/>
      </c>
      <c r="BC871" s="366" t="str">
        <f t="shared" si="806"/>
        <v/>
      </c>
      <c r="BD871" s="367">
        <f t="shared" si="807"/>
        <v>0</v>
      </c>
      <c r="BE871" s="356"/>
      <c r="BF871" s="356"/>
      <c r="BG871" s="356"/>
      <c r="BH871" s="356"/>
      <c r="BJ871" s="360" t="str">
        <f>IF(B846&lt;20,SUM(AY845:BC871),"")</f>
        <v/>
      </c>
      <c r="BK871" s="360" t="str">
        <f>IF(AND(B846&gt;19,B846&lt;31),SUM(AY845:BC871),"")</f>
        <v/>
      </c>
      <c r="BL871" s="360">
        <f>IF(B846&gt;30,SUM(AY845:BC871),"")</f>
        <v>3</v>
      </c>
      <c r="BM871" s="356"/>
      <c r="BN871" s="360" t="str">
        <f>IF(AND(B846&lt;20,BJ871=0),1,"")</f>
        <v/>
      </c>
      <c r="BO871" s="360" t="str">
        <f>IF(AND(B846&lt;20,BJ871=1),1,"")</f>
        <v/>
      </c>
      <c r="BP871" s="360" t="str">
        <f>IF(AND(B846&lt;20,BJ871=2),1,"")</f>
        <v/>
      </c>
      <c r="BQ871" s="360" t="str">
        <f>IF(AND(B846&lt;20,BJ871=3),1,"")</f>
        <v/>
      </c>
      <c r="BR871" s="360" t="str">
        <f>IF(AND(B846&lt;20,BJ871=4),1,"")</f>
        <v/>
      </c>
      <c r="BS871" s="360" t="str">
        <f>IF(AND(B846&lt;20,BJ871=5),1,"")</f>
        <v/>
      </c>
      <c r="BT871" s="360" t="str">
        <f>IF(AND(AND(B846&gt;19,B846&lt;31),BK871=0),1,"")</f>
        <v/>
      </c>
      <c r="BU871" s="360" t="str">
        <f>IF(AND(AND(B846&gt;19,B846&lt;31),BK871=1),1,"")</f>
        <v/>
      </c>
      <c r="BV871" s="360" t="str">
        <f>IF(AND(AND(B846&gt;19,B846&lt;31),BK871=2),1,"")</f>
        <v/>
      </c>
      <c r="BW871" s="360" t="str">
        <f>IF(AND(AND(B846&gt;19,B846&lt;31),BK871=3),1,"")</f>
        <v/>
      </c>
      <c r="BX871" s="360" t="str">
        <f>IF(AND(AND(B846&gt;19,B846&lt;31),BK871=4),1,"")</f>
        <v/>
      </c>
      <c r="BY871" s="360" t="str">
        <f>IF(AND(AND(B846&gt;19,B846&lt;31),BK871=5),1,"")</f>
        <v/>
      </c>
      <c r="BZ871" s="360" t="str">
        <f>IF(AND(B846&gt;30,BL871=0),1,"")</f>
        <v/>
      </c>
      <c r="CA871" s="360" t="str">
        <f>IF(AND(B846&gt;30,BL871=1),1,"")</f>
        <v/>
      </c>
      <c r="CB871" s="360" t="str">
        <f>IF(AND(B846&gt;30,BL871=2),1,"")</f>
        <v/>
      </c>
      <c r="CC871" s="360">
        <f>IF(AND(B846&gt;30,BL871=3),1,"")</f>
        <v>1</v>
      </c>
      <c r="CD871" s="360" t="str">
        <f>IF(AND(B846&gt;30,BL871=4),1,"")</f>
        <v/>
      </c>
      <c r="CE871" s="360" t="str">
        <f>IF(AND(B846&gt;30,BL871=5),1,"")</f>
        <v/>
      </c>
    </row>
    <row r="872" spans="1:83" ht="36" x14ac:dyDescent="0.35">
      <c r="A872" s="818" t="str">
        <f>CONCATENATE("Voluntário",J872)</f>
        <v>Voluntário31</v>
      </c>
      <c r="B872" s="818"/>
      <c r="C872" s="818"/>
      <c r="D872" s="818"/>
      <c r="E872" s="818"/>
      <c r="F872" s="818"/>
      <c r="G872" s="818"/>
      <c r="H872" s="818"/>
      <c r="I872" s="818"/>
      <c r="J872" s="355">
        <f>J843+1</f>
        <v>31</v>
      </c>
      <c r="Q872" s="396"/>
      <c r="S872" s="396"/>
      <c r="T872" s="396"/>
      <c r="V872" s="396"/>
      <c r="X872" s="396"/>
      <c r="Y872" s="396"/>
      <c r="AA872" s="396"/>
      <c r="AB872" s="396"/>
      <c r="AD872" s="396"/>
      <c r="AE872" s="396"/>
      <c r="AG872" s="396"/>
      <c r="AH872" s="396"/>
      <c r="AJ872" s="396"/>
      <c r="AK872" s="396"/>
      <c r="AM872" s="396"/>
      <c r="AN872" s="396"/>
      <c r="AP872" s="396"/>
      <c r="AV872" s="396"/>
      <c r="AX872" s="397"/>
      <c r="AY872" s="398"/>
      <c r="AZ872" s="399"/>
      <c r="BA872" s="398"/>
      <c r="BB872" s="399"/>
      <c r="BC872" s="398"/>
      <c r="BD872" s="398"/>
      <c r="BE872" s="356"/>
      <c r="BF872" s="356"/>
      <c r="BG872" s="356"/>
      <c r="BH872" s="356"/>
    </row>
    <row r="873" spans="1:83" ht="21" x14ac:dyDescent="0.35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Q873" s="396"/>
      <c r="S873" s="396"/>
      <c r="T873" s="396"/>
      <c r="V873" s="396"/>
      <c r="X873" s="396"/>
      <c r="Y873" s="396"/>
      <c r="AA873" s="396"/>
      <c r="AB873" s="396"/>
      <c r="AD873" s="396"/>
      <c r="AE873" s="396"/>
      <c r="AG873" s="396"/>
      <c r="AH873" s="396"/>
      <c r="AJ873" s="396"/>
      <c r="AK873" s="396"/>
      <c r="AM873" s="396"/>
      <c r="AN873" s="396"/>
      <c r="AP873" s="396"/>
      <c r="AV873" s="396"/>
      <c r="AX873" s="397"/>
      <c r="AY873" s="398"/>
      <c r="AZ873" s="399"/>
      <c r="BA873" s="398"/>
      <c r="BB873" s="399"/>
      <c r="BC873" s="398"/>
      <c r="BD873" s="398"/>
      <c r="BE873" s="356"/>
      <c r="BF873" s="356"/>
      <c r="BG873" s="356"/>
      <c r="BH873" s="356"/>
    </row>
    <row r="874" spans="1:83" ht="21" x14ac:dyDescent="0.35">
      <c r="A874" s="356" t="s">
        <v>271</v>
      </c>
      <c r="B874" s="828" t="s">
        <v>399</v>
      </c>
      <c r="C874" s="829"/>
      <c r="D874" s="829"/>
      <c r="E874" s="829"/>
      <c r="F874" s="829"/>
      <c r="G874" s="829"/>
      <c r="H874" s="829"/>
      <c r="I874" s="829"/>
      <c r="J874" s="355"/>
      <c r="Q874" s="396"/>
      <c r="S874" s="396"/>
      <c r="T874" s="396"/>
      <c r="V874" s="396"/>
      <c r="X874" s="396"/>
      <c r="Y874" s="396"/>
      <c r="AA874" s="396"/>
      <c r="AB874" s="396"/>
      <c r="AD874" s="396"/>
      <c r="AE874" s="396"/>
      <c r="AG874" s="396"/>
      <c r="AH874" s="396"/>
      <c r="AJ874" s="396"/>
      <c r="AK874" s="396"/>
      <c r="AM874" s="396"/>
      <c r="AN874" s="396"/>
      <c r="AP874" s="396"/>
      <c r="AV874" s="396"/>
      <c r="AX874" s="397"/>
      <c r="AY874" s="398"/>
      <c r="AZ874" s="399"/>
      <c r="BA874" s="398"/>
      <c r="BB874" s="399"/>
      <c r="BC874" s="398"/>
      <c r="BD874" s="398"/>
      <c r="BE874" s="356"/>
      <c r="BF874" s="356"/>
      <c r="BG874" s="356"/>
      <c r="BH874" s="356"/>
    </row>
    <row r="875" spans="1:83" ht="21" x14ac:dyDescent="0.35">
      <c r="A875" s="356" t="s">
        <v>272</v>
      </c>
      <c r="B875" s="824">
        <v>43</v>
      </c>
      <c r="C875" s="824"/>
      <c r="D875" s="824"/>
      <c r="E875" s="824"/>
      <c r="F875" s="824"/>
      <c r="G875" s="824"/>
      <c r="H875" s="824"/>
      <c r="I875" s="824"/>
      <c r="J875" s="355"/>
      <c r="Q875" s="396"/>
      <c r="S875" s="396"/>
      <c r="T875" s="396"/>
      <c r="V875" s="396"/>
      <c r="X875" s="396"/>
      <c r="Y875" s="396"/>
      <c r="AA875" s="396"/>
      <c r="AB875" s="396"/>
      <c r="AD875" s="396"/>
      <c r="AE875" s="396"/>
      <c r="AG875" s="396"/>
      <c r="AH875" s="396"/>
      <c r="AJ875" s="396"/>
      <c r="AK875" s="396"/>
      <c r="AM875" s="396"/>
      <c r="AN875" s="396"/>
      <c r="AP875" s="396"/>
      <c r="AV875" s="396"/>
      <c r="AX875" s="397"/>
      <c r="AY875" s="398"/>
      <c r="AZ875" s="399"/>
      <c r="BA875" s="398"/>
      <c r="BB875" s="399"/>
      <c r="BC875" s="398"/>
      <c r="BD875" s="398"/>
      <c r="BE875" s="356"/>
      <c r="BF875" s="360" t="str">
        <f>IF(B875&lt;20,1,"")</f>
        <v/>
      </c>
      <c r="BG875" s="360" t="str">
        <f>IF(AND(B875&gt;19,B875&lt;31),1,"")</f>
        <v/>
      </c>
      <c r="BH875" s="360">
        <f>IF(B875&gt;30,1,"")</f>
        <v>1</v>
      </c>
    </row>
    <row r="876" spans="1:83" ht="21" x14ac:dyDescent="0.35">
      <c r="A876" s="356" t="s">
        <v>273</v>
      </c>
      <c r="B876" s="819" t="s">
        <v>400</v>
      </c>
      <c r="C876" s="819"/>
      <c r="D876" s="819"/>
      <c r="E876" s="819"/>
      <c r="F876" s="819"/>
      <c r="G876" s="819"/>
      <c r="H876" s="819"/>
      <c r="I876" s="819"/>
      <c r="J876" s="355"/>
      <c r="Q876" s="396"/>
      <c r="S876" s="396"/>
      <c r="T876" s="396"/>
      <c r="V876" s="396"/>
      <c r="X876" s="396"/>
      <c r="Y876" s="396"/>
      <c r="AA876" s="396"/>
      <c r="AB876" s="396"/>
      <c r="AD876" s="396"/>
      <c r="AE876" s="396"/>
      <c r="AG876" s="396"/>
      <c r="AH876" s="396"/>
      <c r="AJ876" s="396"/>
      <c r="AK876" s="396"/>
      <c r="AM876" s="396"/>
      <c r="AN876" s="396"/>
      <c r="AP876" s="396"/>
      <c r="AV876" s="396"/>
      <c r="AX876" s="397"/>
      <c r="AY876" s="398"/>
      <c r="AZ876" s="399"/>
      <c r="BA876" s="398"/>
      <c r="BB876" s="399"/>
      <c r="BC876" s="398"/>
      <c r="BD876" s="398"/>
      <c r="BE876" s="356"/>
      <c r="BF876" s="356"/>
      <c r="BG876" s="356"/>
      <c r="BH876" s="356"/>
    </row>
    <row r="877" spans="1:83" ht="21.75" thickBot="1" x14ac:dyDescent="0.4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Q877" s="396"/>
      <c r="S877" s="396"/>
      <c r="T877" s="396"/>
      <c r="V877" s="396"/>
      <c r="X877" s="396"/>
      <c r="Y877" s="396"/>
      <c r="AA877" s="396"/>
      <c r="AB877" s="396"/>
      <c r="AD877" s="396"/>
      <c r="AE877" s="396"/>
      <c r="AG877" s="396"/>
      <c r="AH877" s="396"/>
      <c r="AJ877" s="396"/>
      <c r="AK877" s="396"/>
      <c r="AM877" s="396"/>
      <c r="AN877" s="396"/>
      <c r="AP877" s="396"/>
      <c r="AV877" s="396"/>
      <c r="AX877" s="397"/>
      <c r="AY877" s="398"/>
      <c r="AZ877" s="399"/>
      <c r="BA877" s="398"/>
      <c r="BB877" s="399"/>
      <c r="BC877" s="398"/>
      <c r="BD877" s="398"/>
      <c r="BE877" s="356"/>
      <c r="BF877" s="356"/>
      <c r="BG877" s="356"/>
      <c r="BH877" s="356"/>
    </row>
    <row r="878" spans="1:83" ht="21.75" thickBot="1" x14ac:dyDescent="0.4">
      <c r="A878" s="368" t="s">
        <v>275</v>
      </c>
      <c r="B878" s="369">
        <v>4</v>
      </c>
      <c r="C878" s="370"/>
      <c r="D878" s="355"/>
      <c r="E878" s="355"/>
      <c r="F878" s="355"/>
      <c r="G878" s="355"/>
      <c r="H878" s="355"/>
      <c r="I878" s="355"/>
      <c r="J878" s="355"/>
      <c r="Q878" s="364" t="str">
        <f t="shared" ref="Q878:Q900" si="815">IF(A878="5) Quanto a sua casa pagava de conta de água mensalmente há 10 anos atrás (aproximadamente)?",F878,"")</f>
        <v/>
      </c>
      <c r="R878" s="388"/>
      <c r="S878" s="364" t="str">
        <f t="shared" ref="S878:S900" si="816">IF(A878="5) Quanto a sua casa pagava de conta de água mensalmente há 10 anos atrás (aproximadamente)?",I878,"")</f>
        <v/>
      </c>
      <c r="T878" s="445" t="str">
        <f t="shared" ref="T878:T900" si="817">IF(A878="6) Quanto a sua casa paga de conta de água hoje?  ",F878,"")</f>
        <v/>
      </c>
      <c r="U878" s="388"/>
      <c r="V878" s="445" t="str">
        <f t="shared" ref="V878:V900" si="818">IF(A878="7) Quanto você acha que sua casa pagará de conta de água em 2030?",F878,"")</f>
        <v/>
      </c>
      <c r="W878" s="388"/>
      <c r="X878" s="445" t="str">
        <f t="shared" ref="X878:X900" si="819">IF(A878="7) Quanto você acha que sua casa pagará de conta de água em 2030?",I878,"")</f>
        <v/>
      </c>
      <c r="Y878" s="364" t="str">
        <f t="shared" ref="Y878:Y900" si="820">IF(A878="8) Quanto você acha que sua casa pagará de conta de água em 2050?  ",F878,"")</f>
        <v/>
      </c>
      <c r="Z878" s="388"/>
      <c r="AA878" s="364" t="str">
        <f t="shared" ref="AA878:AA900" si="821">IF(A878="8) Quanto você acha que sua casa pagará de conta de água em 2050?  ",I878,"")</f>
        <v/>
      </c>
      <c r="AB878" s="445" t="str">
        <f t="shared" ref="AB878:AB900" si="822">IF(A878="9) Há dez anos atrás, sua casa produzia quantas sacolinhas de lixo por semana (aproximadamente)?",F878,"")</f>
        <v/>
      </c>
      <c r="AC878" s="388"/>
      <c r="AD878" s="445" t="str">
        <f t="shared" ref="AD878:AD900" si="823">IF(A878="9) Há dez anos atrás, sua casa produzia quantas sacolinhas de lixo por semana (aproximadamente)?",I878,"")</f>
        <v/>
      </c>
      <c r="AE878" s="364" t="str">
        <f t="shared" ref="AE878:AE900" si="824">IF(A878="10) Sua casa produz quantas sacolinhas de lixo por semana hoje em dia?   ",F878,"")</f>
        <v/>
      </c>
      <c r="AF878" s="388"/>
      <c r="AG878" s="364"/>
      <c r="AH878" s="445" t="str">
        <f t="shared" ref="AH878:AH900" si="825">IF(A878="11) Quantas sacolinhas de lixo você acha que sua casa produzirá por semana em 2030?  ",F878,"")</f>
        <v/>
      </c>
      <c r="AI878" s="388"/>
      <c r="AJ878" s="445" t="str">
        <f t="shared" ref="AJ878:AJ900" si="826">IF(A878="11) Quantas sacolinhas de lixo você acha que sua casa produzirá por semana em 2030?  ",I878,"")</f>
        <v/>
      </c>
      <c r="AK878" s="364" t="str">
        <f t="shared" ref="AK878:AK900" si="827">IF(A878="12) Quantas sacolinhas de lixo você acha que sua casa produzirá por semana em 2050?  ",F878,"")</f>
        <v/>
      </c>
      <c r="AL878" s="388"/>
      <c r="AM878" s="364" t="str">
        <f t="shared" ref="AM878:AM900" si="828">IF(A878="12) Quantas sacolinhas de lixo você acha que sua casa produzirá por semana em 2050?  ",I878,"")</f>
        <v/>
      </c>
      <c r="AN878" s="445" t="str">
        <f>IF(A878="13) Qual porcentagem dos recursos financeiros de São Carlos era investida em abastecimento de água e estruturas de saneamento dez anos atrás? ",B878,"")</f>
        <v/>
      </c>
      <c r="AO878" s="388"/>
      <c r="AP878" s="445" t="str">
        <f>IF(A878="13) Qual porcentagem dos recursos financeiros de São Carlos era investida em abastecimento de água e estruturas de saneamento dez anos atrás? ",F878,"")</f>
        <v/>
      </c>
      <c r="AQ878" s="434" t="str">
        <f>IF(A878="14) Qual porcentagem dos recursos financeiros de São Carlos é investida em abastecimento de água e estruturas de saneamento hoje? ",B878,"")</f>
        <v/>
      </c>
      <c r="AR878" s="451"/>
      <c r="AS878" s="434" t="str">
        <f>IF(A878="15) Qual porcentagem dos recursos financeiros de São Carlos será investida em abastecimento de água e estruturas de saneamento em 2030? ",B878,"")</f>
        <v/>
      </c>
      <c r="AT878" s="389"/>
      <c r="AU878" s="435" t="str">
        <f>IF(A878="15) Qual porcentagem dos recursos financeiros de São Carlos será investida em abastecimento de água e estruturas de saneamento em 2030? ",F878,"")</f>
        <v/>
      </c>
      <c r="AV878" s="364" t="str">
        <f>IF(A878="16) Qual porcentagem dos recursos financeiros de São Carlos será investida em abastecimento de água e estruturas de saneamento em 2050?   ",B878,"")</f>
        <v/>
      </c>
      <c r="AW878" s="389"/>
      <c r="AX878" s="365" t="str">
        <f>IF(A878="16) Qual porcentagem dos recursos financeiros de São Carlos será investida em abastecimento de água e estruturas de saneamento em 2050?   ",B878,"")</f>
        <v/>
      </c>
      <c r="AY878" s="366" t="str">
        <f t="shared" ref="AY878:AY900" si="829">IF(A878="17) De onde vem a água que você bebe?  ",H878,"")</f>
        <v/>
      </c>
      <c r="AZ878" s="358" t="str">
        <f t="shared" ref="AZ878:AZ900" si="830">IF(A878="18) Quem é responsável por trazer água para sua casa?  ",H878,"")</f>
        <v/>
      </c>
      <c r="BA878" s="366" t="str">
        <f t="shared" ref="BA878:BA900" si="831">IF(A878="19) O que acontece com o esgoto que sai da sua casa?  ",H878,"")</f>
        <v/>
      </c>
      <c r="BB878" s="358" t="str">
        <f t="shared" ref="BB878:BB900" si="832">IF(A878="20) Quem consome mais água em sua cidade: a população, as indústrias ou as fazendas? ",H878,"")</f>
        <v/>
      </c>
      <c r="BC878" s="366" t="str">
        <f t="shared" ref="BC878:BC900" si="833">IF(A878="21) Você se preocupa se a cidade em que você mora terá água para beber em 2100?  ",H878,"")</f>
        <v/>
      </c>
      <c r="BD878" s="367" t="str">
        <f t="shared" ref="BD878:BD900" si="834">IF(A878="22) Você acredita que pode ajudar no processo de decisão sobre gerenciamento dos recursos hídricos?  Se sim, como? ",H878,"")</f>
        <v/>
      </c>
      <c r="BE878" s="356"/>
      <c r="BF878" s="356"/>
      <c r="BG878" s="356"/>
      <c r="BH878" s="356"/>
    </row>
    <row r="879" spans="1:83" ht="21.75" thickBot="1" x14ac:dyDescent="0.4">
      <c r="A879" s="368" t="s">
        <v>276</v>
      </c>
      <c r="B879" s="369">
        <v>4</v>
      </c>
      <c r="C879" s="370"/>
      <c r="D879" s="355"/>
      <c r="E879" s="355"/>
      <c r="F879" s="355"/>
      <c r="G879" s="355"/>
      <c r="H879" s="355"/>
      <c r="I879" s="355"/>
      <c r="J879" s="355"/>
      <c r="Q879" s="364" t="str">
        <f t="shared" si="815"/>
        <v/>
      </c>
      <c r="R879" s="388"/>
      <c r="S879" s="364" t="str">
        <f t="shared" si="816"/>
        <v/>
      </c>
      <c r="T879" s="445" t="str">
        <f t="shared" si="817"/>
        <v/>
      </c>
      <c r="U879" s="388"/>
      <c r="V879" s="445" t="str">
        <f t="shared" si="818"/>
        <v/>
      </c>
      <c r="W879" s="388"/>
      <c r="X879" s="445" t="str">
        <f t="shared" si="819"/>
        <v/>
      </c>
      <c r="Y879" s="364" t="str">
        <f t="shared" si="820"/>
        <v/>
      </c>
      <c r="Z879" s="388"/>
      <c r="AA879" s="364" t="str">
        <f t="shared" si="821"/>
        <v/>
      </c>
      <c r="AB879" s="445" t="str">
        <f t="shared" si="822"/>
        <v/>
      </c>
      <c r="AC879" s="388"/>
      <c r="AD879" s="445" t="str">
        <f t="shared" si="823"/>
        <v/>
      </c>
      <c r="AE879" s="364" t="str">
        <f t="shared" si="824"/>
        <v/>
      </c>
      <c r="AF879" s="388"/>
      <c r="AG879" s="364"/>
      <c r="AH879" s="445" t="str">
        <f t="shared" si="825"/>
        <v/>
      </c>
      <c r="AI879" s="388"/>
      <c r="AJ879" s="445" t="str">
        <f t="shared" si="826"/>
        <v/>
      </c>
      <c r="AK879" s="364" t="str">
        <f t="shared" si="827"/>
        <v/>
      </c>
      <c r="AL879" s="388"/>
      <c r="AM879" s="364" t="str">
        <f t="shared" si="828"/>
        <v/>
      </c>
      <c r="AN879" s="445" t="str">
        <f t="shared" ref="AN879:AN900" si="835">IF(A879="13) Qual porcentagem dos recursos financeiros de São Carlos era investida em abastecimento de água e estruturas de saneamento dez anos atrás? ",B879,"")</f>
        <v/>
      </c>
      <c r="AO879" s="388"/>
      <c r="AP879" s="445" t="str">
        <f t="shared" ref="AP879:AP900" si="836">IF(A879="13) Qual porcentagem dos recursos financeiros de São Carlos era investida em abastecimento de água e estruturas de saneamento dez anos atrás? ",F879,"")</f>
        <v/>
      </c>
      <c r="AQ879" s="434" t="str">
        <f t="shared" ref="AQ879:AQ900" si="837">IF(A879="14) Qual porcentagem dos recursos financeiros de São Carlos é investida em abastecimento de água e estruturas de saneamento hoje? ",B879,"")</f>
        <v/>
      </c>
      <c r="AR879" s="451"/>
      <c r="AS879" s="434" t="str">
        <f t="shared" ref="AS879:AS900" si="838">IF(A879="15) Qual porcentagem dos recursos financeiros de São Carlos será investida em abastecimento de água e estruturas de saneamento em 2030? ",B879,"")</f>
        <v/>
      </c>
      <c r="AT879" s="389"/>
      <c r="AU879" s="435" t="str">
        <f t="shared" ref="AU879:AU900" si="839">IF(A879="15) Qual porcentagem dos recursos financeiros de São Carlos será investida em abastecimento de água e estruturas de saneamento em 2030? ",F879,"")</f>
        <v/>
      </c>
      <c r="AV879" s="364" t="str">
        <f t="shared" ref="AV879:AV900" si="840">IF(A879="16) Qual porcentagem dos recursos financeiros de São Carlos será investida em abastecimento de água e estruturas de saneamento em 2050?   ",B879,"")</f>
        <v/>
      </c>
      <c r="AW879" s="389"/>
      <c r="AX879" s="365" t="str">
        <f t="shared" ref="AX879:AX900" si="841">IF(A879="16) Qual porcentagem dos recursos financeiros de São Carlos será investida em abastecimento de água e estruturas de saneamento em 2050?   ",B879,"")</f>
        <v/>
      </c>
      <c r="AY879" s="366" t="str">
        <f t="shared" si="829"/>
        <v/>
      </c>
      <c r="AZ879" s="358" t="str">
        <f t="shared" si="830"/>
        <v/>
      </c>
      <c r="BA879" s="366" t="str">
        <f t="shared" si="831"/>
        <v/>
      </c>
      <c r="BB879" s="358" t="str">
        <f t="shared" si="832"/>
        <v/>
      </c>
      <c r="BC879" s="366" t="str">
        <f t="shared" si="833"/>
        <v/>
      </c>
      <c r="BD879" s="367" t="str">
        <f t="shared" si="834"/>
        <v/>
      </c>
      <c r="BE879" s="356"/>
      <c r="BF879" s="356"/>
      <c r="BG879" s="356"/>
      <c r="BH879" s="356"/>
    </row>
    <row r="880" spans="1:83" ht="21.75" thickBot="1" x14ac:dyDescent="0.4">
      <c r="A880" s="368" t="s">
        <v>277</v>
      </c>
      <c r="B880" s="369">
        <v>1</v>
      </c>
      <c r="C880" s="371"/>
      <c r="D880" s="355"/>
      <c r="E880" s="355"/>
      <c r="F880" s="355"/>
      <c r="G880" s="355"/>
      <c r="H880" s="355"/>
      <c r="I880" s="355"/>
      <c r="J880" s="355"/>
      <c r="Q880" s="364" t="str">
        <f t="shared" si="815"/>
        <v/>
      </c>
      <c r="R880" s="388"/>
      <c r="S880" s="364" t="str">
        <f t="shared" si="816"/>
        <v/>
      </c>
      <c r="T880" s="445" t="str">
        <f t="shared" si="817"/>
        <v/>
      </c>
      <c r="U880" s="388"/>
      <c r="V880" s="445" t="str">
        <f t="shared" si="818"/>
        <v/>
      </c>
      <c r="W880" s="388"/>
      <c r="X880" s="445" t="str">
        <f t="shared" si="819"/>
        <v/>
      </c>
      <c r="Y880" s="364" t="str">
        <f t="shared" si="820"/>
        <v/>
      </c>
      <c r="Z880" s="388"/>
      <c r="AA880" s="364" t="str">
        <f t="shared" si="821"/>
        <v/>
      </c>
      <c r="AB880" s="445" t="str">
        <f t="shared" si="822"/>
        <v/>
      </c>
      <c r="AC880" s="388"/>
      <c r="AD880" s="445" t="str">
        <f t="shared" si="823"/>
        <v/>
      </c>
      <c r="AE880" s="364" t="str">
        <f t="shared" si="824"/>
        <v/>
      </c>
      <c r="AF880" s="388"/>
      <c r="AG880" s="364"/>
      <c r="AH880" s="445" t="str">
        <f t="shared" si="825"/>
        <v/>
      </c>
      <c r="AI880" s="388"/>
      <c r="AJ880" s="445" t="str">
        <f t="shared" si="826"/>
        <v/>
      </c>
      <c r="AK880" s="364" t="str">
        <f t="shared" si="827"/>
        <v/>
      </c>
      <c r="AL880" s="388"/>
      <c r="AM880" s="364" t="str">
        <f t="shared" si="828"/>
        <v/>
      </c>
      <c r="AN880" s="445" t="str">
        <f t="shared" si="835"/>
        <v/>
      </c>
      <c r="AO880" s="388"/>
      <c r="AP880" s="445" t="str">
        <f t="shared" si="836"/>
        <v/>
      </c>
      <c r="AQ880" s="434" t="str">
        <f t="shared" si="837"/>
        <v/>
      </c>
      <c r="AR880" s="451"/>
      <c r="AS880" s="434" t="str">
        <f t="shared" si="838"/>
        <v/>
      </c>
      <c r="AT880" s="389"/>
      <c r="AU880" s="435" t="str">
        <f t="shared" si="839"/>
        <v/>
      </c>
      <c r="AV880" s="364" t="str">
        <f t="shared" si="840"/>
        <v/>
      </c>
      <c r="AW880" s="389"/>
      <c r="AX880" s="365" t="str">
        <f t="shared" si="841"/>
        <v/>
      </c>
      <c r="AY880" s="366" t="str">
        <f t="shared" si="829"/>
        <v/>
      </c>
      <c r="AZ880" s="358" t="str">
        <f t="shared" si="830"/>
        <v/>
      </c>
      <c r="BA880" s="366" t="str">
        <f t="shared" si="831"/>
        <v/>
      </c>
      <c r="BB880" s="358" t="str">
        <f t="shared" si="832"/>
        <v/>
      </c>
      <c r="BC880" s="366" t="str">
        <f t="shared" si="833"/>
        <v/>
      </c>
      <c r="BD880" s="367" t="str">
        <f t="shared" si="834"/>
        <v/>
      </c>
      <c r="BE880" s="356"/>
      <c r="BF880" s="356"/>
      <c r="BG880" s="356"/>
      <c r="BH880" s="356"/>
    </row>
    <row r="881" spans="1:60" ht="21.75" thickBot="1" x14ac:dyDescent="0.4">
      <c r="A881" s="368" t="s">
        <v>278</v>
      </c>
      <c r="B881" s="369">
        <v>1</v>
      </c>
      <c r="C881" s="370"/>
      <c r="D881" s="355"/>
      <c r="E881" s="355"/>
      <c r="F881" s="355"/>
      <c r="G881" s="355"/>
      <c r="H881" s="355"/>
      <c r="I881" s="355"/>
      <c r="J881" s="355"/>
      <c r="Q881" s="364" t="str">
        <f t="shared" si="815"/>
        <v/>
      </c>
      <c r="R881" s="388"/>
      <c r="S881" s="364" t="str">
        <f t="shared" si="816"/>
        <v/>
      </c>
      <c r="T881" s="445" t="str">
        <f t="shared" si="817"/>
        <v/>
      </c>
      <c r="U881" s="388"/>
      <c r="V881" s="445" t="str">
        <f t="shared" si="818"/>
        <v/>
      </c>
      <c r="W881" s="388"/>
      <c r="X881" s="445" t="str">
        <f t="shared" si="819"/>
        <v/>
      </c>
      <c r="Y881" s="364" t="str">
        <f t="shared" si="820"/>
        <v/>
      </c>
      <c r="Z881" s="388"/>
      <c r="AA881" s="364" t="str">
        <f t="shared" si="821"/>
        <v/>
      </c>
      <c r="AB881" s="445" t="str">
        <f t="shared" si="822"/>
        <v/>
      </c>
      <c r="AC881" s="388"/>
      <c r="AD881" s="445" t="str">
        <f t="shared" si="823"/>
        <v/>
      </c>
      <c r="AE881" s="364" t="str">
        <f t="shared" si="824"/>
        <v/>
      </c>
      <c r="AF881" s="388"/>
      <c r="AG881" s="364"/>
      <c r="AH881" s="445" t="str">
        <f t="shared" si="825"/>
        <v/>
      </c>
      <c r="AI881" s="388"/>
      <c r="AJ881" s="445" t="str">
        <f t="shared" si="826"/>
        <v/>
      </c>
      <c r="AK881" s="364" t="str">
        <f t="shared" si="827"/>
        <v/>
      </c>
      <c r="AL881" s="388"/>
      <c r="AM881" s="364" t="str">
        <f t="shared" si="828"/>
        <v/>
      </c>
      <c r="AN881" s="445" t="str">
        <f t="shared" si="835"/>
        <v/>
      </c>
      <c r="AO881" s="388"/>
      <c r="AP881" s="445" t="str">
        <f t="shared" si="836"/>
        <v/>
      </c>
      <c r="AQ881" s="434" t="str">
        <f t="shared" si="837"/>
        <v/>
      </c>
      <c r="AR881" s="451"/>
      <c r="AS881" s="434" t="str">
        <f t="shared" si="838"/>
        <v/>
      </c>
      <c r="AT881" s="389"/>
      <c r="AU881" s="435" t="str">
        <f t="shared" si="839"/>
        <v/>
      </c>
      <c r="AV881" s="364" t="str">
        <f t="shared" si="840"/>
        <v/>
      </c>
      <c r="AW881" s="389"/>
      <c r="AX881" s="365" t="str">
        <f t="shared" si="841"/>
        <v/>
      </c>
      <c r="AY881" s="366" t="str">
        <f t="shared" si="829"/>
        <v/>
      </c>
      <c r="AZ881" s="358" t="str">
        <f t="shared" si="830"/>
        <v/>
      </c>
      <c r="BA881" s="366" t="str">
        <f t="shared" si="831"/>
        <v/>
      </c>
      <c r="BB881" s="358" t="str">
        <f t="shared" si="832"/>
        <v/>
      </c>
      <c r="BC881" s="366" t="str">
        <f t="shared" si="833"/>
        <v/>
      </c>
      <c r="BD881" s="367" t="str">
        <f t="shared" si="834"/>
        <v/>
      </c>
      <c r="BE881" s="356"/>
      <c r="BF881" s="356"/>
      <c r="BG881" s="356"/>
      <c r="BH881" s="356"/>
    </row>
    <row r="882" spans="1:60" ht="21.75" thickBot="1" x14ac:dyDescent="0.4">
      <c r="A882" s="368" t="s">
        <v>279</v>
      </c>
      <c r="B882" s="369">
        <v>113</v>
      </c>
      <c r="C882" s="372"/>
      <c r="D882" s="814" t="s">
        <v>280</v>
      </c>
      <c r="E882" s="815"/>
      <c r="F882" s="373">
        <f>IF(B878&gt;0,B882/B878,"")</f>
        <v>28.25</v>
      </c>
      <c r="G882" s="368" t="s">
        <v>281</v>
      </c>
      <c r="H882" s="374"/>
      <c r="I882" s="375">
        <f>IF(B878&gt;0,(F882-F883)/F883,"")</f>
        <v>0.8833333333333333</v>
      </c>
      <c r="J882" s="355"/>
      <c r="Q882" s="364">
        <f t="shared" si="815"/>
        <v>28.25</v>
      </c>
      <c r="R882" s="388"/>
      <c r="S882" s="364">
        <f t="shared" si="816"/>
        <v>0.8833333333333333</v>
      </c>
      <c r="T882" s="445" t="str">
        <f t="shared" si="817"/>
        <v/>
      </c>
      <c r="U882" s="388"/>
      <c r="V882" s="445" t="str">
        <f t="shared" si="818"/>
        <v/>
      </c>
      <c r="W882" s="388"/>
      <c r="X882" s="445" t="str">
        <f t="shared" si="819"/>
        <v/>
      </c>
      <c r="Y882" s="364" t="str">
        <f t="shared" si="820"/>
        <v/>
      </c>
      <c r="Z882" s="388"/>
      <c r="AA882" s="364" t="str">
        <f t="shared" si="821"/>
        <v/>
      </c>
      <c r="AB882" s="445" t="str">
        <f t="shared" si="822"/>
        <v/>
      </c>
      <c r="AC882" s="388"/>
      <c r="AD882" s="445" t="str">
        <f t="shared" si="823"/>
        <v/>
      </c>
      <c r="AE882" s="364" t="str">
        <f t="shared" si="824"/>
        <v/>
      </c>
      <c r="AF882" s="388"/>
      <c r="AG882" s="364"/>
      <c r="AH882" s="445" t="str">
        <f t="shared" si="825"/>
        <v/>
      </c>
      <c r="AI882" s="388"/>
      <c r="AJ882" s="445" t="str">
        <f t="shared" si="826"/>
        <v/>
      </c>
      <c r="AK882" s="364" t="str">
        <f t="shared" si="827"/>
        <v/>
      </c>
      <c r="AL882" s="388"/>
      <c r="AM882" s="364" t="str">
        <f t="shared" si="828"/>
        <v/>
      </c>
      <c r="AN882" s="445" t="str">
        <f t="shared" si="835"/>
        <v/>
      </c>
      <c r="AO882" s="388"/>
      <c r="AP882" s="445" t="str">
        <f t="shared" si="836"/>
        <v/>
      </c>
      <c r="AQ882" s="434" t="str">
        <f t="shared" si="837"/>
        <v/>
      </c>
      <c r="AR882" s="451"/>
      <c r="AS882" s="434" t="str">
        <f t="shared" si="838"/>
        <v/>
      </c>
      <c r="AT882" s="389"/>
      <c r="AU882" s="435" t="str">
        <f t="shared" si="839"/>
        <v/>
      </c>
      <c r="AV882" s="364" t="str">
        <f t="shared" si="840"/>
        <v/>
      </c>
      <c r="AW882" s="389"/>
      <c r="AX882" s="365" t="str">
        <f t="shared" si="841"/>
        <v/>
      </c>
      <c r="AY882" s="366" t="str">
        <f t="shared" si="829"/>
        <v/>
      </c>
      <c r="AZ882" s="358" t="str">
        <f t="shared" si="830"/>
        <v/>
      </c>
      <c r="BA882" s="366" t="str">
        <f t="shared" si="831"/>
        <v/>
      </c>
      <c r="BB882" s="358" t="str">
        <f t="shared" si="832"/>
        <v/>
      </c>
      <c r="BC882" s="366" t="str">
        <f t="shared" si="833"/>
        <v/>
      </c>
      <c r="BD882" s="367" t="str">
        <f t="shared" si="834"/>
        <v/>
      </c>
      <c r="BE882" s="356"/>
      <c r="BF882" s="356"/>
      <c r="BG882" s="356"/>
      <c r="BH882" s="356"/>
    </row>
    <row r="883" spans="1:60" ht="21.75" thickBot="1" x14ac:dyDescent="0.4">
      <c r="A883" s="368" t="s">
        <v>282</v>
      </c>
      <c r="B883" s="369">
        <v>60</v>
      </c>
      <c r="C883" s="372"/>
      <c r="D883" s="814" t="s">
        <v>280</v>
      </c>
      <c r="E883" s="815"/>
      <c r="F883" s="373">
        <f>IF(B879&gt;0,B883/B879,"")</f>
        <v>15</v>
      </c>
      <c r="G883" s="376"/>
      <c r="H883" s="377"/>
      <c r="I883" s="378"/>
      <c r="J883" s="355"/>
      <c r="Q883" s="364" t="str">
        <f t="shared" si="815"/>
        <v/>
      </c>
      <c r="R883" s="388"/>
      <c r="S883" s="364" t="str">
        <f t="shared" si="816"/>
        <v/>
      </c>
      <c r="T883" s="445">
        <f t="shared" si="817"/>
        <v>15</v>
      </c>
      <c r="U883" s="388"/>
      <c r="V883" s="445" t="str">
        <f t="shared" si="818"/>
        <v/>
      </c>
      <c r="W883" s="388"/>
      <c r="X883" s="445" t="str">
        <f t="shared" si="819"/>
        <v/>
      </c>
      <c r="Y883" s="364" t="str">
        <f t="shared" si="820"/>
        <v/>
      </c>
      <c r="Z883" s="388"/>
      <c r="AA883" s="364" t="str">
        <f t="shared" si="821"/>
        <v/>
      </c>
      <c r="AB883" s="445" t="str">
        <f t="shared" si="822"/>
        <v/>
      </c>
      <c r="AC883" s="388"/>
      <c r="AD883" s="445" t="str">
        <f t="shared" si="823"/>
        <v/>
      </c>
      <c r="AE883" s="364" t="str">
        <f t="shared" si="824"/>
        <v/>
      </c>
      <c r="AF883" s="388"/>
      <c r="AG883" s="364"/>
      <c r="AH883" s="445" t="str">
        <f t="shared" si="825"/>
        <v/>
      </c>
      <c r="AI883" s="388"/>
      <c r="AJ883" s="445" t="str">
        <f t="shared" si="826"/>
        <v/>
      </c>
      <c r="AK883" s="364" t="str">
        <f t="shared" si="827"/>
        <v/>
      </c>
      <c r="AL883" s="388"/>
      <c r="AM883" s="364" t="str">
        <f t="shared" si="828"/>
        <v/>
      </c>
      <c r="AN883" s="445" t="str">
        <f t="shared" si="835"/>
        <v/>
      </c>
      <c r="AO883" s="388"/>
      <c r="AP883" s="445" t="str">
        <f t="shared" si="836"/>
        <v/>
      </c>
      <c r="AQ883" s="434" t="str">
        <f t="shared" si="837"/>
        <v/>
      </c>
      <c r="AR883" s="451"/>
      <c r="AS883" s="434" t="str">
        <f t="shared" si="838"/>
        <v/>
      </c>
      <c r="AT883" s="389"/>
      <c r="AU883" s="435" t="str">
        <f t="shared" si="839"/>
        <v/>
      </c>
      <c r="AV883" s="364" t="str">
        <f t="shared" si="840"/>
        <v/>
      </c>
      <c r="AW883" s="389"/>
      <c r="AX883" s="365" t="str">
        <f t="shared" si="841"/>
        <v/>
      </c>
      <c r="AY883" s="366" t="str">
        <f t="shared" si="829"/>
        <v/>
      </c>
      <c r="AZ883" s="358" t="str">
        <f t="shared" si="830"/>
        <v/>
      </c>
      <c r="BA883" s="366" t="str">
        <f t="shared" si="831"/>
        <v/>
      </c>
      <c r="BB883" s="358" t="str">
        <f t="shared" si="832"/>
        <v/>
      </c>
      <c r="BC883" s="366" t="str">
        <f t="shared" si="833"/>
        <v/>
      </c>
      <c r="BD883" s="367" t="str">
        <f t="shared" si="834"/>
        <v/>
      </c>
      <c r="BE883" s="356"/>
      <c r="BF883" s="356"/>
      <c r="BG883" s="356"/>
      <c r="BH883" s="356"/>
    </row>
    <row r="884" spans="1:60" ht="21.75" thickBot="1" x14ac:dyDescent="0.4">
      <c r="A884" s="368" t="s">
        <v>283</v>
      </c>
      <c r="B884" s="369">
        <v>15</v>
      </c>
      <c r="C884" s="372"/>
      <c r="D884" s="814" t="s">
        <v>280</v>
      </c>
      <c r="E884" s="815"/>
      <c r="F884" s="373">
        <f>IF(B880&gt;0,B884/B880,"")</f>
        <v>15</v>
      </c>
      <c r="G884" s="368" t="s">
        <v>284</v>
      </c>
      <c r="H884" s="374"/>
      <c r="I884" s="375">
        <f>IF(B879&gt;0,(F884-F883)/F883,"")</f>
        <v>0</v>
      </c>
      <c r="J884" s="355"/>
      <c r="Q884" s="364" t="str">
        <f t="shared" si="815"/>
        <v/>
      </c>
      <c r="R884" s="388"/>
      <c r="S884" s="364" t="str">
        <f t="shared" si="816"/>
        <v/>
      </c>
      <c r="T884" s="445" t="str">
        <f t="shared" si="817"/>
        <v/>
      </c>
      <c r="U884" s="388"/>
      <c r="V884" s="445">
        <f t="shared" si="818"/>
        <v>15</v>
      </c>
      <c r="W884" s="388"/>
      <c r="X884" s="445">
        <f t="shared" si="819"/>
        <v>0</v>
      </c>
      <c r="Y884" s="364" t="str">
        <f t="shared" si="820"/>
        <v/>
      </c>
      <c r="Z884" s="388"/>
      <c r="AA884" s="364" t="str">
        <f t="shared" si="821"/>
        <v/>
      </c>
      <c r="AB884" s="445" t="str">
        <f t="shared" si="822"/>
        <v/>
      </c>
      <c r="AC884" s="388"/>
      <c r="AD884" s="445" t="str">
        <f t="shared" si="823"/>
        <v/>
      </c>
      <c r="AE884" s="364" t="str">
        <f t="shared" si="824"/>
        <v/>
      </c>
      <c r="AF884" s="388"/>
      <c r="AG884" s="364"/>
      <c r="AH884" s="445" t="str">
        <f t="shared" si="825"/>
        <v/>
      </c>
      <c r="AI884" s="388"/>
      <c r="AJ884" s="445" t="str">
        <f t="shared" si="826"/>
        <v/>
      </c>
      <c r="AK884" s="364" t="str">
        <f t="shared" si="827"/>
        <v/>
      </c>
      <c r="AL884" s="388"/>
      <c r="AM884" s="364" t="str">
        <f t="shared" si="828"/>
        <v/>
      </c>
      <c r="AN884" s="445" t="str">
        <f t="shared" si="835"/>
        <v/>
      </c>
      <c r="AO884" s="388"/>
      <c r="AP884" s="445" t="str">
        <f t="shared" si="836"/>
        <v/>
      </c>
      <c r="AQ884" s="434" t="str">
        <f t="shared" si="837"/>
        <v/>
      </c>
      <c r="AR884" s="451"/>
      <c r="AS884" s="434" t="str">
        <f t="shared" si="838"/>
        <v/>
      </c>
      <c r="AT884" s="389"/>
      <c r="AU884" s="435" t="str">
        <f t="shared" si="839"/>
        <v/>
      </c>
      <c r="AV884" s="364" t="str">
        <f t="shared" si="840"/>
        <v/>
      </c>
      <c r="AW884" s="389"/>
      <c r="AX884" s="365" t="str">
        <f t="shared" si="841"/>
        <v/>
      </c>
      <c r="AY884" s="366" t="str">
        <f t="shared" si="829"/>
        <v/>
      </c>
      <c r="AZ884" s="358" t="str">
        <f t="shared" si="830"/>
        <v/>
      </c>
      <c r="BA884" s="366" t="str">
        <f t="shared" si="831"/>
        <v/>
      </c>
      <c r="BB884" s="358" t="str">
        <f t="shared" si="832"/>
        <v/>
      </c>
      <c r="BC884" s="366" t="str">
        <f t="shared" si="833"/>
        <v/>
      </c>
      <c r="BD884" s="367" t="str">
        <f t="shared" si="834"/>
        <v/>
      </c>
      <c r="BE884" s="356"/>
      <c r="BF884" s="356"/>
      <c r="BG884" s="356"/>
      <c r="BH884" s="356"/>
    </row>
    <row r="885" spans="1:60" ht="21.75" thickBot="1" x14ac:dyDescent="0.4">
      <c r="A885" s="368" t="s">
        <v>285</v>
      </c>
      <c r="B885" s="369">
        <v>15</v>
      </c>
      <c r="C885" s="372"/>
      <c r="D885" s="814" t="s">
        <v>280</v>
      </c>
      <c r="E885" s="815"/>
      <c r="F885" s="373">
        <f>IF(B881&gt;0,B885/B881,"")</f>
        <v>15</v>
      </c>
      <c r="G885" s="368" t="s">
        <v>286</v>
      </c>
      <c r="H885" s="374"/>
      <c r="I885" s="375">
        <f>IF(B880&gt;0,(F885-F883)/F883,"")</f>
        <v>0</v>
      </c>
      <c r="J885" s="355"/>
      <c r="Q885" s="364" t="str">
        <f t="shared" si="815"/>
        <v/>
      </c>
      <c r="R885" s="388"/>
      <c r="S885" s="364" t="str">
        <f t="shared" si="816"/>
        <v/>
      </c>
      <c r="T885" s="445" t="str">
        <f t="shared" si="817"/>
        <v/>
      </c>
      <c r="U885" s="388"/>
      <c r="V885" s="445" t="str">
        <f t="shared" si="818"/>
        <v/>
      </c>
      <c r="W885" s="388"/>
      <c r="X885" s="445" t="str">
        <f t="shared" si="819"/>
        <v/>
      </c>
      <c r="Y885" s="364">
        <f t="shared" si="820"/>
        <v>15</v>
      </c>
      <c r="Z885" s="388"/>
      <c r="AA885" s="364">
        <f t="shared" si="821"/>
        <v>0</v>
      </c>
      <c r="AB885" s="445" t="str">
        <f t="shared" si="822"/>
        <v/>
      </c>
      <c r="AC885" s="388"/>
      <c r="AD885" s="445" t="str">
        <f t="shared" si="823"/>
        <v/>
      </c>
      <c r="AE885" s="364" t="str">
        <f t="shared" si="824"/>
        <v/>
      </c>
      <c r="AF885" s="388"/>
      <c r="AG885" s="364"/>
      <c r="AH885" s="445" t="str">
        <f t="shared" si="825"/>
        <v/>
      </c>
      <c r="AI885" s="388"/>
      <c r="AJ885" s="445" t="str">
        <f t="shared" si="826"/>
        <v/>
      </c>
      <c r="AK885" s="364" t="str">
        <f t="shared" si="827"/>
        <v/>
      </c>
      <c r="AL885" s="388"/>
      <c r="AM885" s="364" t="str">
        <f t="shared" si="828"/>
        <v/>
      </c>
      <c r="AN885" s="445" t="str">
        <f t="shared" si="835"/>
        <v/>
      </c>
      <c r="AO885" s="388"/>
      <c r="AP885" s="445" t="str">
        <f t="shared" si="836"/>
        <v/>
      </c>
      <c r="AQ885" s="434" t="str">
        <f t="shared" si="837"/>
        <v/>
      </c>
      <c r="AR885" s="451"/>
      <c r="AS885" s="434" t="str">
        <f t="shared" si="838"/>
        <v/>
      </c>
      <c r="AT885" s="389"/>
      <c r="AU885" s="435" t="str">
        <f t="shared" si="839"/>
        <v/>
      </c>
      <c r="AV885" s="364" t="str">
        <f t="shared" si="840"/>
        <v/>
      </c>
      <c r="AW885" s="389"/>
      <c r="AX885" s="365" t="str">
        <f t="shared" si="841"/>
        <v/>
      </c>
      <c r="AY885" s="366" t="str">
        <f t="shared" si="829"/>
        <v/>
      </c>
      <c r="AZ885" s="358" t="str">
        <f t="shared" si="830"/>
        <v/>
      </c>
      <c r="BA885" s="366" t="str">
        <f t="shared" si="831"/>
        <v/>
      </c>
      <c r="BB885" s="358" t="str">
        <f t="shared" si="832"/>
        <v/>
      </c>
      <c r="BC885" s="366" t="str">
        <f t="shared" si="833"/>
        <v/>
      </c>
      <c r="BD885" s="367" t="str">
        <f t="shared" si="834"/>
        <v/>
      </c>
      <c r="BE885" s="356"/>
      <c r="BF885" s="356"/>
      <c r="BG885" s="356"/>
      <c r="BH885" s="356"/>
    </row>
    <row r="886" spans="1:60" ht="21.75" thickBot="1" x14ac:dyDescent="0.4">
      <c r="A886" s="368" t="s">
        <v>287</v>
      </c>
      <c r="B886" s="369">
        <v>8</v>
      </c>
      <c r="C886" s="372"/>
      <c r="D886" s="814" t="s">
        <v>288</v>
      </c>
      <c r="E886" s="815"/>
      <c r="F886" s="373">
        <f>IF(B882&gt;0,B886/B878,"")</f>
        <v>2</v>
      </c>
      <c r="G886" s="368" t="s">
        <v>281</v>
      </c>
      <c r="H886" s="374"/>
      <c r="I886" s="375">
        <f>IF(B882&gt;0,(F886-F887)/F887,"")</f>
        <v>0.33333333333333331</v>
      </c>
      <c r="J886" s="355"/>
      <c r="Q886" s="364" t="str">
        <f t="shared" si="815"/>
        <v/>
      </c>
      <c r="R886" s="388"/>
      <c r="S886" s="364" t="str">
        <f t="shared" si="816"/>
        <v/>
      </c>
      <c r="T886" s="445" t="str">
        <f t="shared" si="817"/>
        <v/>
      </c>
      <c r="U886" s="388"/>
      <c r="V886" s="445" t="str">
        <f t="shared" si="818"/>
        <v/>
      </c>
      <c r="W886" s="388"/>
      <c r="X886" s="445" t="str">
        <f t="shared" si="819"/>
        <v/>
      </c>
      <c r="Y886" s="364" t="str">
        <f t="shared" si="820"/>
        <v/>
      </c>
      <c r="Z886" s="388"/>
      <c r="AA886" s="364" t="str">
        <f t="shared" si="821"/>
        <v/>
      </c>
      <c r="AB886" s="445">
        <f t="shared" si="822"/>
        <v>2</v>
      </c>
      <c r="AC886" s="388"/>
      <c r="AD886" s="445">
        <f t="shared" si="823"/>
        <v>0.33333333333333331</v>
      </c>
      <c r="AE886" s="364" t="str">
        <f t="shared" si="824"/>
        <v/>
      </c>
      <c r="AF886" s="388"/>
      <c r="AG886" s="364"/>
      <c r="AH886" s="445" t="str">
        <f t="shared" si="825"/>
        <v/>
      </c>
      <c r="AI886" s="388"/>
      <c r="AJ886" s="445" t="str">
        <f t="shared" si="826"/>
        <v/>
      </c>
      <c r="AK886" s="364" t="str">
        <f t="shared" si="827"/>
        <v/>
      </c>
      <c r="AL886" s="388"/>
      <c r="AM886" s="364" t="str">
        <f t="shared" si="828"/>
        <v/>
      </c>
      <c r="AN886" s="445" t="str">
        <f t="shared" si="835"/>
        <v/>
      </c>
      <c r="AO886" s="388"/>
      <c r="AP886" s="445" t="str">
        <f t="shared" si="836"/>
        <v/>
      </c>
      <c r="AQ886" s="434" t="str">
        <f t="shared" si="837"/>
        <v/>
      </c>
      <c r="AR886" s="451"/>
      <c r="AS886" s="434" t="str">
        <f t="shared" si="838"/>
        <v/>
      </c>
      <c r="AT886" s="389"/>
      <c r="AU886" s="435" t="str">
        <f t="shared" si="839"/>
        <v/>
      </c>
      <c r="AV886" s="364" t="str">
        <f t="shared" si="840"/>
        <v/>
      </c>
      <c r="AW886" s="389"/>
      <c r="AX886" s="365" t="str">
        <f t="shared" si="841"/>
        <v/>
      </c>
      <c r="AY886" s="366" t="str">
        <f t="shared" si="829"/>
        <v/>
      </c>
      <c r="AZ886" s="358" t="str">
        <f t="shared" si="830"/>
        <v/>
      </c>
      <c r="BA886" s="366" t="str">
        <f t="shared" si="831"/>
        <v/>
      </c>
      <c r="BB886" s="358" t="str">
        <f t="shared" si="832"/>
        <v/>
      </c>
      <c r="BC886" s="366" t="str">
        <f t="shared" si="833"/>
        <v/>
      </c>
      <c r="BD886" s="367" t="str">
        <f t="shared" si="834"/>
        <v/>
      </c>
      <c r="BE886" s="356"/>
      <c r="BF886" s="356"/>
      <c r="BG886" s="356"/>
      <c r="BH886" s="356"/>
    </row>
    <row r="887" spans="1:60" ht="21.75" thickBot="1" x14ac:dyDescent="0.4">
      <c r="A887" s="368" t="s">
        <v>289</v>
      </c>
      <c r="B887" s="369">
        <v>6</v>
      </c>
      <c r="C887" s="372"/>
      <c r="D887" s="816" t="s">
        <v>288</v>
      </c>
      <c r="E887" s="817"/>
      <c r="F887" s="373">
        <f>IF(B883&gt;0,B887/B879,"")</f>
        <v>1.5</v>
      </c>
      <c r="G887" s="379"/>
      <c r="H887" s="372"/>
      <c r="I887" s="380"/>
      <c r="J887" s="355"/>
      <c r="Q887" s="364" t="str">
        <f t="shared" si="815"/>
        <v/>
      </c>
      <c r="R887" s="388"/>
      <c r="S887" s="364" t="str">
        <f t="shared" si="816"/>
        <v/>
      </c>
      <c r="T887" s="445" t="str">
        <f t="shared" si="817"/>
        <v/>
      </c>
      <c r="U887" s="388"/>
      <c r="V887" s="445" t="str">
        <f t="shared" si="818"/>
        <v/>
      </c>
      <c r="W887" s="388"/>
      <c r="X887" s="445" t="str">
        <f t="shared" si="819"/>
        <v/>
      </c>
      <c r="Y887" s="364" t="str">
        <f t="shared" si="820"/>
        <v/>
      </c>
      <c r="Z887" s="388"/>
      <c r="AA887" s="364" t="str">
        <f t="shared" si="821"/>
        <v/>
      </c>
      <c r="AB887" s="445" t="str">
        <f t="shared" si="822"/>
        <v/>
      </c>
      <c r="AC887" s="388"/>
      <c r="AD887" s="445" t="str">
        <f t="shared" si="823"/>
        <v/>
      </c>
      <c r="AE887" s="364">
        <f t="shared" si="824"/>
        <v>1.5</v>
      </c>
      <c r="AF887" s="388"/>
      <c r="AG887" s="364"/>
      <c r="AH887" s="445" t="str">
        <f t="shared" si="825"/>
        <v/>
      </c>
      <c r="AI887" s="388"/>
      <c r="AJ887" s="445" t="str">
        <f t="shared" si="826"/>
        <v/>
      </c>
      <c r="AK887" s="364" t="str">
        <f t="shared" si="827"/>
        <v/>
      </c>
      <c r="AL887" s="388"/>
      <c r="AM887" s="364" t="str">
        <f t="shared" si="828"/>
        <v/>
      </c>
      <c r="AN887" s="445" t="str">
        <f t="shared" si="835"/>
        <v/>
      </c>
      <c r="AO887" s="388"/>
      <c r="AP887" s="445" t="str">
        <f t="shared" si="836"/>
        <v/>
      </c>
      <c r="AQ887" s="434" t="str">
        <f t="shared" si="837"/>
        <v/>
      </c>
      <c r="AR887" s="451"/>
      <c r="AS887" s="434" t="str">
        <f t="shared" si="838"/>
        <v/>
      </c>
      <c r="AT887" s="389"/>
      <c r="AU887" s="435" t="str">
        <f t="shared" si="839"/>
        <v/>
      </c>
      <c r="AV887" s="364" t="str">
        <f t="shared" si="840"/>
        <v/>
      </c>
      <c r="AW887" s="389"/>
      <c r="AX887" s="365" t="str">
        <f t="shared" si="841"/>
        <v/>
      </c>
      <c r="AY887" s="366" t="str">
        <f t="shared" si="829"/>
        <v/>
      </c>
      <c r="AZ887" s="358" t="str">
        <f t="shared" si="830"/>
        <v/>
      </c>
      <c r="BA887" s="366" t="str">
        <f t="shared" si="831"/>
        <v/>
      </c>
      <c r="BB887" s="358" t="str">
        <f t="shared" si="832"/>
        <v/>
      </c>
      <c r="BC887" s="366" t="str">
        <f t="shared" si="833"/>
        <v/>
      </c>
      <c r="BD887" s="367" t="str">
        <f t="shared" si="834"/>
        <v/>
      </c>
      <c r="BE887" s="356"/>
      <c r="BF887" s="356"/>
      <c r="BG887" s="356"/>
      <c r="BH887" s="356"/>
    </row>
    <row r="888" spans="1:60" ht="21.75" thickBot="1" x14ac:dyDescent="0.4">
      <c r="A888" s="368" t="s">
        <v>290</v>
      </c>
      <c r="B888" s="369">
        <v>2</v>
      </c>
      <c r="C888" s="372"/>
      <c r="D888" s="814" t="s">
        <v>288</v>
      </c>
      <c r="E888" s="815"/>
      <c r="F888" s="373">
        <f>IF(B884&gt;0,B888/B880,"")</f>
        <v>2</v>
      </c>
      <c r="G888" s="368" t="s">
        <v>284</v>
      </c>
      <c r="H888" s="374"/>
      <c r="I888" s="375">
        <f>IF(B883&gt;0,(F888-F887)/F887,"")</f>
        <v>0.33333333333333331</v>
      </c>
      <c r="J888" s="355"/>
      <c r="Q888" s="364" t="str">
        <f t="shared" si="815"/>
        <v/>
      </c>
      <c r="R888" s="388"/>
      <c r="S888" s="364" t="str">
        <f t="shared" si="816"/>
        <v/>
      </c>
      <c r="T888" s="445" t="str">
        <f t="shared" si="817"/>
        <v/>
      </c>
      <c r="U888" s="388"/>
      <c r="V888" s="445" t="str">
        <f t="shared" si="818"/>
        <v/>
      </c>
      <c r="W888" s="388"/>
      <c r="X888" s="445" t="str">
        <f t="shared" si="819"/>
        <v/>
      </c>
      <c r="Y888" s="364" t="str">
        <f t="shared" si="820"/>
        <v/>
      </c>
      <c r="Z888" s="388"/>
      <c r="AA888" s="364" t="str">
        <f t="shared" si="821"/>
        <v/>
      </c>
      <c r="AB888" s="445" t="str">
        <f t="shared" si="822"/>
        <v/>
      </c>
      <c r="AC888" s="388"/>
      <c r="AD888" s="445" t="str">
        <f t="shared" si="823"/>
        <v/>
      </c>
      <c r="AE888" s="364" t="str">
        <f t="shared" si="824"/>
        <v/>
      </c>
      <c r="AF888" s="388"/>
      <c r="AG888" s="364"/>
      <c r="AH888" s="445">
        <f t="shared" si="825"/>
        <v>2</v>
      </c>
      <c r="AI888" s="388"/>
      <c r="AJ888" s="445">
        <f t="shared" si="826"/>
        <v>0.33333333333333331</v>
      </c>
      <c r="AK888" s="364" t="str">
        <f t="shared" si="827"/>
        <v/>
      </c>
      <c r="AL888" s="388"/>
      <c r="AM888" s="364" t="str">
        <f t="shared" si="828"/>
        <v/>
      </c>
      <c r="AN888" s="445" t="str">
        <f t="shared" si="835"/>
        <v/>
      </c>
      <c r="AO888" s="388"/>
      <c r="AP888" s="445" t="str">
        <f t="shared" si="836"/>
        <v/>
      </c>
      <c r="AQ888" s="434" t="str">
        <f t="shared" si="837"/>
        <v/>
      </c>
      <c r="AR888" s="451"/>
      <c r="AS888" s="434" t="str">
        <f t="shared" si="838"/>
        <v/>
      </c>
      <c r="AT888" s="389"/>
      <c r="AU888" s="435" t="str">
        <f t="shared" si="839"/>
        <v/>
      </c>
      <c r="AV888" s="364" t="str">
        <f t="shared" si="840"/>
        <v/>
      </c>
      <c r="AW888" s="389"/>
      <c r="AX888" s="365" t="str">
        <f t="shared" si="841"/>
        <v/>
      </c>
      <c r="AY888" s="366" t="str">
        <f t="shared" si="829"/>
        <v/>
      </c>
      <c r="AZ888" s="358" t="str">
        <f t="shared" si="830"/>
        <v/>
      </c>
      <c r="BA888" s="366" t="str">
        <f t="shared" si="831"/>
        <v/>
      </c>
      <c r="BB888" s="358" t="str">
        <f t="shared" si="832"/>
        <v/>
      </c>
      <c r="BC888" s="366" t="str">
        <f t="shared" si="833"/>
        <v/>
      </c>
      <c r="BD888" s="367" t="str">
        <f t="shared" si="834"/>
        <v/>
      </c>
      <c r="BE888" s="356"/>
      <c r="BF888" s="356"/>
      <c r="BG888" s="356"/>
      <c r="BH888" s="356"/>
    </row>
    <row r="889" spans="1:60" ht="21.75" thickBot="1" x14ac:dyDescent="0.4">
      <c r="A889" s="368" t="s">
        <v>291</v>
      </c>
      <c r="B889" s="369">
        <v>2</v>
      </c>
      <c r="C889" s="372"/>
      <c r="D889" s="814" t="s">
        <v>288</v>
      </c>
      <c r="E889" s="815"/>
      <c r="F889" s="373">
        <f>IF(B885&gt;0,B889/B881,"")</f>
        <v>2</v>
      </c>
      <c r="G889" s="368" t="s">
        <v>286</v>
      </c>
      <c r="H889" s="374"/>
      <c r="I889" s="375">
        <f>IF(B884&gt;0,(F889-F887)/F887,"")</f>
        <v>0.33333333333333331</v>
      </c>
      <c r="J889" s="355"/>
      <c r="Q889" s="364" t="str">
        <f t="shared" si="815"/>
        <v/>
      </c>
      <c r="R889" s="388"/>
      <c r="S889" s="364" t="str">
        <f t="shared" si="816"/>
        <v/>
      </c>
      <c r="T889" s="445" t="str">
        <f t="shared" si="817"/>
        <v/>
      </c>
      <c r="U889" s="388"/>
      <c r="V889" s="445" t="str">
        <f t="shared" si="818"/>
        <v/>
      </c>
      <c r="W889" s="388"/>
      <c r="X889" s="445" t="str">
        <f t="shared" si="819"/>
        <v/>
      </c>
      <c r="Y889" s="364" t="str">
        <f t="shared" si="820"/>
        <v/>
      </c>
      <c r="Z889" s="388"/>
      <c r="AA889" s="364" t="str">
        <f t="shared" si="821"/>
        <v/>
      </c>
      <c r="AB889" s="445" t="str">
        <f t="shared" si="822"/>
        <v/>
      </c>
      <c r="AC889" s="388"/>
      <c r="AD889" s="445" t="str">
        <f t="shared" si="823"/>
        <v/>
      </c>
      <c r="AE889" s="364" t="str">
        <f t="shared" si="824"/>
        <v/>
      </c>
      <c r="AF889" s="388"/>
      <c r="AG889" s="364"/>
      <c r="AH889" s="445" t="str">
        <f t="shared" si="825"/>
        <v/>
      </c>
      <c r="AI889" s="388"/>
      <c r="AJ889" s="445" t="str">
        <f t="shared" si="826"/>
        <v/>
      </c>
      <c r="AK889" s="364">
        <f t="shared" si="827"/>
        <v>2</v>
      </c>
      <c r="AL889" s="388"/>
      <c r="AM889" s="364">
        <f t="shared" si="828"/>
        <v>0.33333333333333331</v>
      </c>
      <c r="AN889" s="445" t="str">
        <f t="shared" si="835"/>
        <v/>
      </c>
      <c r="AO889" s="388"/>
      <c r="AP889" s="445" t="str">
        <f t="shared" si="836"/>
        <v/>
      </c>
      <c r="AQ889" s="434" t="str">
        <f t="shared" si="837"/>
        <v/>
      </c>
      <c r="AR889" s="451"/>
      <c r="AS889" s="434" t="str">
        <f t="shared" si="838"/>
        <v/>
      </c>
      <c r="AT889" s="389"/>
      <c r="AU889" s="435" t="str">
        <f t="shared" si="839"/>
        <v/>
      </c>
      <c r="AV889" s="364" t="str">
        <f t="shared" si="840"/>
        <v/>
      </c>
      <c r="AW889" s="389"/>
      <c r="AX889" s="365" t="str">
        <f t="shared" si="841"/>
        <v/>
      </c>
      <c r="AY889" s="366" t="str">
        <f t="shared" si="829"/>
        <v/>
      </c>
      <c r="AZ889" s="358" t="str">
        <f t="shared" si="830"/>
        <v/>
      </c>
      <c r="BA889" s="366" t="str">
        <f t="shared" si="831"/>
        <v/>
      </c>
      <c r="BB889" s="358" t="str">
        <f t="shared" si="832"/>
        <v/>
      </c>
      <c r="BC889" s="366" t="str">
        <f t="shared" si="833"/>
        <v/>
      </c>
      <c r="BD889" s="367" t="str">
        <f t="shared" si="834"/>
        <v/>
      </c>
      <c r="BE889" s="356"/>
      <c r="BF889" s="356"/>
      <c r="BG889" s="356"/>
      <c r="BH889" s="356"/>
    </row>
    <row r="890" spans="1:60" ht="21.75" thickBot="1" x14ac:dyDescent="0.4">
      <c r="A890" s="368" t="s">
        <v>292</v>
      </c>
      <c r="B890" s="381">
        <v>0.3</v>
      </c>
      <c r="C890" s="372"/>
      <c r="D890" s="368" t="s">
        <v>281</v>
      </c>
      <c r="E890" s="374"/>
      <c r="F890" s="375">
        <f>IF(B890&gt;0,(B890-B891)/B891,"")</f>
        <v>0.49999999999999989</v>
      </c>
      <c r="G890" s="355"/>
      <c r="H890" s="355"/>
      <c r="I890" s="355"/>
      <c r="J890" s="355"/>
      <c r="Q890" s="364" t="str">
        <f t="shared" si="815"/>
        <v/>
      </c>
      <c r="R890" s="388"/>
      <c r="S890" s="364" t="str">
        <f t="shared" si="816"/>
        <v/>
      </c>
      <c r="T890" s="445" t="str">
        <f t="shared" si="817"/>
        <v/>
      </c>
      <c r="U890" s="388"/>
      <c r="V890" s="445" t="str">
        <f t="shared" si="818"/>
        <v/>
      </c>
      <c r="W890" s="388"/>
      <c r="X890" s="445" t="str">
        <f t="shared" si="819"/>
        <v/>
      </c>
      <c r="Y890" s="364" t="str">
        <f t="shared" si="820"/>
        <v/>
      </c>
      <c r="Z890" s="388"/>
      <c r="AA890" s="364" t="str">
        <f t="shared" si="821"/>
        <v/>
      </c>
      <c r="AB890" s="445" t="str">
        <f t="shared" si="822"/>
        <v/>
      </c>
      <c r="AC890" s="388"/>
      <c r="AD890" s="445" t="str">
        <f t="shared" si="823"/>
        <v/>
      </c>
      <c r="AE890" s="364" t="str">
        <f t="shared" si="824"/>
        <v/>
      </c>
      <c r="AF890" s="388"/>
      <c r="AG890" s="364"/>
      <c r="AH890" s="445" t="str">
        <f t="shared" si="825"/>
        <v/>
      </c>
      <c r="AI890" s="388"/>
      <c r="AJ890" s="445" t="str">
        <f t="shared" si="826"/>
        <v/>
      </c>
      <c r="AK890" s="364" t="str">
        <f t="shared" si="827"/>
        <v/>
      </c>
      <c r="AL890" s="388"/>
      <c r="AM890" s="364" t="str">
        <f t="shared" si="828"/>
        <v/>
      </c>
      <c r="AN890" s="445">
        <f t="shared" si="835"/>
        <v>0.3</v>
      </c>
      <c r="AO890" s="388"/>
      <c r="AP890" s="445">
        <f t="shared" si="836"/>
        <v>0.49999999999999989</v>
      </c>
      <c r="AQ890" s="434" t="str">
        <f t="shared" si="837"/>
        <v/>
      </c>
      <c r="AR890" s="451"/>
      <c r="AS890" s="434" t="str">
        <f t="shared" si="838"/>
        <v/>
      </c>
      <c r="AT890" s="389"/>
      <c r="AU890" s="435" t="str">
        <f t="shared" si="839"/>
        <v/>
      </c>
      <c r="AV890" s="364" t="str">
        <f t="shared" si="840"/>
        <v/>
      </c>
      <c r="AW890" s="389"/>
      <c r="AX890" s="365" t="str">
        <f t="shared" si="841"/>
        <v/>
      </c>
      <c r="AY890" s="366" t="str">
        <f t="shared" si="829"/>
        <v/>
      </c>
      <c r="AZ890" s="358" t="str">
        <f t="shared" si="830"/>
        <v/>
      </c>
      <c r="BA890" s="366" t="str">
        <f t="shared" si="831"/>
        <v/>
      </c>
      <c r="BB890" s="358" t="str">
        <f t="shared" si="832"/>
        <v/>
      </c>
      <c r="BC890" s="366" t="str">
        <f t="shared" si="833"/>
        <v/>
      </c>
      <c r="BD890" s="367" t="str">
        <f t="shared" si="834"/>
        <v/>
      </c>
      <c r="BE890" s="356"/>
      <c r="BF890" s="356"/>
      <c r="BG890" s="356"/>
      <c r="BH890" s="356"/>
    </row>
    <row r="891" spans="1:60" ht="21.75" thickBot="1" x14ac:dyDescent="0.4">
      <c r="A891" s="368" t="s">
        <v>293</v>
      </c>
      <c r="B891" s="381">
        <v>0.2</v>
      </c>
      <c r="C891" s="372"/>
      <c r="D891" s="382"/>
      <c r="E891" s="372"/>
      <c r="F891" s="380"/>
      <c r="G891" s="355"/>
      <c r="H891" s="355"/>
      <c r="I891" s="355"/>
      <c r="J891" s="355"/>
      <c r="Q891" s="364" t="str">
        <f t="shared" si="815"/>
        <v/>
      </c>
      <c r="R891" s="388"/>
      <c r="S891" s="364" t="str">
        <f t="shared" si="816"/>
        <v/>
      </c>
      <c r="T891" s="445" t="str">
        <f t="shared" si="817"/>
        <v/>
      </c>
      <c r="U891" s="388"/>
      <c r="V891" s="445" t="str">
        <f t="shared" si="818"/>
        <v/>
      </c>
      <c r="W891" s="388"/>
      <c r="X891" s="445" t="str">
        <f t="shared" si="819"/>
        <v/>
      </c>
      <c r="Y891" s="364" t="str">
        <f t="shared" si="820"/>
        <v/>
      </c>
      <c r="Z891" s="388"/>
      <c r="AA891" s="364" t="str">
        <f t="shared" si="821"/>
        <v/>
      </c>
      <c r="AB891" s="445" t="str">
        <f t="shared" si="822"/>
        <v/>
      </c>
      <c r="AC891" s="388"/>
      <c r="AD891" s="445" t="str">
        <f t="shared" si="823"/>
        <v/>
      </c>
      <c r="AE891" s="364" t="str">
        <f t="shared" si="824"/>
        <v/>
      </c>
      <c r="AF891" s="388"/>
      <c r="AG891" s="364"/>
      <c r="AH891" s="445" t="str">
        <f t="shared" si="825"/>
        <v/>
      </c>
      <c r="AI891" s="388"/>
      <c r="AJ891" s="445" t="str">
        <f t="shared" si="826"/>
        <v/>
      </c>
      <c r="AK891" s="364" t="str">
        <f t="shared" si="827"/>
        <v/>
      </c>
      <c r="AL891" s="388"/>
      <c r="AM891" s="364" t="str">
        <f t="shared" si="828"/>
        <v/>
      </c>
      <c r="AN891" s="445" t="str">
        <f t="shared" si="835"/>
        <v/>
      </c>
      <c r="AO891" s="388"/>
      <c r="AP891" s="445" t="str">
        <f t="shared" si="836"/>
        <v/>
      </c>
      <c r="AQ891" s="434">
        <f t="shared" si="837"/>
        <v>0.2</v>
      </c>
      <c r="AR891" s="451"/>
      <c r="AS891" s="434" t="str">
        <f t="shared" si="838"/>
        <v/>
      </c>
      <c r="AT891" s="389"/>
      <c r="AU891" s="435" t="str">
        <f t="shared" si="839"/>
        <v/>
      </c>
      <c r="AV891" s="364" t="str">
        <f t="shared" si="840"/>
        <v/>
      </c>
      <c r="AW891" s="389"/>
      <c r="AX891" s="365" t="str">
        <f t="shared" si="841"/>
        <v/>
      </c>
      <c r="AY891" s="366" t="str">
        <f t="shared" si="829"/>
        <v/>
      </c>
      <c r="AZ891" s="358" t="str">
        <f t="shared" si="830"/>
        <v/>
      </c>
      <c r="BA891" s="366" t="str">
        <f t="shared" si="831"/>
        <v/>
      </c>
      <c r="BB891" s="358" t="str">
        <f t="shared" si="832"/>
        <v/>
      </c>
      <c r="BC891" s="366" t="str">
        <f t="shared" si="833"/>
        <v/>
      </c>
      <c r="BD891" s="367" t="str">
        <f t="shared" si="834"/>
        <v/>
      </c>
      <c r="BE891" s="356"/>
      <c r="BF891" s="356"/>
      <c r="BG891" s="356"/>
      <c r="BH891" s="356"/>
    </row>
    <row r="892" spans="1:60" ht="21.75" thickBot="1" x14ac:dyDescent="0.4">
      <c r="A892" s="368" t="s">
        <v>294</v>
      </c>
      <c r="B892" s="381">
        <v>0.3</v>
      </c>
      <c r="C892" s="372"/>
      <c r="D892" s="368" t="s">
        <v>284</v>
      </c>
      <c r="E892" s="374"/>
      <c r="F892" s="375">
        <f>IF(B892&gt;0,(B892-B891)/B891,"")</f>
        <v>0.49999999999999989</v>
      </c>
      <c r="G892" s="355"/>
      <c r="H892" s="355"/>
      <c r="I892" s="355"/>
      <c r="J892" s="355"/>
      <c r="Q892" s="364" t="str">
        <f t="shared" si="815"/>
        <v/>
      </c>
      <c r="R892" s="388"/>
      <c r="S892" s="364" t="str">
        <f t="shared" si="816"/>
        <v/>
      </c>
      <c r="T892" s="445" t="str">
        <f t="shared" si="817"/>
        <v/>
      </c>
      <c r="U892" s="388"/>
      <c r="V892" s="445" t="str">
        <f t="shared" si="818"/>
        <v/>
      </c>
      <c r="W892" s="388"/>
      <c r="X892" s="445" t="str">
        <f t="shared" si="819"/>
        <v/>
      </c>
      <c r="Y892" s="364" t="str">
        <f t="shared" si="820"/>
        <v/>
      </c>
      <c r="Z892" s="388"/>
      <c r="AA892" s="364" t="str">
        <f t="shared" si="821"/>
        <v/>
      </c>
      <c r="AB892" s="445" t="str">
        <f t="shared" si="822"/>
        <v/>
      </c>
      <c r="AC892" s="388"/>
      <c r="AD892" s="445" t="str">
        <f t="shared" si="823"/>
        <v/>
      </c>
      <c r="AE892" s="364" t="str">
        <f t="shared" si="824"/>
        <v/>
      </c>
      <c r="AF892" s="388"/>
      <c r="AG892" s="364"/>
      <c r="AH892" s="445" t="str">
        <f t="shared" si="825"/>
        <v/>
      </c>
      <c r="AI892" s="388"/>
      <c r="AJ892" s="445" t="str">
        <f t="shared" si="826"/>
        <v/>
      </c>
      <c r="AK892" s="364" t="str">
        <f t="shared" si="827"/>
        <v/>
      </c>
      <c r="AL892" s="388"/>
      <c r="AM892" s="364" t="str">
        <f t="shared" si="828"/>
        <v/>
      </c>
      <c r="AN892" s="445" t="str">
        <f t="shared" si="835"/>
        <v/>
      </c>
      <c r="AO892" s="388"/>
      <c r="AP892" s="445" t="str">
        <f t="shared" si="836"/>
        <v/>
      </c>
      <c r="AQ892" s="434" t="str">
        <f t="shared" si="837"/>
        <v/>
      </c>
      <c r="AR892" s="451"/>
      <c r="AS892" s="434">
        <f t="shared" si="838"/>
        <v>0.3</v>
      </c>
      <c r="AT892" s="389"/>
      <c r="AU892" s="435">
        <f t="shared" si="839"/>
        <v>0.49999999999999989</v>
      </c>
      <c r="AV892" s="364" t="str">
        <f t="shared" si="840"/>
        <v/>
      </c>
      <c r="AW892" s="389"/>
      <c r="AX892" s="365" t="str">
        <f t="shared" si="841"/>
        <v/>
      </c>
      <c r="AY892" s="366" t="str">
        <f t="shared" si="829"/>
        <v/>
      </c>
      <c r="AZ892" s="358" t="str">
        <f t="shared" si="830"/>
        <v/>
      </c>
      <c r="BA892" s="366" t="str">
        <f t="shared" si="831"/>
        <v/>
      </c>
      <c r="BB892" s="358" t="str">
        <f t="shared" si="832"/>
        <v/>
      </c>
      <c r="BC892" s="366" t="str">
        <f t="shared" si="833"/>
        <v/>
      </c>
      <c r="BD892" s="367" t="str">
        <f t="shared" si="834"/>
        <v/>
      </c>
      <c r="BE892" s="356"/>
      <c r="BF892" s="356"/>
      <c r="BG892" s="356"/>
      <c r="BH892" s="356"/>
    </row>
    <row r="893" spans="1:60" ht="21.75" thickBot="1" x14ac:dyDescent="0.4">
      <c r="A893" s="368" t="s">
        <v>295</v>
      </c>
      <c r="B893" s="381">
        <v>0.4</v>
      </c>
      <c r="C893" s="372"/>
      <c r="D893" s="368" t="s">
        <v>286</v>
      </c>
      <c r="E893" s="374"/>
      <c r="F893" s="375">
        <f>IF(B893&gt;0,(B893-B891)/B891,"")</f>
        <v>1</v>
      </c>
      <c r="G893" s="355"/>
      <c r="H893" s="355"/>
      <c r="I893" s="355"/>
      <c r="J893" s="355"/>
      <c r="Q893" s="364" t="str">
        <f t="shared" si="815"/>
        <v/>
      </c>
      <c r="R893" s="388"/>
      <c r="S893" s="364" t="str">
        <f t="shared" si="816"/>
        <v/>
      </c>
      <c r="T893" s="445" t="str">
        <f t="shared" si="817"/>
        <v/>
      </c>
      <c r="U893" s="388"/>
      <c r="V893" s="445" t="str">
        <f t="shared" si="818"/>
        <v/>
      </c>
      <c r="W893" s="388"/>
      <c r="X893" s="445" t="str">
        <f t="shared" si="819"/>
        <v/>
      </c>
      <c r="Y893" s="364" t="str">
        <f t="shared" si="820"/>
        <v/>
      </c>
      <c r="Z893" s="388"/>
      <c r="AA893" s="364" t="str">
        <f t="shared" si="821"/>
        <v/>
      </c>
      <c r="AB893" s="445" t="str">
        <f t="shared" si="822"/>
        <v/>
      </c>
      <c r="AC893" s="388"/>
      <c r="AD893" s="445" t="str">
        <f t="shared" si="823"/>
        <v/>
      </c>
      <c r="AE893" s="364" t="str">
        <f t="shared" si="824"/>
        <v/>
      </c>
      <c r="AF893" s="388"/>
      <c r="AG893" s="364"/>
      <c r="AH893" s="445" t="str">
        <f t="shared" si="825"/>
        <v/>
      </c>
      <c r="AI893" s="388"/>
      <c r="AJ893" s="445" t="str">
        <f t="shared" si="826"/>
        <v/>
      </c>
      <c r="AK893" s="364" t="str">
        <f t="shared" si="827"/>
        <v/>
      </c>
      <c r="AL893" s="388"/>
      <c r="AM893" s="364" t="str">
        <f t="shared" si="828"/>
        <v/>
      </c>
      <c r="AN893" s="445" t="str">
        <f t="shared" si="835"/>
        <v/>
      </c>
      <c r="AO893" s="388"/>
      <c r="AP893" s="445" t="str">
        <f t="shared" si="836"/>
        <v/>
      </c>
      <c r="AQ893" s="434" t="str">
        <f t="shared" si="837"/>
        <v/>
      </c>
      <c r="AR893" s="451"/>
      <c r="AS893" s="434" t="str">
        <f t="shared" si="838"/>
        <v/>
      </c>
      <c r="AT893" s="389"/>
      <c r="AU893" s="435" t="str">
        <f t="shared" si="839"/>
        <v/>
      </c>
      <c r="AV893" s="364">
        <f t="shared" si="840"/>
        <v>0.4</v>
      </c>
      <c r="AW893" s="389"/>
      <c r="AX893" s="365">
        <f>IF(A893="16) Qual porcentagem dos recursos financeiros de São Carlos será investida em abastecimento de água e estruturas de saneamento em 2050?   ",F893,"")</f>
        <v>1</v>
      </c>
      <c r="AY893" s="366" t="str">
        <f t="shared" si="829"/>
        <v/>
      </c>
      <c r="AZ893" s="358" t="str">
        <f t="shared" si="830"/>
        <v/>
      </c>
      <c r="BA893" s="366" t="str">
        <f t="shared" si="831"/>
        <v/>
      </c>
      <c r="BB893" s="358" t="str">
        <f t="shared" si="832"/>
        <v/>
      </c>
      <c r="BC893" s="366" t="str">
        <f t="shared" si="833"/>
        <v/>
      </c>
      <c r="BD893" s="367" t="str">
        <f t="shared" si="834"/>
        <v/>
      </c>
      <c r="BE893" s="356"/>
      <c r="BF893" s="356"/>
      <c r="BG893" s="356"/>
      <c r="BH893" s="356"/>
    </row>
    <row r="894" spans="1:60" ht="21.75" thickBot="1" x14ac:dyDescent="0.4">
      <c r="A894" s="355"/>
      <c r="B894" s="355"/>
      <c r="C894" s="355"/>
      <c r="D894" s="355"/>
      <c r="E894" s="355"/>
      <c r="F894" s="383"/>
      <c r="G894" s="355"/>
      <c r="H894" s="823" t="s">
        <v>296</v>
      </c>
      <c r="I894" s="823"/>
      <c r="J894" s="355"/>
      <c r="Q894" s="364" t="str">
        <f t="shared" si="815"/>
        <v/>
      </c>
      <c r="R894" s="388"/>
      <c r="S894" s="364" t="str">
        <f t="shared" si="816"/>
        <v/>
      </c>
      <c r="T894" s="445" t="str">
        <f t="shared" si="817"/>
        <v/>
      </c>
      <c r="U894" s="388"/>
      <c r="V894" s="445" t="str">
        <f t="shared" si="818"/>
        <v/>
      </c>
      <c r="W894" s="388"/>
      <c r="X894" s="445" t="str">
        <f t="shared" si="819"/>
        <v/>
      </c>
      <c r="Y894" s="364" t="str">
        <f t="shared" si="820"/>
        <v/>
      </c>
      <c r="Z894" s="388"/>
      <c r="AA894" s="364" t="str">
        <f t="shared" si="821"/>
        <v/>
      </c>
      <c r="AB894" s="445" t="str">
        <f t="shared" si="822"/>
        <v/>
      </c>
      <c r="AC894" s="388"/>
      <c r="AD894" s="445" t="str">
        <f t="shared" si="823"/>
        <v/>
      </c>
      <c r="AE894" s="364" t="str">
        <f t="shared" si="824"/>
        <v/>
      </c>
      <c r="AF894" s="388"/>
      <c r="AG894" s="364"/>
      <c r="AH894" s="445" t="str">
        <f t="shared" si="825"/>
        <v/>
      </c>
      <c r="AI894" s="388"/>
      <c r="AJ894" s="445" t="str">
        <f t="shared" si="826"/>
        <v/>
      </c>
      <c r="AK894" s="364" t="str">
        <f t="shared" si="827"/>
        <v/>
      </c>
      <c r="AL894" s="388"/>
      <c r="AM894" s="364" t="str">
        <f t="shared" si="828"/>
        <v/>
      </c>
      <c r="AN894" s="445" t="str">
        <f t="shared" si="835"/>
        <v/>
      </c>
      <c r="AO894" s="388"/>
      <c r="AP894" s="445" t="str">
        <f t="shared" si="836"/>
        <v/>
      </c>
      <c r="AQ894" s="434" t="str">
        <f t="shared" si="837"/>
        <v/>
      </c>
      <c r="AR894" s="451"/>
      <c r="AS894" s="434" t="str">
        <f t="shared" si="838"/>
        <v/>
      </c>
      <c r="AT894" s="389"/>
      <c r="AU894" s="435" t="str">
        <f t="shared" si="839"/>
        <v/>
      </c>
      <c r="AV894" s="364" t="str">
        <f t="shared" si="840"/>
        <v/>
      </c>
      <c r="AW894" s="389"/>
      <c r="AX894" s="365" t="str">
        <f t="shared" si="841"/>
        <v/>
      </c>
      <c r="AY894" s="366" t="str">
        <f t="shared" si="829"/>
        <v/>
      </c>
      <c r="AZ894" s="358" t="str">
        <f t="shared" si="830"/>
        <v/>
      </c>
      <c r="BA894" s="366" t="str">
        <f t="shared" si="831"/>
        <v/>
      </c>
      <c r="BB894" s="358" t="str">
        <f t="shared" si="832"/>
        <v/>
      </c>
      <c r="BC894" s="366" t="str">
        <f t="shared" si="833"/>
        <v/>
      </c>
      <c r="BD894" s="367" t="str">
        <f t="shared" si="834"/>
        <v/>
      </c>
      <c r="BE894" s="356"/>
      <c r="BF894" s="356"/>
      <c r="BG894" s="356"/>
      <c r="BH894" s="356"/>
    </row>
    <row r="895" spans="1:60" ht="21.75" thickBot="1" x14ac:dyDescent="0.4">
      <c r="A895" s="368" t="s">
        <v>297</v>
      </c>
      <c r="B895" s="820" t="s">
        <v>326</v>
      </c>
      <c r="C895" s="821"/>
      <c r="D895" s="821"/>
      <c r="E895" s="821"/>
      <c r="F895" s="821"/>
      <c r="G895" s="822"/>
      <c r="H895" s="819">
        <v>0</v>
      </c>
      <c r="I895" s="819"/>
      <c r="J895" s="355"/>
      <c r="Q895" s="364" t="str">
        <f t="shared" si="815"/>
        <v/>
      </c>
      <c r="R895" s="388"/>
      <c r="S895" s="364" t="str">
        <f t="shared" si="816"/>
        <v/>
      </c>
      <c r="T895" s="445" t="str">
        <f t="shared" si="817"/>
        <v/>
      </c>
      <c r="U895" s="388"/>
      <c r="V895" s="445" t="str">
        <f t="shared" si="818"/>
        <v/>
      </c>
      <c r="W895" s="388"/>
      <c r="X895" s="445" t="str">
        <f t="shared" si="819"/>
        <v/>
      </c>
      <c r="Y895" s="364" t="str">
        <f t="shared" si="820"/>
        <v/>
      </c>
      <c r="Z895" s="388"/>
      <c r="AA895" s="364" t="str">
        <f t="shared" si="821"/>
        <v/>
      </c>
      <c r="AB895" s="445" t="str">
        <f t="shared" si="822"/>
        <v/>
      </c>
      <c r="AC895" s="388"/>
      <c r="AD895" s="445" t="str">
        <f t="shared" si="823"/>
        <v/>
      </c>
      <c r="AE895" s="364" t="str">
        <f t="shared" si="824"/>
        <v/>
      </c>
      <c r="AF895" s="388"/>
      <c r="AG895" s="364"/>
      <c r="AH895" s="445" t="str">
        <f t="shared" si="825"/>
        <v/>
      </c>
      <c r="AI895" s="388"/>
      <c r="AJ895" s="445" t="str">
        <f t="shared" si="826"/>
        <v/>
      </c>
      <c r="AK895" s="364" t="str">
        <f t="shared" si="827"/>
        <v/>
      </c>
      <c r="AL895" s="388"/>
      <c r="AM895" s="364" t="str">
        <f t="shared" si="828"/>
        <v/>
      </c>
      <c r="AN895" s="445" t="str">
        <f t="shared" si="835"/>
        <v/>
      </c>
      <c r="AO895" s="388"/>
      <c r="AP895" s="445" t="str">
        <f t="shared" si="836"/>
        <v/>
      </c>
      <c r="AQ895" s="434" t="str">
        <f t="shared" si="837"/>
        <v/>
      </c>
      <c r="AR895" s="451"/>
      <c r="AS895" s="434" t="str">
        <f t="shared" si="838"/>
        <v/>
      </c>
      <c r="AT895" s="389"/>
      <c r="AU895" s="435" t="str">
        <f t="shared" si="839"/>
        <v/>
      </c>
      <c r="AV895" s="364" t="str">
        <f t="shared" si="840"/>
        <v/>
      </c>
      <c r="AW895" s="389"/>
      <c r="AX895" s="365" t="str">
        <f t="shared" si="841"/>
        <v/>
      </c>
      <c r="AY895" s="366">
        <f t="shared" si="829"/>
        <v>0</v>
      </c>
      <c r="AZ895" s="358" t="str">
        <f t="shared" si="830"/>
        <v/>
      </c>
      <c r="BA895" s="366" t="str">
        <f t="shared" si="831"/>
        <v/>
      </c>
      <c r="BB895" s="358" t="str">
        <f t="shared" si="832"/>
        <v/>
      </c>
      <c r="BC895" s="366" t="str">
        <f t="shared" si="833"/>
        <v/>
      </c>
      <c r="BD895" s="367" t="str">
        <f t="shared" si="834"/>
        <v/>
      </c>
      <c r="BE895" s="356"/>
      <c r="BF895" s="356"/>
      <c r="BG895" s="356"/>
      <c r="BH895" s="356"/>
    </row>
    <row r="896" spans="1:60" ht="21.75" thickBot="1" x14ac:dyDescent="0.4">
      <c r="A896" s="368" t="s">
        <v>299</v>
      </c>
      <c r="B896" s="820" t="s">
        <v>300</v>
      </c>
      <c r="C896" s="821"/>
      <c r="D896" s="821"/>
      <c r="E896" s="821"/>
      <c r="F896" s="821"/>
      <c r="G896" s="822"/>
      <c r="H896" s="819">
        <v>1</v>
      </c>
      <c r="I896" s="819"/>
      <c r="J896" s="355"/>
      <c r="Q896" s="364" t="str">
        <f t="shared" si="815"/>
        <v/>
      </c>
      <c r="R896" s="388"/>
      <c r="S896" s="364" t="str">
        <f t="shared" si="816"/>
        <v/>
      </c>
      <c r="T896" s="445" t="str">
        <f t="shared" si="817"/>
        <v/>
      </c>
      <c r="U896" s="388"/>
      <c r="V896" s="445" t="str">
        <f t="shared" si="818"/>
        <v/>
      </c>
      <c r="W896" s="388"/>
      <c r="X896" s="445" t="str">
        <f t="shared" si="819"/>
        <v/>
      </c>
      <c r="Y896" s="364" t="str">
        <f t="shared" si="820"/>
        <v/>
      </c>
      <c r="Z896" s="388"/>
      <c r="AA896" s="364" t="str">
        <f t="shared" si="821"/>
        <v/>
      </c>
      <c r="AB896" s="445" t="str">
        <f t="shared" si="822"/>
        <v/>
      </c>
      <c r="AC896" s="388"/>
      <c r="AD896" s="445" t="str">
        <f t="shared" si="823"/>
        <v/>
      </c>
      <c r="AE896" s="364" t="str">
        <f t="shared" si="824"/>
        <v/>
      </c>
      <c r="AF896" s="388"/>
      <c r="AG896" s="364"/>
      <c r="AH896" s="445" t="str">
        <f t="shared" si="825"/>
        <v/>
      </c>
      <c r="AI896" s="388"/>
      <c r="AJ896" s="445" t="str">
        <f t="shared" si="826"/>
        <v/>
      </c>
      <c r="AK896" s="364" t="str">
        <f t="shared" si="827"/>
        <v/>
      </c>
      <c r="AL896" s="388"/>
      <c r="AM896" s="364" t="str">
        <f t="shared" si="828"/>
        <v/>
      </c>
      <c r="AN896" s="445" t="str">
        <f t="shared" si="835"/>
        <v/>
      </c>
      <c r="AO896" s="388"/>
      <c r="AP896" s="445" t="str">
        <f t="shared" si="836"/>
        <v/>
      </c>
      <c r="AQ896" s="434" t="str">
        <f t="shared" si="837"/>
        <v/>
      </c>
      <c r="AR896" s="451"/>
      <c r="AS896" s="434" t="str">
        <f t="shared" si="838"/>
        <v/>
      </c>
      <c r="AT896" s="389"/>
      <c r="AU896" s="435" t="str">
        <f t="shared" si="839"/>
        <v/>
      </c>
      <c r="AV896" s="364" t="str">
        <f t="shared" si="840"/>
        <v/>
      </c>
      <c r="AW896" s="389"/>
      <c r="AX896" s="365" t="str">
        <f t="shared" si="841"/>
        <v/>
      </c>
      <c r="AY896" s="366" t="str">
        <f t="shared" si="829"/>
        <v/>
      </c>
      <c r="AZ896" s="358">
        <f t="shared" si="830"/>
        <v>1</v>
      </c>
      <c r="BA896" s="366" t="str">
        <f t="shared" si="831"/>
        <v/>
      </c>
      <c r="BB896" s="358" t="str">
        <f t="shared" si="832"/>
        <v/>
      </c>
      <c r="BC896" s="366" t="str">
        <f t="shared" si="833"/>
        <v/>
      </c>
      <c r="BD896" s="367" t="str">
        <f t="shared" si="834"/>
        <v/>
      </c>
      <c r="BE896" s="356"/>
      <c r="BF896" s="356"/>
      <c r="BG896" s="356"/>
      <c r="BH896" s="356"/>
    </row>
    <row r="897" spans="1:83" ht="21.75" thickBot="1" x14ac:dyDescent="0.4">
      <c r="A897" s="368" t="s">
        <v>301</v>
      </c>
      <c r="B897" s="820" t="s">
        <v>401</v>
      </c>
      <c r="C897" s="821"/>
      <c r="D897" s="821"/>
      <c r="E897" s="821"/>
      <c r="F897" s="821"/>
      <c r="G897" s="822"/>
      <c r="H897" s="819">
        <v>1</v>
      </c>
      <c r="I897" s="819"/>
      <c r="J897" s="355"/>
      <c r="Q897" s="364" t="str">
        <f t="shared" si="815"/>
        <v/>
      </c>
      <c r="R897" s="388"/>
      <c r="S897" s="364" t="str">
        <f t="shared" si="816"/>
        <v/>
      </c>
      <c r="T897" s="445" t="str">
        <f t="shared" si="817"/>
        <v/>
      </c>
      <c r="U897" s="388"/>
      <c r="V897" s="445" t="str">
        <f t="shared" si="818"/>
        <v/>
      </c>
      <c r="W897" s="388"/>
      <c r="X897" s="445" t="str">
        <f t="shared" si="819"/>
        <v/>
      </c>
      <c r="Y897" s="364" t="str">
        <f t="shared" si="820"/>
        <v/>
      </c>
      <c r="Z897" s="388"/>
      <c r="AA897" s="364" t="str">
        <f t="shared" si="821"/>
        <v/>
      </c>
      <c r="AB897" s="445" t="str">
        <f t="shared" si="822"/>
        <v/>
      </c>
      <c r="AC897" s="388"/>
      <c r="AD897" s="445" t="str">
        <f t="shared" si="823"/>
        <v/>
      </c>
      <c r="AE897" s="364" t="str">
        <f t="shared" si="824"/>
        <v/>
      </c>
      <c r="AF897" s="388"/>
      <c r="AG897" s="364"/>
      <c r="AH897" s="445" t="str">
        <f t="shared" si="825"/>
        <v/>
      </c>
      <c r="AI897" s="388"/>
      <c r="AJ897" s="445" t="str">
        <f t="shared" si="826"/>
        <v/>
      </c>
      <c r="AK897" s="364" t="str">
        <f t="shared" si="827"/>
        <v/>
      </c>
      <c r="AL897" s="388"/>
      <c r="AM897" s="364" t="str">
        <f t="shared" si="828"/>
        <v/>
      </c>
      <c r="AN897" s="445" t="str">
        <f t="shared" si="835"/>
        <v/>
      </c>
      <c r="AO897" s="388"/>
      <c r="AP897" s="445" t="str">
        <f t="shared" si="836"/>
        <v/>
      </c>
      <c r="AQ897" s="434" t="str">
        <f t="shared" si="837"/>
        <v/>
      </c>
      <c r="AR897" s="451"/>
      <c r="AS897" s="434" t="str">
        <f t="shared" si="838"/>
        <v/>
      </c>
      <c r="AT897" s="389"/>
      <c r="AU897" s="435" t="str">
        <f t="shared" si="839"/>
        <v/>
      </c>
      <c r="AV897" s="364" t="str">
        <f t="shared" si="840"/>
        <v/>
      </c>
      <c r="AW897" s="389"/>
      <c r="AX897" s="365" t="str">
        <f t="shared" si="841"/>
        <v/>
      </c>
      <c r="AY897" s="366" t="str">
        <f t="shared" si="829"/>
        <v/>
      </c>
      <c r="AZ897" s="358" t="str">
        <f t="shared" si="830"/>
        <v/>
      </c>
      <c r="BA897" s="366">
        <f t="shared" si="831"/>
        <v>1</v>
      </c>
      <c r="BB897" s="358" t="str">
        <f t="shared" si="832"/>
        <v/>
      </c>
      <c r="BC897" s="366" t="str">
        <f t="shared" si="833"/>
        <v/>
      </c>
      <c r="BD897" s="367" t="str">
        <f t="shared" si="834"/>
        <v/>
      </c>
      <c r="BE897" s="356"/>
      <c r="BF897" s="356"/>
      <c r="BG897" s="356"/>
      <c r="BH897" s="356"/>
    </row>
    <row r="898" spans="1:83" ht="21.75" thickBot="1" x14ac:dyDescent="0.4">
      <c r="A898" s="368" t="s">
        <v>302</v>
      </c>
      <c r="B898" s="820" t="s">
        <v>3</v>
      </c>
      <c r="C898" s="821"/>
      <c r="D898" s="821"/>
      <c r="E898" s="821"/>
      <c r="F898" s="821"/>
      <c r="G898" s="822"/>
      <c r="H898" s="819">
        <v>1</v>
      </c>
      <c r="I898" s="819"/>
      <c r="J898" s="355"/>
      <c r="Q898" s="364" t="str">
        <f t="shared" si="815"/>
        <v/>
      </c>
      <c r="R898" s="388"/>
      <c r="S898" s="364" t="str">
        <f t="shared" si="816"/>
        <v/>
      </c>
      <c r="T898" s="445" t="str">
        <f t="shared" si="817"/>
        <v/>
      </c>
      <c r="U898" s="388"/>
      <c r="V898" s="445" t="str">
        <f t="shared" si="818"/>
        <v/>
      </c>
      <c r="W898" s="388"/>
      <c r="X898" s="445" t="str">
        <f t="shared" si="819"/>
        <v/>
      </c>
      <c r="Y898" s="364" t="str">
        <f t="shared" si="820"/>
        <v/>
      </c>
      <c r="Z898" s="388"/>
      <c r="AA898" s="364" t="str">
        <f t="shared" si="821"/>
        <v/>
      </c>
      <c r="AB898" s="445" t="str">
        <f t="shared" si="822"/>
        <v/>
      </c>
      <c r="AC898" s="388"/>
      <c r="AD898" s="445" t="str">
        <f t="shared" si="823"/>
        <v/>
      </c>
      <c r="AE898" s="364" t="str">
        <f t="shared" si="824"/>
        <v/>
      </c>
      <c r="AF898" s="388"/>
      <c r="AG898" s="364"/>
      <c r="AH898" s="445" t="str">
        <f t="shared" si="825"/>
        <v/>
      </c>
      <c r="AI898" s="388"/>
      <c r="AJ898" s="445" t="str">
        <f t="shared" si="826"/>
        <v/>
      </c>
      <c r="AK898" s="364" t="str">
        <f t="shared" si="827"/>
        <v/>
      </c>
      <c r="AL898" s="388"/>
      <c r="AM898" s="364" t="str">
        <f t="shared" si="828"/>
        <v/>
      </c>
      <c r="AN898" s="445" t="str">
        <f t="shared" si="835"/>
        <v/>
      </c>
      <c r="AO898" s="388"/>
      <c r="AP898" s="445" t="str">
        <f t="shared" si="836"/>
        <v/>
      </c>
      <c r="AQ898" s="434" t="str">
        <f t="shared" si="837"/>
        <v/>
      </c>
      <c r="AR898" s="451"/>
      <c r="AS898" s="434" t="str">
        <f t="shared" si="838"/>
        <v/>
      </c>
      <c r="AT898" s="389"/>
      <c r="AU898" s="435" t="str">
        <f t="shared" si="839"/>
        <v/>
      </c>
      <c r="AV898" s="364" t="str">
        <f t="shared" si="840"/>
        <v/>
      </c>
      <c r="AW898" s="389"/>
      <c r="AX898" s="365" t="str">
        <f t="shared" si="841"/>
        <v/>
      </c>
      <c r="AY898" s="366" t="str">
        <f t="shared" si="829"/>
        <v/>
      </c>
      <c r="AZ898" s="358" t="str">
        <f t="shared" si="830"/>
        <v/>
      </c>
      <c r="BA898" s="366" t="str">
        <f t="shared" si="831"/>
        <v/>
      </c>
      <c r="BB898" s="358">
        <f t="shared" si="832"/>
        <v>1</v>
      </c>
      <c r="BC898" s="366" t="str">
        <f t="shared" si="833"/>
        <v/>
      </c>
      <c r="BD898" s="367" t="str">
        <f t="shared" si="834"/>
        <v/>
      </c>
      <c r="BE898" s="356"/>
      <c r="BF898" s="356"/>
      <c r="BG898" s="356"/>
      <c r="BH898" s="356"/>
    </row>
    <row r="899" spans="1:83" ht="21.75" thickBot="1" x14ac:dyDescent="0.4">
      <c r="A899" s="368" t="s">
        <v>303</v>
      </c>
      <c r="B899" s="820" t="s">
        <v>402</v>
      </c>
      <c r="C899" s="821"/>
      <c r="D899" s="821"/>
      <c r="E899" s="821"/>
      <c r="F899" s="821"/>
      <c r="G899" s="822"/>
      <c r="H899" s="819">
        <v>1</v>
      </c>
      <c r="I899" s="819"/>
      <c r="J899" s="355"/>
      <c r="Q899" s="364" t="str">
        <f t="shared" si="815"/>
        <v/>
      </c>
      <c r="R899" s="388"/>
      <c r="S899" s="364" t="str">
        <f t="shared" si="816"/>
        <v/>
      </c>
      <c r="T899" s="445" t="str">
        <f t="shared" si="817"/>
        <v/>
      </c>
      <c r="U899" s="388"/>
      <c r="V899" s="445" t="str">
        <f t="shared" si="818"/>
        <v/>
      </c>
      <c r="W899" s="388"/>
      <c r="X899" s="445" t="str">
        <f t="shared" si="819"/>
        <v/>
      </c>
      <c r="Y899" s="364" t="str">
        <f t="shared" si="820"/>
        <v/>
      </c>
      <c r="Z899" s="388"/>
      <c r="AA899" s="364" t="str">
        <f t="shared" si="821"/>
        <v/>
      </c>
      <c r="AB899" s="445" t="str">
        <f t="shared" si="822"/>
        <v/>
      </c>
      <c r="AC899" s="388"/>
      <c r="AD899" s="445" t="str">
        <f t="shared" si="823"/>
        <v/>
      </c>
      <c r="AE899" s="364" t="str">
        <f t="shared" si="824"/>
        <v/>
      </c>
      <c r="AF899" s="388"/>
      <c r="AG899" s="364"/>
      <c r="AH899" s="445" t="str">
        <f t="shared" si="825"/>
        <v/>
      </c>
      <c r="AI899" s="388"/>
      <c r="AJ899" s="445" t="str">
        <f t="shared" si="826"/>
        <v/>
      </c>
      <c r="AK899" s="364" t="str">
        <f t="shared" si="827"/>
        <v/>
      </c>
      <c r="AL899" s="388"/>
      <c r="AM899" s="364" t="str">
        <f t="shared" si="828"/>
        <v/>
      </c>
      <c r="AN899" s="445" t="str">
        <f t="shared" si="835"/>
        <v/>
      </c>
      <c r="AO899" s="388"/>
      <c r="AP899" s="445" t="str">
        <f t="shared" si="836"/>
        <v/>
      </c>
      <c r="AQ899" s="434" t="str">
        <f t="shared" si="837"/>
        <v/>
      </c>
      <c r="AR899" s="451"/>
      <c r="AS899" s="434" t="str">
        <f t="shared" si="838"/>
        <v/>
      </c>
      <c r="AT899" s="389"/>
      <c r="AU899" s="435" t="str">
        <f t="shared" si="839"/>
        <v/>
      </c>
      <c r="AV899" s="364" t="str">
        <f t="shared" si="840"/>
        <v/>
      </c>
      <c r="AW899" s="389"/>
      <c r="AX899" s="365" t="str">
        <f t="shared" si="841"/>
        <v/>
      </c>
      <c r="AY899" s="366" t="str">
        <f t="shared" si="829"/>
        <v/>
      </c>
      <c r="AZ899" s="358" t="str">
        <f t="shared" si="830"/>
        <v/>
      </c>
      <c r="BA899" s="366" t="str">
        <f t="shared" si="831"/>
        <v/>
      </c>
      <c r="BB899" s="358" t="str">
        <f t="shared" si="832"/>
        <v/>
      </c>
      <c r="BC899" s="366">
        <f t="shared" si="833"/>
        <v>1</v>
      </c>
      <c r="BD899" s="367" t="str">
        <f t="shared" si="834"/>
        <v/>
      </c>
      <c r="BE899" s="356"/>
      <c r="BF899" s="356"/>
      <c r="BG899" s="356"/>
      <c r="BH899" s="356"/>
    </row>
    <row r="900" spans="1:83" ht="21.75" thickBot="1" x14ac:dyDescent="0.4">
      <c r="A900" s="368" t="s">
        <v>305</v>
      </c>
      <c r="B900" s="820"/>
      <c r="C900" s="821"/>
      <c r="D900" s="821"/>
      <c r="E900" s="821"/>
      <c r="F900" s="821"/>
      <c r="G900" s="822"/>
      <c r="H900" s="819"/>
      <c r="I900" s="819"/>
      <c r="J900" s="355"/>
      <c r="Q900" s="364" t="str">
        <f t="shared" si="815"/>
        <v/>
      </c>
      <c r="R900" s="388"/>
      <c r="S900" s="364" t="str">
        <f t="shared" si="816"/>
        <v/>
      </c>
      <c r="T900" s="445" t="str">
        <f t="shared" si="817"/>
        <v/>
      </c>
      <c r="U900" s="388"/>
      <c r="V900" s="445" t="str">
        <f t="shared" si="818"/>
        <v/>
      </c>
      <c r="W900" s="388"/>
      <c r="X900" s="445" t="str">
        <f t="shared" si="819"/>
        <v/>
      </c>
      <c r="Y900" s="364" t="str">
        <f t="shared" si="820"/>
        <v/>
      </c>
      <c r="Z900" s="388"/>
      <c r="AA900" s="364" t="str">
        <f t="shared" si="821"/>
        <v/>
      </c>
      <c r="AB900" s="445" t="str">
        <f t="shared" si="822"/>
        <v/>
      </c>
      <c r="AC900" s="388"/>
      <c r="AD900" s="445" t="str">
        <f t="shared" si="823"/>
        <v/>
      </c>
      <c r="AE900" s="364" t="str">
        <f t="shared" si="824"/>
        <v/>
      </c>
      <c r="AF900" s="388"/>
      <c r="AG900" s="364"/>
      <c r="AH900" s="445" t="str">
        <f t="shared" si="825"/>
        <v/>
      </c>
      <c r="AI900" s="388"/>
      <c r="AJ900" s="445" t="str">
        <f t="shared" si="826"/>
        <v/>
      </c>
      <c r="AK900" s="364" t="str">
        <f t="shared" si="827"/>
        <v/>
      </c>
      <c r="AL900" s="388"/>
      <c r="AM900" s="364" t="str">
        <f t="shared" si="828"/>
        <v/>
      </c>
      <c r="AN900" s="445" t="str">
        <f t="shared" si="835"/>
        <v/>
      </c>
      <c r="AO900" s="388"/>
      <c r="AP900" s="445" t="str">
        <f t="shared" si="836"/>
        <v/>
      </c>
      <c r="AQ900" s="434" t="str">
        <f t="shared" si="837"/>
        <v/>
      </c>
      <c r="AR900" s="451"/>
      <c r="AS900" s="434" t="str">
        <f t="shared" si="838"/>
        <v/>
      </c>
      <c r="AT900" s="389"/>
      <c r="AU900" s="435" t="str">
        <f t="shared" si="839"/>
        <v/>
      </c>
      <c r="AV900" s="364" t="str">
        <f t="shared" si="840"/>
        <v/>
      </c>
      <c r="AW900" s="389"/>
      <c r="AX900" s="365" t="str">
        <f t="shared" si="841"/>
        <v/>
      </c>
      <c r="AY900" s="366" t="str">
        <f t="shared" si="829"/>
        <v/>
      </c>
      <c r="AZ900" s="358" t="str">
        <f t="shared" si="830"/>
        <v/>
      </c>
      <c r="BA900" s="366" t="str">
        <f t="shared" si="831"/>
        <v/>
      </c>
      <c r="BB900" s="358" t="str">
        <f t="shared" si="832"/>
        <v/>
      </c>
      <c r="BC900" s="366" t="str">
        <f t="shared" si="833"/>
        <v/>
      </c>
      <c r="BD900" s="367">
        <f t="shared" si="834"/>
        <v>0</v>
      </c>
      <c r="BE900" s="356"/>
      <c r="BF900" s="356"/>
      <c r="BG900" s="356"/>
      <c r="BH900" s="356"/>
      <c r="BJ900" s="360" t="str">
        <f>IF(B875&lt;20,SUM(AY874:BC900),"")</f>
        <v/>
      </c>
      <c r="BK900" s="360" t="str">
        <f>IF(AND(B875&gt;19,B875&lt;31),SUM(AY874:BC900),"")</f>
        <v/>
      </c>
      <c r="BL900" s="360">
        <f>IF(B875&gt;30,SUM(AY874:BC900),"")</f>
        <v>4</v>
      </c>
      <c r="BM900" s="356"/>
      <c r="BN900" s="360" t="str">
        <f>IF(AND(B875&lt;20,BJ900=0),1,"")</f>
        <v/>
      </c>
      <c r="BO900" s="360" t="str">
        <f>IF(AND(B875&lt;20,BJ900=1),1,"")</f>
        <v/>
      </c>
      <c r="BP900" s="360" t="str">
        <f>IF(AND(B875&lt;20,BJ900=2),1,"")</f>
        <v/>
      </c>
      <c r="BQ900" s="360" t="str">
        <f>IF(AND(B875&lt;20,BJ900=3),1,"")</f>
        <v/>
      </c>
      <c r="BR900" s="360" t="str">
        <f>IF(AND(B875&lt;20,BJ900=4),1,"")</f>
        <v/>
      </c>
      <c r="BS900" s="360" t="str">
        <f>IF(AND(B875&lt;20,BJ900=5),1,"")</f>
        <v/>
      </c>
      <c r="BT900" s="360" t="str">
        <f>IF(AND(AND(B875&gt;19,B875&lt;31),BK900=0),1,"")</f>
        <v/>
      </c>
      <c r="BU900" s="360" t="str">
        <f>IF(AND(AND(B875&gt;19,B875&lt;31),BK900=1),1,"")</f>
        <v/>
      </c>
      <c r="BV900" s="360" t="str">
        <f>IF(AND(AND(B875&gt;19,B875&lt;31),BK900=2),1,"")</f>
        <v/>
      </c>
      <c r="BW900" s="360" t="str">
        <f>IF(AND(AND(B875&gt;19,B875&lt;31),BK900=3),1,"")</f>
        <v/>
      </c>
      <c r="BX900" s="360" t="str">
        <f>IF(AND(AND(B875&gt;19,B875&lt;31),BK900=4),1,"")</f>
        <v/>
      </c>
      <c r="BY900" s="360" t="str">
        <f>IF(AND(AND(B875&gt;19,B875&lt;31),BK900=5),1,"")</f>
        <v/>
      </c>
      <c r="BZ900" s="360" t="str">
        <f>IF(AND(B875&gt;30,BL900=0),1,"")</f>
        <v/>
      </c>
      <c r="CA900" s="360" t="str">
        <f>IF(AND(B875&gt;30,BL900=1),1,"")</f>
        <v/>
      </c>
      <c r="CB900" s="360" t="str">
        <f>IF(AND(B875&gt;30,BL900=2),1,"")</f>
        <v/>
      </c>
      <c r="CC900" s="360" t="str">
        <f>IF(AND(B875&gt;30,BL900=3),1,"")</f>
        <v/>
      </c>
      <c r="CD900" s="360">
        <f>IF(AND(B875&gt;30,BL900=4),1,"")</f>
        <v>1</v>
      </c>
      <c r="CE900" s="360" t="str">
        <f>IF(AND(B875&gt;30,BL900=5),1,"")</f>
        <v/>
      </c>
    </row>
    <row r="901" spans="1:83" ht="36" x14ac:dyDescent="0.35">
      <c r="A901" s="818" t="str">
        <f>CONCATENATE("Voluntário",J901)</f>
        <v>Voluntário32</v>
      </c>
      <c r="B901" s="818"/>
      <c r="C901" s="818"/>
      <c r="D901" s="818"/>
      <c r="E901" s="818"/>
      <c r="F901" s="818"/>
      <c r="G901" s="818"/>
      <c r="H901" s="818"/>
      <c r="I901" s="818"/>
      <c r="J901" s="355">
        <f>J872+1</f>
        <v>32</v>
      </c>
      <c r="Q901" s="396"/>
      <c r="S901" s="396"/>
      <c r="T901" s="396"/>
      <c r="V901" s="396"/>
      <c r="X901" s="396"/>
      <c r="Y901" s="396"/>
      <c r="AA901" s="396"/>
      <c r="AB901" s="396"/>
      <c r="AD901" s="396"/>
      <c r="AE901" s="396"/>
      <c r="AG901" s="396"/>
      <c r="AH901" s="396"/>
      <c r="AJ901" s="396"/>
      <c r="AK901" s="396"/>
      <c r="AM901" s="396"/>
      <c r="AN901" s="396"/>
      <c r="AP901" s="396"/>
      <c r="AV901" s="396"/>
      <c r="AX901" s="397"/>
      <c r="AY901" s="398"/>
      <c r="AZ901" s="399"/>
      <c r="BA901" s="398"/>
      <c r="BB901" s="399"/>
      <c r="BC901" s="398"/>
      <c r="BD901" s="398"/>
      <c r="BE901" s="356"/>
      <c r="BF901" s="356"/>
      <c r="BG901" s="356"/>
      <c r="BH901" s="356"/>
    </row>
    <row r="902" spans="1:83" ht="21" x14ac:dyDescent="0.35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Q902" s="396"/>
      <c r="S902" s="396"/>
      <c r="T902" s="396"/>
      <c r="V902" s="396"/>
      <c r="X902" s="396"/>
      <c r="Y902" s="396"/>
      <c r="AA902" s="396"/>
      <c r="AB902" s="396"/>
      <c r="AD902" s="396"/>
      <c r="AE902" s="396"/>
      <c r="AG902" s="396"/>
      <c r="AH902" s="396"/>
      <c r="AJ902" s="396"/>
      <c r="AK902" s="396"/>
      <c r="AM902" s="396"/>
      <c r="AN902" s="396"/>
      <c r="AP902" s="396"/>
      <c r="AV902" s="396"/>
      <c r="AX902" s="397"/>
      <c r="AY902" s="398"/>
      <c r="AZ902" s="399"/>
      <c r="BA902" s="398"/>
      <c r="BB902" s="399"/>
      <c r="BC902" s="398"/>
      <c r="BD902" s="398"/>
      <c r="BE902" s="356"/>
      <c r="BF902" s="356"/>
      <c r="BG902" s="356"/>
      <c r="BH902" s="356"/>
    </row>
    <row r="903" spans="1:83" ht="21" x14ac:dyDescent="0.35">
      <c r="A903" s="356" t="s">
        <v>271</v>
      </c>
      <c r="B903" s="824" t="s">
        <v>403</v>
      </c>
      <c r="C903" s="819"/>
      <c r="D903" s="819"/>
      <c r="E903" s="819"/>
      <c r="F903" s="819"/>
      <c r="G903" s="819"/>
      <c r="H903" s="819"/>
      <c r="I903" s="819"/>
      <c r="J903" s="355"/>
      <c r="Q903" s="396"/>
      <c r="S903" s="396"/>
      <c r="T903" s="396"/>
      <c r="V903" s="396"/>
      <c r="X903" s="396"/>
      <c r="Y903" s="396"/>
      <c r="AA903" s="396"/>
      <c r="AB903" s="396"/>
      <c r="AD903" s="396"/>
      <c r="AE903" s="396"/>
      <c r="AG903" s="396"/>
      <c r="AH903" s="396"/>
      <c r="AJ903" s="396"/>
      <c r="AK903" s="396"/>
      <c r="AM903" s="396"/>
      <c r="AN903" s="396"/>
      <c r="AP903" s="396"/>
      <c r="AV903" s="396"/>
      <c r="AX903" s="397"/>
      <c r="AY903" s="398"/>
      <c r="AZ903" s="399"/>
      <c r="BA903" s="398"/>
      <c r="BB903" s="399"/>
      <c r="BC903" s="398"/>
      <c r="BD903" s="398"/>
      <c r="BE903" s="356"/>
      <c r="BF903" s="356"/>
      <c r="BG903" s="356"/>
      <c r="BH903" s="356"/>
    </row>
    <row r="904" spans="1:83" ht="21" x14ac:dyDescent="0.35">
      <c r="A904" s="356" t="s">
        <v>272</v>
      </c>
      <c r="B904" s="819">
        <v>15</v>
      </c>
      <c r="C904" s="819"/>
      <c r="D904" s="819"/>
      <c r="E904" s="819"/>
      <c r="F904" s="819"/>
      <c r="G904" s="819"/>
      <c r="H904" s="819"/>
      <c r="I904" s="819"/>
      <c r="J904" s="355"/>
      <c r="Q904" s="396"/>
      <c r="S904" s="396"/>
      <c r="T904" s="396"/>
      <c r="V904" s="396"/>
      <c r="X904" s="396"/>
      <c r="Y904" s="396"/>
      <c r="AA904" s="396"/>
      <c r="AB904" s="396"/>
      <c r="AD904" s="396"/>
      <c r="AE904" s="396"/>
      <c r="AG904" s="396"/>
      <c r="AH904" s="396"/>
      <c r="AJ904" s="396"/>
      <c r="AK904" s="396"/>
      <c r="AM904" s="396"/>
      <c r="AN904" s="396"/>
      <c r="AP904" s="396"/>
      <c r="AV904" s="396"/>
      <c r="AX904" s="397"/>
      <c r="AY904" s="398"/>
      <c r="AZ904" s="399"/>
      <c r="BA904" s="398"/>
      <c r="BB904" s="399"/>
      <c r="BC904" s="398"/>
      <c r="BD904" s="398"/>
      <c r="BE904" s="356"/>
      <c r="BF904" s="360">
        <f>IF(B904&lt;20,1,"")</f>
        <v>1</v>
      </c>
      <c r="BG904" s="360" t="str">
        <f>IF(AND(B904&gt;19,B904&lt;31),1,"")</f>
        <v/>
      </c>
      <c r="BH904" s="360" t="str">
        <f>IF(B904&gt;30,1,"")</f>
        <v/>
      </c>
    </row>
    <row r="905" spans="1:83" ht="21" x14ac:dyDescent="0.35">
      <c r="A905" s="356" t="s">
        <v>273</v>
      </c>
      <c r="B905" s="819" t="s">
        <v>404</v>
      </c>
      <c r="C905" s="819"/>
      <c r="D905" s="819"/>
      <c r="E905" s="819"/>
      <c r="F905" s="819"/>
      <c r="G905" s="819"/>
      <c r="H905" s="819"/>
      <c r="I905" s="819"/>
      <c r="J905" s="355"/>
      <c r="Q905" s="396"/>
      <c r="S905" s="396"/>
      <c r="T905" s="396"/>
      <c r="V905" s="396"/>
      <c r="X905" s="396"/>
      <c r="Y905" s="396"/>
      <c r="AA905" s="396"/>
      <c r="AB905" s="396"/>
      <c r="AD905" s="396"/>
      <c r="AE905" s="396"/>
      <c r="AG905" s="396"/>
      <c r="AH905" s="396"/>
      <c r="AJ905" s="396"/>
      <c r="AK905" s="396"/>
      <c r="AM905" s="396"/>
      <c r="AN905" s="396"/>
      <c r="AP905" s="396"/>
      <c r="AV905" s="396"/>
      <c r="AX905" s="397"/>
      <c r="AY905" s="398"/>
      <c r="AZ905" s="399"/>
      <c r="BA905" s="398"/>
      <c r="BB905" s="399"/>
      <c r="BC905" s="398"/>
      <c r="BD905" s="398"/>
      <c r="BE905" s="356"/>
      <c r="BF905" s="356"/>
      <c r="BG905" s="356"/>
      <c r="BH905" s="356"/>
    </row>
    <row r="906" spans="1:83" ht="21.75" thickBot="1" x14ac:dyDescent="0.4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Q906" s="396"/>
      <c r="S906" s="396"/>
      <c r="T906" s="396"/>
      <c r="V906" s="396"/>
      <c r="X906" s="396"/>
      <c r="Y906" s="396"/>
      <c r="AA906" s="396"/>
      <c r="AB906" s="396"/>
      <c r="AD906" s="396"/>
      <c r="AE906" s="396"/>
      <c r="AG906" s="396"/>
      <c r="AH906" s="396"/>
      <c r="AJ906" s="396"/>
      <c r="AK906" s="396"/>
      <c r="AM906" s="396"/>
      <c r="AN906" s="396"/>
      <c r="AP906" s="396"/>
      <c r="AV906" s="396"/>
      <c r="AX906" s="397"/>
      <c r="AY906" s="398"/>
      <c r="AZ906" s="399"/>
      <c r="BA906" s="398"/>
      <c r="BB906" s="399"/>
      <c r="BC906" s="398"/>
      <c r="BD906" s="398"/>
      <c r="BE906" s="356"/>
      <c r="BF906" s="356"/>
      <c r="BG906" s="356"/>
      <c r="BH906" s="356"/>
    </row>
    <row r="907" spans="1:83" ht="21.75" thickBot="1" x14ac:dyDescent="0.4">
      <c r="A907" s="368" t="s">
        <v>275</v>
      </c>
      <c r="B907" s="369">
        <v>3</v>
      </c>
      <c r="C907" s="370"/>
      <c r="D907" s="355"/>
      <c r="E907" s="355"/>
      <c r="F907" s="355"/>
      <c r="G907" s="355"/>
      <c r="H907" s="355"/>
      <c r="I907" s="355"/>
      <c r="J907" s="355"/>
      <c r="Q907" s="364" t="str">
        <f t="shared" ref="Q907:Q929" si="842">IF(A907="5) Quanto a sua casa pagava de conta de água mensalmente há 10 anos atrás (aproximadamente)?",F907,"")</f>
        <v/>
      </c>
      <c r="R907" s="388"/>
      <c r="S907" s="364" t="str">
        <f t="shared" ref="S907:S929" si="843">IF(A907="5) Quanto a sua casa pagava de conta de água mensalmente há 10 anos atrás (aproximadamente)?",I907,"")</f>
        <v/>
      </c>
      <c r="T907" s="445" t="str">
        <f t="shared" ref="T907:T929" si="844">IF(A907="6) Quanto a sua casa paga de conta de água hoje?  ",F907,"")</f>
        <v/>
      </c>
      <c r="U907" s="388"/>
      <c r="V907" s="445" t="str">
        <f t="shared" ref="V907:V929" si="845">IF(A907="7) Quanto você acha que sua casa pagará de conta de água em 2030?",F907,"")</f>
        <v/>
      </c>
      <c r="W907" s="388"/>
      <c r="X907" s="445" t="str">
        <f t="shared" ref="X907:X929" si="846">IF(A907="7) Quanto você acha que sua casa pagará de conta de água em 2030?",I907,"")</f>
        <v/>
      </c>
      <c r="Y907" s="364" t="str">
        <f t="shared" ref="Y907:Y929" si="847">IF(A907="8) Quanto você acha que sua casa pagará de conta de água em 2050?  ",F907,"")</f>
        <v/>
      </c>
      <c r="Z907" s="388"/>
      <c r="AA907" s="364" t="str">
        <f t="shared" ref="AA907:AA929" si="848">IF(A907="8) Quanto você acha que sua casa pagará de conta de água em 2050?  ",I907,"")</f>
        <v/>
      </c>
      <c r="AB907" s="445" t="str">
        <f t="shared" ref="AB907:AB929" si="849">IF(A907="9) Há dez anos atrás, sua casa produzia quantas sacolinhas de lixo por semana (aproximadamente)?",F907,"")</f>
        <v/>
      </c>
      <c r="AC907" s="388"/>
      <c r="AD907" s="445" t="str">
        <f t="shared" ref="AD907:AD929" si="850">IF(A907="9) Há dez anos atrás, sua casa produzia quantas sacolinhas de lixo por semana (aproximadamente)?",I907,"")</f>
        <v/>
      </c>
      <c r="AE907" s="364" t="str">
        <f t="shared" ref="AE907:AE929" si="851">IF(A907="10) Sua casa produz quantas sacolinhas de lixo por semana hoje em dia?   ",F907,"")</f>
        <v/>
      </c>
      <c r="AF907" s="388"/>
      <c r="AG907" s="364"/>
      <c r="AH907" s="445" t="str">
        <f t="shared" ref="AH907:AH929" si="852">IF(A907="11) Quantas sacolinhas de lixo você acha que sua casa produzirá por semana em 2030?  ",F907,"")</f>
        <v/>
      </c>
      <c r="AI907" s="388"/>
      <c r="AJ907" s="445" t="str">
        <f t="shared" ref="AJ907:AJ929" si="853">IF(A907="11) Quantas sacolinhas de lixo você acha que sua casa produzirá por semana em 2030?  ",I907,"")</f>
        <v/>
      </c>
      <c r="AK907" s="364" t="str">
        <f t="shared" ref="AK907:AK929" si="854">IF(A907="12) Quantas sacolinhas de lixo você acha que sua casa produzirá por semana em 2050?  ",F907,"")</f>
        <v/>
      </c>
      <c r="AL907" s="388"/>
      <c r="AM907" s="364" t="str">
        <f t="shared" ref="AM907:AM929" si="855">IF(A907="12) Quantas sacolinhas de lixo você acha que sua casa produzirá por semana em 2050?  ",I907,"")</f>
        <v/>
      </c>
      <c r="AN907" s="445" t="str">
        <f>IF(A907="13) Qual porcentagem dos recursos financeiros de São Carlos era investida em abastecimento de água e estruturas de saneamento dez anos atrás? ",B907,"")</f>
        <v/>
      </c>
      <c r="AO907" s="388"/>
      <c r="AP907" s="445" t="str">
        <f>IF(A907="13) Qual porcentagem dos recursos financeiros de São Carlos era investida em abastecimento de água e estruturas de saneamento dez anos atrás? ",F907,"")</f>
        <v/>
      </c>
      <c r="AQ907" s="434" t="str">
        <f>IF(A907="14) Qual porcentagem dos recursos financeiros de São Carlos é investida em abastecimento de água e estruturas de saneamento hoje? ",B907,"")</f>
        <v/>
      </c>
      <c r="AR907" s="451"/>
      <c r="AS907" s="434" t="str">
        <f>IF(A907="15) Qual porcentagem dos recursos financeiros de São Carlos será investida em abastecimento de água e estruturas de saneamento em 2030? ",B907,"")</f>
        <v/>
      </c>
      <c r="AT907" s="389"/>
      <c r="AU907" s="435" t="str">
        <f>IF(A907="15) Qual porcentagem dos recursos financeiros de São Carlos será investida em abastecimento de água e estruturas de saneamento em 2030? ",F907,"")</f>
        <v/>
      </c>
      <c r="AV907" s="364" t="str">
        <f>IF(A907="16) Qual porcentagem dos recursos financeiros de São Carlos será investida em abastecimento de água e estruturas de saneamento em 2050?   ",B907,"")</f>
        <v/>
      </c>
      <c r="AW907" s="389"/>
      <c r="AX907" s="365" t="str">
        <f>IF(A907="16) Qual porcentagem dos recursos financeiros de São Carlos será investida em abastecimento de água e estruturas de saneamento em 2050?   ",B907,"")</f>
        <v/>
      </c>
      <c r="AY907" s="366" t="str">
        <f t="shared" ref="AY907:AY929" si="856">IF(A907="17) De onde vem a água que você bebe?  ",H907,"")</f>
        <v/>
      </c>
      <c r="AZ907" s="358" t="str">
        <f t="shared" ref="AZ907:AZ929" si="857">IF(A907="18) Quem é responsável por trazer água para sua casa?  ",H907,"")</f>
        <v/>
      </c>
      <c r="BA907" s="366" t="str">
        <f t="shared" ref="BA907:BA929" si="858">IF(A907="19) O que acontece com o esgoto que sai da sua casa?  ",H907,"")</f>
        <v/>
      </c>
      <c r="BB907" s="358" t="str">
        <f t="shared" ref="BB907:BB929" si="859">IF(A907="20) Quem consome mais água em sua cidade: a população, as indústrias ou as fazendas? ",H907,"")</f>
        <v/>
      </c>
      <c r="BC907" s="366" t="str">
        <f t="shared" ref="BC907:BC929" si="860">IF(A907="21) Você se preocupa se a cidade em que você mora terá água para beber em 2100?  ",H907,"")</f>
        <v/>
      </c>
      <c r="BD907" s="367" t="str">
        <f t="shared" ref="BD907:BD929" si="861">IF(A907="22) Você acredita que pode ajudar no processo de decisão sobre gerenciamento dos recursos hídricos?  Se sim, como? ",H907,"")</f>
        <v/>
      </c>
      <c r="BE907" s="356"/>
      <c r="BF907" s="356"/>
      <c r="BG907" s="356"/>
      <c r="BH907" s="356"/>
    </row>
    <row r="908" spans="1:83" ht="21.75" thickBot="1" x14ac:dyDescent="0.4">
      <c r="A908" s="368" t="s">
        <v>276</v>
      </c>
      <c r="B908" s="369">
        <v>4</v>
      </c>
      <c r="C908" s="370"/>
      <c r="D908" s="355"/>
      <c r="E908" s="355"/>
      <c r="F908" s="355"/>
      <c r="G908" s="355"/>
      <c r="H908" s="355"/>
      <c r="I908" s="355"/>
      <c r="J908" s="355"/>
      <c r="Q908" s="364" t="str">
        <f t="shared" si="842"/>
        <v/>
      </c>
      <c r="R908" s="388"/>
      <c r="S908" s="364" t="str">
        <f t="shared" si="843"/>
        <v/>
      </c>
      <c r="T908" s="445" t="str">
        <f t="shared" si="844"/>
        <v/>
      </c>
      <c r="U908" s="388"/>
      <c r="V908" s="445" t="str">
        <f t="shared" si="845"/>
        <v/>
      </c>
      <c r="W908" s="388"/>
      <c r="X908" s="445" t="str">
        <f t="shared" si="846"/>
        <v/>
      </c>
      <c r="Y908" s="364" t="str">
        <f t="shared" si="847"/>
        <v/>
      </c>
      <c r="Z908" s="388"/>
      <c r="AA908" s="364" t="str">
        <f t="shared" si="848"/>
        <v/>
      </c>
      <c r="AB908" s="445" t="str">
        <f t="shared" si="849"/>
        <v/>
      </c>
      <c r="AC908" s="388"/>
      <c r="AD908" s="445" t="str">
        <f t="shared" si="850"/>
        <v/>
      </c>
      <c r="AE908" s="364" t="str">
        <f t="shared" si="851"/>
        <v/>
      </c>
      <c r="AF908" s="388"/>
      <c r="AG908" s="364"/>
      <c r="AH908" s="445" t="str">
        <f t="shared" si="852"/>
        <v/>
      </c>
      <c r="AI908" s="388"/>
      <c r="AJ908" s="445" t="str">
        <f t="shared" si="853"/>
        <v/>
      </c>
      <c r="AK908" s="364" t="str">
        <f t="shared" si="854"/>
        <v/>
      </c>
      <c r="AL908" s="388"/>
      <c r="AM908" s="364" t="str">
        <f t="shared" si="855"/>
        <v/>
      </c>
      <c r="AN908" s="445" t="str">
        <f t="shared" ref="AN908:AN929" si="862">IF(A908="13) Qual porcentagem dos recursos financeiros de São Carlos era investida em abastecimento de água e estruturas de saneamento dez anos atrás? ",B908,"")</f>
        <v/>
      </c>
      <c r="AO908" s="388"/>
      <c r="AP908" s="445" t="str">
        <f t="shared" ref="AP908:AP929" si="863">IF(A908="13) Qual porcentagem dos recursos financeiros de São Carlos era investida em abastecimento de água e estruturas de saneamento dez anos atrás? ",F908,"")</f>
        <v/>
      </c>
      <c r="AQ908" s="434" t="str">
        <f t="shared" ref="AQ908:AQ929" si="864">IF(A908="14) Qual porcentagem dos recursos financeiros de São Carlos é investida em abastecimento de água e estruturas de saneamento hoje? ",B908,"")</f>
        <v/>
      </c>
      <c r="AR908" s="451"/>
      <c r="AS908" s="434" t="str">
        <f t="shared" ref="AS908:AS929" si="865">IF(A908="15) Qual porcentagem dos recursos financeiros de São Carlos será investida em abastecimento de água e estruturas de saneamento em 2030? ",B908,"")</f>
        <v/>
      </c>
      <c r="AT908" s="389"/>
      <c r="AU908" s="435" t="str">
        <f t="shared" ref="AU908:AU929" si="866">IF(A908="15) Qual porcentagem dos recursos financeiros de São Carlos será investida em abastecimento de água e estruturas de saneamento em 2030? ",F908,"")</f>
        <v/>
      </c>
      <c r="AV908" s="364" t="str">
        <f t="shared" ref="AV908:AV929" si="867">IF(A908="16) Qual porcentagem dos recursos financeiros de São Carlos será investida em abastecimento de água e estruturas de saneamento em 2050?   ",B908,"")</f>
        <v/>
      </c>
      <c r="AW908" s="389"/>
      <c r="AX908" s="365" t="str">
        <f t="shared" ref="AX908:AX929" si="868">IF(A908="16) Qual porcentagem dos recursos financeiros de São Carlos será investida em abastecimento de água e estruturas de saneamento em 2050?   ",B908,"")</f>
        <v/>
      </c>
      <c r="AY908" s="366" t="str">
        <f t="shared" si="856"/>
        <v/>
      </c>
      <c r="AZ908" s="358" t="str">
        <f t="shared" si="857"/>
        <v/>
      </c>
      <c r="BA908" s="366" t="str">
        <f t="shared" si="858"/>
        <v/>
      </c>
      <c r="BB908" s="358" t="str">
        <f t="shared" si="859"/>
        <v/>
      </c>
      <c r="BC908" s="366" t="str">
        <f t="shared" si="860"/>
        <v/>
      </c>
      <c r="BD908" s="367" t="str">
        <f t="shared" si="861"/>
        <v/>
      </c>
      <c r="BE908" s="356"/>
      <c r="BF908" s="356"/>
      <c r="BG908" s="356"/>
      <c r="BH908" s="356"/>
    </row>
    <row r="909" spans="1:83" ht="21.75" thickBot="1" x14ac:dyDescent="0.4">
      <c r="A909" s="368" t="s">
        <v>277</v>
      </c>
      <c r="B909" s="369">
        <v>4</v>
      </c>
      <c r="C909" s="371"/>
      <c r="D909" s="355"/>
      <c r="E909" s="355"/>
      <c r="F909" s="355"/>
      <c r="G909" s="355"/>
      <c r="H909" s="355"/>
      <c r="I909" s="355"/>
      <c r="J909" s="355"/>
      <c r="Q909" s="364" t="str">
        <f t="shared" si="842"/>
        <v/>
      </c>
      <c r="R909" s="388"/>
      <c r="S909" s="364" t="str">
        <f t="shared" si="843"/>
        <v/>
      </c>
      <c r="T909" s="445" t="str">
        <f t="shared" si="844"/>
        <v/>
      </c>
      <c r="U909" s="388"/>
      <c r="V909" s="445" t="str">
        <f t="shared" si="845"/>
        <v/>
      </c>
      <c r="W909" s="388"/>
      <c r="X909" s="445" t="str">
        <f t="shared" si="846"/>
        <v/>
      </c>
      <c r="Y909" s="364" t="str">
        <f t="shared" si="847"/>
        <v/>
      </c>
      <c r="Z909" s="388"/>
      <c r="AA909" s="364" t="str">
        <f t="shared" si="848"/>
        <v/>
      </c>
      <c r="AB909" s="445" t="str">
        <f t="shared" si="849"/>
        <v/>
      </c>
      <c r="AC909" s="388"/>
      <c r="AD909" s="445" t="str">
        <f t="shared" si="850"/>
        <v/>
      </c>
      <c r="AE909" s="364" t="str">
        <f t="shared" si="851"/>
        <v/>
      </c>
      <c r="AF909" s="388"/>
      <c r="AG909" s="364"/>
      <c r="AH909" s="445" t="str">
        <f t="shared" si="852"/>
        <v/>
      </c>
      <c r="AI909" s="388"/>
      <c r="AJ909" s="445" t="str">
        <f t="shared" si="853"/>
        <v/>
      </c>
      <c r="AK909" s="364" t="str">
        <f t="shared" si="854"/>
        <v/>
      </c>
      <c r="AL909" s="388"/>
      <c r="AM909" s="364" t="str">
        <f t="shared" si="855"/>
        <v/>
      </c>
      <c r="AN909" s="445" t="str">
        <f t="shared" si="862"/>
        <v/>
      </c>
      <c r="AO909" s="388"/>
      <c r="AP909" s="445" t="str">
        <f t="shared" si="863"/>
        <v/>
      </c>
      <c r="AQ909" s="434" t="str">
        <f t="shared" si="864"/>
        <v/>
      </c>
      <c r="AR909" s="451"/>
      <c r="AS909" s="434" t="str">
        <f t="shared" si="865"/>
        <v/>
      </c>
      <c r="AT909" s="389"/>
      <c r="AU909" s="435" t="str">
        <f t="shared" si="866"/>
        <v/>
      </c>
      <c r="AV909" s="364" t="str">
        <f t="shared" si="867"/>
        <v/>
      </c>
      <c r="AW909" s="389"/>
      <c r="AX909" s="365" t="str">
        <f t="shared" si="868"/>
        <v/>
      </c>
      <c r="AY909" s="366" t="str">
        <f t="shared" si="856"/>
        <v/>
      </c>
      <c r="AZ909" s="358" t="str">
        <f t="shared" si="857"/>
        <v/>
      </c>
      <c r="BA909" s="366" t="str">
        <f t="shared" si="858"/>
        <v/>
      </c>
      <c r="BB909" s="358" t="str">
        <f t="shared" si="859"/>
        <v/>
      </c>
      <c r="BC909" s="366" t="str">
        <f t="shared" si="860"/>
        <v/>
      </c>
      <c r="BD909" s="367" t="str">
        <f t="shared" si="861"/>
        <v/>
      </c>
      <c r="BE909" s="356"/>
      <c r="BF909" s="356"/>
      <c r="BG909" s="356"/>
      <c r="BH909" s="356"/>
    </row>
    <row r="910" spans="1:83" ht="21.75" thickBot="1" x14ac:dyDescent="0.4">
      <c r="A910" s="368" t="s">
        <v>278</v>
      </c>
      <c r="B910" s="369">
        <v>2</v>
      </c>
      <c r="C910" s="370"/>
      <c r="D910" s="355"/>
      <c r="E910" s="355"/>
      <c r="F910" s="355"/>
      <c r="G910" s="355"/>
      <c r="H910" s="355"/>
      <c r="I910" s="355"/>
      <c r="J910" s="355"/>
      <c r="Q910" s="364" t="str">
        <f t="shared" si="842"/>
        <v/>
      </c>
      <c r="R910" s="388"/>
      <c r="S910" s="364" t="str">
        <f t="shared" si="843"/>
        <v/>
      </c>
      <c r="T910" s="445" t="str">
        <f t="shared" si="844"/>
        <v/>
      </c>
      <c r="U910" s="388"/>
      <c r="V910" s="445" t="str">
        <f t="shared" si="845"/>
        <v/>
      </c>
      <c r="W910" s="388"/>
      <c r="X910" s="445" t="str">
        <f t="shared" si="846"/>
        <v/>
      </c>
      <c r="Y910" s="364" t="str">
        <f t="shared" si="847"/>
        <v/>
      </c>
      <c r="Z910" s="388"/>
      <c r="AA910" s="364" t="str">
        <f t="shared" si="848"/>
        <v/>
      </c>
      <c r="AB910" s="445" t="str">
        <f t="shared" si="849"/>
        <v/>
      </c>
      <c r="AC910" s="388"/>
      <c r="AD910" s="445" t="str">
        <f t="shared" si="850"/>
        <v/>
      </c>
      <c r="AE910" s="364" t="str">
        <f t="shared" si="851"/>
        <v/>
      </c>
      <c r="AF910" s="388"/>
      <c r="AG910" s="364"/>
      <c r="AH910" s="445" t="str">
        <f t="shared" si="852"/>
        <v/>
      </c>
      <c r="AI910" s="388"/>
      <c r="AJ910" s="445" t="str">
        <f t="shared" si="853"/>
        <v/>
      </c>
      <c r="AK910" s="364" t="str">
        <f t="shared" si="854"/>
        <v/>
      </c>
      <c r="AL910" s="388"/>
      <c r="AM910" s="364" t="str">
        <f t="shared" si="855"/>
        <v/>
      </c>
      <c r="AN910" s="445" t="str">
        <f t="shared" si="862"/>
        <v/>
      </c>
      <c r="AO910" s="388"/>
      <c r="AP910" s="445" t="str">
        <f t="shared" si="863"/>
        <v/>
      </c>
      <c r="AQ910" s="434" t="str">
        <f t="shared" si="864"/>
        <v/>
      </c>
      <c r="AR910" s="451"/>
      <c r="AS910" s="434" t="str">
        <f t="shared" si="865"/>
        <v/>
      </c>
      <c r="AT910" s="389"/>
      <c r="AU910" s="435" t="str">
        <f t="shared" si="866"/>
        <v/>
      </c>
      <c r="AV910" s="364" t="str">
        <f t="shared" si="867"/>
        <v/>
      </c>
      <c r="AW910" s="389"/>
      <c r="AX910" s="365" t="str">
        <f t="shared" si="868"/>
        <v/>
      </c>
      <c r="AY910" s="366" t="str">
        <f t="shared" si="856"/>
        <v/>
      </c>
      <c r="AZ910" s="358" t="str">
        <f t="shared" si="857"/>
        <v/>
      </c>
      <c r="BA910" s="366" t="str">
        <f t="shared" si="858"/>
        <v/>
      </c>
      <c r="BB910" s="358" t="str">
        <f t="shared" si="859"/>
        <v/>
      </c>
      <c r="BC910" s="366" t="str">
        <f t="shared" si="860"/>
        <v/>
      </c>
      <c r="BD910" s="367" t="str">
        <f t="shared" si="861"/>
        <v/>
      </c>
      <c r="BE910" s="356"/>
      <c r="BF910" s="356"/>
      <c r="BG910" s="356"/>
      <c r="BH910" s="356"/>
    </row>
    <row r="911" spans="1:83" ht="21.75" thickBot="1" x14ac:dyDescent="0.4">
      <c r="A911" s="368" t="s">
        <v>279</v>
      </c>
      <c r="B911" s="369">
        <v>15</v>
      </c>
      <c r="C911" s="372"/>
      <c r="D911" s="814" t="s">
        <v>280</v>
      </c>
      <c r="E911" s="815"/>
      <c r="F911" s="373">
        <f>IF(B907&gt;0,B911/B907,"")</f>
        <v>5</v>
      </c>
      <c r="G911" s="368" t="s">
        <v>281</v>
      </c>
      <c r="H911" s="374"/>
      <c r="I911" s="375">
        <f>IF(B907&gt;0,(F911-F912)/F912,"")</f>
        <v>-0.2</v>
      </c>
      <c r="J911" s="355"/>
      <c r="Q911" s="364">
        <f t="shared" si="842"/>
        <v>5</v>
      </c>
      <c r="R911" s="388"/>
      <c r="S911" s="364">
        <f t="shared" si="843"/>
        <v>-0.2</v>
      </c>
      <c r="T911" s="445" t="str">
        <f t="shared" si="844"/>
        <v/>
      </c>
      <c r="U911" s="388"/>
      <c r="V911" s="445" t="str">
        <f t="shared" si="845"/>
        <v/>
      </c>
      <c r="W911" s="388"/>
      <c r="X911" s="445" t="str">
        <f t="shared" si="846"/>
        <v/>
      </c>
      <c r="Y911" s="364" t="str">
        <f t="shared" si="847"/>
        <v/>
      </c>
      <c r="Z911" s="388"/>
      <c r="AA911" s="364" t="str">
        <f t="shared" si="848"/>
        <v/>
      </c>
      <c r="AB911" s="445" t="str">
        <f t="shared" si="849"/>
        <v/>
      </c>
      <c r="AC911" s="388"/>
      <c r="AD911" s="445" t="str">
        <f t="shared" si="850"/>
        <v/>
      </c>
      <c r="AE911" s="364" t="str">
        <f t="shared" si="851"/>
        <v/>
      </c>
      <c r="AF911" s="388"/>
      <c r="AG911" s="364"/>
      <c r="AH911" s="445" t="str">
        <f t="shared" si="852"/>
        <v/>
      </c>
      <c r="AI911" s="388"/>
      <c r="AJ911" s="445" t="str">
        <f t="shared" si="853"/>
        <v/>
      </c>
      <c r="AK911" s="364" t="str">
        <f t="shared" si="854"/>
        <v/>
      </c>
      <c r="AL911" s="388"/>
      <c r="AM911" s="364" t="str">
        <f t="shared" si="855"/>
        <v/>
      </c>
      <c r="AN911" s="445" t="str">
        <f t="shared" si="862"/>
        <v/>
      </c>
      <c r="AO911" s="388"/>
      <c r="AP911" s="445" t="str">
        <f t="shared" si="863"/>
        <v/>
      </c>
      <c r="AQ911" s="434" t="str">
        <f t="shared" si="864"/>
        <v/>
      </c>
      <c r="AR911" s="451"/>
      <c r="AS911" s="434" t="str">
        <f t="shared" si="865"/>
        <v/>
      </c>
      <c r="AT911" s="389"/>
      <c r="AU911" s="435" t="str">
        <f t="shared" si="866"/>
        <v/>
      </c>
      <c r="AV911" s="364" t="str">
        <f t="shared" si="867"/>
        <v/>
      </c>
      <c r="AW911" s="389"/>
      <c r="AX911" s="365" t="str">
        <f t="shared" si="868"/>
        <v/>
      </c>
      <c r="AY911" s="366" t="str">
        <f t="shared" si="856"/>
        <v/>
      </c>
      <c r="AZ911" s="358" t="str">
        <f t="shared" si="857"/>
        <v/>
      </c>
      <c r="BA911" s="366" t="str">
        <f t="shared" si="858"/>
        <v/>
      </c>
      <c r="BB911" s="358" t="str">
        <f t="shared" si="859"/>
        <v/>
      </c>
      <c r="BC911" s="366" t="str">
        <f t="shared" si="860"/>
        <v/>
      </c>
      <c r="BD911" s="367" t="str">
        <f t="shared" si="861"/>
        <v/>
      </c>
      <c r="BE911" s="356"/>
      <c r="BF911" s="356"/>
      <c r="BG911" s="356"/>
      <c r="BH911" s="356"/>
    </row>
    <row r="912" spans="1:83" ht="21.75" thickBot="1" x14ac:dyDescent="0.4">
      <c r="A912" s="368" t="s">
        <v>282</v>
      </c>
      <c r="B912" s="369">
        <v>25</v>
      </c>
      <c r="C912" s="372"/>
      <c r="D912" s="814" t="s">
        <v>280</v>
      </c>
      <c r="E912" s="815"/>
      <c r="F912" s="373">
        <f>IF(B908&gt;0,B912/B908,"")</f>
        <v>6.25</v>
      </c>
      <c r="G912" s="376"/>
      <c r="H912" s="377"/>
      <c r="I912" s="378"/>
      <c r="J912" s="355"/>
      <c r="Q912" s="364" t="str">
        <f t="shared" si="842"/>
        <v/>
      </c>
      <c r="R912" s="388"/>
      <c r="S912" s="364" t="str">
        <f t="shared" si="843"/>
        <v/>
      </c>
      <c r="T912" s="445">
        <f t="shared" si="844"/>
        <v>6.25</v>
      </c>
      <c r="U912" s="388"/>
      <c r="V912" s="445" t="str">
        <f t="shared" si="845"/>
        <v/>
      </c>
      <c r="W912" s="388"/>
      <c r="X912" s="445" t="str">
        <f t="shared" si="846"/>
        <v/>
      </c>
      <c r="Y912" s="364" t="str">
        <f t="shared" si="847"/>
        <v/>
      </c>
      <c r="Z912" s="388"/>
      <c r="AA912" s="364" t="str">
        <f t="shared" si="848"/>
        <v/>
      </c>
      <c r="AB912" s="445" t="str">
        <f t="shared" si="849"/>
        <v/>
      </c>
      <c r="AC912" s="388"/>
      <c r="AD912" s="445" t="str">
        <f t="shared" si="850"/>
        <v/>
      </c>
      <c r="AE912" s="364" t="str">
        <f t="shared" si="851"/>
        <v/>
      </c>
      <c r="AF912" s="388"/>
      <c r="AG912" s="364"/>
      <c r="AH912" s="445" t="str">
        <f t="shared" si="852"/>
        <v/>
      </c>
      <c r="AI912" s="388"/>
      <c r="AJ912" s="445" t="str">
        <f t="shared" si="853"/>
        <v/>
      </c>
      <c r="AK912" s="364" t="str">
        <f t="shared" si="854"/>
        <v/>
      </c>
      <c r="AL912" s="388"/>
      <c r="AM912" s="364" t="str">
        <f t="shared" si="855"/>
        <v/>
      </c>
      <c r="AN912" s="445" t="str">
        <f t="shared" si="862"/>
        <v/>
      </c>
      <c r="AO912" s="388"/>
      <c r="AP912" s="445" t="str">
        <f t="shared" si="863"/>
        <v/>
      </c>
      <c r="AQ912" s="434" t="str">
        <f t="shared" si="864"/>
        <v/>
      </c>
      <c r="AR912" s="451"/>
      <c r="AS912" s="434" t="str">
        <f t="shared" si="865"/>
        <v/>
      </c>
      <c r="AT912" s="389"/>
      <c r="AU912" s="435" t="str">
        <f t="shared" si="866"/>
        <v/>
      </c>
      <c r="AV912" s="364" t="str">
        <f t="shared" si="867"/>
        <v/>
      </c>
      <c r="AW912" s="389"/>
      <c r="AX912" s="365" t="str">
        <f t="shared" si="868"/>
        <v/>
      </c>
      <c r="AY912" s="366" t="str">
        <f t="shared" si="856"/>
        <v/>
      </c>
      <c r="AZ912" s="358" t="str">
        <f t="shared" si="857"/>
        <v/>
      </c>
      <c r="BA912" s="366" t="str">
        <f t="shared" si="858"/>
        <v/>
      </c>
      <c r="BB912" s="358" t="str">
        <f t="shared" si="859"/>
        <v/>
      </c>
      <c r="BC912" s="366" t="str">
        <f t="shared" si="860"/>
        <v/>
      </c>
      <c r="BD912" s="367" t="str">
        <f t="shared" si="861"/>
        <v/>
      </c>
      <c r="BE912" s="356"/>
      <c r="BF912" s="356"/>
      <c r="BG912" s="356"/>
      <c r="BH912" s="356"/>
    </row>
    <row r="913" spans="1:60" ht="21.75" thickBot="1" x14ac:dyDescent="0.4">
      <c r="A913" s="368" t="s">
        <v>283</v>
      </c>
      <c r="B913" s="369">
        <v>35</v>
      </c>
      <c r="C913" s="372"/>
      <c r="D913" s="814" t="s">
        <v>280</v>
      </c>
      <c r="E913" s="815"/>
      <c r="F913" s="373">
        <f>IF(B909&gt;0,B913/B909,"")</f>
        <v>8.75</v>
      </c>
      <c r="G913" s="368" t="s">
        <v>284</v>
      </c>
      <c r="H913" s="374"/>
      <c r="I913" s="375">
        <f>IF(B908&gt;0,(F913-F912)/F912,"")</f>
        <v>0.4</v>
      </c>
      <c r="J913" s="355"/>
      <c r="Q913" s="364" t="str">
        <f t="shared" si="842"/>
        <v/>
      </c>
      <c r="R913" s="388"/>
      <c r="S913" s="364" t="str">
        <f t="shared" si="843"/>
        <v/>
      </c>
      <c r="T913" s="445" t="str">
        <f t="shared" si="844"/>
        <v/>
      </c>
      <c r="U913" s="388"/>
      <c r="V913" s="445">
        <f t="shared" si="845"/>
        <v>8.75</v>
      </c>
      <c r="W913" s="388"/>
      <c r="X913" s="445">
        <f t="shared" si="846"/>
        <v>0.4</v>
      </c>
      <c r="Y913" s="364" t="str">
        <f t="shared" si="847"/>
        <v/>
      </c>
      <c r="Z913" s="388"/>
      <c r="AA913" s="364" t="str">
        <f t="shared" si="848"/>
        <v/>
      </c>
      <c r="AB913" s="445" t="str">
        <f t="shared" si="849"/>
        <v/>
      </c>
      <c r="AC913" s="388"/>
      <c r="AD913" s="445" t="str">
        <f t="shared" si="850"/>
        <v/>
      </c>
      <c r="AE913" s="364" t="str">
        <f t="shared" si="851"/>
        <v/>
      </c>
      <c r="AF913" s="388"/>
      <c r="AG913" s="364"/>
      <c r="AH913" s="445" t="str">
        <f t="shared" si="852"/>
        <v/>
      </c>
      <c r="AI913" s="388"/>
      <c r="AJ913" s="445" t="str">
        <f t="shared" si="853"/>
        <v/>
      </c>
      <c r="AK913" s="364" t="str">
        <f t="shared" si="854"/>
        <v/>
      </c>
      <c r="AL913" s="388"/>
      <c r="AM913" s="364" t="str">
        <f t="shared" si="855"/>
        <v/>
      </c>
      <c r="AN913" s="445" t="str">
        <f t="shared" si="862"/>
        <v/>
      </c>
      <c r="AO913" s="388"/>
      <c r="AP913" s="445" t="str">
        <f t="shared" si="863"/>
        <v/>
      </c>
      <c r="AQ913" s="434" t="str">
        <f t="shared" si="864"/>
        <v/>
      </c>
      <c r="AR913" s="451"/>
      <c r="AS913" s="434" t="str">
        <f t="shared" si="865"/>
        <v/>
      </c>
      <c r="AT913" s="389"/>
      <c r="AU913" s="435" t="str">
        <f t="shared" si="866"/>
        <v/>
      </c>
      <c r="AV913" s="364" t="str">
        <f t="shared" si="867"/>
        <v/>
      </c>
      <c r="AW913" s="389"/>
      <c r="AX913" s="365" t="str">
        <f t="shared" si="868"/>
        <v/>
      </c>
      <c r="AY913" s="366" t="str">
        <f t="shared" si="856"/>
        <v/>
      </c>
      <c r="AZ913" s="358" t="str">
        <f t="shared" si="857"/>
        <v/>
      </c>
      <c r="BA913" s="366" t="str">
        <f t="shared" si="858"/>
        <v/>
      </c>
      <c r="BB913" s="358" t="str">
        <f t="shared" si="859"/>
        <v/>
      </c>
      <c r="BC913" s="366" t="str">
        <f t="shared" si="860"/>
        <v/>
      </c>
      <c r="BD913" s="367" t="str">
        <f t="shared" si="861"/>
        <v/>
      </c>
      <c r="BE913" s="356"/>
      <c r="BF913" s="356"/>
      <c r="BG913" s="356"/>
      <c r="BH913" s="356"/>
    </row>
    <row r="914" spans="1:60" ht="21.75" thickBot="1" x14ac:dyDescent="0.4">
      <c r="A914" s="368" t="s">
        <v>285</v>
      </c>
      <c r="B914" s="369">
        <v>50</v>
      </c>
      <c r="C914" s="372"/>
      <c r="D914" s="814" t="s">
        <v>280</v>
      </c>
      <c r="E914" s="815"/>
      <c r="F914" s="373">
        <f>IF(B910&gt;0,B914/B910,"")</f>
        <v>25</v>
      </c>
      <c r="G914" s="368" t="s">
        <v>286</v>
      </c>
      <c r="H914" s="374"/>
      <c r="I914" s="375">
        <f>IF(B909&gt;0,(F914-F912)/F912,"")</f>
        <v>3</v>
      </c>
      <c r="J914" s="355"/>
      <c r="Q914" s="364" t="str">
        <f t="shared" si="842"/>
        <v/>
      </c>
      <c r="R914" s="388"/>
      <c r="S914" s="364" t="str">
        <f t="shared" si="843"/>
        <v/>
      </c>
      <c r="T914" s="445" t="str">
        <f t="shared" si="844"/>
        <v/>
      </c>
      <c r="U914" s="388"/>
      <c r="V914" s="445" t="str">
        <f t="shared" si="845"/>
        <v/>
      </c>
      <c r="W914" s="388"/>
      <c r="X914" s="445" t="str">
        <f t="shared" si="846"/>
        <v/>
      </c>
      <c r="Y914" s="364">
        <f t="shared" si="847"/>
        <v>25</v>
      </c>
      <c r="Z914" s="388"/>
      <c r="AA914" s="364">
        <f t="shared" si="848"/>
        <v>3</v>
      </c>
      <c r="AB914" s="445" t="str">
        <f t="shared" si="849"/>
        <v/>
      </c>
      <c r="AC914" s="388"/>
      <c r="AD914" s="445" t="str">
        <f t="shared" si="850"/>
        <v/>
      </c>
      <c r="AE914" s="364" t="str">
        <f t="shared" si="851"/>
        <v/>
      </c>
      <c r="AF914" s="388"/>
      <c r="AG914" s="364"/>
      <c r="AH914" s="445" t="str">
        <f t="shared" si="852"/>
        <v/>
      </c>
      <c r="AI914" s="388"/>
      <c r="AJ914" s="445" t="str">
        <f t="shared" si="853"/>
        <v/>
      </c>
      <c r="AK914" s="364" t="str">
        <f t="shared" si="854"/>
        <v/>
      </c>
      <c r="AL914" s="388"/>
      <c r="AM914" s="364" t="str">
        <f t="shared" si="855"/>
        <v/>
      </c>
      <c r="AN914" s="445" t="str">
        <f t="shared" si="862"/>
        <v/>
      </c>
      <c r="AO914" s="388"/>
      <c r="AP914" s="445" t="str">
        <f t="shared" si="863"/>
        <v/>
      </c>
      <c r="AQ914" s="434" t="str">
        <f t="shared" si="864"/>
        <v/>
      </c>
      <c r="AR914" s="451"/>
      <c r="AS914" s="434" t="str">
        <f t="shared" si="865"/>
        <v/>
      </c>
      <c r="AT914" s="389"/>
      <c r="AU914" s="435" t="str">
        <f t="shared" si="866"/>
        <v/>
      </c>
      <c r="AV914" s="364" t="str">
        <f t="shared" si="867"/>
        <v/>
      </c>
      <c r="AW914" s="389"/>
      <c r="AX914" s="365" t="str">
        <f t="shared" si="868"/>
        <v/>
      </c>
      <c r="AY914" s="366" t="str">
        <f t="shared" si="856"/>
        <v/>
      </c>
      <c r="AZ914" s="358" t="str">
        <f t="shared" si="857"/>
        <v/>
      </c>
      <c r="BA914" s="366" t="str">
        <f t="shared" si="858"/>
        <v/>
      </c>
      <c r="BB914" s="358" t="str">
        <f t="shared" si="859"/>
        <v/>
      </c>
      <c r="BC914" s="366" t="str">
        <f t="shared" si="860"/>
        <v/>
      </c>
      <c r="BD914" s="367" t="str">
        <f t="shared" si="861"/>
        <v/>
      </c>
      <c r="BE914" s="356"/>
      <c r="BF914" s="356"/>
      <c r="BG914" s="356"/>
      <c r="BH914" s="356"/>
    </row>
    <row r="915" spans="1:60" ht="21.75" thickBot="1" x14ac:dyDescent="0.4">
      <c r="A915" s="368" t="s">
        <v>287</v>
      </c>
      <c r="B915" s="369">
        <v>24</v>
      </c>
      <c r="C915" s="372"/>
      <c r="D915" s="814" t="s">
        <v>288</v>
      </c>
      <c r="E915" s="815"/>
      <c r="F915" s="373">
        <f>IF(B911&gt;0,B915/B907,"")</f>
        <v>8</v>
      </c>
      <c r="G915" s="368" t="s">
        <v>281</v>
      </c>
      <c r="H915" s="374"/>
      <c r="I915" s="375">
        <v>0.05</v>
      </c>
      <c r="J915" s="355"/>
      <c r="Q915" s="364" t="str">
        <f t="shared" si="842"/>
        <v/>
      </c>
      <c r="R915" s="388"/>
      <c r="S915" s="364" t="str">
        <f t="shared" si="843"/>
        <v/>
      </c>
      <c r="T915" s="445" t="str">
        <f t="shared" si="844"/>
        <v/>
      </c>
      <c r="U915" s="388"/>
      <c r="V915" s="445" t="str">
        <f t="shared" si="845"/>
        <v/>
      </c>
      <c r="W915" s="388"/>
      <c r="X915" s="445" t="str">
        <f t="shared" si="846"/>
        <v/>
      </c>
      <c r="Y915" s="364" t="str">
        <f t="shared" si="847"/>
        <v/>
      </c>
      <c r="Z915" s="388"/>
      <c r="AA915" s="364" t="str">
        <f t="shared" si="848"/>
        <v/>
      </c>
      <c r="AB915" s="445">
        <f t="shared" si="849"/>
        <v>8</v>
      </c>
      <c r="AC915" s="388"/>
      <c r="AD915" s="445">
        <f t="shared" si="850"/>
        <v>0.05</v>
      </c>
      <c r="AE915" s="364" t="str">
        <f t="shared" si="851"/>
        <v/>
      </c>
      <c r="AF915" s="388"/>
      <c r="AG915" s="364"/>
      <c r="AH915" s="445" t="str">
        <f t="shared" si="852"/>
        <v/>
      </c>
      <c r="AI915" s="388"/>
      <c r="AJ915" s="445" t="str">
        <f t="shared" si="853"/>
        <v/>
      </c>
      <c r="AK915" s="364" t="str">
        <f t="shared" si="854"/>
        <v/>
      </c>
      <c r="AL915" s="388"/>
      <c r="AM915" s="364" t="str">
        <f t="shared" si="855"/>
        <v/>
      </c>
      <c r="AN915" s="445" t="str">
        <f t="shared" si="862"/>
        <v/>
      </c>
      <c r="AO915" s="388"/>
      <c r="AP915" s="445" t="str">
        <f t="shared" si="863"/>
        <v/>
      </c>
      <c r="AQ915" s="434" t="str">
        <f t="shared" si="864"/>
        <v/>
      </c>
      <c r="AR915" s="451"/>
      <c r="AS915" s="434" t="str">
        <f t="shared" si="865"/>
        <v/>
      </c>
      <c r="AT915" s="389"/>
      <c r="AU915" s="435" t="str">
        <f t="shared" si="866"/>
        <v/>
      </c>
      <c r="AV915" s="364" t="str">
        <f t="shared" si="867"/>
        <v/>
      </c>
      <c r="AW915" s="389"/>
      <c r="AX915" s="365" t="str">
        <f t="shared" si="868"/>
        <v/>
      </c>
      <c r="AY915" s="366" t="str">
        <f t="shared" si="856"/>
        <v/>
      </c>
      <c r="AZ915" s="358" t="str">
        <f t="shared" si="857"/>
        <v/>
      </c>
      <c r="BA915" s="366" t="str">
        <f t="shared" si="858"/>
        <v/>
      </c>
      <c r="BB915" s="358" t="str">
        <f t="shared" si="859"/>
        <v/>
      </c>
      <c r="BC915" s="366" t="str">
        <f t="shared" si="860"/>
        <v/>
      </c>
      <c r="BD915" s="367" t="str">
        <f t="shared" si="861"/>
        <v/>
      </c>
      <c r="BE915" s="356"/>
      <c r="BF915" s="356"/>
      <c r="BG915" s="356"/>
      <c r="BH915" s="356"/>
    </row>
    <row r="916" spans="1:60" ht="21.75" thickBot="1" x14ac:dyDescent="0.4">
      <c r="A916" s="368" t="s">
        <v>289</v>
      </c>
      <c r="B916" s="369">
        <v>28</v>
      </c>
      <c r="C916" s="372"/>
      <c r="D916" s="816" t="s">
        <v>288</v>
      </c>
      <c r="E916" s="817"/>
      <c r="F916" s="373">
        <f>IF(B912&gt;0,B916/B908,"")</f>
        <v>7</v>
      </c>
      <c r="G916" s="379"/>
      <c r="H916" s="372"/>
      <c r="I916" s="380">
        <v>10</v>
      </c>
      <c r="J916" s="355"/>
      <c r="Q916" s="364" t="str">
        <f t="shared" si="842"/>
        <v/>
      </c>
      <c r="R916" s="388"/>
      <c r="S916" s="364" t="str">
        <f t="shared" si="843"/>
        <v/>
      </c>
      <c r="T916" s="445" t="str">
        <f t="shared" si="844"/>
        <v/>
      </c>
      <c r="U916" s="388"/>
      <c r="V916" s="445" t="str">
        <f t="shared" si="845"/>
        <v/>
      </c>
      <c r="W916" s="388"/>
      <c r="X916" s="445" t="str">
        <f t="shared" si="846"/>
        <v/>
      </c>
      <c r="Y916" s="364" t="str">
        <f t="shared" si="847"/>
        <v/>
      </c>
      <c r="Z916" s="388"/>
      <c r="AA916" s="364" t="str">
        <f t="shared" si="848"/>
        <v/>
      </c>
      <c r="AB916" s="445" t="str">
        <f t="shared" si="849"/>
        <v/>
      </c>
      <c r="AC916" s="388"/>
      <c r="AD916" s="445" t="str">
        <f t="shared" si="850"/>
        <v/>
      </c>
      <c r="AE916" s="364">
        <f t="shared" si="851"/>
        <v>7</v>
      </c>
      <c r="AF916" s="388"/>
      <c r="AG916" s="364"/>
      <c r="AH916" s="445" t="str">
        <f t="shared" si="852"/>
        <v/>
      </c>
      <c r="AI916" s="388"/>
      <c r="AJ916" s="445" t="str">
        <f t="shared" si="853"/>
        <v/>
      </c>
      <c r="AK916" s="364" t="str">
        <f t="shared" si="854"/>
        <v/>
      </c>
      <c r="AL916" s="388"/>
      <c r="AM916" s="364" t="str">
        <f t="shared" si="855"/>
        <v/>
      </c>
      <c r="AN916" s="445" t="str">
        <f t="shared" si="862"/>
        <v/>
      </c>
      <c r="AO916" s="388"/>
      <c r="AP916" s="445" t="str">
        <f t="shared" si="863"/>
        <v/>
      </c>
      <c r="AQ916" s="434" t="str">
        <f t="shared" si="864"/>
        <v/>
      </c>
      <c r="AR916" s="451"/>
      <c r="AS916" s="434" t="str">
        <f t="shared" si="865"/>
        <v/>
      </c>
      <c r="AT916" s="389"/>
      <c r="AU916" s="435" t="str">
        <f t="shared" si="866"/>
        <v/>
      </c>
      <c r="AV916" s="364" t="str">
        <f t="shared" si="867"/>
        <v/>
      </c>
      <c r="AW916" s="389"/>
      <c r="AX916" s="365" t="str">
        <f t="shared" si="868"/>
        <v/>
      </c>
      <c r="AY916" s="366" t="str">
        <f t="shared" si="856"/>
        <v/>
      </c>
      <c r="AZ916" s="358" t="str">
        <f t="shared" si="857"/>
        <v/>
      </c>
      <c r="BA916" s="366" t="str">
        <f t="shared" si="858"/>
        <v/>
      </c>
      <c r="BB916" s="358" t="str">
        <f t="shared" si="859"/>
        <v/>
      </c>
      <c r="BC916" s="366" t="str">
        <f t="shared" si="860"/>
        <v/>
      </c>
      <c r="BD916" s="367" t="str">
        <f t="shared" si="861"/>
        <v/>
      </c>
      <c r="BE916" s="356"/>
      <c r="BF916" s="356"/>
      <c r="BG916" s="356"/>
      <c r="BH916" s="356"/>
    </row>
    <row r="917" spans="1:60" ht="21.75" thickBot="1" x14ac:dyDescent="0.4">
      <c r="A917" s="368" t="s">
        <v>290</v>
      </c>
      <c r="B917" s="369">
        <v>28</v>
      </c>
      <c r="C917" s="372"/>
      <c r="D917" s="814" t="s">
        <v>288</v>
      </c>
      <c r="E917" s="815"/>
      <c r="F917" s="373">
        <f>IF(B913&gt;0,B917/B909,"")</f>
        <v>7</v>
      </c>
      <c r="G917" s="368" t="s">
        <v>284</v>
      </c>
      <c r="H917" s="374"/>
      <c r="I917" s="375">
        <v>0.15</v>
      </c>
      <c r="J917" s="355"/>
      <c r="Q917" s="364" t="str">
        <f t="shared" si="842"/>
        <v/>
      </c>
      <c r="R917" s="388"/>
      <c r="S917" s="364" t="str">
        <f t="shared" si="843"/>
        <v/>
      </c>
      <c r="T917" s="445" t="str">
        <f t="shared" si="844"/>
        <v/>
      </c>
      <c r="U917" s="388"/>
      <c r="V917" s="445" t="str">
        <f t="shared" si="845"/>
        <v/>
      </c>
      <c r="W917" s="388"/>
      <c r="X917" s="445" t="str">
        <f t="shared" si="846"/>
        <v/>
      </c>
      <c r="Y917" s="364" t="str">
        <f t="shared" si="847"/>
        <v/>
      </c>
      <c r="Z917" s="388"/>
      <c r="AA917" s="364" t="str">
        <f t="shared" si="848"/>
        <v/>
      </c>
      <c r="AB917" s="445" t="str">
        <f t="shared" si="849"/>
        <v/>
      </c>
      <c r="AC917" s="388"/>
      <c r="AD917" s="445" t="str">
        <f t="shared" si="850"/>
        <v/>
      </c>
      <c r="AE917" s="364" t="str">
        <f t="shared" si="851"/>
        <v/>
      </c>
      <c r="AF917" s="388"/>
      <c r="AG917" s="364"/>
      <c r="AH917" s="445">
        <f t="shared" si="852"/>
        <v>7</v>
      </c>
      <c r="AI917" s="388"/>
      <c r="AJ917" s="445">
        <f t="shared" si="853"/>
        <v>0.15</v>
      </c>
      <c r="AK917" s="364" t="str">
        <f t="shared" si="854"/>
        <v/>
      </c>
      <c r="AL917" s="388"/>
      <c r="AM917" s="364" t="str">
        <f t="shared" si="855"/>
        <v/>
      </c>
      <c r="AN917" s="445" t="str">
        <f t="shared" si="862"/>
        <v/>
      </c>
      <c r="AO917" s="388"/>
      <c r="AP917" s="445" t="str">
        <f t="shared" si="863"/>
        <v/>
      </c>
      <c r="AQ917" s="434" t="str">
        <f t="shared" si="864"/>
        <v/>
      </c>
      <c r="AR917" s="451"/>
      <c r="AS917" s="434" t="str">
        <f t="shared" si="865"/>
        <v/>
      </c>
      <c r="AT917" s="389"/>
      <c r="AU917" s="435" t="str">
        <f t="shared" si="866"/>
        <v/>
      </c>
      <c r="AV917" s="364" t="str">
        <f t="shared" si="867"/>
        <v/>
      </c>
      <c r="AW917" s="389"/>
      <c r="AX917" s="365" t="str">
        <f t="shared" si="868"/>
        <v/>
      </c>
      <c r="AY917" s="366" t="str">
        <f t="shared" si="856"/>
        <v/>
      </c>
      <c r="AZ917" s="358" t="str">
        <f t="shared" si="857"/>
        <v/>
      </c>
      <c r="BA917" s="366" t="str">
        <f t="shared" si="858"/>
        <v/>
      </c>
      <c r="BB917" s="358" t="str">
        <f t="shared" si="859"/>
        <v/>
      </c>
      <c r="BC917" s="366" t="str">
        <f t="shared" si="860"/>
        <v/>
      </c>
      <c r="BD917" s="367" t="str">
        <f t="shared" si="861"/>
        <v/>
      </c>
      <c r="BE917" s="356"/>
      <c r="BF917" s="356"/>
      <c r="BG917" s="356"/>
      <c r="BH917" s="356"/>
    </row>
    <row r="918" spans="1:60" ht="21.75" thickBot="1" x14ac:dyDescent="0.4">
      <c r="A918" s="368" t="s">
        <v>291</v>
      </c>
      <c r="B918" s="369">
        <v>14</v>
      </c>
      <c r="C918" s="372"/>
      <c r="D918" s="814" t="s">
        <v>288</v>
      </c>
      <c r="E918" s="815"/>
      <c r="F918" s="373">
        <f>IF(B914&gt;0,B918/B910,"")</f>
        <v>7</v>
      </c>
      <c r="G918" s="368" t="s">
        <v>286</v>
      </c>
      <c r="H918" s="374"/>
      <c r="I918" s="375">
        <v>0.18</v>
      </c>
      <c r="J918" s="355"/>
      <c r="Q918" s="364" t="str">
        <f t="shared" si="842"/>
        <v/>
      </c>
      <c r="R918" s="388"/>
      <c r="S918" s="364" t="str">
        <f t="shared" si="843"/>
        <v/>
      </c>
      <c r="T918" s="445" t="str">
        <f t="shared" si="844"/>
        <v/>
      </c>
      <c r="U918" s="388"/>
      <c r="V918" s="445" t="str">
        <f t="shared" si="845"/>
        <v/>
      </c>
      <c r="W918" s="388"/>
      <c r="X918" s="445" t="str">
        <f t="shared" si="846"/>
        <v/>
      </c>
      <c r="Y918" s="364" t="str">
        <f t="shared" si="847"/>
        <v/>
      </c>
      <c r="Z918" s="388"/>
      <c r="AA918" s="364" t="str">
        <f t="shared" si="848"/>
        <v/>
      </c>
      <c r="AB918" s="445" t="str">
        <f t="shared" si="849"/>
        <v/>
      </c>
      <c r="AC918" s="388"/>
      <c r="AD918" s="445" t="str">
        <f t="shared" si="850"/>
        <v/>
      </c>
      <c r="AE918" s="364" t="str">
        <f t="shared" si="851"/>
        <v/>
      </c>
      <c r="AF918" s="388"/>
      <c r="AG918" s="364"/>
      <c r="AH918" s="445" t="str">
        <f t="shared" si="852"/>
        <v/>
      </c>
      <c r="AI918" s="388"/>
      <c r="AJ918" s="445" t="str">
        <f t="shared" si="853"/>
        <v/>
      </c>
      <c r="AK918" s="364">
        <f t="shared" si="854"/>
        <v>7</v>
      </c>
      <c r="AL918" s="388"/>
      <c r="AM918" s="364">
        <f t="shared" si="855"/>
        <v>0.18</v>
      </c>
      <c r="AN918" s="445" t="str">
        <f t="shared" si="862"/>
        <v/>
      </c>
      <c r="AO918" s="388"/>
      <c r="AP918" s="445" t="str">
        <f t="shared" si="863"/>
        <v/>
      </c>
      <c r="AQ918" s="434" t="str">
        <f t="shared" si="864"/>
        <v/>
      </c>
      <c r="AR918" s="451"/>
      <c r="AS918" s="434" t="str">
        <f t="shared" si="865"/>
        <v/>
      </c>
      <c r="AT918" s="389"/>
      <c r="AU918" s="435" t="str">
        <f t="shared" si="866"/>
        <v/>
      </c>
      <c r="AV918" s="364" t="str">
        <f t="shared" si="867"/>
        <v/>
      </c>
      <c r="AW918" s="389"/>
      <c r="AX918" s="365" t="str">
        <f t="shared" si="868"/>
        <v/>
      </c>
      <c r="AY918" s="366" t="str">
        <f t="shared" si="856"/>
        <v/>
      </c>
      <c r="AZ918" s="358" t="str">
        <f t="shared" si="857"/>
        <v/>
      </c>
      <c r="BA918" s="366" t="str">
        <f t="shared" si="858"/>
        <v/>
      </c>
      <c r="BB918" s="358" t="str">
        <f t="shared" si="859"/>
        <v/>
      </c>
      <c r="BC918" s="366" t="str">
        <f t="shared" si="860"/>
        <v/>
      </c>
      <c r="BD918" s="367" t="str">
        <f t="shared" si="861"/>
        <v/>
      </c>
      <c r="BE918" s="356"/>
      <c r="BF918" s="356"/>
      <c r="BG918" s="356"/>
      <c r="BH918" s="356"/>
    </row>
    <row r="919" spans="1:60" ht="21.75" thickBot="1" x14ac:dyDescent="0.4">
      <c r="A919" s="368" t="s">
        <v>292</v>
      </c>
      <c r="B919" s="381">
        <v>0.13</v>
      </c>
      <c r="C919" s="372"/>
      <c r="D919" s="368" t="s">
        <v>281</v>
      </c>
      <c r="E919" s="374"/>
      <c r="F919" s="375">
        <f>IF(B919&gt;0,(B919-B920)/B920,"")</f>
        <v>0</v>
      </c>
      <c r="G919" s="355"/>
      <c r="H919" s="355"/>
      <c r="I919" s="355">
        <v>10</v>
      </c>
      <c r="J919" s="355"/>
      <c r="Q919" s="364" t="str">
        <f t="shared" si="842"/>
        <v/>
      </c>
      <c r="R919" s="388"/>
      <c r="S919" s="364" t="str">
        <f t="shared" si="843"/>
        <v/>
      </c>
      <c r="T919" s="445" t="str">
        <f t="shared" si="844"/>
        <v/>
      </c>
      <c r="U919" s="388"/>
      <c r="V919" s="445" t="str">
        <f t="shared" si="845"/>
        <v/>
      </c>
      <c r="W919" s="388"/>
      <c r="X919" s="445" t="str">
        <f t="shared" si="846"/>
        <v/>
      </c>
      <c r="Y919" s="364" t="str">
        <f t="shared" si="847"/>
        <v/>
      </c>
      <c r="Z919" s="388"/>
      <c r="AA919" s="364" t="str">
        <f t="shared" si="848"/>
        <v/>
      </c>
      <c r="AB919" s="445" t="str">
        <f t="shared" si="849"/>
        <v/>
      </c>
      <c r="AC919" s="388"/>
      <c r="AD919" s="445" t="str">
        <f t="shared" si="850"/>
        <v/>
      </c>
      <c r="AE919" s="364" t="str">
        <f t="shared" si="851"/>
        <v/>
      </c>
      <c r="AF919" s="388"/>
      <c r="AG919" s="364"/>
      <c r="AH919" s="445" t="str">
        <f t="shared" si="852"/>
        <v/>
      </c>
      <c r="AI919" s="388"/>
      <c r="AJ919" s="445" t="str">
        <f t="shared" si="853"/>
        <v/>
      </c>
      <c r="AK919" s="364" t="str">
        <f t="shared" si="854"/>
        <v/>
      </c>
      <c r="AL919" s="388"/>
      <c r="AM919" s="364" t="str">
        <f t="shared" si="855"/>
        <v/>
      </c>
      <c r="AN919" s="445">
        <f t="shared" si="862"/>
        <v>0.13</v>
      </c>
      <c r="AO919" s="388"/>
      <c r="AP919" s="445">
        <f t="shared" si="863"/>
        <v>0</v>
      </c>
      <c r="AQ919" s="434" t="str">
        <f t="shared" si="864"/>
        <v/>
      </c>
      <c r="AR919" s="451"/>
      <c r="AS919" s="434" t="str">
        <f t="shared" si="865"/>
        <v/>
      </c>
      <c r="AT919" s="389"/>
      <c r="AU919" s="435" t="str">
        <f t="shared" si="866"/>
        <v/>
      </c>
      <c r="AV919" s="364" t="str">
        <f t="shared" si="867"/>
        <v/>
      </c>
      <c r="AW919" s="389"/>
      <c r="AX919" s="365" t="str">
        <f t="shared" si="868"/>
        <v/>
      </c>
      <c r="AY919" s="366" t="str">
        <f t="shared" si="856"/>
        <v/>
      </c>
      <c r="AZ919" s="358" t="str">
        <f t="shared" si="857"/>
        <v/>
      </c>
      <c r="BA919" s="366" t="str">
        <f t="shared" si="858"/>
        <v/>
      </c>
      <c r="BB919" s="358" t="str">
        <f t="shared" si="859"/>
        <v/>
      </c>
      <c r="BC919" s="366" t="str">
        <f t="shared" si="860"/>
        <v/>
      </c>
      <c r="BD919" s="367" t="str">
        <f t="shared" si="861"/>
        <v/>
      </c>
      <c r="BE919" s="356"/>
      <c r="BF919" s="356"/>
      <c r="BG919" s="356"/>
      <c r="BH919" s="356"/>
    </row>
    <row r="920" spans="1:60" ht="21.75" thickBot="1" x14ac:dyDescent="0.4">
      <c r="A920" s="368" t="s">
        <v>293</v>
      </c>
      <c r="B920" s="381">
        <v>0.13</v>
      </c>
      <c r="C920" s="372"/>
      <c r="D920" s="382"/>
      <c r="E920" s="372"/>
      <c r="F920" s="380"/>
      <c r="G920" s="355"/>
      <c r="H920" s="355"/>
      <c r="I920" s="355">
        <v>5</v>
      </c>
      <c r="J920" s="355"/>
      <c r="Q920" s="364" t="str">
        <f t="shared" si="842"/>
        <v/>
      </c>
      <c r="R920" s="388"/>
      <c r="S920" s="364" t="str">
        <f t="shared" si="843"/>
        <v/>
      </c>
      <c r="T920" s="445" t="str">
        <f t="shared" si="844"/>
        <v/>
      </c>
      <c r="U920" s="388"/>
      <c r="V920" s="445" t="str">
        <f t="shared" si="845"/>
        <v/>
      </c>
      <c r="W920" s="388"/>
      <c r="X920" s="445" t="str">
        <f t="shared" si="846"/>
        <v/>
      </c>
      <c r="Y920" s="364" t="str">
        <f t="shared" si="847"/>
        <v/>
      </c>
      <c r="Z920" s="388"/>
      <c r="AA920" s="364" t="str">
        <f t="shared" si="848"/>
        <v/>
      </c>
      <c r="AB920" s="445" t="str">
        <f t="shared" si="849"/>
        <v/>
      </c>
      <c r="AC920" s="388"/>
      <c r="AD920" s="445" t="str">
        <f t="shared" si="850"/>
        <v/>
      </c>
      <c r="AE920" s="364" t="str">
        <f t="shared" si="851"/>
        <v/>
      </c>
      <c r="AF920" s="388"/>
      <c r="AG920" s="364"/>
      <c r="AH920" s="445" t="str">
        <f t="shared" si="852"/>
        <v/>
      </c>
      <c r="AI920" s="388"/>
      <c r="AJ920" s="445" t="str">
        <f t="shared" si="853"/>
        <v/>
      </c>
      <c r="AK920" s="364" t="str">
        <f t="shared" si="854"/>
        <v/>
      </c>
      <c r="AL920" s="388"/>
      <c r="AM920" s="364" t="str">
        <f t="shared" si="855"/>
        <v/>
      </c>
      <c r="AN920" s="445" t="str">
        <f t="shared" si="862"/>
        <v/>
      </c>
      <c r="AO920" s="388"/>
      <c r="AP920" s="445" t="str">
        <f t="shared" si="863"/>
        <v/>
      </c>
      <c r="AQ920" s="434">
        <f t="shared" si="864"/>
        <v>0.13</v>
      </c>
      <c r="AR920" s="451"/>
      <c r="AS920" s="434" t="str">
        <f t="shared" si="865"/>
        <v/>
      </c>
      <c r="AT920" s="389"/>
      <c r="AU920" s="435" t="str">
        <f t="shared" si="866"/>
        <v/>
      </c>
      <c r="AV920" s="364" t="str">
        <f t="shared" si="867"/>
        <v/>
      </c>
      <c r="AW920" s="389"/>
      <c r="AX920" s="365" t="str">
        <f t="shared" si="868"/>
        <v/>
      </c>
      <c r="AY920" s="366" t="str">
        <f t="shared" si="856"/>
        <v/>
      </c>
      <c r="AZ920" s="358" t="str">
        <f t="shared" si="857"/>
        <v/>
      </c>
      <c r="BA920" s="366" t="str">
        <f t="shared" si="858"/>
        <v/>
      </c>
      <c r="BB920" s="358" t="str">
        <f t="shared" si="859"/>
        <v/>
      </c>
      <c r="BC920" s="366" t="str">
        <f t="shared" si="860"/>
        <v/>
      </c>
      <c r="BD920" s="367" t="str">
        <f t="shared" si="861"/>
        <v/>
      </c>
      <c r="BE920" s="356"/>
      <c r="BF920" s="356"/>
      <c r="BG920" s="356"/>
      <c r="BH920" s="356"/>
    </row>
    <row r="921" spans="1:60" ht="21.75" thickBot="1" x14ac:dyDescent="0.4">
      <c r="A921" s="368" t="s">
        <v>294</v>
      </c>
      <c r="B921" s="381">
        <v>0.1</v>
      </c>
      <c r="C921" s="372"/>
      <c r="D921" s="368" t="s">
        <v>284</v>
      </c>
      <c r="E921" s="374"/>
      <c r="F921" s="375">
        <f>IF(B921&gt;0,(B921-B920)/B920,"")</f>
        <v>-0.23076923076923075</v>
      </c>
      <c r="G921" s="355"/>
      <c r="H921" s="355"/>
      <c r="I921" s="355">
        <v>20</v>
      </c>
      <c r="J921" s="355"/>
      <c r="Q921" s="364" t="str">
        <f t="shared" si="842"/>
        <v/>
      </c>
      <c r="R921" s="388"/>
      <c r="S921" s="364" t="str">
        <f t="shared" si="843"/>
        <v/>
      </c>
      <c r="T921" s="445" t="str">
        <f t="shared" si="844"/>
        <v/>
      </c>
      <c r="U921" s="388"/>
      <c r="V921" s="445" t="str">
        <f t="shared" si="845"/>
        <v/>
      </c>
      <c r="W921" s="388"/>
      <c r="X921" s="445" t="str">
        <f t="shared" si="846"/>
        <v/>
      </c>
      <c r="Y921" s="364" t="str">
        <f t="shared" si="847"/>
        <v/>
      </c>
      <c r="Z921" s="388"/>
      <c r="AA921" s="364" t="str">
        <f t="shared" si="848"/>
        <v/>
      </c>
      <c r="AB921" s="445" t="str">
        <f t="shared" si="849"/>
        <v/>
      </c>
      <c r="AC921" s="388"/>
      <c r="AD921" s="445" t="str">
        <f t="shared" si="850"/>
        <v/>
      </c>
      <c r="AE921" s="364" t="str">
        <f t="shared" si="851"/>
        <v/>
      </c>
      <c r="AF921" s="388"/>
      <c r="AG921" s="364"/>
      <c r="AH921" s="445" t="str">
        <f t="shared" si="852"/>
        <v/>
      </c>
      <c r="AI921" s="388"/>
      <c r="AJ921" s="445" t="str">
        <f t="shared" si="853"/>
        <v/>
      </c>
      <c r="AK921" s="364" t="str">
        <f t="shared" si="854"/>
        <v/>
      </c>
      <c r="AL921" s="388"/>
      <c r="AM921" s="364" t="str">
        <f t="shared" si="855"/>
        <v/>
      </c>
      <c r="AN921" s="445" t="str">
        <f t="shared" si="862"/>
        <v/>
      </c>
      <c r="AO921" s="388"/>
      <c r="AP921" s="445" t="str">
        <f t="shared" si="863"/>
        <v/>
      </c>
      <c r="AQ921" s="434" t="str">
        <f t="shared" si="864"/>
        <v/>
      </c>
      <c r="AR921" s="451"/>
      <c r="AS921" s="434">
        <f t="shared" si="865"/>
        <v>0.1</v>
      </c>
      <c r="AT921" s="389"/>
      <c r="AU921" s="435">
        <f t="shared" si="866"/>
        <v>-0.23076923076923075</v>
      </c>
      <c r="AV921" s="364" t="str">
        <f t="shared" si="867"/>
        <v/>
      </c>
      <c r="AW921" s="389"/>
      <c r="AX921" s="365" t="str">
        <f t="shared" si="868"/>
        <v/>
      </c>
      <c r="AY921" s="366" t="str">
        <f t="shared" si="856"/>
        <v/>
      </c>
      <c r="AZ921" s="358" t="str">
        <f t="shared" si="857"/>
        <v/>
      </c>
      <c r="BA921" s="366" t="str">
        <f t="shared" si="858"/>
        <v/>
      </c>
      <c r="BB921" s="358" t="str">
        <f t="shared" si="859"/>
        <v/>
      </c>
      <c r="BC921" s="366" t="str">
        <f t="shared" si="860"/>
        <v/>
      </c>
      <c r="BD921" s="367" t="str">
        <f t="shared" si="861"/>
        <v/>
      </c>
      <c r="BE921" s="356"/>
      <c r="BF921" s="356"/>
      <c r="BG921" s="356"/>
      <c r="BH921" s="356"/>
    </row>
    <row r="922" spans="1:60" ht="21.75" thickBot="1" x14ac:dyDescent="0.4">
      <c r="A922" s="368" t="s">
        <v>295</v>
      </c>
      <c r="B922" s="381">
        <v>0.1</v>
      </c>
      <c r="C922" s="372"/>
      <c r="D922" s="368" t="s">
        <v>286</v>
      </c>
      <c r="E922" s="374"/>
      <c r="F922" s="375">
        <f>IF(B922&gt;0,(B922-B920)/B920,"")</f>
        <v>-0.23076923076923075</v>
      </c>
      <c r="G922" s="355"/>
      <c r="H922" s="355"/>
      <c r="I922" s="355">
        <v>30</v>
      </c>
      <c r="J922" s="355"/>
      <c r="Q922" s="364" t="str">
        <f t="shared" si="842"/>
        <v/>
      </c>
      <c r="R922" s="388"/>
      <c r="S922" s="364" t="str">
        <f t="shared" si="843"/>
        <v/>
      </c>
      <c r="T922" s="445" t="str">
        <f t="shared" si="844"/>
        <v/>
      </c>
      <c r="U922" s="388"/>
      <c r="V922" s="445" t="str">
        <f t="shared" si="845"/>
        <v/>
      </c>
      <c r="W922" s="388"/>
      <c r="X922" s="445" t="str">
        <f t="shared" si="846"/>
        <v/>
      </c>
      <c r="Y922" s="364" t="str">
        <f t="shared" si="847"/>
        <v/>
      </c>
      <c r="Z922" s="388"/>
      <c r="AA922" s="364" t="str">
        <f t="shared" si="848"/>
        <v/>
      </c>
      <c r="AB922" s="445" t="str">
        <f t="shared" si="849"/>
        <v/>
      </c>
      <c r="AC922" s="388"/>
      <c r="AD922" s="445" t="str">
        <f t="shared" si="850"/>
        <v/>
      </c>
      <c r="AE922" s="364" t="str">
        <f t="shared" si="851"/>
        <v/>
      </c>
      <c r="AF922" s="388"/>
      <c r="AG922" s="364"/>
      <c r="AH922" s="445" t="str">
        <f t="shared" si="852"/>
        <v/>
      </c>
      <c r="AI922" s="388"/>
      <c r="AJ922" s="445" t="str">
        <f t="shared" si="853"/>
        <v/>
      </c>
      <c r="AK922" s="364" t="str">
        <f t="shared" si="854"/>
        <v/>
      </c>
      <c r="AL922" s="388"/>
      <c r="AM922" s="364" t="str">
        <f t="shared" si="855"/>
        <v/>
      </c>
      <c r="AN922" s="445" t="str">
        <f t="shared" si="862"/>
        <v/>
      </c>
      <c r="AO922" s="388"/>
      <c r="AP922" s="445" t="str">
        <f t="shared" si="863"/>
        <v/>
      </c>
      <c r="AQ922" s="434" t="str">
        <f t="shared" si="864"/>
        <v/>
      </c>
      <c r="AR922" s="451"/>
      <c r="AS922" s="434" t="str">
        <f t="shared" si="865"/>
        <v/>
      </c>
      <c r="AT922" s="389"/>
      <c r="AU922" s="435" t="str">
        <f t="shared" si="866"/>
        <v/>
      </c>
      <c r="AV922" s="364">
        <f t="shared" si="867"/>
        <v>0.1</v>
      </c>
      <c r="AW922" s="389"/>
      <c r="AX922" s="365">
        <f>IF(A922="16) Qual porcentagem dos recursos financeiros de São Carlos será investida em abastecimento de água e estruturas de saneamento em 2050?   ",F922,"")</f>
        <v>-0.23076923076923075</v>
      </c>
      <c r="AY922" s="366" t="str">
        <f t="shared" si="856"/>
        <v/>
      </c>
      <c r="AZ922" s="358" t="str">
        <f t="shared" si="857"/>
        <v/>
      </c>
      <c r="BA922" s="366" t="str">
        <f t="shared" si="858"/>
        <v/>
      </c>
      <c r="BB922" s="358" t="str">
        <f t="shared" si="859"/>
        <v/>
      </c>
      <c r="BC922" s="366" t="str">
        <f t="shared" si="860"/>
        <v/>
      </c>
      <c r="BD922" s="367" t="str">
        <f t="shared" si="861"/>
        <v/>
      </c>
      <c r="BE922" s="356"/>
      <c r="BF922" s="356"/>
      <c r="BG922" s="356"/>
      <c r="BH922" s="356"/>
    </row>
    <row r="923" spans="1:60" ht="21.75" thickBot="1" x14ac:dyDescent="0.4">
      <c r="A923" s="355"/>
      <c r="B923" s="355"/>
      <c r="C923" s="355"/>
      <c r="D923" s="355"/>
      <c r="E923" s="355"/>
      <c r="F923" s="383"/>
      <c r="G923" s="355"/>
      <c r="H923" s="823" t="s">
        <v>296</v>
      </c>
      <c r="I923" s="823"/>
      <c r="J923" s="355"/>
      <c r="Q923" s="364" t="str">
        <f t="shared" si="842"/>
        <v/>
      </c>
      <c r="R923" s="388"/>
      <c r="S923" s="364" t="str">
        <f t="shared" si="843"/>
        <v/>
      </c>
      <c r="T923" s="445" t="str">
        <f t="shared" si="844"/>
        <v/>
      </c>
      <c r="U923" s="388"/>
      <c r="V923" s="445" t="str">
        <f t="shared" si="845"/>
        <v/>
      </c>
      <c r="W923" s="388"/>
      <c r="X923" s="445" t="str">
        <f t="shared" si="846"/>
        <v/>
      </c>
      <c r="Y923" s="364" t="str">
        <f t="shared" si="847"/>
        <v/>
      </c>
      <c r="Z923" s="388"/>
      <c r="AA923" s="364" t="str">
        <f t="shared" si="848"/>
        <v/>
      </c>
      <c r="AB923" s="445" t="str">
        <f t="shared" si="849"/>
        <v/>
      </c>
      <c r="AC923" s="388"/>
      <c r="AD923" s="445" t="str">
        <f t="shared" si="850"/>
        <v/>
      </c>
      <c r="AE923" s="364" t="str">
        <f t="shared" si="851"/>
        <v/>
      </c>
      <c r="AF923" s="388"/>
      <c r="AG923" s="364"/>
      <c r="AH923" s="445" t="str">
        <f t="shared" si="852"/>
        <v/>
      </c>
      <c r="AI923" s="388"/>
      <c r="AJ923" s="445" t="str">
        <f t="shared" si="853"/>
        <v/>
      </c>
      <c r="AK923" s="364" t="str">
        <f t="shared" si="854"/>
        <v/>
      </c>
      <c r="AL923" s="388"/>
      <c r="AM923" s="364" t="str">
        <f t="shared" si="855"/>
        <v/>
      </c>
      <c r="AN923" s="445" t="str">
        <f t="shared" si="862"/>
        <v/>
      </c>
      <c r="AO923" s="388"/>
      <c r="AP923" s="445" t="str">
        <f t="shared" si="863"/>
        <v/>
      </c>
      <c r="AQ923" s="434" t="str">
        <f t="shared" si="864"/>
        <v/>
      </c>
      <c r="AR923" s="451"/>
      <c r="AS923" s="434" t="str">
        <f t="shared" si="865"/>
        <v/>
      </c>
      <c r="AT923" s="389"/>
      <c r="AU923" s="435" t="str">
        <f t="shared" si="866"/>
        <v/>
      </c>
      <c r="AV923" s="364" t="str">
        <f t="shared" si="867"/>
        <v/>
      </c>
      <c r="AW923" s="389"/>
      <c r="AX923" s="365" t="str">
        <f t="shared" si="868"/>
        <v/>
      </c>
      <c r="AY923" s="366" t="str">
        <f t="shared" si="856"/>
        <v/>
      </c>
      <c r="AZ923" s="358" t="str">
        <f t="shared" si="857"/>
        <v/>
      </c>
      <c r="BA923" s="366" t="str">
        <f t="shared" si="858"/>
        <v/>
      </c>
      <c r="BB923" s="358" t="str">
        <f t="shared" si="859"/>
        <v/>
      </c>
      <c r="BC923" s="366" t="str">
        <f t="shared" si="860"/>
        <v/>
      </c>
      <c r="BD923" s="367" t="str">
        <f t="shared" si="861"/>
        <v/>
      </c>
      <c r="BE923" s="356"/>
      <c r="BF923" s="356"/>
      <c r="BG923" s="356"/>
      <c r="BH923" s="356"/>
    </row>
    <row r="924" spans="1:60" ht="21.75" thickBot="1" x14ac:dyDescent="0.4">
      <c r="A924" s="368" t="s">
        <v>297</v>
      </c>
      <c r="B924" s="820" t="s">
        <v>405</v>
      </c>
      <c r="C924" s="821"/>
      <c r="D924" s="821"/>
      <c r="E924" s="821"/>
      <c r="F924" s="821"/>
      <c r="G924" s="822"/>
      <c r="H924" s="819">
        <v>0</v>
      </c>
      <c r="I924" s="819"/>
      <c r="J924" s="355"/>
      <c r="Q924" s="364" t="str">
        <f t="shared" si="842"/>
        <v/>
      </c>
      <c r="R924" s="388"/>
      <c r="S924" s="364" t="str">
        <f t="shared" si="843"/>
        <v/>
      </c>
      <c r="T924" s="445" t="str">
        <f t="shared" si="844"/>
        <v/>
      </c>
      <c r="U924" s="388"/>
      <c r="V924" s="445" t="str">
        <f t="shared" si="845"/>
        <v/>
      </c>
      <c r="W924" s="388"/>
      <c r="X924" s="445" t="str">
        <f t="shared" si="846"/>
        <v/>
      </c>
      <c r="Y924" s="364" t="str">
        <f t="shared" si="847"/>
        <v/>
      </c>
      <c r="Z924" s="388"/>
      <c r="AA924" s="364" t="str">
        <f t="shared" si="848"/>
        <v/>
      </c>
      <c r="AB924" s="445" t="str">
        <f t="shared" si="849"/>
        <v/>
      </c>
      <c r="AC924" s="388"/>
      <c r="AD924" s="445" t="str">
        <f t="shared" si="850"/>
        <v/>
      </c>
      <c r="AE924" s="364" t="str">
        <f t="shared" si="851"/>
        <v/>
      </c>
      <c r="AF924" s="388"/>
      <c r="AG924" s="364"/>
      <c r="AH924" s="445" t="str">
        <f t="shared" si="852"/>
        <v/>
      </c>
      <c r="AI924" s="388"/>
      <c r="AJ924" s="445" t="str">
        <f t="shared" si="853"/>
        <v/>
      </c>
      <c r="AK924" s="364" t="str">
        <f t="shared" si="854"/>
        <v/>
      </c>
      <c r="AL924" s="388"/>
      <c r="AM924" s="364" t="str">
        <f t="shared" si="855"/>
        <v/>
      </c>
      <c r="AN924" s="445" t="str">
        <f t="shared" si="862"/>
        <v/>
      </c>
      <c r="AO924" s="388"/>
      <c r="AP924" s="445" t="str">
        <f t="shared" si="863"/>
        <v/>
      </c>
      <c r="AQ924" s="434" t="str">
        <f t="shared" si="864"/>
        <v/>
      </c>
      <c r="AR924" s="451"/>
      <c r="AS924" s="434" t="str">
        <f t="shared" si="865"/>
        <v/>
      </c>
      <c r="AT924" s="389"/>
      <c r="AU924" s="435" t="str">
        <f t="shared" si="866"/>
        <v/>
      </c>
      <c r="AV924" s="364" t="str">
        <f t="shared" si="867"/>
        <v/>
      </c>
      <c r="AW924" s="389"/>
      <c r="AX924" s="365" t="str">
        <f t="shared" si="868"/>
        <v/>
      </c>
      <c r="AY924" s="366">
        <f t="shared" si="856"/>
        <v>0</v>
      </c>
      <c r="AZ924" s="358" t="str">
        <f t="shared" si="857"/>
        <v/>
      </c>
      <c r="BA924" s="366" t="str">
        <f t="shared" si="858"/>
        <v/>
      </c>
      <c r="BB924" s="358" t="str">
        <f t="shared" si="859"/>
        <v/>
      </c>
      <c r="BC924" s="366" t="str">
        <f t="shared" si="860"/>
        <v/>
      </c>
      <c r="BD924" s="367" t="str">
        <f t="shared" si="861"/>
        <v/>
      </c>
      <c r="BE924" s="356"/>
      <c r="BF924" s="356"/>
      <c r="BG924" s="356"/>
      <c r="BH924" s="356"/>
    </row>
    <row r="925" spans="1:60" ht="21.75" thickBot="1" x14ac:dyDescent="0.4">
      <c r="A925" s="368" t="s">
        <v>299</v>
      </c>
      <c r="B925" s="820" t="s">
        <v>300</v>
      </c>
      <c r="C925" s="821"/>
      <c r="D925" s="821"/>
      <c r="E925" s="821"/>
      <c r="F925" s="821"/>
      <c r="G925" s="822"/>
      <c r="H925" s="819">
        <v>1</v>
      </c>
      <c r="I925" s="819"/>
      <c r="J925" s="355"/>
      <c r="Q925" s="364" t="str">
        <f t="shared" si="842"/>
        <v/>
      </c>
      <c r="R925" s="388"/>
      <c r="S925" s="364" t="str">
        <f t="shared" si="843"/>
        <v/>
      </c>
      <c r="T925" s="445" t="str">
        <f t="shared" si="844"/>
        <v/>
      </c>
      <c r="U925" s="388"/>
      <c r="V925" s="445" t="str">
        <f t="shared" si="845"/>
        <v/>
      </c>
      <c r="W925" s="388"/>
      <c r="X925" s="445" t="str">
        <f t="shared" si="846"/>
        <v/>
      </c>
      <c r="Y925" s="364" t="str">
        <f t="shared" si="847"/>
        <v/>
      </c>
      <c r="Z925" s="388"/>
      <c r="AA925" s="364" t="str">
        <f t="shared" si="848"/>
        <v/>
      </c>
      <c r="AB925" s="445" t="str">
        <f t="shared" si="849"/>
        <v/>
      </c>
      <c r="AC925" s="388"/>
      <c r="AD925" s="445" t="str">
        <f t="shared" si="850"/>
        <v/>
      </c>
      <c r="AE925" s="364" t="str">
        <f t="shared" si="851"/>
        <v/>
      </c>
      <c r="AF925" s="388"/>
      <c r="AG925" s="364"/>
      <c r="AH925" s="445" t="str">
        <f t="shared" si="852"/>
        <v/>
      </c>
      <c r="AI925" s="388"/>
      <c r="AJ925" s="445" t="str">
        <f t="shared" si="853"/>
        <v/>
      </c>
      <c r="AK925" s="364" t="str">
        <f t="shared" si="854"/>
        <v/>
      </c>
      <c r="AL925" s="388"/>
      <c r="AM925" s="364" t="str">
        <f t="shared" si="855"/>
        <v/>
      </c>
      <c r="AN925" s="445" t="str">
        <f t="shared" si="862"/>
        <v/>
      </c>
      <c r="AO925" s="388"/>
      <c r="AP925" s="445" t="str">
        <f t="shared" si="863"/>
        <v/>
      </c>
      <c r="AQ925" s="434" t="str">
        <f t="shared" si="864"/>
        <v/>
      </c>
      <c r="AR925" s="451"/>
      <c r="AS925" s="434" t="str">
        <f t="shared" si="865"/>
        <v/>
      </c>
      <c r="AT925" s="389"/>
      <c r="AU925" s="435" t="str">
        <f t="shared" si="866"/>
        <v/>
      </c>
      <c r="AV925" s="364" t="str">
        <f t="shared" si="867"/>
        <v/>
      </c>
      <c r="AW925" s="389"/>
      <c r="AX925" s="365" t="str">
        <f t="shared" si="868"/>
        <v/>
      </c>
      <c r="AY925" s="366" t="str">
        <f t="shared" si="856"/>
        <v/>
      </c>
      <c r="AZ925" s="358">
        <f t="shared" si="857"/>
        <v>1</v>
      </c>
      <c r="BA925" s="366" t="str">
        <f t="shared" si="858"/>
        <v/>
      </c>
      <c r="BB925" s="358" t="str">
        <f t="shared" si="859"/>
        <v/>
      </c>
      <c r="BC925" s="366" t="str">
        <f t="shared" si="860"/>
        <v/>
      </c>
      <c r="BD925" s="367" t="str">
        <f t="shared" si="861"/>
        <v/>
      </c>
      <c r="BE925" s="356"/>
      <c r="BF925" s="356"/>
      <c r="BG925" s="356"/>
      <c r="BH925" s="356"/>
    </row>
    <row r="926" spans="1:60" ht="21.75" thickBot="1" x14ac:dyDescent="0.4">
      <c r="A926" s="368" t="s">
        <v>301</v>
      </c>
      <c r="B926" s="820" t="s">
        <v>406</v>
      </c>
      <c r="C926" s="821"/>
      <c r="D926" s="821"/>
      <c r="E926" s="821"/>
      <c r="F926" s="821"/>
      <c r="G926" s="822"/>
      <c r="H926" s="819">
        <v>0</v>
      </c>
      <c r="I926" s="819"/>
      <c r="J926" s="355"/>
      <c r="Q926" s="364" t="str">
        <f t="shared" si="842"/>
        <v/>
      </c>
      <c r="R926" s="388"/>
      <c r="S926" s="364" t="str">
        <f t="shared" si="843"/>
        <v/>
      </c>
      <c r="T926" s="445" t="str">
        <f t="shared" si="844"/>
        <v/>
      </c>
      <c r="U926" s="388"/>
      <c r="V926" s="445" t="str">
        <f t="shared" si="845"/>
        <v/>
      </c>
      <c r="W926" s="388"/>
      <c r="X926" s="445" t="str">
        <f t="shared" si="846"/>
        <v/>
      </c>
      <c r="Y926" s="364" t="str">
        <f t="shared" si="847"/>
        <v/>
      </c>
      <c r="Z926" s="388"/>
      <c r="AA926" s="364" t="str">
        <f t="shared" si="848"/>
        <v/>
      </c>
      <c r="AB926" s="445" t="str">
        <f t="shared" si="849"/>
        <v/>
      </c>
      <c r="AC926" s="388"/>
      <c r="AD926" s="445" t="str">
        <f t="shared" si="850"/>
        <v/>
      </c>
      <c r="AE926" s="364" t="str">
        <f t="shared" si="851"/>
        <v/>
      </c>
      <c r="AF926" s="388"/>
      <c r="AG926" s="364"/>
      <c r="AH926" s="445" t="str">
        <f t="shared" si="852"/>
        <v/>
      </c>
      <c r="AI926" s="388"/>
      <c r="AJ926" s="445" t="str">
        <f t="shared" si="853"/>
        <v/>
      </c>
      <c r="AK926" s="364" t="str">
        <f t="shared" si="854"/>
        <v/>
      </c>
      <c r="AL926" s="388"/>
      <c r="AM926" s="364" t="str">
        <f t="shared" si="855"/>
        <v/>
      </c>
      <c r="AN926" s="445" t="str">
        <f t="shared" si="862"/>
        <v/>
      </c>
      <c r="AO926" s="388"/>
      <c r="AP926" s="445" t="str">
        <f t="shared" si="863"/>
        <v/>
      </c>
      <c r="AQ926" s="434" t="str">
        <f t="shared" si="864"/>
        <v/>
      </c>
      <c r="AR926" s="451"/>
      <c r="AS926" s="434" t="str">
        <f t="shared" si="865"/>
        <v/>
      </c>
      <c r="AT926" s="389"/>
      <c r="AU926" s="435" t="str">
        <f t="shared" si="866"/>
        <v/>
      </c>
      <c r="AV926" s="364" t="str">
        <f t="shared" si="867"/>
        <v/>
      </c>
      <c r="AW926" s="389"/>
      <c r="AX926" s="365" t="str">
        <f t="shared" si="868"/>
        <v/>
      </c>
      <c r="AY926" s="366" t="str">
        <f t="shared" si="856"/>
        <v/>
      </c>
      <c r="AZ926" s="358" t="str">
        <f t="shared" si="857"/>
        <v/>
      </c>
      <c r="BA926" s="366">
        <f t="shared" si="858"/>
        <v>0</v>
      </c>
      <c r="BB926" s="358" t="str">
        <f t="shared" si="859"/>
        <v/>
      </c>
      <c r="BC926" s="366" t="str">
        <f t="shared" si="860"/>
        <v/>
      </c>
      <c r="BD926" s="367" t="str">
        <f t="shared" si="861"/>
        <v/>
      </c>
      <c r="BE926" s="356"/>
      <c r="BF926" s="356"/>
      <c r="BG926" s="356"/>
      <c r="BH926" s="356"/>
    </row>
    <row r="927" spans="1:60" ht="21.75" thickBot="1" x14ac:dyDescent="0.4">
      <c r="A927" s="368" t="s">
        <v>302</v>
      </c>
      <c r="B927" s="820" t="s">
        <v>3</v>
      </c>
      <c r="C927" s="821"/>
      <c r="D927" s="821"/>
      <c r="E927" s="821"/>
      <c r="F927" s="821"/>
      <c r="G927" s="822"/>
      <c r="H927" s="819">
        <v>1</v>
      </c>
      <c r="I927" s="819"/>
      <c r="J927" s="355"/>
      <c r="Q927" s="364" t="str">
        <f t="shared" si="842"/>
        <v/>
      </c>
      <c r="R927" s="388"/>
      <c r="S927" s="364" t="str">
        <f t="shared" si="843"/>
        <v/>
      </c>
      <c r="T927" s="445" t="str">
        <f t="shared" si="844"/>
        <v/>
      </c>
      <c r="U927" s="388"/>
      <c r="V927" s="445" t="str">
        <f t="shared" si="845"/>
        <v/>
      </c>
      <c r="W927" s="388"/>
      <c r="X927" s="445" t="str">
        <f t="shared" si="846"/>
        <v/>
      </c>
      <c r="Y927" s="364" t="str">
        <f t="shared" si="847"/>
        <v/>
      </c>
      <c r="Z927" s="388"/>
      <c r="AA927" s="364" t="str">
        <f t="shared" si="848"/>
        <v/>
      </c>
      <c r="AB927" s="445" t="str">
        <f t="shared" si="849"/>
        <v/>
      </c>
      <c r="AC927" s="388"/>
      <c r="AD927" s="445" t="str">
        <f t="shared" si="850"/>
        <v/>
      </c>
      <c r="AE927" s="364" t="str">
        <f t="shared" si="851"/>
        <v/>
      </c>
      <c r="AF927" s="388"/>
      <c r="AG927" s="364"/>
      <c r="AH927" s="445" t="str">
        <f t="shared" si="852"/>
        <v/>
      </c>
      <c r="AI927" s="388"/>
      <c r="AJ927" s="445" t="str">
        <f t="shared" si="853"/>
        <v/>
      </c>
      <c r="AK927" s="364" t="str">
        <f t="shared" si="854"/>
        <v/>
      </c>
      <c r="AL927" s="388"/>
      <c r="AM927" s="364" t="str">
        <f t="shared" si="855"/>
        <v/>
      </c>
      <c r="AN927" s="445" t="str">
        <f t="shared" si="862"/>
        <v/>
      </c>
      <c r="AO927" s="388"/>
      <c r="AP927" s="445" t="str">
        <f t="shared" si="863"/>
        <v/>
      </c>
      <c r="AQ927" s="434" t="str">
        <f t="shared" si="864"/>
        <v/>
      </c>
      <c r="AR927" s="451"/>
      <c r="AS927" s="434" t="str">
        <f t="shared" si="865"/>
        <v/>
      </c>
      <c r="AT927" s="389"/>
      <c r="AU927" s="435" t="str">
        <f t="shared" si="866"/>
        <v/>
      </c>
      <c r="AV927" s="364" t="str">
        <f t="shared" si="867"/>
        <v/>
      </c>
      <c r="AW927" s="389"/>
      <c r="AX927" s="365" t="str">
        <f t="shared" si="868"/>
        <v/>
      </c>
      <c r="AY927" s="366" t="str">
        <f t="shared" si="856"/>
        <v/>
      </c>
      <c r="AZ927" s="358" t="str">
        <f t="shared" si="857"/>
        <v/>
      </c>
      <c r="BA927" s="366" t="str">
        <f t="shared" si="858"/>
        <v/>
      </c>
      <c r="BB927" s="358">
        <f t="shared" si="859"/>
        <v>1</v>
      </c>
      <c r="BC927" s="366" t="str">
        <f t="shared" si="860"/>
        <v/>
      </c>
      <c r="BD927" s="367" t="str">
        <f t="shared" si="861"/>
        <v/>
      </c>
      <c r="BE927" s="356"/>
      <c r="BF927" s="356"/>
      <c r="BG927" s="356"/>
      <c r="BH927" s="356"/>
    </row>
    <row r="928" spans="1:60" ht="21.75" thickBot="1" x14ac:dyDescent="0.4">
      <c r="A928" s="368" t="s">
        <v>303</v>
      </c>
      <c r="B928" s="820" t="s">
        <v>402</v>
      </c>
      <c r="C928" s="821"/>
      <c r="D928" s="821"/>
      <c r="E928" s="821"/>
      <c r="F928" s="821"/>
      <c r="G928" s="822"/>
      <c r="H928" s="819">
        <v>1</v>
      </c>
      <c r="I928" s="819"/>
      <c r="J928" s="355"/>
      <c r="Q928" s="364" t="str">
        <f t="shared" si="842"/>
        <v/>
      </c>
      <c r="R928" s="388"/>
      <c r="S928" s="364" t="str">
        <f t="shared" si="843"/>
        <v/>
      </c>
      <c r="T928" s="445" t="str">
        <f t="shared" si="844"/>
        <v/>
      </c>
      <c r="U928" s="388"/>
      <c r="V928" s="445" t="str">
        <f t="shared" si="845"/>
        <v/>
      </c>
      <c r="W928" s="388"/>
      <c r="X928" s="445" t="str">
        <f t="shared" si="846"/>
        <v/>
      </c>
      <c r="Y928" s="364" t="str">
        <f t="shared" si="847"/>
        <v/>
      </c>
      <c r="Z928" s="388"/>
      <c r="AA928" s="364" t="str">
        <f t="shared" si="848"/>
        <v/>
      </c>
      <c r="AB928" s="445" t="str">
        <f t="shared" si="849"/>
        <v/>
      </c>
      <c r="AC928" s="388"/>
      <c r="AD928" s="445" t="str">
        <f t="shared" si="850"/>
        <v/>
      </c>
      <c r="AE928" s="364" t="str">
        <f t="shared" si="851"/>
        <v/>
      </c>
      <c r="AF928" s="388"/>
      <c r="AG928" s="364"/>
      <c r="AH928" s="445" t="str">
        <f t="shared" si="852"/>
        <v/>
      </c>
      <c r="AI928" s="388"/>
      <c r="AJ928" s="445" t="str">
        <f t="shared" si="853"/>
        <v/>
      </c>
      <c r="AK928" s="364" t="str">
        <f t="shared" si="854"/>
        <v/>
      </c>
      <c r="AL928" s="388"/>
      <c r="AM928" s="364" t="str">
        <f t="shared" si="855"/>
        <v/>
      </c>
      <c r="AN928" s="445" t="str">
        <f t="shared" si="862"/>
        <v/>
      </c>
      <c r="AO928" s="388"/>
      <c r="AP928" s="445" t="str">
        <f t="shared" si="863"/>
        <v/>
      </c>
      <c r="AQ928" s="434" t="str">
        <f t="shared" si="864"/>
        <v/>
      </c>
      <c r="AR928" s="451"/>
      <c r="AS928" s="434" t="str">
        <f t="shared" si="865"/>
        <v/>
      </c>
      <c r="AT928" s="389"/>
      <c r="AU928" s="435" t="str">
        <f t="shared" si="866"/>
        <v/>
      </c>
      <c r="AV928" s="364" t="str">
        <f t="shared" si="867"/>
        <v/>
      </c>
      <c r="AW928" s="389"/>
      <c r="AX928" s="365" t="str">
        <f t="shared" si="868"/>
        <v/>
      </c>
      <c r="AY928" s="366" t="str">
        <f t="shared" si="856"/>
        <v/>
      </c>
      <c r="AZ928" s="358" t="str">
        <f t="shared" si="857"/>
        <v/>
      </c>
      <c r="BA928" s="366" t="str">
        <f t="shared" si="858"/>
        <v/>
      </c>
      <c r="BB928" s="358" t="str">
        <f t="shared" si="859"/>
        <v/>
      </c>
      <c r="BC928" s="366">
        <f t="shared" si="860"/>
        <v>1</v>
      </c>
      <c r="BD928" s="367" t="str">
        <f t="shared" si="861"/>
        <v/>
      </c>
      <c r="BE928" s="356"/>
      <c r="BF928" s="356"/>
      <c r="BG928" s="356"/>
      <c r="BH928" s="356"/>
    </row>
    <row r="929" spans="1:83" ht="21.75" thickBot="1" x14ac:dyDescent="0.4">
      <c r="A929" s="368" t="s">
        <v>305</v>
      </c>
      <c r="B929" s="820"/>
      <c r="C929" s="821"/>
      <c r="D929" s="821"/>
      <c r="E929" s="821"/>
      <c r="F929" s="821"/>
      <c r="G929" s="822"/>
      <c r="H929" s="819"/>
      <c r="I929" s="819"/>
      <c r="J929" s="355"/>
      <c r="Q929" s="364" t="str">
        <f t="shared" si="842"/>
        <v/>
      </c>
      <c r="R929" s="388"/>
      <c r="S929" s="364" t="str">
        <f t="shared" si="843"/>
        <v/>
      </c>
      <c r="T929" s="445" t="str">
        <f t="shared" si="844"/>
        <v/>
      </c>
      <c r="U929" s="388"/>
      <c r="V929" s="445" t="str">
        <f t="shared" si="845"/>
        <v/>
      </c>
      <c r="W929" s="388"/>
      <c r="X929" s="445" t="str">
        <f t="shared" si="846"/>
        <v/>
      </c>
      <c r="Y929" s="364" t="str">
        <f t="shared" si="847"/>
        <v/>
      </c>
      <c r="Z929" s="388"/>
      <c r="AA929" s="364" t="str">
        <f t="shared" si="848"/>
        <v/>
      </c>
      <c r="AB929" s="445" t="str">
        <f t="shared" si="849"/>
        <v/>
      </c>
      <c r="AC929" s="388"/>
      <c r="AD929" s="445" t="str">
        <f t="shared" si="850"/>
        <v/>
      </c>
      <c r="AE929" s="364" t="str">
        <f t="shared" si="851"/>
        <v/>
      </c>
      <c r="AF929" s="388"/>
      <c r="AG929" s="364"/>
      <c r="AH929" s="445" t="str">
        <f t="shared" si="852"/>
        <v/>
      </c>
      <c r="AI929" s="388"/>
      <c r="AJ929" s="445" t="str">
        <f t="shared" si="853"/>
        <v/>
      </c>
      <c r="AK929" s="364" t="str">
        <f t="shared" si="854"/>
        <v/>
      </c>
      <c r="AL929" s="388"/>
      <c r="AM929" s="364" t="str">
        <f t="shared" si="855"/>
        <v/>
      </c>
      <c r="AN929" s="445" t="str">
        <f t="shared" si="862"/>
        <v/>
      </c>
      <c r="AO929" s="388"/>
      <c r="AP929" s="445" t="str">
        <f t="shared" si="863"/>
        <v/>
      </c>
      <c r="AQ929" s="434" t="str">
        <f t="shared" si="864"/>
        <v/>
      </c>
      <c r="AR929" s="451"/>
      <c r="AS929" s="434" t="str">
        <f t="shared" si="865"/>
        <v/>
      </c>
      <c r="AT929" s="389"/>
      <c r="AU929" s="435" t="str">
        <f t="shared" si="866"/>
        <v/>
      </c>
      <c r="AV929" s="364" t="str">
        <f t="shared" si="867"/>
        <v/>
      </c>
      <c r="AW929" s="389"/>
      <c r="AX929" s="365" t="str">
        <f t="shared" si="868"/>
        <v/>
      </c>
      <c r="AY929" s="366" t="str">
        <f t="shared" si="856"/>
        <v/>
      </c>
      <c r="AZ929" s="358" t="str">
        <f t="shared" si="857"/>
        <v/>
      </c>
      <c r="BA929" s="366" t="str">
        <f t="shared" si="858"/>
        <v/>
      </c>
      <c r="BB929" s="358" t="str">
        <f t="shared" si="859"/>
        <v/>
      </c>
      <c r="BC929" s="366" t="str">
        <f t="shared" si="860"/>
        <v/>
      </c>
      <c r="BD929" s="367">
        <f t="shared" si="861"/>
        <v>0</v>
      </c>
      <c r="BE929" s="356"/>
      <c r="BF929" s="356"/>
      <c r="BG929" s="356"/>
      <c r="BH929" s="356"/>
      <c r="BJ929" s="360">
        <f>IF(B904&lt;20,SUM(AY903:BC929),"")</f>
        <v>3</v>
      </c>
      <c r="BK929" s="360" t="str">
        <f>IF(AND(B904&gt;19,B904&lt;31),SUM(AY903:BC929),"")</f>
        <v/>
      </c>
      <c r="BL929" s="360" t="str">
        <f>IF(B904&gt;30,SUM(AY903:BC929),"")</f>
        <v/>
      </c>
      <c r="BM929" s="356"/>
      <c r="BN929" s="360" t="str">
        <f>IF(AND(B904&lt;20,BJ929=0),1,"")</f>
        <v/>
      </c>
      <c r="BO929" s="360" t="str">
        <f>IF(AND(B904&lt;20,BJ929=1),1,"")</f>
        <v/>
      </c>
      <c r="BP929" s="360" t="str">
        <f>IF(AND(B904&lt;20,BJ929=2),1,"")</f>
        <v/>
      </c>
      <c r="BQ929" s="360">
        <f>IF(AND(B904&lt;20,BJ929=3),1,"")</f>
        <v>1</v>
      </c>
      <c r="BR929" s="360" t="str">
        <f>IF(AND(B904&lt;20,BJ929=4),1,"")</f>
        <v/>
      </c>
      <c r="BS929" s="360" t="str">
        <f>IF(AND(B904&lt;20,BJ929=5),1,"")</f>
        <v/>
      </c>
      <c r="BT929" s="360" t="str">
        <f>IF(AND(AND(B904&gt;19,B904&lt;31),BK929=0),1,"")</f>
        <v/>
      </c>
      <c r="BU929" s="360" t="str">
        <f>IF(AND(AND(B904&gt;19,B904&lt;31),BK929=1),1,"")</f>
        <v/>
      </c>
      <c r="BV929" s="360" t="str">
        <f>IF(AND(AND(B904&gt;19,B904&lt;31),BK929=2),1,"")</f>
        <v/>
      </c>
      <c r="BW929" s="360" t="str">
        <f>IF(AND(AND(B904&gt;19,B904&lt;31),BK929=3),1,"")</f>
        <v/>
      </c>
      <c r="BX929" s="360" t="str">
        <f>IF(AND(AND(B904&gt;19,B904&lt;31),BK929=4),1,"")</f>
        <v/>
      </c>
      <c r="BY929" s="360" t="str">
        <f>IF(AND(AND(B904&gt;19,B904&lt;31),BK929=5),1,"")</f>
        <v/>
      </c>
      <c r="BZ929" s="360" t="str">
        <f>IF(AND(B904&gt;30,BL929=0),1,"")</f>
        <v/>
      </c>
      <c r="CA929" s="360" t="str">
        <f>IF(AND(B904&gt;30,BL929=1),1,"")</f>
        <v/>
      </c>
      <c r="CB929" s="360" t="str">
        <f>IF(AND(B904&gt;30,BL929=2),1,"")</f>
        <v/>
      </c>
      <c r="CC929" s="360" t="str">
        <f>IF(AND(B904&gt;30,BL929=3),1,"")</f>
        <v/>
      </c>
      <c r="CD929" s="360" t="str">
        <f>IF(AND(B904&gt;30,BL929=4),1,"")</f>
        <v/>
      </c>
      <c r="CE929" s="360" t="str">
        <f>IF(AND(B904&gt;30,BL929=5),1,"")</f>
        <v/>
      </c>
    </row>
    <row r="930" spans="1:83" ht="36" x14ac:dyDescent="0.35">
      <c r="A930" s="818" t="str">
        <f>CONCATENATE("Voluntário",J930)</f>
        <v>Voluntário33</v>
      </c>
      <c r="B930" s="818"/>
      <c r="C930" s="818"/>
      <c r="D930" s="818"/>
      <c r="E930" s="818"/>
      <c r="F930" s="818"/>
      <c r="G930" s="818"/>
      <c r="H930" s="818"/>
      <c r="I930" s="818"/>
      <c r="J930" s="355">
        <f>J901+1</f>
        <v>33</v>
      </c>
      <c r="Q930" s="396"/>
      <c r="S930" s="396"/>
      <c r="T930" s="396"/>
      <c r="V930" s="396"/>
      <c r="X930" s="396"/>
      <c r="Y930" s="396"/>
      <c r="AA930" s="396"/>
      <c r="AB930" s="396"/>
      <c r="AD930" s="396"/>
      <c r="AE930" s="396"/>
      <c r="AG930" s="396"/>
      <c r="AH930" s="396"/>
      <c r="AJ930" s="396"/>
      <c r="AK930" s="396"/>
      <c r="AM930" s="396"/>
      <c r="AN930" s="396"/>
      <c r="AP930" s="396"/>
      <c r="AV930" s="396"/>
      <c r="AX930" s="397"/>
      <c r="AY930" s="398"/>
      <c r="AZ930" s="399"/>
      <c r="BA930" s="398"/>
      <c r="BB930" s="399"/>
      <c r="BC930" s="398"/>
      <c r="BD930" s="398"/>
      <c r="BE930" s="356"/>
      <c r="BF930" s="356"/>
      <c r="BG930" s="356"/>
      <c r="BH930" s="356"/>
    </row>
    <row r="931" spans="1:83" ht="21" x14ac:dyDescent="0.35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Q931" s="396"/>
      <c r="S931" s="396"/>
      <c r="T931" s="396"/>
      <c r="V931" s="396"/>
      <c r="X931" s="396"/>
      <c r="Y931" s="396"/>
      <c r="AA931" s="396"/>
      <c r="AB931" s="396"/>
      <c r="AD931" s="396"/>
      <c r="AE931" s="396"/>
      <c r="AG931" s="396"/>
      <c r="AH931" s="396"/>
      <c r="AJ931" s="396"/>
      <c r="AK931" s="396"/>
      <c r="AM931" s="396"/>
      <c r="AN931" s="396"/>
      <c r="AP931" s="396"/>
      <c r="AV931" s="396"/>
      <c r="AX931" s="397"/>
      <c r="AY931" s="398"/>
      <c r="AZ931" s="399"/>
      <c r="BA931" s="398"/>
      <c r="BB931" s="399"/>
      <c r="BC931" s="398"/>
      <c r="BD931" s="398"/>
      <c r="BE931" s="356"/>
      <c r="BF931" s="356"/>
      <c r="BG931" s="356"/>
      <c r="BH931" s="356"/>
    </row>
    <row r="932" spans="1:83" ht="21" x14ac:dyDescent="0.35">
      <c r="A932" s="356" t="s">
        <v>271</v>
      </c>
      <c r="B932" s="824" t="s">
        <v>407</v>
      </c>
      <c r="C932" s="819"/>
      <c r="D932" s="819"/>
      <c r="E932" s="819"/>
      <c r="F932" s="819"/>
      <c r="G932" s="819"/>
      <c r="H932" s="819"/>
      <c r="I932" s="819"/>
      <c r="J932" s="355"/>
      <c r="Q932" s="396"/>
      <c r="S932" s="396"/>
      <c r="T932" s="396"/>
      <c r="V932" s="396"/>
      <c r="X932" s="396"/>
      <c r="Y932" s="396"/>
      <c r="AA932" s="396"/>
      <c r="AB932" s="396"/>
      <c r="AD932" s="396"/>
      <c r="AE932" s="396"/>
      <c r="AG932" s="396"/>
      <c r="AH932" s="396"/>
      <c r="AJ932" s="396"/>
      <c r="AK932" s="396"/>
      <c r="AM932" s="396"/>
      <c r="AN932" s="396"/>
      <c r="AP932" s="396"/>
      <c r="AV932" s="396"/>
      <c r="AX932" s="397"/>
      <c r="AY932" s="398"/>
      <c r="AZ932" s="399"/>
      <c r="BA932" s="398"/>
      <c r="BB932" s="399"/>
      <c r="BC932" s="398"/>
      <c r="BD932" s="398"/>
      <c r="BE932" s="356"/>
      <c r="BF932" s="356"/>
      <c r="BG932" s="356"/>
      <c r="BH932" s="356"/>
    </row>
    <row r="933" spans="1:83" ht="21" x14ac:dyDescent="0.35">
      <c r="A933" s="356" t="s">
        <v>272</v>
      </c>
      <c r="B933" s="819">
        <v>18</v>
      </c>
      <c r="C933" s="819"/>
      <c r="D933" s="819"/>
      <c r="E933" s="819"/>
      <c r="F933" s="819"/>
      <c r="G933" s="819"/>
      <c r="H933" s="819"/>
      <c r="I933" s="819"/>
      <c r="J933" s="355"/>
      <c r="Q933" s="396"/>
      <c r="S933" s="396"/>
      <c r="T933" s="396"/>
      <c r="V933" s="396"/>
      <c r="X933" s="396"/>
      <c r="Y933" s="396"/>
      <c r="AA933" s="396"/>
      <c r="AB933" s="396"/>
      <c r="AD933" s="396"/>
      <c r="AE933" s="396"/>
      <c r="AG933" s="396"/>
      <c r="AH933" s="396"/>
      <c r="AJ933" s="396"/>
      <c r="AK933" s="396"/>
      <c r="AM933" s="396"/>
      <c r="AN933" s="396"/>
      <c r="AP933" s="396"/>
      <c r="AV933" s="396"/>
      <c r="AX933" s="397"/>
      <c r="AY933" s="398"/>
      <c r="AZ933" s="399"/>
      <c r="BA933" s="398"/>
      <c r="BB933" s="399"/>
      <c r="BC933" s="398"/>
      <c r="BD933" s="398"/>
      <c r="BE933" s="356"/>
      <c r="BF933" s="360">
        <f>IF(B933&lt;20,1,"")</f>
        <v>1</v>
      </c>
      <c r="BG933" s="360" t="str">
        <f>IF(AND(B933&gt;19,B933&lt;31),1,"")</f>
        <v/>
      </c>
      <c r="BH933" s="360" t="str">
        <f>IF(B933&gt;30,1,"")</f>
        <v/>
      </c>
    </row>
    <row r="934" spans="1:83" ht="21" x14ac:dyDescent="0.35">
      <c r="A934" s="356" t="s">
        <v>273</v>
      </c>
      <c r="B934" s="819" t="s">
        <v>400</v>
      </c>
      <c r="C934" s="819"/>
      <c r="D934" s="819"/>
      <c r="E934" s="819"/>
      <c r="F934" s="819"/>
      <c r="G934" s="819"/>
      <c r="H934" s="819"/>
      <c r="I934" s="819"/>
      <c r="J934" s="355"/>
      <c r="Q934" s="396"/>
      <c r="S934" s="396"/>
      <c r="T934" s="396"/>
      <c r="V934" s="396"/>
      <c r="X934" s="396"/>
      <c r="Y934" s="396"/>
      <c r="AA934" s="396"/>
      <c r="AB934" s="396"/>
      <c r="AD934" s="396"/>
      <c r="AE934" s="396"/>
      <c r="AG934" s="396"/>
      <c r="AH934" s="396"/>
      <c r="AJ934" s="396"/>
      <c r="AK934" s="396"/>
      <c r="AM934" s="396"/>
      <c r="AN934" s="396"/>
      <c r="AP934" s="396"/>
      <c r="AV934" s="396"/>
      <c r="AX934" s="397"/>
      <c r="AY934" s="398"/>
      <c r="AZ934" s="399"/>
      <c r="BA934" s="398"/>
      <c r="BB934" s="399"/>
      <c r="BC934" s="398"/>
      <c r="BD934" s="398"/>
      <c r="BE934" s="356"/>
      <c r="BF934" s="356"/>
      <c r="BG934" s="356"/>
      <c r="BH934" s="356"/>
    </row>
    <row r="935" spans="1:83" ht="21.75" thickBot="1" x14ac:dyDescent="0.4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Q935" s="396"/>
      <c r="S935" s="396"/>
      <c r="T935" s="396"/>
      <c r="V935" s="396"/>
      <c r="X935" s="396"/>
      <c r="Y935" s="396"/>
      <c r="AA935" s="396"/>
      <c r="AB935" s="396"/>
      <c r="AD935" s="396"/>
      <c r="AE935" s="396"/>
      <c r="AG935" s="396"/>
      <c r="AH935" s="396"/>
      <c r="AJ935" s="396"/>
      <c r="AK935" s="396"/>
      <c r="AM935" s="396"/>
      <c r="AN935" s="396"/>
      <c r="AP935" s="396"/>
      <c r="AV935" s="396"/>
      <c r="AX935" s="397"/>
      <c r="AY935" s="398"/>
      <c r="AZ935" s="399"/>
      <c r="BA935" s="398"/>
      <c r="BB935" s="399"/>
      <c r="BC935" s="398"/>
      <c r="BD935" s="398"/>
      <c r="BE935" s="356"/>
      <c r="BF935" s="356"/>
      <c r="BG935" s="356"/>
      <c r="BH935" s="356"/>
    </row>
    <row r="936" spans="1:83" ht="21.75" thickBot="1" x14ac:dyDescent="0.4">
      <c r="A936" s="368" t="s">
        <v>275</v>
      </c>
      <c r="B936" s="369">
        <v>3</v>
      </c>
      <c r="C936" s="370"/>
      <c r="D936" s="355"/>
      <c r="E936" s="355"/>
      <c r="F936" s="355"/>
      <c r="G936" s="355"/>
      <c r="H936" s="355"/>
      <c r="I936" s="355"/>
      <c r="J936" s="355"/>
      <c r="Q936" s="364" t="str">
        <f t="shared" ref="Q936:Q958" si="869">IF(A936="5) Quanto a sua casa pagava de conta de água mensalmente há 10 anos atrás (aproximadamente)?",F936,"")</f>
        <v/>
      </c>
      <c r="R936" s="388"/>
      <c r="S936" s="364" t="str">
        <f t="shared" ref="S936:S958" si="870">IF(A936="5) Quanto a sua casa pagava de conta de água mensalmente há 10 anos atrás (aproximadamente)?",I936,"")</f>
        <v/>
      </c>
      <c r="T936" s="445" t="str">
        <f t="shared" ref="T936:T958" si="871">IF(A936="6) Quanto a sua casa paga de conta de água hoje?  ",F936,"")</f>
        <v/>
      </c>
      <c r="U936" s="388"/>
      <c r="V936" s="445" t="str">
        <f t="shared" ref="V936:V958" si="872">IF(A936="7) Quanto você acha que sua casa pagará de conta de água em 2030?",F936,"")</f>
        <v/>
      </c>
      <c r="W936" s="388"/>
      <c r="X936" s="445" t="str">
        <f t="shared" ref="X936:X958" si="873">IF(A936="7) Quanto você acha que sua casa pagará de conta de água em 2030?",I936,"")</f>
        <v/>
      </c>
      <c r="Y936" s="364" t="str">
        <f t="shared" ref="Y936:Y958" si="874">IF(A936="8) Quanto você acha que sua casa pagará de conta de água em 2050?  ",F936,"")</f>
        <v/>
      </c>
      <c r="Z936" s="388"/>
      <c r="AA936" s="364" t="str">
        <f t="shared" ref="AA936:AA958" si="875">IF(A936="8) Quanto você acha que sua casa pagará de conta de água em 2050?  ",I936,"")</f>
        <v/>
      </c>
      <c r="AB936" s="445" t="str">
        <f t="shared" ref="AB936:AB958" si="876">IF(A936="9) Há dez anos atrás, sua casa produzia quantas sacolinhas de lixo por semana (aproximadamente)?",F936,"")</f>
        <v/>
      </c>
      <c r="AC936" s="388"/>
      <c r="AD936" s="445" t="str">
        <f t="shared" ref="AD936:AD958" si="877">IF(A936="9) Há dez anos atrás, sua casa produzia quantas sacolinhas de lixo por semana (aproximadamente)?",I936,"")</f>
        <v/>
      </c>
      <c r="AE936" s="364" t="str">
        <f t="shared" ref="AE936:AE958" si="878">IF(A936="10) Sua casa produz quantas sacolinhas de lixo por semana hoje em dia?   ",F936,"")</f>
        <v/>
      </c>
      <c r="AF936" s="388"/>
      <c r="AG936" s="364"/>
      <c r="AH936" s="445" t="str">
        <f t="shared" ref="AH936:AH958" si="879">IF(A936="11) Quantas sacolinhas de lixo você acha que sua casa produzirá por semana em 2030?  ",F936,"")</f>
        <v/>
      </c>
      <c r="AI936" s="388"/>
      <c r="AJ936" s="445" t="str">
        <f t="shared" ref="AJ936:AJ958" si="880">IF(A936="11) Quantas sacolinhas de lixo você acha que sua casa produzirá por semana em 2030?  ",I936,"")</f>
        <v/>
      </c>
      <c r="AK936" s="364" t="str">
        <f t="shared" ref="AK936:AK958" si="881">IF(A936="12) Quantas sacolinhas de lixo você acha que sua casa produzirá por semana em 2050?  ",F936,"")</f>
        <v/>
      </c>
      <c r="AL936" s="388"/>
      <c r="AM936" s="364" t="str">
        <f t="shared" ref="AM936:AM958" si="882">IF(A936="12) Quantas sacolinhas de lixo você acha que sua casa produzirá por semana em 2050?  ",I936,"")</f>
        <v/>
      </c>
      <c r="AN936" s="445" t="str">
        <f>IF(A936="13) Qual porcentagem dos recursos financeiros de São Carlos era investida em abastecimento de água e estruturas de saneamento dez anos atrás? ",B936,"")</f>
        <v/>
      </c>
      <c r="AO936" s="388"/>
      <c r="AP936" s="445" t="str">
        <f>IF(A936="13) Qual porcentagem dos recursos financeiros de São Carlos era investida em abastecimento de água e estruturas de saneamento dez anos atrás? ",F936,"")</f>
        <v/>
      </c>
      <c r="AQ936" s="434" t="str">
        <f>IF(A936="14) Qual porcentagem dos recursos financeiros de São Carlos é investida em abastecimento de água e estruturas de saneamento hoje? ",B936,"")</f>
        <v/>
      </c>
      <c r="AR936" s="451"/>
      <c r="AS936" s="434" t="str">
        <f>IF(A936="15) Qual porcentagem dos recursos financeiros de São Carlos será investida em abastecimento de água e estruturas de saneamento em 2030? ",B936,"")</f>
        <v/>
      </c>
      <c r="AT936" s="389"/>
      <c r="AU936" s="435" t="str">
        <f>IF(A936="15) Qual porcentagem dos recursos financeiros de São Carlos será investida em abastecimento de água e estruturas de saneamento em 2030? ",F936,"")</f>
        <v/>
      </c>
      <c r="AV936" s="364" t="str">
        <f>IF(A936="16) Qual porcentagem dos recursos financeiros de São Carlos será investida em abastecimento de água e estruturas de saneamento em 2050?   ",B936,"")</f>
        <v/>
      </c>
      <c r="AW936" s="389"/>
      <c r="AX936" s="365" t="str">
        <f>IF(A936="16) Qual porcentagem dos recursos financeiros de São Carlos será investida em abastecimento de água e estruturas de saneamento em 2050?   ",B936,"")</f>
        <v/>
      </c>
      <c r="AY936" s="366" t="str">
        <f t="shared" ref="AY936:AY958" si="883">IF(A936="17) De onde vem a água que você bebe?  ",H936,"")</f>
        <v/>
      </c>
      <c r="AZ936" s="358" t="str">
        <f t="shared" ref="AZ936:AZ958" si="884">IF(A936="18) Quem é responsável por trazer água para sua casa?  ",H936,"")</f>
        <v/>
      </c>
      <c r="BA936" s="366" t="str">
        <f t="shared" ref="BA936:BA958" si="885">IF(A936="19) O que acontece com o esgoto que sai da sua casa?  ",H936,"")</f>
        <v/>
      </c>
      <c r="BB936" s="358" t="str">
        <f t="shared" ref="BB936:BB958" si="886">IF(A936="20) Quem consome mais água em sua cidade: a população, as indústrias ou as fazendas? ",H936,"")</f>
        <v/>
      </c>
      <c r="BC936" s="366" t="str">
        <f t="shared" ref="BC936:BC958" si="887">IF(A936="21) Você se preocupa se a cidade em que você mora terá água para beber em 2100?  ",H936,"")</f>
        <v/>
      </c>
      <c r="BD936" s="367" t="str">
        <f t="shared" ref="BD936:BD958" si="888">IF(A936="22) Você acredita que pode ajudar no processo de decisão sobre gerenciamento dos recursos hídricos?  Se sim, como? ",H936,"")</f>
        <v/>
      </c>
      <c r="BE936" s="356"/>
      <c r="BF936" s="356"/>
      <c r="BG936" s="356"/>
      <c r="BH936" s="356"/>
    </row>
    <row r="937" spans="1:83" ht="21.75" thickBot="1" x14ac:dyDescent="0.4">
      <c r="A937" s="368" t="s">
        <v>276</v>
      </c>
      <c r="B937" s="369">
        <v>3</v>
      </c>
      <c r="C937" s="370"/>
      <c r="D937" s="355"/>
      <c r="E937" s="355"/>
      <c r="F937" s="355"/>
      <c r="G937" s="355"/>
      <c r="H937" s="355"/>
      <c r="I937" s="355"/>
      <c r="J937" s="355"/>
      <c r="Q937" s="364" t="str">
        <f t="shared" si="869"/>
        <v/>
      </c>
      <c r="R937" s="388"/>
      <c r="S937" s="364" t="str">
        <f t="shared" si="870"/>
        <v/>
      </c>
      <c r="T937" s="445" t="str">
        <f t="shared" si="871"/>
        <v/>
      </c>
      <c r="U937" s="388"/>
      <c r="V937" s="445" t="str">
        <f t="shared" si="872"/>
        <v/>
      </c>
      <c r="W937" s="388"/>
      <c r="X937" s="445" t="str">
        <f t="shared" si="873"/>
        <v/>
      </c>
      <c r="Y937" s="364" t="str">
        <f t="shared" si="874"/>
        <v/>
      </c>
      <c r="Z937" s="388"/>
      <c r="AA937" s="364" t="str">
        <f t="shared" si="875"/>
        <v/>
      </c>
      <c r="AB937" s="445" t="str">
        <f t="shared" si="876"/>
        <v/>
      </c>
      <c r="AC937" s="388"/>
      <c r="AD937" s="445" t="str">
        <f t="shared" si="877"/>
        <v/>
      </c>
      <c r="AE937" s="364" t="str">
        <f t="shared" si="878"/>
        <v/>
      </c>
      <c r="AF937" s="388"/>
      <c r="AG937" s="364"/>
      <c r="AH937" s="445" t="str">
        <f t="shared" si="879"/>
        <v/>
      </c>
      <c r="AI937" s="388"/>
      <c r="AJ937" s="445" t="str">
        <f t="shared" si="880"/>
        <v/>
      </c>
      <c r="AK937" s="364" t="str">
        <f t="shared" si="881"/>
        <v/>
      </c>
      <c r="AL937" s="388"/>
      <c r="AM937" s="364" t="str">
        <f t="shared" si="882"/>
        <v/>
      </c>
      <c r="AN937" s="445" t="str">
        <f t="shared" ref="AN937:AN958" si="889">IF(A937="13) Qual porcentagem dos recursos financeiros de São Carlos era investida em abastecimento de água e estruturas de saneamento dez anos atrás? ",B937,"")</f>
        <v/>
      </c>
      <c r="AO937" s="388"/>
      <c r="AP937" s="445" t="str">
        <f t="shared" ref="AP937:AP958" si="890">IF(A937="13) Qual porcentagem dos recursos financeiros de São Carlos era investida em abastecimento de água e estruturas de saneamento dez anos atrás? ",F937,"")</f>
        <v/>
      </c>
      <c r="AQ937" s="434" t="str">
        <f t="shared" ref="AQ937:AQ958" si="891">IF(A937="14) Qual porcentagem dos recursos financeiros de São Carlos é investida em abastecimento de água e estruturas de saneamento hoje? ",B937,"")</f>
        <v/>
      </c>
      <c r="AR937" s="451"/>
      <c r="AS937" s="434" t="str">
        <f t="shared" ref="AS937:AS958" si="892">IF(A937="15) Qual porcentagem dos recursos financeiros de São Carlos será investida em abastecimento de água e estruturas de saneamento em 2030? ",B937,"")</f>
        <v/>
      </c>
      <c r="AT937" s="389"/>
      <c r="AU937" s="435" t="str">
        <f t="shared" ref="AU937:AU958" si="893">IF(A937="15) Qual porcentagem dos recursos financeiros de São Carlos será investida em abastecimento de água e estruturas de saneamento em 2030? ",F937,"")</f>
        <v/>
      </c>
      <c r="AV937" s="364" t="str">
        <f t="shared" ref="AV937:AV958" si="894">IF(A937="16) Qual porcentagem dos recursos financeiros de São Carlos será investida em abastecimento de água e estruturas de saneamento em 2050?   ",B937,"")</f>
        <v/>
      </c>
      <c r="AW937" s="389"/>
      <c r="AX937" s="365" t="str">
        <f t="shared" ref="AX937:AX958" si="895">IF(A937="16) Qual porcentagem dos recursos financeiros de São Carlos será investida em abastecimento de água e estruturas de saneamento em 2050?   ",B937,"")</f>
        <v/>
      </c>
      <c r="AY937" s="366" t="str">
        <f t="shared" si="883"/>
        <v/>
      </c>
      <c r="AZ937" s="358" t="str">
        <f t="shared" si="884"/>
        <v/>
      </c>
      <c r="BA937" s="366" t="str">
        <f t="shared" si="885"/>
        <v/>
      </c>
      <c r="BB937" s="358" t="str">
        <f t="shared" si="886"/>
        <v/>
      </c>
      <c r="BC937" s="366" t="str">
        <f t="shared" si="887"/>
        <v/>
      </c>
      <c r="BD937" s="367" t="str">
        <f t="shared" si="888"/>
        <v/>
      </c>
      <c r="BE937" s="356"/>
      <c r="BF937" s="356"/>
      <c r="BG937" s="356"/>
      <c r="BH937" s="356"/>
    </row>
    <row r="938" spans="1:83" ht="21.75" thickBot="1" x14ac:dyDescent="0.4">
      <c r="A938" s="368" t="s">
        <v>277</v>
      </c>
      <c r="B938" s="369">
        <v>3</v>
      </c>
      <c r="C938" s="371"/>
      <c r="D938" s="355"/>
      <c r="E938" s="355"/>
      <c r="F938" s="355"/>
      <c r="G938" s="355"/>
      <c r="H938" s="355"/>
      <c r="I938" s="355"/>
      <c r="J938" s="355"/>
      <c r="Q938" s="364" t="str">
        <f t="shared" si="869"/>
        <v/>
      </c>
      <c r="R938" s="388"/>
      <c r="S938" s="364" t="str">
        <f t="shared" si="870"/>
        <v/>
      </c>
      <c r="T938" s="445" t="str">
        <f t="shared" si="871"/>
        <v/>
      </c>
      <c r="U938" s="388"/>
      <c r="V938" s="445" t="str">
        <f t="shared" si="872"/>
        <v/>
      </c>
      <c r="W938" s="388"/>
      <c r="X938" s="445" t="str">
        <f t="shared" si="873"/>
        <v/>
      </c>
      <c r="Y938" s="364" t="str">
        <f t="shared" si="874"/>
        <v/>
      </c>
      <c r="Z938" s="388"/>
      <c r="AA938" s="364" t="str">
        <f t="shared" si="875"/>
        <v/>
      </c>
      <c r="AB938" s="445" t="str">
        <f t="shared" si="876"/>
        <v/>
      </c>
      <c r="AC938" s="388"/>
      <c r="AD938" s="445" t="str">
        <f t="shared" si="877"/>
        <v/>
      </c>
      <c r="AE938" s="364" t="str">
        <f t="shared" si="878"/>
        <v/>
      </c>
      <c r="AF938" s="388"/>
      <c r="AG938" s="364"/>
      <c r="AH938" s="445" t="str">
        <f t="shared" si="879"/>
        <v/>
      </c>
      <c r="AI938" s="388"/>
      <c r="AJ938" s="445" t="str">
        <f t="shared" si="880"/>
        <v/>
      </c>
      <c r="AK938" s="364" t="str">
        <f t="shared" si="881"/>
        <v/>
      </c>
      <c r="AL938" s="388"/>
      <c r="AM938" s="364" t="str">
        <f t="shared" si="882"/>
        <v/>
      </c>
      <c r="AN938" s="445" t="str">
        <f t="shared" si="889"/>
        <v/>
      </c>
      <c r="AO938" s="388"/>
      <c r="AP938" s="445" t="str">
        <f t="shared" si="890"/>
        <v/>
      </c>
      <c r="AQ938" s="434" t="str">
        <f t="shared" si="891"/>
        <v/>
      </c>
      <c r="AR938" s="451"/>
      <c r="AS938" s="434" t="str">
        <f t="shared" si="892"/>
        <v/>
      </c>
      <c r="AT938" s="389"/>
      <c r="AU938" s="435" t="str">
        <f t="shared" si="893"/>
        <v/>
      </c>
      <c r="AV938" s="364" t="str">
        <f t="shared" si="894"/>
        <v/>
      </c>
      <c r="AW938" s="389"/>
      <c r="AX938" s="365" t="str">
        <f t="shared" si="895"/>
        <v/>
      </c>
      <c r="AY938" s="366" t="str">
        <f t="shared" si="883"/>
        <v/>
      </c>
      <c r="AZ938" s="358" t="str">
        <f t="shared" si="884"/>
        <v/>
      </c>
      <c r="BA938" s="366" t="str">
        <f t="shared" si="885"/>
        <v/>
      </c>
      <c r="BB938" s="358" t="str">
        <f t="shared" si="886"/>
        <v/>
      </c>
      <c r="BC938" s="366" t="str">
        <f t="shared" si="887"/>
        <v/>
      </c>
      <c r="BD938" s="367" t="str">
        <f t="shared" si="888"/>
        <v/>
      </c>
      <c r="BE938" s="356"/>
      <c r="BF938" s="356"/>
      <c r="BG938" s="356"/>
      <c r="BH938" s="356"/>
    </row>
    <row r="939" spans="1:83" ht="21.75" thickBot="1" x14ac:dyDescent="0.4">
      <c r="A939" s="368" t="s">
        <v>278</v>
      </c>
      <c r="B939" s="369">
        <v>2</v>
      </c>
      <c r="C939" s="370"/>
      <c r="D939" s="355"/>
      <c r="E939" s="355"/>
      <c r="F939" s="355"/>
      <c r="G939" s="355"/>
      <c r="H939" s="355"/>
      <c r="I939" s="355"/>
      <c r="J939" s="355"/>
      <c r="Q939" s="364" t="str">
        <f t="shared" si="869"/>
        <v/>
      </c>
      <c r="R939" s="388"/>
      <c r="S939" s="364" t="str">
        <f t="shared" si="870"/>
        <v/>
      </c>
      <c r="T939" s="445" t="str">
        <f t="shared" si="871"/>
        <v/>
      </c>
      <c r="U939" s="388"/>
      <c r="V939" s="445" t="str">
        <f t="shared" si="872"/>
        <v/>
      </c>
      <c r="W939" s="388"/>
      <c r="X939" s="445" t="str">
        <f t="shared" si="873"/>
        <v/>
      </c>
      <c r="Y939" s="364" t="str">
        <f t="shared" si="874"/>
        <v/>
      </c>
      <c r="Z939" s="388"/>
      <c r="AA939" s="364" t="str">
        <f t="shared" si="875"/>
        <v/>
      </c>
      <c r="AB939" s="445" t="str">
        <f t="shared" si="876"/>
        <v/>
      </c>
      <c r="AC939" s="388"/>
      <c r="AD939" s="445" t="str">
        <f t="shared" si="877"/>
        <v/>
      </c>
      <c r="AE939" s="364" t="str">
        <f t="shared" si="878"/>
        <v/>
      </c>
      <c r="AF939" s="388"/>
      <c r="AG939" s="364"/>
      <c r="AH939" s="445" t="str">
        <f t="shared" si="879"/>
        <v/>
      </c>
      <c r="AI939" s="388"/>
      <c r="AJ939" s="445" t="str">
        <f t="shared" si="880"/>
        <v/>
      </c>
      <c r="AK939" s="364" t="str">
        <f t="shared" si="881"/>
        <v/>
      </c>
      <c r="AL939" s="388"/>
      <c r="AM939" s="364" t="str">
        <f t="shared" si="882"/>
        <v/>
      </c>
      <c r="AN939" s="445" t="str">
        <f t="shared" si="889"/>
        <v/>
      </c>
      <c r="AO939" s="388"/>
      <c r="AP939" s="445" t="str">
        <f t="shared" si="890"/>
        <v/>
      </c>
      <c r="AQ939" s="434" t="str">
        <f t="shared" si="891"/>
        <v/>
      </c>
      <c r="AR939" s="451"/>
      <c r="AS939" s="434" t="str">
        <f t="shared" si="892"/>
        <v/>
      </c>
      <c r="AT939" s="389"/>
      <c r="AU939" s="435" t="str">
        <f t="shared" si="893"/>
        <v/>
      </c>
      <c r="AV939" s="364" t="str">
        <f t="shared" si="894"/>
        <v/>
      </c>
      <c r="AW939" s="389"/>
      <c r="AX939" s="365" t="str">
        <f t="shared" si="895"/>
        <v/>
      </c>
      <c r="AY939" s="366" t="str">
        <f t="shared" si="883"/>
        <v/>
      </c>
      <c r="AZ939" s="358" t="str">
        <f t="shared" si="884"/>
        <v/>
      </c>
      <c r="BA939" s="366" t="str">
        <f t="shared" si="885"/>
        <v/>
      </c>
      <c r="BB939" s="358" t="str">
        <f t="shared" si="886"/>
        <v/>
      </c>
      <c r="BC939" s="366" t="str">
        <f t="shared" si="887"/>
        <v/>
      </c>
      <c r="BD939" s="367" t="str">
        <f t="shared" si="888"/>
        <v/>
      </c>
      <c r="BE939" s="356"/>
      <c r="BF939" s="356"/>
      <c r="BG939" s="356"/>
      <c r="BH939" s="356"/>
    </row>
    <row r="940" spans="1:83" ht="21.75" thickBot="1" x14ac:dyDescent="0.4">
      <c r="A940" s="368" t="s">
        <v>279</v>
      </c>
      <c r="B940" s="369"/>
      <c r="C940" s="372"/>
      <c r="D940" s="814" t="s">
        <v>280</v>
      </c>
      <c r="E940" s="815"/>
      <c r="F940" s="373">
        <f>IF(B936&gt;0,B940/B936,"")</f>
        <v>0</v>
      </c>
      <c r="G940" s="368" t="s">
        <v>281</v>
      </c>
      <c r="H940" s="374"/>
      <c r="I940" s="375">
        <f>IF(B936&gt;0,(F940-F941)/F941,"")</f>
        <v>-1</v>
      </c>
      <c r="J940" s="355"/>
      <c r="Q940" s="364"/>
      <c r="R940" s="388"/>
      <c r="S940" s="364">
        <f t="shared" si="870"/>
        <v>-1</v>
      </c>
      <c r="T940" s="445" t="str">
        <f t="shared" si="871"/>
        <v/>
      </c>
      <c r="U940" s="388"/>
      <c r="V940" s="445" t="str">
        <f t="shared" si="872"/>
        <v/>
      </c>
      <c r="W940" s="388"/>
      <c r="X940" s="445" t="str">
        <f t="shared" si="873"/>
        <v/>
      </c>
      <c r="Y940" s="364" t="str">
        <f t="shared" si="874"/>
        <v/>
      </c>
      <c r="Z940" s="388"/>
      <c r="AA940" s="364" t="str">
        <f t="shared" si="875"/>
        <v/>
      </c>
      <c r="AB940" s="445" t="str">
        <f t="shared" si="876"/>
        <v/>
      </c>
      <c r="AC940" s="388"/>
      <c r="AD940" s="445" t="str">
        <f t="shared" si="877"/>
        <v/>
      </c>
      <c r="AE940" s="364" t="str">
        <f t="shared" si="878"/>
        <v/>
      </c>
      <c r="AF940" s="388"/>
      <c r="AG940" s="364"/>
      <c r="AH940" s="445" t="str">
        <f t="shared" si="879"/>
        <v/>
      </c>
      <c r="AI940" s="388"/>
      <c r="AJ940" s="445" t="str">
        <f t="shared" si="880"/>
        <v/>
      </c>
      <c r="AK940" s="364" t="str">
        <f t="shared" si="881"/>
        <v/>
      </c>
      <c r="AL940" s="388"/>
      <c r="AM940" s="364" t="str">
        <f t="shared" si="882"/>
        <v/>
      </c>
      <c r="AN940" s="445" t="str">
        <f t="shared" si="889"/>
        <v/>
      </c>
      <c r="AO940" s="388"/>
      <c r="AP940" s="445" t="str">
        <f t="shared" si="890"/>
        <v/>
      </c>
      <c r="AQ940" s="434" t="str">
        <f t="shared" si="891"/>
        <v/>
      </c>
      <c r="AR940" s="451"/>
      <c r="AS940" s="434" t="str">
        <f t="shared" si="892"/>
        <v/>
      </c>
      <c r="AT940" s="389"/>
      <c r="AU940" s="435" t="str">
        <f t="shared" si="893"/>
        <v/>
      </c>
      <c r="AV940" s="364" t="str">
        <f t="shared" si="894"/>
        <v/>
      </c>
      <c r="AW940" s="389"/>
      <c r="AX940" s="365" t="str">
        <f t="shared" si="895"/>
        <v/>
      </c>
      <c r="AY940" s="366" t="str">
        <f t="shared" si="883"/>
        <v/>
      </c>
      <c r="AZ940" s="358" t="str">
        <f t="shared" si="884"/>
        <v/>
      </c>
      <c r="BA940" s="366" t="str">
        <f t="shared" si="885"/>
        <v/>
      </c>
      <c r="BB940" s="358" t="str">
        <f t="shared" si="886"/>
        <v/>
      </c>
      <c r="BC940" s="366" t="str">
        <f t="shared" si="887"/>
        <v/>
      </c>
      <c r="BD940" s="367" t="str">
        <f t="shared" si="888"/>
        <v/>
      </c>
      <c r="BE940" s="356"/>
      <c r="BF940" s="356"/>
      <c r="BG940" s="356"/>
      <c r="BH940" s="356"/>
    </row>
    <row r="941" spans="1:83" ht="21.75" thickBot="1" x14ac:dyDescent="0.4">
      <c r="A941" s="368" t="s">
        <v>282</v>
      </c>
      <c r="B941" s="369">
        <v>60</v>
      </c>
      <c r="C941" s="372"/>
      <c r="D941" s="814" t="s">
        <v>280</v>
      </c>
      <c r="E941" s="815"/>
      <c r="F941" s="373">
        <f>IF(B937&gt;0,B941/B937,"")</f>
        <v>20</v>
      </c>
      <c r="G941" s="376"/>
      <c r="H941" s="377"/>
      <c r="I941" s="378"/>
      <c r="J941" s="355"/>
      <c r="Q941" s="364" t="str">
        <f t="shared" si="869"/>
        <v/>
      </c>
      <c r="R941" s="388"/>
      <c r="S941" s="364" t="str">
        <f t="shared" si="870"/>
        <v/>
      </c>
      <c r="T941" s="445">
        <f t="shared" si="871"/>
        <v>20</v>
      </c>
      <c r="U941" s="388"/>
      <c r="V941" s="445" t="str">
        <f t="shared" si="872"/>
        <v/>
      </c>
      <c r="W941" s="388"/>
      <c r="X941" s="445" t="str">
        <f t="shared" si="873"/>
        <v/>
      </c>
      <c r="Y941" s="364" t="str">
        <f t="shared" si="874"/>
        <v/>
      </c>
      <c r="Z941" s="388"/>
      <c r="AA941" s="364" t="str">
        <f t="shared" si="875"/>
        <v/>
      </c>
      <c r="AB941" s="445" t="str">
        <f t="shared" si="876"/>
        <v/>
      </c>
      <c r="AC941" s="388"/>
      <c r="AD941" s="445" t="str">
        <f t="shared" si="877"/>
        <v/>
      </c>
      <c r="AE941" s="364" t="str">
        <f t="shared" si="878"/>
        <v/>
      </c>
      <c r="AF941" s="388"/>
      <c r="AG941" s="364"/>
      <c r="AH941" s="445" t="str">
        <f t="shared" si="879"/>
        <v/>
      </c>
      <c r="AI941" s="388"/>
      <c r="AJ941" s="445" t="str">
        <f t="shared" si="880"/>
        <v/>
      </c>
      <c r="AK941" s="364" t="str">
        <f t="shared" si="881"/>
        <v/>
      </c>
      <c r="AL941" s="388"/>
      <c r="AM941" s="364" t="str">
        <f t="shared" si="882"/>
        <v/>
      </c>
      <c r="AN941" s="445" t="str">
        <f t="shared" si="889"/>
        <v/>
      </c>
      <c r="AO941" s="388"/>
      <c r="AP941" s="445" t="str">
        <f t="shared" si="890"/>
        <v/>
      </c>
      <c r="AQ941" s="434" t="str">
        <f t="shared" si="891"/>
        <v/>
      </c>
      <c r="AR941" s="451"/>
      <c r="AS941" s="434" t="str">
        <f t="shared" si="892"/>
        <v/>
      </c>
      <c r="AT941" s="389"/>
      <c r="AU941" s="435" t="str">
        <f t="shared" si="893"/>
        <v/>
      </c>
      <c r="AV941" s="364" t="str">
        <f t="shared" si="894"/>
        <v/>
      </c>
      <c r="AW941" s="389"/>
      <c r="AX941" s="365" t="str">
        <f t="shared" si="895"/>
        <v/>
      </c>
      <c r="AY941" s="366" t="str">
        <f t="shared" si="883"/>
        <v/>
      </c>
      <c r="AZ941" s="358" t="str">
        <f t="shared" si="884"/>
        <v/>
      </c>
      <c r="BA941" s="366" t="str">
        <f t="shared" si="885"/>
        <v/>
      </c>
      <c r="BB941" s="358" t="str">
        <f t="shared" si="886"/>
        <v/>
      </c>
      <c r="BC941" s="366" t="str">
        <f t="shared" si="887"/>
        <v/>
      </c>
      <c r="BD941" s="367" t="str">
        <f t="shared" si="888"/>
        <v/>
      </c>
      <c r="BE941" s="356"/>
      <c r="BF941" s="356"/>
      <c r="BG941" s="356"/>
      <c r="BH941" s="356"/>
    </row>
    <row r="942" spans="1:83" ht="21.75" thickBot="1" x14ac:dyDescent="0.4">
      <c r="A942" s="368" t="s">
        <v>283</v>
      </c>
      <c r="B942" s="369">
        <v>150</v>
      </c>
      <c r="C942" s="372"/>
      <c r="D942" s="814" t="s">
        <v>280</v>
      </c>
      <c r="E942" s="815"/>
      <c r="F942" s="373">
        <f>IF(B938&gt;0,B942/B938,"")</f>
        <v>50</v>
      </c>
      <c r="G942" s="368" t="s">
        <v>284</v>
      </c>
      <c r="H942" s="374"/>
      <c r="I942" s="375">
        <f>IF(B937&gt;0,(F942-F941)/F941,"")</f>
        <v>1.5</v>
      </c>
      <c r="J942" s="355"/>
      <c r="Q942" s="364" t="str">
        <f t="shared" si="869"/>
        <v/>
      </c>
      <c r="R942" s="388"/>
      <c r="S942" s="364" t="str">
        <f t="shared" si="870"/>
        <v/>
      </c>
      <c r="T942" s="445" t="str">
        <f t="shared" si="871"/>
        <v/>
      </c>
      <c r="U942" s="388"/>
      <c r="V942" s="445">
        <f t="shared" si="872"/>
        <v>50</v>
      </c>
      <c r="W942" s="388"/>
      <c r="X942" s="445">
        <f t="shared" si="873"/>
        <v>1.5</v>
      </c>
      <c r="Y942" s="364" t="str">
        <f t="shared" si="874"/>
        <v/>
      </c>
      <c r="Z942" s="388"/>
      <c r="AA942" s="364" t="str">
        <f t="shared" si="875"/>
        <v/>
      </c>
      <c r="AB942" s="445" t="str">
        <f t="shared" si="876"/>
        <v/>
      </c>
      <c r="AC942" s="388"/>
      <c r="AD942" s="445" t="str">
        <f t="shared" si="877"/>
        <v/>
      </c>
      <c r="AE942" s="364" t="str">
        <f t="shared" si="878"/>
        <v/>
      </c>
      <c r="AF942" s="388"/>
      <c r="AG942" s="364"/>
      <c r="AH942" s="445" t="str">
        <f t="shared" si="879"/>
        <v/>
      </c>
      <c r="AI942" s="388"/>
      <c r="AJ942" s="445" t="str">
        <f t="shared" si="880"/>
        <v/>
      </c>
      <c r="AK942" s="364" t="str">
        <f t="shared" si="881"/>
        <v/>
      </c>
      <c r="AL942" s="388"/>
      <c r="AM942" s="364" t="str">
        <f t="shared" si="882"/>
        <v/>
      </c>
      <c r="AN942" s="445" t="str">
        <f t="shared" si="889"/>
        <v/>
      </c>
      <c r="AO942" s="388"/>
      <c r="AP942" s="445" t="str">
        <f t="shared" si="890"/>
        <v/>
      </c>
      <c r="AQ942" s="434" t="str">
        <f t="shared" si="891"/>
        <v/>
      </c>
      <c r="AR942" s="451"/>
      <c r="AS942" s="434" t="str">
        <f t="shared" si="892"/>
        <v/>
      </c>
      <c r="AT942" s="389"/>
      <c r="AU942" s="435" t="str">
        <f t="shared" si="893"/>
        <v/>
      </c>
      <c r="AV942" s="364" t="str">
        <f t="shared" si="894"/>
        <v/>
      </c>
      <c r="AW942" s="389"/>
      <c r="AX942" s="365" t="str">
        <f t="shared" si="895"/>
        <v/>
      </c>
      <c r="AY942" s="366" t="str">
        <f t="shared" si="883"/>
        <v/>
      </c>
      <c r="AZ942" s="358" t="str">
        <f t="shared" si="884"/>
        <v/>
      </c>
      <c r="BA942" s="366" t="str">
        <f t="shared" si="885"/>
        <v/>
      </c>
      <c r="BB942" s="358" t="str">
        <f t="shared" si="886"/>
        <v/>
      </c>
      <c r="BC942" s="366" t="str">
        <f t="shared" si="887"/>
        <v/>
      </c>
      <c r="BD942" s="367" t="str">
        <f t="shared" si="888"/>
        <v/>
      </c>
      <c r="BE942" s="356"/>
      <c r="BF942" s="356"/>
      <c r="BG942" s="356"/>
      <c r="BH942" s="356"/>
    </row>
    <row r="943" spans="1:83" ht="21.75" thickBot="1" x14ac:dyDescent="0.4">
      <c r="A943" s="368" t="s">
        <v>285</v>
      </c>
      <c r="B943" s="369">
        <v>200</v>
      </c>
      <c r="C943" s="372"/>
      <c r="D943" s="814" t="s">
        <v>280</v>
      </c>
      <c r="E943" s="815"/>
      <c r="F943" s="373">
        <f>IF(B939&gt;0,B943/B939,"")</f>
        <v>100</v>
      </c>
      <c r="G943" s="368" t="s">
        <v>286</v>
      </c>
      <c r="H943" s="374"/>
      <c r="I943" s="375">
        <f>IF(B938&gt;0,(F943-F941)/F941,"")</f>
        <v>4</v>
      </c>
      <c r="J943" s="355"/>
      <c r="Q943" s="364" t="str">
        <f t="shared" si="869"/>
        <v/>
      </c>
      <c r="R943" s="388"/>
      <c r="S943" s="364" t="str">
        <f t="shared" si="870"/>
        <v/>
      </c>
      <c r="T943" s="445" t="str">
        <f t="shared" si="871"/>
        <v/>
      </c>
      <c r="U943" s="388"/>
      <c r="V943" s="445" t="str">
        <f t="shared" si="872"/>
        <v/>
      </c>
      <c r="W943" s="388"/>
      <c r="X943" s="445" t="str">
        <f t="shared" si="873"/>
        <v/>
      </c>
      <c r="Y943" s="364">
        <f t="shared" si="874"/>
        <v>100</v>
      </c>
      <c r="Z943" s="388"/>
      <c r="AA943" s="364">
        <f t="shared" si="875"/>
        <v>4</v>
      </c>
      <c r="AB943" s="445" t="str">
        <f t="shared" si="876"/>
        <v/>
      </c>
      <c r="AC943" s="388"/>
      <c r="AD943" s="445" t="str">
        <f t="shared" si="877"/>
        <v/>
      </c>
      <c r="AE943" s="364" t="str">
        <f t="shared" si="878"/>
        <v/>
      </c>
      <c r="AF943" s="388"/>
      <c r="AG943" s="364"/>
      <c r="AH943" s="445" t="str">
        <f t="shared" si="879"/>
        <v/>
      </c>
      <c r="AI943" s="388"/>
      <c r="AJ943" s="445" t="str">
        <f t="shared" si="880"/>
        <v/>
      </c>
      <c r="AK943" s="364" t="str">
        <f t="shared" si="881"/>
        <v/>
      </c>
      <c r="AL943" s="388"/>
      <c r="AM943" s="364" t="str">
        <f t="shared" si="882"/>
        <v/>
      </c>
      <c r="AN943" s="445" t="str">
        <f t="shared" si="889"/>
        <v/>
      </c>
      <c r="AO943" s="388"/>
      <c r="AP943" s="445" t="str">
        <f t="shared" si="890"/>
        <v/>
      </c>
      <c r="AQ943" s="434" t="str">
        <f t="shared" si="891"/>
        <v/>
      </c>
      <c r="AR943" s="451"/>
      <c r="AS943" s="434" t="str">
        <f t="shared" si="892"/>
        <v/>
      </c>
      <c r="AT943" s="389"/>
      <c r="AU943" s="435" t="str">
        <f t="shared" si="893"/>
        <v/>
      </c>
      <c r="AV943" s="364" t="str">
        <f t="shared" si="894"/>
        <v/>
      </c>
      <c r="AW943" s="389"/>
      <c r="AX943" s="365" t="str">
        <f t="shared" si="895"/>
        <v/>
      </c>
      <c r="AY943" s="366" t="str">
        <f t="shared" si="883"/>
        <v/>
      </c>
      <c r="AZ943" s="358" t="str">
        <f t="shared" si="884"/>
        <v/>
      </c>
      <c r="BA943" s="366" t="str">
        <f t="shared" si="885"/>
        <v/>
      </c>
      <c r="BB943" s="358" t="str">
        <f t="shared" si="886"/>
        <v/>
      </c>
      <c r="BC943" s="366" t="str">
        <f t="shared" si="887"/>
        <v/>
      </c>
      <c r="BD943" s="367" t="str">
        <f t="shared" si="888"/>
        <v/>
      </c>
      <c r="BE943" s="356"/>
      <c r="BF943" s="356"/>
      <c r="BG943" s="356"/>
      <c r="BH943" s="356"/>
    </row>
    <row r="944" spans="1:83" ht="21.75" thickBot="1" x14ac:dyDescent="0.4">
      <c r="A944" s="368" t="s">
        <v>287</v>
      </c>
      <c r="B944" s="369"/>
      <c r="C944" s="372"/>
      <c r="D944" s="814" t="s">
        <v>288</v>
      </c>
      <c r="E944" s="815"/>
      <c r="F944" s="373" t="str">
        <f>IF(B940&gt;0,B944/B936,"")</f>
        <v/>
      </c>
      <c r="G944" s="368" t="s">
        <v>281</v>
      </c>
      <c r="H944" s="374"/>
      <c r="I944" s="375" t="str">
        <f>IF(B940&gt;0,(F944-F945)/F945,"")</f>
        <v/>
      </c>
      <c r="J944" s="355"/>
      <c r="Q944" s="364" t="str">
        <f t="shared" si="869"/>
        <v/>
      </c>
      <c r="R944" s="388"/>
      <c r="S944" s="364" t="str">
        <f t="shared" si="870"/>
        <v/>
      </c>
      <c r="T944" s="445" t="str">
        <f t="shared" si="871"/>
        <v/>
      </c>
      <c r="U944" s="388"/>
      <c r="V944" s="445" t="str">
        <f t="shared" si="872"/>
        <v/>
      </c>
      <c r="W944" s="388"/>
      <c r="X944" s="445" t="str">
        <f t="shared" si="873"/>
        <v/>
      </c>
      <c r="Y944" s="364" t="str">
        <f t="shared" si="874"/>
        <v/>
      </c>
      <c r="Z944" s="388"/>
      <c r="AA944" s="364" t="str">
        <f t="shared" si="875"/>
        <v/>
      </c>
      <c r="AB944" s="445" t="str">
        <f t="shared" si="876"/>
        <v/>
      </c>
      <c r="AC944" s="388"/>
      <c r="AD944" s="445" t="str">
        <f t="shared" si="877"/>
        <v/>
      </c>
      <c r="AE944" s="364" t="str">
        <f t="shared" si="878"/>
        <v/>
      </c>
      <c r="AF944" s="388"/>
      <c r="AG944" s="364"/>
      <c r="AH944" s="445" t="str">
        <f t="shared" si="879"/>
        <v/>
      </c>
      <c r="AI944" s="388"/>
      <c r="AJ944" s="445" t="str">
        <f t="shared" si="880"/>
        <v/>
      </c>
      <c r="AK944" s="364" t="str">
        <f t="shared" si="881"/>
        <v/>
      </c>
      <c r="AL944" s="388"/>
      <c r="AM944" s="364" t="str">
        <f t="shared" si="882"/>
        <v/>
      </c>
      <c r="AN944" s="445" t="str">
        <f t="shared" si="889"/>
        <v/>
      </c>
      <c r="AO944" s="388"/>
      <c r="AP944" s="445" t="str">
        <f t="shared" si="890"/>
        <v/>
      </c>
      <c r="AQ944" s="434" t="str">
        <f t="shared" si="891"/>
        <v/>
      </c>
      <c r="AR944" s="451"/>
      <c r="AS944" s="434" t="str">
        <f t="shared" si="892"/>
        <v/>
      </c>
      <c r="AT944" s="389"/>
      <c r="AU944" s="435" t="str">
        <f t="shared" si="893"/>
        <v/>
      </c>
      <c r="AV944" s="364" t="str">
        <f t="shared" si="894"/>
        <v/>
      </c>
      <c r="AW944" s="389"/>
      <c r="AX944" s="365" t="str">
        <f t="shared" si="895"/>
        <v/>
      </c>
      <c r="AY944" s="366" t="str">
        <f t="shared" si="883"/>
        <v/>
      </c>
      <c r="AZ944" s="358" t="str">
        <f t="shared" si="884"/>
        <v/>
      </c>
      <c r="BA944" s="366" t="str">
        <f t="shared" si="885"/>
        <v/>
      </c>
      <c r="BB944" s="358" t="str">
        <f t="shared" si="886"/>
        <v/>
      </c>
      <c r="BC944" s="366" t="str">
        <f t="shared" si="887"/>
        <v/>
      </c>
      <c r="BD944" s="367" t="str">
        <f t="shared" si="888"/>
        <v/>
      </c>
      <c r="BE944" s="356"/>
      <c r="BF944" s="356"/>
      <c r="BG944" s="356"/>
      <c r="BH944" s="356"/>
    </row>
    <row r="945" spans="1:83" ht="21.75" thickBot="1" x14ac:dyDescent="0.4">
      <c r="A945" s="368" t="s">
        <v>289</v>
      </c>
      <c r="B945" s="369">
        <v>10</v>
      </c>
      <c r="C945" s="372"/>
      <c r="D945" s="816" t="s">
        <v>288</v>
      </c>
      <c r="E945" s="817"/>
      <c r="F945" s="373">
        <f>IF(B941&gt;0,B945/B937,"")</f>
        <v>3.3333333333333335</v>
      </c>
      <c r="G945" s="379"/>
      <c r="H945" s="372"/>
      <c r="I945" s="380"/>
      <c r="J945" s="355"/>
      <c r="Q945" s="364" t="str">
        <f t="shared" si="869"/>
        <v/>
      </c>
      <c r="R945" s="388"/>
      <c r="S945" s="364" t="str">
        <f t="shared" si="870"/>
        <v/>
      </c>
      <c r="T945" s="445" t="str">
        <f t="shared" si="871"/>
        <v/>
      </c>
      <c r="U945" s="388"/>
      <c r="V945" s="445" t="str">
        <f t="shared" si="872"/>
        <v/>
      </c>
      <c r="W945" s="388"/>
      <c r="X945" s="445" t="str">
        <f t="shared" si="873"/>
        <v/>
      </c>
      <c r="Y945" s="364" t="str">
        <f t="shared" si="874"/>
        <v/>
      </c>
      <c r="Z945" s="388"/>
      <c r="AA945" s="364" t="str">
        <f t="shared" si="875"/>
        <v/>
      </c>
      <c r="AB945" s="445" t="str">
        <f t="shared" si="876"/>
        <v/>
      </c>
      <c r="AC945" s="388"/>
      <c r="AD945" s="445" t="str">
        <f t="shared" si="877"/>
        <v/>
      </c>
      <c r="AE945" s="364">
        <f t="shared" si="878"/>
        <v>3.3333333333333335</v>
      </c>
      <c r="AF945" s="388"/>
      <c r="AG945" s="364"/>
      <c r="AH945" s="445" t="str">
        <f t="shared" si="879"/>
        <v/>
      </c>
      <c r="AI945" s="388"/>
      <c r="AJ945" s="445" t="str">
        <f t="shared" si="880"/>
        <v/>
      </c>
      <c r="AK945" s="364" t="str">
        <f t="shared" si="881"/>
        <v/>
      </c>
      <c r="AL945" s="388"/>
      <c r="AM945" s="364" t="str">
        <f t="shared" si="882"/>
        <v/>
      </c>
      <c r="AN945" s="445" t="str">
        <f t="shared" si="889"/>
        <v/>
      </c>
      <c r="AO945" s="388"/>
      <c r="AP945" s="445" t="str">
        <f t="shared" si="890"/>
        <v/>
      </c>
      <c r="AQ945" s="434" t="str">
        <f t="shared" si="891"/>
        <v/>
      </c>
      <c r="AR945" s="451"/>
      <c r="AS945" s="434" t="str">
        <f t="shared" si="892"/>
        <v/>
      </c>
      <c r="AT945" s="389"/>
      <c r="AU945" s="435" t="str">
        <f t="shared" si="893"/>
        <v/>
      </c>
      <c r="AV945" s="364" t="str">
        <f t="shared" si="894"/>
        <v/>
      </c>
      <c r="AW945" s="389"/>
      <c r="AX945" s="365" t="str">
        <f t="shared" si="895"/>
        <v/>
      </c>
      <c r="AY945" s="366" t="str">
        <f t="shared" si="883"/>
        <v/>
      </c>
      <c r="AZ945" s="358" t="str">
        <f t="shared" si="884"/>
        <v/>
      </c>
      <c r="BA945" s="366" t="str">
        <f t="shared" si="885"/>
        <v/>
      </c>
      <c r="BB945" s="358" t="str">
        <f t="shared" si="886"/>
        <v/>
      </c>
      <c r="BC945" s="366" t="str">
        <f t="shared" si="887"/>
        <v/>
      </c>
      <c r="BD945" s="367" t="str">
        <f t="shared" si="888"/>
        <v/>
      </c>
      <c r="BE945" s="356"/>
      <c r="BF945" s="356"/>
      <c r="BG945" s="356"/>
      <c r="BH945" s="356"/>
    </row>
    <row r="946" spans="1:83" ht="21.75" thickBot="1" x14ac:dyDescent="0.4">
      <c r="A946" s="368" t="s">
        <v>290</v>
      </c>
      <c r="B946" s="369">
        <v>5</v>
      </c>
      <c r="C946" s="372"/>
      <c r="D946" s="814" t="s">
        <v>288</v>
      </c>
      <c r="E946" s="815"/>
      <c r="F946" s="373">
        <f>IF(B942&gt;0,B946/B938,"")</f>
        <v>1.6666666666666667</v>
      </c>
      <c r="G946" s="368" t="s">
        <v>284</v>
      </c>
      <c r="H946" s="374"/>
      <c r="I946" s="375">
        <f>IF(B941&gt;0,(F946-F945)/F945,"")</f>
        <v>-0.5</v>
      </c>
      <c r="J946" s="355"/>
      <c r="Q946" s="364" t="str">
        <f t="shared" si="869"/>
        <v/>
      </c>
      <c r="R946" s="388"/>
      <c r="S946" s="364" t="str">
        <f t="shared" si="870"/>
        <v/>
      </c>
      <c r="T946" s="445" t="str">
        <f t="shared" si="871"/>
        <v/>
      </c>
      <c r="U946" s="388"/>
      <c r="V946" s="445" t="str">
        <f t="shared" si="872"/>
        <v/>
      </c>
      <c r="W946" s="388"/>
      <c r="X946" s="445" t="str">
        <f t="shared" si="873"/>
        <v/>
      </c>
      <c r="Y946" s="364" t="str">
        <f t="shared" si="874"/>
        <v/>
      </c>
      <c r="Z946" s="388"/>
      <c r="AA946" s="364" t="str">
        <f t="shared" si="875"/>
        <v/>
      </c>
      <c r="AB946" s="445" t="str">
        <f t="shared" si="876"/>
        <v/>
      </c>
      <c r="AC946" s="388"/>
      <c r="AD946" s="445" t="str">
        <f t="shared" si="877"/>
        <v/>
      </c>
      <c r="AE946" s="364" t="str">
        <f t="shared" si="878"/>
        <v/>
      </c>
      <c r="AF946" s="388"/>
      <c r="AG946" s="364"/>
      <c r="AH946" s="445">
        <f t="shared" si="879"/>
        <v>1.6666666666666667</v>
      </c>
      <c r="AI946" s="388"/>
      <c r="AJ946" s="445">
        <f t="shared" si="880"/>
        <v>-0.5</v>
      </c>
      <c r="AK946" s="364" t="str">
        <f t="shared" si="881"/>
        <v/>
      </c>
      <c r="AL946" s="388"/>
      <c r="AM946" s="364" t="str">
        <f t="shared" si="882"/>
        <v/>
      </c>
      <c r="AN946" s="445" t="str">
        <f t="shared" si="889"/>
        <v/>
      </c>
      <c r="AO946" s="388"/>
      <c r="AP946" s="445" t="str">
        <f t="shared" si="890"/>
        <v/>
      </c>
      <c r="AQ946" s="434" t="str">
        <f t="shared" si="891"/>
        <v/>
      </c>
      <c r="AR946" s="451"/>
      <c r="AS946" s="434" t="str">
        <f t="shared" si="892"/>
        <v/>
      </c>
      <c r="AT946" s="389"/>
      <c r="AU946" s="435" t="str">
        <f t="shared" si="893"/>
        <v/>
      </c>
      <c r="AV946" s="364" t="str">
        <f t="shared" si="894"/>
        <v/>
      </c>
      <c r="AW946" s="389"/>
      <c r="AX946" s="365" t="str">
        <f t="shared" si="895"/>
        <v/>
      </c>
      <c r="AY946" s="366" t="str">
        <f t="shared" si="883"/>
        <v/>
      </c>
      <c r="AZ946" s="358" t="str">
        <f t="shared" si="884"/>
        <v/>
      </c>
      <c r="BA946" s="366" t="str">
        <f t="shared" si="885"/>
        <v/>
      </c>
      <c r="BB946" s="358" t="str">
        <f t="shared" si="886"/>
        <v/>
      </c>
      <c r="BC946" s="366" t="str">
        <f t="shared" si="887"/>
        <v/>
      </c>
      <c r="BD946" s="367" t="str">
        <f t="shared" si="888"/>
        <v/>
      </c>
      <c r="BE946" s="356"/>
      <c r="BF946" s="356"/>
      <c r="BG946" s="356"/>
      <c r="BH946" s="356"/>
    </row>
    <row r="947" spans="1:83" ht="21.75" thickBot="1" x14ac:dyDescent="0.4">
      <c r="A947" s="368" t="s">
        <v>291</v>
      </c>
      <c r="B947" s="369">
        <v>5</v>
      </c>
      <c r="C947" s="372"/>
      <c r="D947" s="814" t="s">
        <v>288</v>
      </c>
      <c r="E947" s="815"/>
      <c r="F947" s="373">
        <f>IF(B943&gt;0,B947/B939,"")</f>
        <v>2.5</v>
      </c>
      <c r="G947" s="368" t="s">
        <v>286</v>
      </c>
      <c r="H947" s="374"/>
      <c r="I947" s="375">
        <f>IF(B942&gt;0,(F947-F945)/F945,"")</f>
        <v>-0.25000000000000006</v>
      </c>
      <c r="J947" s="355"/>
      <c r="Q947" s="364" t="str">
        <f t="shared" si="869"/>
        <v/>
      </c>
      <c r="R947" s="388"/>
      <c r="S947" s="364" t="str">
        <f t="shared" si="870"/>
        <v/>
      </c>
      <c r="T947" s="445" t="str">
        <f t="shared" si="871"/>
        <v/>
      </c>
      <c r="U947" s="388"/>
      <c r="V947" s="445" t="str">
        <f t="shared" si="872"/>
        <v/>
      </c>
      <c r="W947" s="388"/>
      <c r="X947" s="445" t="str">
        <f t="shared" si="873"/>
        <v/>
      </c>
      <c r="Y947" s="364" t="str">
        <f t="shared" si="874"/>
        <v/>
      </c>
      <c r="Z947" s="388"/>
      <c r="AA947" s="364" t="str">
        <f t="shared" si="875"/>
        <v/>
      </c>
      <c r="AB947" s="445" t="str">
        <f t="shared" si="876"/>
        <v/>
      </c>
      <c r="AC947" s="388"/>
      <c r="AD947" s="445" t="str">
        <f t="shared" si="877"/>
        <v/>
      </c>
      <c r="AE947" s="364" t="str">
        <f t="shared" si="878"/>
        <v/>
      </c>
      <c r="AF947" s="388"/>
      <c r="AG947" s="364"/>
      <c r="AH947" s="445" t="str">
        <f t="shared" si="879"/>
        <v/>
      </c>
      <c r="AI947" s="388"/>
      <c r="AJ947" s="445" t="str">
        <f t="shared" si="880"/>
        <v/>
      </c>
      <c r="AK947" s="364">
        <f t="shared" si="881"/>
        <v>2.5</v>
      </c>
      <c r="AL947" s="388"/>
      <c r="AM947" s="364">
        <f t="shared" si="882"/>
        <v>-0.25000000000000006</v>
      </c>
      <c r="AN947" s="445" t="str">
        <f t="shared" si="889"/>
        <v/>
      </c>
      <c r="AO947" s="388"/>
      <c r="AP947" s="445" t="str">
        <f t="shared" si="890"/>
        <v/>
      </c>
      <c r="AQ947" s="434" t="str">
        <f t="shared" si="891"/>
        <v/>
      </c>
      <c r="AR947" s="451"/>
      <c r="AS947" s="434" t="str">
        <f t="shared" si="892"/>
        <v/>
      </c>
      <c r="AT947" s="389"/>
      <c r="AU947" s="435" t="str">
        <f t="shared" si="893"/>
        <v/>
      </c>
      <c r="AV947" s="364" t="str">
        <f t="shared" si="894"/>
        <v/>
      </c>
      <c r="AW947" s="389"/>
      <c r="AX947" s="365" t="str">
        <f t="shared" si="895"/>
        <v/>
      </c>
      <c r="AY947" s="366" t="str">
        <f t="shared" si="883"/>
        <v/>
      </c>
      <c r="AZ947" s="358" t="str">
        <f t="shared" si="884"/>
        <v/>
      </c>
      <c r="BA947" s="366" t="str">
        <f t="shared" si="885"/>
        <v/>
      </c>
      <c r="BB947" s="358" t="str">
        <f t="shared" si="886"/>
        <v/>
      </c>
      <c r="BC947" s="366" t="str">
        <f t="shared" si="887"/>
        <v/>
      </c>
      <c r="BD947" s="367" t="str">
        <f t="shared" si="888"/>
        <v/>
      </c>
      <c r="BE947" s="356"/>
      <c r="BF947" s="356"/>
      <c r="BG947" s="356"/>
      <c r="BH947" s="356"/>
    </row>
    <row r="948" spans="1:83" ht="21.75" thickBot="1" x14ac:dyDescent="0.4">
      <c r="A948" s="368" t="s">
        <v>292</v>
      </c>
      <c r="B948" s="381"/>
      <c r="C948" s="372"/>
      <c r="D948" s="368" t="s">
        <v>281</v>
      </c>
      <c r="E948" s="374"/>
      <c r="F948" s="375">
        <f>(B948-B949)/B949</f>
        <v>-1</v>
      </c>
      <c r="G948" s="355"/>
      <c r="H948" s="355"/>
      <c r="I948" s="355"/>
      <c r="J948" s="355"/>
      <c r="Q948" s="364" t="str">
        <f t="shared" si="869"/>
        <v/>
      </c>
      <c r="R948" s="388"/>
      <c r="S948" s="364" t="str">
        <f t="shared" si="870"/>
        <v/>
      </c>
      <c r="T948" s="445" t="str">
        <f t="shared" si="871"/>
        <v/>
      </c>
      <c r="U948" s="388"/>
      <c r="V948" s="445" t="str">
        <f t="shared" si="872"/>
        <v/>
      </c>
      <c r="W948" s="388"/>
      <c r="X948" s="445" t="str">
        <f t="shared" si="873"/>
        <v/>
      </c>
      <c r="Y948" s="364" t="str">
        <f t="shared" si="874"/>
        <v/>
      </c>
      <c r="Z948" s="388"/>
      <c r="AA948" s="364" t="str">
        <f t="shared" si="875"/>
        <v/>
      </c>
      <c r="AB948" s="445" t="str">
        <f t="shared" si="876"/>
        <v/>
      </c>
      <c r="AC948" s="388"/>
      <c r="AD948" s="445" t="str">
        <f t="shared" si="877"/>
        <v/>
      </c>
      <c r="AE948" s="364" t="str">
        <f t="shared" si="878"/>
        <v/>
      </c>
      <c r="AF948" s="388"/>
      <c r="AG948" s="364"/>
      <c r="AH948" s="445" t="str">
        <f t="shared" si="879"/>
        <v/>
      </c>
      <c r="AI948" s="388"/>
      <c r="AJ948" s="445" t="str">
        <f t="shared" si="880"/>
        <v/>
      </c>
      <c r="AK948" s="364" t="str">
        <f t="shared" si="881"/>
        <v/>
      </c>
      <c r="AL948" s="388"/>
      <c r="AM948" s="364" t="str">
        <f t="shared" si="882"/>
        <v/>
      </c>
      <c r="AN948" s="445">
        <f t="shared" si="889"/>
        <v>0</v>
      </c>
      <c r="AO948" s="388"/>
      <c r="AP948" s="445">
        <f t="shared" si="890"/>
        <v>-1</v>
      </c>
      <c r="AQ948" s="434" t="str">
        <f t="shared" si="891"/>
        <v/>
      </c>
      <c r="AR948" s="451"/>
      <c r="AS948" s="434" t="str">
        <f t="shared" si="892"/>
        <v/>
      </c>
      <c r="AT948" s="389"/>
      <c r="AU948" s="435" t="str">
        <f t="shared" si="893"/>
        <v/>
      </c>
      <c r="AV948" s="364" t="str">
        <f t="shared" si="894"/>
        <v/>
      </c>
      <c r="AW948" s="389"/>
      <c r="AX948" s="365" t="str">
        <f t="shared" si="895"/>
        <v/>
      </c>
      <c r="AY948" s="366" t="str">
        <f t="shared" si="883"/>
        <v/>
      </c>
      <c r="AZ948" s="358" t="str">
        <f t="shared" si="884"/>
        <v/>
      </c>
      <c r="BA948" s="366" t="str">
        <f t="shared" si="885"/>
        <v/>
      </c>
      <c r="BB948" s="358" t="str">
        <f t="shared" si="886"/>
        <v/>
      </c>
      <c r="BC948" s="366" t="str">
        <f t="shared" si="887"/>
        <v/>
      </c>
      <c r="BD948" s="367" t="str">
        <f t="shared" si="888"/>
        <v/>
      </c>
      <c r="BE948" s="356"/>
      <c r="BF948" s="356"/>
      <c r="BG948" s="356"/>
      <c r="BH948" s="356"/>
    </row>
    <row r="949" spans="1:83" ht="21.75" thickBot="1" x14ac:dyDescent="0.4">
      <c r="A949" s="368" t="s">
        <v>293</v>
      </c>
      <c r="B949" s="381">
        <v>0.05</v>
      </c>
      <c r="C949" s="372"/>
      <c r="D949" s="382"/>
      <c r="E949" s="372"/>
      <c r="F949" s="380"/>
      <c r="G949" s="355"/>
      <c r="H949" s="355"/>
      <c r="I949" s="355"/>
      <c r="J949" s="355"/>
      <c r="Q949" s="364" t="str">
        <f t="shared" si="869"/>
        <v/>
      </c>
      <c r="R949" s="388"/>
      <c r="S949" s="364" t="str">
        <f t="shared" si="870"/>
        <v/>
      </c>
      <c r="T949" s="445" t="str">
        <f t="shared" si="871"/>
        <v/>
      </c>
      <c r="U949" s="388"/>
      <c r="V949" s="445" t="str">
        <f t="shared" si="872"/>
        <v/>
      </c>
      <c r="W949" s="388"/>
      <c r="X949" s="445" t="str">
        <f t="shared" si="873"/>
        <v/>
      </c>
      <c r="Y949" s="364" t="str">
        <f t="shared" si="874"/>
        <v/>
      </c>
      <c r="Z949" s="388"/>
      <c r="AA949" s="364" t="str">
        <f t="shared" si="875"/>
        <v/>
      </c>
      <c r="AB949" s="445" t="str">
        <f t="shared" si="876"/>
        <v/>
      </c>
      <c r="AC949" s="388"/>
      <c r="AD949" s="445" t="str">
        <f t="shared" si="877"/>
        <v/>
      </c>
      <c r="AE949" s="364" t="str">
        <f t="shared" si="878"/>
        <v/>
      </c>
      <c r="AF949" s="388"/>
      <c r="AG949" s="364"/>
      <c r="AH949" s="445" t="str">
        <f t="shared" si="879"/>
        <v/>
      </c>
      <c r="AI949" s="388"/>
      <c r="AJ949" s="445" t="str">
        <f t="shared" si="880"/>
        <v/>
      </c>
      <c r="AK949" s="364" t="str">
        <f t="shared" si="881"/>
        <v/>
      </c>
      <c r="AL949" s="388"/>
      <c r="AM949" s="364" t="str">
        <f t="shared" si="882"/>
        <v/>
      </c>
      <c r="AN949" s="445" t="str">
        <f t="shared" si="889"/>
        <v/>
      </c>
      <c r="AO949" s="388"/>
      <c r="AP949" s="445" t="str">
        <f t="shared" si="890"/>
        <v/>
      </c>
      <c r="AQ949" s="434">
        <f t="shared" si="891"/>
        <v>0.05</v>
      </c>
      <c r="AR949" s="451"/>
      <c r="AS949" s="434" t="str">
        <f t="shared" si="892"/>
        <v/>
      </c>
      <c r="AT949" s="389"/>
      <c r="AU949" s="435" t="str">
        <f t="shared" si="893"/>
        <v/>
      </c>
      <c r="AV949" s="364" t="str">
        <f t="shared" si="894"/>
        <v/>
      </c>
      <c r="AW949" s="389"/>
      <c r="AX949" s="365" t="str">
        <f t="shared" si="895"/>
        <v/>
      </c>
      <c r="AY949" s="366" t="str">
        <f t="shared" si="883"/>
        <v/>
      </c>
      <c r="AZ949" s="358" t="str">
        <f t="shared" si="884"/>
        <v/>
      </c>
      <c r="BA949" s="366" t="str">
        <f t="shared" si="885"/>
        <v/>
      </c>
      <c r="BB949" s="358" t="str">
        <f t="shared" si="886"/>
        <v/>
      </c>
      <c r="BC949" s="366" t="str">
        <f t="shared" si="887"/>
        <v/>
      </c>
      <c r="BD949" s="367" t="str">
        <f t="shared" si="888"/>
        <v/>
      </c>
      <c r="BE949" s="356"/>
      <c r="BF949" s="356"/>
      <c r="BG949" s="356"/>
      <c r="BH949" s="356"/>
    </row>
    <row r="950" spans="1:83" ht="21.75" thickBot="1" x14ac:dyDescent="0.4">
      <c r="A950" s="368" t="s">
        <v>294</v>
      </c>
      <c r="B950" s="381">
        <v>0.05</v>
      </c>
      <c r="C950" s="372"/>
      <c r="D950" s="368" t="s">
        <v>284</v>
      </c>
      <c r="E950" s="374"/>
      <c r="F950" s="375">
        <f>IF(B950&gt;0,(B950-B949)/B949,"")</f>
        <v>0</v>
      </c>
      <c r="G950" s="355"/>
      <c r="H950" s="355"/>
      <c r="I950" s="355"/>
      <c r="J950" s="355"/>
      <c r="Q950" s="364" t="str">
        <f t="shared" si="869"/>
        <v/>
      </c>
      <c r="R950" s="388"/>
      <c r="S950" s="364" t="str">
        <f t="shared" si="870"/>
        <v/>
      </c>
      <c r="T950" s="445" t="str">
        <f t="shared" si="871"/>
        <v/>
      </c>
      <c r="U950" s="388"/>
      <c r="V950" s="445" t="str">
        <f t="shared" si="872"/>
        <v/>
      </c>
      <c r="W950" s="388"/>
      <c r="X950" s="445" t="str">
        <f t="shared" si="873"/>
        <v/>
      </c>
      <c r="Y950" s="364" t="str">
        <f t="shared" si="874"/>
        <v/>
      </c>
      <c r="Z950" s="388"/>
      <c r="AA950" s="364" t="str">
        <f t="shared" si="875"/>
        <v/>
      </c>
      <c r="AB950" s="445" t="str">
        <f t="shared" si="876"/>
        <v/>
      </c>
      <c r="AC950" s="388"/>
      <c r="AD950" s="445" t="str">
        <f t="shared" si="877"/>
        <v/>
      </c>
      <c r="AE950" s="364" t="str">
        <f t="shared" si="878"/>
        <v/>
      </c>
      <c r="AF950" s="388"/>
      <c r="AG950" s="364"/>
      <c r="AH950" s="445" t="str">
        <f t="shared" si="879"/>
        <v/>
      </c>
      <c r="AI950" s="388"/>
      <c r="AJ950" s="445" t="str">
        <f t="shared" si="880"/>
        <v/>
      </c>
      <c r="AK950" s="364" t="str">
        <f t="shared" si="881"/>
        <v/>
      </c>
      <c r="AL950" s="388"/>
      <c r="AM950" s="364" t="str">
        <f t="shared" si="882"/>
        <v/>
      </c>
      <c r="AN950" s="445" t="str">
        <f t="shared" si="889"/>
        <v/>
      </c>
      <c r="AO950" s="388"/>
      <c r="AP950" s="445" t="str">
        <f t="shared" si="890"/>
        <v/>
      </c>
      <c r="AQ950" s="434" t="str">
        <f t="shared" si="891"/>
        <v/>
      </c>
      <c r="AR950" s="451"/>
      <c r="AS950" s="434">
        <f t="shared" si="892"/>
        <v>0.05</v>
      </c>
      <c r="AT950" s="389"/>
      <c r="AU950" s="435">
        <f t="shared" si="893"/>
        <v>0</v>
      </c>
      <c r="AV950" s="364" t="str">
        <f t="shared" si="894"/>
        <v/>
      </c>
      <c r="AW950" s="389"/>
      <c r="AX950" s="365" t="str">
        <f t="shared" si="895"/>
        <v/>
      </c>
      <c r="AY950" s="366" t="str">
        <f t="shared" si="883"/>
        <v/>
      </c>
      <c r="AZ950" s="358" t="str">
        <f t="shared" si="884"/>
        <v/>
      </c>
      <c r="BA950" s="366" t="str">
        <f t="shared" si="885"/>
        <v/>
      </c>
      <c r="BB950" s="358" t="str">
        <f t="shared" si="886"/>
        <v/>
      </c>
      <c r="BC950" s="366" t="str">
        <f t="shared" si="887"/>
        <v/>
      </c>
      <c r="BD950" s="367" t="str">
        <f t="shared" si="888"/>
        <v/>
      </c>
      <c r="BE950" s="356"/>
      <c r="BF950" s="356"/>
      <c r="BG950" s="356"/>
      <c r="BH950" s="356"/>
    </row>
    <row r="951" spans="1:83" ht="21.75" thickBot="1" x14ac:dyDescent="0.4">
      <c r="A951" s="368" t="s">
        <v>295</v>
      </c>
      <c r="B951" s="381">
        <v>0.08</v>
      </c>
      <c r="C951" s="372"/>
      <c r="D951" s="368" t="s">
        <v>286</v>
      </c>
      <c r="E951" s="374"/>
      <c r="F951" s="375">
        <f>IF(B951&gt;0,(B951-B949)/B949,"")</f>
        <v>0.6</v>
      </c>
      <c r="G951" s="355"/>
      <c r="H951" s="355"/>
      <c r="I951" s="355"/>
      <c r="J951" s="355"/>
      <c r="Q951" s="364" t="str">
        <f t="shared" si="869"/>
        <v/>
      </c>
      <c r="R951" s="388"/>
      <c r="S951" s="364" t="str">
        <f t="shared" si="870"/>
        <v/>
      </c>
      <c r="T951" s="445" t="str">
        <f t="shared" si="871"/>
        <v/>
      </c>
      <c r="U951" s="388"/>
      <c r="V951" s="445" t="str">
        <f t="shared" si="872"/>
        <v/>
      </c>
      <c r="W951" s="388"/>
      <c r="X951" s="445" t="str">
        <f t="shared" si="873"/>
        <v/>
      </c>
      <c r="Y951" s="364" t="str">
        <f t="shared" si="874"/>
        <v/>
      </c>
      <c r="Z951" s="388"/>
      <c r="AA951" s="364" t="str">
        <f t="shared" si="875"/>
        <v/>
      </c>
      <c r="AB951" s="445" t="str">
        <f t="shared" si="876"/>
        <v/>
      </c>
      <c r="AC951" s="388"/>
      <c r="AD951" s="445" t="str">
        <f t="shared" si="877"/>
        <v/>
      </c>
      <c r="AE951" s="364" t="str">
        <f t="shared" si="878"/>
        <v/>
      </c>
      <c r="AF951" s="388"/>
      <c r="AG951" s="364"/>
      <c r="AH951" s="445" t="str">
        <f t="shared" si="879"/>
        <v/>
      </c>
      <c r="AI951" s="388"/>
      <c r="AJ951" s="445" t="str">
        <f t="shared" si="880"/>
        <v/>
      </c>
      <c r="AK951" s="364" t="str">
        <f t="shared" si="881"/>
        <v/>
      </c>
      <c r="AL951" s="388"/>
      <c r="AM951" s="364" t="str">
        <f t="shared" si="882"/>
        <v/>
      </c>
      <c r="AN951" s="445" t="str">
        <f t="shared" si="889"/>
        <v/>
      </c>
      <c r="AO951" s="388"/>
      <c r="AP951" s="445" t="str">
        <f t="shared" si="890"/>
        <v/>
      </c>
      <c r="AQ951" s="434" t="str">
        <f t="shared" si="891"/>
        <v/>
      </c>
      <c r="AR951" s="451"/>
      <c r="AS951" s="434" t="str">
        <f t="shared" si="892"/>
        <v/>
      </c>
      <c r="AT951" s="389"/>
      <c r="AU951" s="435" t="str">
        <f t="shared" si="893"/>
        <v/>
      </c>
      <c r="AV951" s="364">
        <f t="shared" si="894"/>
        <v>0.08</v>
      </c>
      <c r="AW951" s="389"/>
      <c r="AX951" s="365">
        <f>IF(A951="16) Qual porcentagem dos recursos financeiros de São Carlos será investida em abastecimento de água e estruturas de saneamento em 2050?   ",F951,"")</f>
        <v>0.6</v>
      </c>
      <c r="AY951" s="366" t="str">
        <f t="shared" si="883"/>
        <v/>
      </c>
      <c r="AZ951" s="358" t="str">
        <f t="shared" si="884"/>
        <v/>
      </c>
      <c r="BA951" s="366" t="str">
        <f t="shared" si="885"/>
        <v/>
      </c>
      <c r="BB951" s="358" t="str">
        <f t="shared" si="886"/>
        <v/>
      </c>
      <c r="BC951" s="366" t="str">
        <f t="shared" si="887"/>
        <v/>
      </c>
      <c r="BD951" s="367" t="str">
        <f t="shared" si="888"/>
        <v/>
      </c>
      <c r="BE951" s="356"/>
      <c r="BF951" s="356"/>
      <c r="BG951" s="356"/>
      <c r="BH951" s="356"/>
    </row>
    <row r="952" spans="1:83" ht="21.75" thickBot="1" x14ac:dyDescent="0.4">
      <c r="A952" s="355"/>
      <c r="B952" s="355"/>
      <c r="C952" s="355"/>
      <c r="D952" s="355"/>
      <c r="E952" s="355"/>
      <c r="F952" s="383"/>
      <c r="G952" s="355"/>
      <c r="H952" s="823" t="s">
        <v>296</v>
      </c>
      <c r="I952" s="823"/>
      <c r="J952" s="355"/>
      <c r="Q952" s="364" t="str">
        <f t="shared" si="869"/>
        <v/>
      </c>
      <c r="R952" s="388"/>
      <c r="S952" s="364" t="str">
        <f t="shared" si="870"/>
        <v/>
      </c>
      <c r="T952" s="445" t="str">
        <f t="shared" si="871"/>
        <v/>
      </c>
      <c r="U952" s="388"/>
      <c r="V952" s="445" t="str">
        <f t="shared" si="872"/>
        <v/>
      </c>
      <c r="W952" s="388"/>
      <c r="X952" s="445" t="str">
        <f t="shared" si="873"/>
        <v/>
      </c>
      <c r="Y952" s="364" t="str">
        <f t="shared" si="874"/>
        <v/>
      </c>
      <c r="Z952" s="388"/>
      <c r="AA952" s="364" t="str">
        <f t="shared" si="875"/>
        <v/>
      </c>
      <c r="AB952" s="445" t="str">
        <f t="shared" si="876"/>
        <v/>
      </c>
      <c r="AC952" s="388"/>
      <c r="AD952" s="445" t="str">
        <f t="shared" si="877"/>
        <v/>
      </c>
      <c r="AE952" s="364" t="str">
        <f t="shared" si="878"/>
        <v/>
      </c>
      <c r="AF952" s="388"/>
      <c r="AG952" s="364"/>
      <c r="AH952" s="445" t="str">
        <f t="shared" si="879"/>
        <v/>
      </c>
      <c r="AI952" s="388"/>
      <c r="AJ952" s="445" t="str">
        <f t="shared" si="880"/>
        <v/>
      </c>
      <c r="AK952" s="364" t="str">
        <f t="shared" si="881"/>
        <v/>
      </c>
      <c r="AL952" s="388"/>
      <c r="AM952" s="364" t="str">
        <f t="shared" si="882"/>
        <v/>
      </c>
      <c r="AN952" s="445" t="str">
        <f t="shared" si="889"/>
        <v/>
      </c>
      <c r="AO952" s="388"/>
      <c r="AP952" s="445" t="str">
        <f t="shared" si="890"/>
        <v/>
      </c>
      <c r="AQ952" s="434" t="str">
        <f t="shared" si="891"/>
        <v/>
      </c>
      <c r="AR952" s="451"/>
      <c r="AS952" s="434" t="str">
        <f t="shared" si="892"/>
        <v/>
      </c>
      <c r="AT952" s="389"/>
      <c r="AU952" s="435" t="str">
        <f t="shared" si="893"/>
        <v/>
      </c>
      <c r="AV952" s="364" t="str">
        <f t="shared" si="894"/>
        <v/>
      </c>
      <c r="AW952" s="389"/>
      <c r="AX952" s="365" t="str">
        <f t="shared" si="895"/>
        <v/>
      </c>
      <c r="AY952" s="366" t="str">
        <f t="shared" si="883"/>
        <v/>
      </c>
      <c r="AZ952" s="358" t="str">
        <f t="shared" si="884"/>
        <v/>
      </c>
      <c r="BA952" s="366" t="str">
        <f t="shared" si="885"/>
        <v/>
      </c>
      <c r="BB952" s="358" t="str">
        <f t="shared" si="886"/>
        <v/>
      </c>
      <c r="BC952" s="366" t="str">
        <f t="shared" si="887"/>
        <v/>
      </c>
      <c r="BD952" s="367" t="str">
        <f t="shared" si="888"/>
        <v/>
      </c>
      <c r="BE952" s="356"/>
      <c r="BF952" s="356"/>
      <c r="BG952" s="356"/>
      <c r="BH952" s="356"/>
    </row>
    <row r="953" spans="1:83" ht="21.75" thickBot="1" x14ac:dyDescent="0.4">
      <c r="A953" s="368" t="s">
        <v>297</v>
      </c>
      <c r="B953" s="820" t="s">
        <v>408</v>
      </c>
      <c r="C953" s="821"/>
      <c r="D953" s="821"/>
      <c r="E953" s="821"/>
      <c r="F953" s="821"/>
      <c r="G953" s="822"/>
      <c r="H953" s="819">
        <v>0</v>
      </c>
      <c r="I953" s="819"/>
      <c r="J953" s="355"/>
      <c r="Q953" s="364" t="str">
        <f t="shared" si="869"/>
        <v/>
      </c>
      <c r="R953" s="388"/>
      <c r="S953" s="364" t="str">
        <f t="shared" si="870"/>
        <v/>
      </c>
      <c r="T953" s="445" t="str">
        <f t="shared" si="871"/>
        <v/>
      </c>
      <c r="U953" s="388"/>
      <c r="V953" s="445" t="str">
        <f t="shared" si="872"/>
        <v/>
      </c>
      <c r="W953" s="388"/>
      <c r="X953" s="445" t="str">
        <f t="shared" si="873"/>
        <v/>
      </c>
      <c r="Y953" s="364" t="str">
        <f t="shared" si="874"/>
        <v/>
      </c>
      <c r="Z953" s="388"/>
      <c r="AA953" s="364" t="str">
        <f t="shared" si="875"/>
        <v/>
      </c>
      <c r="AB953" s="445" t="str">
        <f t="shared" si="876"/>
        <v/>
      </c>
      <c r="AC953" s="388"/>
      <c r="AD953" s="445" t="str">
        <f t="shared" si="877"/>
        <v/>
      </c>
      <c r="AE953" s="364" t="str">
        <f t="shared" si="878"/>
        <v/>
      </c>
      <c r="AF953" s="388"/>
      <c r="AG953" s="364"/>
      <c r="AH953" s="445" t="str">
        <f t="shared" si="879"/>
        <v/>
      </c>
      <c r="AI953" s="388"/>
      <c r="AJ953" s="445" t="str">
        <f t="shared" si="880"/>
        <v/>
      </c>
      <c r="AK953" s="364" t="str">
        <f t="shared" si="881"/>
        <v/>
      </c>
      <c r="AL953" s="388"/>
      <c r="AM953" s="364" t="str">
        <f t="shared" si="882"/>
        <v/>
      </c>
      <c r="AN953" s="445" t="str">
        <f t="shared" si="889"/>
        <v/>
      </c>
      <c r="AO953" s="388"/>
      <c r="AP953" s="445" t="str">
        <f t="shared" si="890"/>
        <v/>
      </c>
      <c r="AQ953" s="434" t="str">
        <f t="shared" si="891"/>
        <v/>
      </c>
      <c r="AR953" s="451"/>
      <c r="AS953" s="434" t="str">
        <f t="shared" si="892"/>
        <v/>
      </c>
      <c r="AT953" s="389"/>
      <c r="AU953" s="435" t="str">
        <f t="shared" si="893"/>
        <v/>
      </c>
      <c r="AV953" s="364" t="str">
        <f t="shared" si="894"/>
        <v/>
      </c>
      <c r="AW953" s="389"/>
      <c r="AX953" s="365" t="str">
        <f t="shared" si="895"/>
        <v/>
      </c>
      <c r="AY953" s="366">
        <f t="shared" si="883"/>
        <v>0</v>
      </c>
      <c r="AZ953" s="358" t="str">
        <f t="shared" si="884"/>
        <v/>
      </c>
      <c r="BA953" s="366" t="str">
        <f t="shared" si="885"/>
        <v/>
      </c>
      <c r="BB953" s="358" t="str">
        <f t="shared" si="886"/>
        <v/>
      </c>
      <c r="BC953" s="366" t="str">
        <f t="shared" si="887"/>
        <v/>
      </c>
      <c r="BD953" s="367" t="str">
        <f t="shared" si="888"/>
        <v/>
      </c>
      <c r="BE953" s="356"/>
      <c r="BF953" s="356"/>
      <c r="BG953" s="356"/>
      <c r="BH953" s="356"/>
    </row>
    <row r="954" spans="1:83" ht="21.75" thickBot="1" x14ac:dyDescent="0.4">
      <c r="A954" s="368" t="s">
        <v>299</v>
      </c>
      <c r="B954" s="820" t="s">
        <v>300</v>
      </c>
      <c r="C954" s="821"/>
      <c r="D954" s="821"/>
      <c r="E954" s="821"/>
      <c r="F954" s="821"/>
      <c r="G954" s="822"/>
      <c r="H954" s="819">
        <v>1</v>
      </c>
      <c r="I954" s="819"/>
      <c r="J954" s="355"/>
      <c r="Q954" s="364" t="str">
        <f t="shared" si="869"/>
        <v/>
      </c>
      <c r="R954" s="388"/>
      <c r="S954" s="364" t="str">
        <f t="shared" si="870"/>
        <v/>
      </c>
      <c r="T954" s="445" t="str">
        <f t="shared" si="871"/>
        <v/>
      </c>
      <c r="U954" s="388"/>
      <c r="V954" s="445" t="str">
        <f t="shared" si="872"/>
        <v/>
      </c>
      <c r="W954" s="388"/>
      <c r="X954" s="445" t="str">
        <f t="shared" si="873"/>
        <v/>
      </c>
      <c r="Y954" s="364" t="str">
        <f t="shared" si="874"/>
        <v/>
      </c>
      <c r="Z954" s="388"/>
      <c r="AA954" s="364" t="str">
        <f t="shared" si="875"/>
        <v/>
      </c>
      <c r="AB954" s="445" t="str">
        <f t="shared" si="876"/>
        <v/>
      </c>
      <c r="AC954" s="388"/>
      <c r="AD954" s="445" t="str">
        <f t="shared" si="877"/>
        <v/>
      </c>
      <c r="AE954" s="364" t="str">
        <f t="shared" si="878"/>
        <v/>
      </c>
      <c r="AF954" s="388"/>
      <c r="AG954" s="364"/>
      <c r="AH954" s="445" t="str">
        <f t="shared" si="879"/>
        <v/>
      </c>
      <c r="AI954" s="388"/>
      <c r="AJ954" s="445" t="str">
        <f t="shared" si="880"/>
        <v/>
      </c>
      <c r="AK954" s="364" t="str">
        <f t="shared" si="881"/>
        <v/>
      </c>
      <c r="AL954" s="388"/>
      <c r="AM954" s="364" t="str">
        <f t="shared" si="882"/>
        <v/>
      </c>
      <c r="AN954" s="445" t="str">
        <f t="shared" si="889"/>
        <v/>
      </c>
      <c r="AO954" s="388"/>
      <c r="AP954" s="445" t="str">
        <f t="shared" si="890"/>
        <v/>
      </c>
      <c r="AQ954" s="434" t="str">
        <f t="shared" si="891"/>
        <v/>
      </c>
      <c r="AR954" s="451"/>
      <c r="AS954" s="434" t="str">
        <f t="shared" si="892"/>
        <v/>
      </c>
      <c r="AT954" s="389"/>
      <c r="AU954" s="435" t="str">
        <f t="shared" si="893"/>
        <v/>
      </c>
      <c r="AV954" s="364" t="str">
        <f t="shared" si="894"/>
        <v/>
      </c>
      <c r="AW954" s="389"/>
      <c r="AX954" s="365" t="str">
        <f t="shared" si="895"/>
        <v/>
      </c>
      <c r="AY954" s="366" t="str">
        <f t="shared" si="883"/>
        <v/>
      </c>
      <c r="AZ954" s="358">
        <f t="shared" si="884"/>
        <v>1</v>
      </c>
      <c r="BA954" s="366" t="str">
        <f t="shared" si="885"/>
        <v/>
      </c>
      <c r="BB954" s="358" t="str">
        <f t="shared" si="886"/>
        <v/>
      </c>
      <c r="BC954" s="366" t="str">
        <f t="shared" si="887"/>
        <v/>
      </c>
      <c r="BD954" s="367" t="str">
        <f t="shared" si="888"/>
        <v/>
      </c>
      <c r="BE954" s="356"/>
      <c r="BF954" s="356"/>
      <c r="BG954" s="356"/>
      <c r="BH954" s="356"/>
    </row>
    <row r="955" spans="1:83" ht="21.75" thickBot="1" x14ac:dyDescent="0.4">
      <c r="A955" s="368" t="s">
        <v>301</v>
      </c>
      <c r="B955" s="820" t="s">
        <v>409</v>
      </c>
      <c r="C955" s="821"/>
      <c r="D955" s="821"/>
      <c r="E955" s="821"/>
      <c r="F955" s="821"/>
      <c r="G955" s="822"/>
      <c r="H955" s="819">
        <v>0</v>
      </c>
      <c r="I955" s="819"/>
      <c r="J955" s="355"/>
      <c r="Q955" s="364" t="str">
        <f t="shared" si="869"/>
        <v/>
      </c>
      <c r="R955" s="388"/>
      <c r="S955" s="364" t="str">
        <f t="shared" si="870"/>
        <v/>
      </c>
      <c r="T955" s="445" t="str">
        <f t="shared" si="871"/>
        <v/>
      </c>
      <c r="U955" s="388"/>
      <c r="V955" s="445" t="str">
        <f t="shared" si="872"/>
        <v/>
      </c>
      <c r="W955" s="388"/>
      <c r="X955" s="445" t="str">
        <f t="shared" si="873"/>
        <v/>
      </c>
      <c r="Y955" s="364" t="str">
        <f t="shared" si="874"/>
        <v/>
      </c>
      <c r="Z955" s="388"/>
      <c r="AA955" s="364" t="str">
        <f t="shared" si="875"/>
        <v/>
      </c>
      <c r="AB955" s="445" t="str">
        <f t="shared" si="876"/>
        <v/>
      </c>
      <c r="AC955" s="388"/>
      <c r="AD955" s="445" t="str">
        <f t="shared" si="877"/>
        <v/>
      </c>
      <c r="AE955" s="364" t="str">
        <f t="shared" si="878"/>
        <v/>
      </c>
      <c r="AF955" s="388"/>
      <c r="AG955" s="364"/>
      <c r="AH955" s="445" t="str">
        <f t="shared" si="879"/>
        <v/>
      </c>
      <c r="AI955" s="388"/>
      <c r="AJ955" s="445" t="str">
        <f t="shared" si="880"/>
        <v/>
      </c>
      <c r="AK955" s="364" t="str">
        <f t="shared" si="881"/>
        <v/>
      </c>
      <c r="AL955" s="388"/>
      <c r="AM955" s="364" t="str">
        <f t="shared" si="882"/>
        <v/>
      </c>
      <c r="AN955" s="445" t="str">
        <f t="shared" si="889"/>
        <v/>
      </c>
      <c r="AO955" s="388"/>
      <c r="AP955" s="445" t="str">
        <f t="shared" si="890"/>
        <v/>
      </c>
      <c r="AQ955" s="434" t="str">
        <f t="shared" si="891"/>
        <v/>
      </c>
      <c r="AR955" s="451"/>
      <c r="AS955" s="434" t="str">
        <f t="shared" si="892"/>
        <v/>
      </c>
      <c r="AT955" s="389"/>
      <c r="AU955" s="435" t="str">
        <f t="shared" si="893"/>
        <v/>
      </c>
      <c r="AV955" s="364" t="str">
        <f t="shared" si="894"/>
        <v/>
      </c>
      <c r="AW955" s="389"/>
      <c r="AX955" s="365" t="str">
        <f t="shared" si="895"/>
        <v/>
      </c>
      <c r="AY955" s="366" t="str">
        <f t="shared" si="883"/>
        <v/>
      </c>
      <c r="AZ955" s="358" t="str">
        <f t="shared" si="884"/>
        <v/>
      </c>
      <c r="BA955" s="366">
        <f t="shared" si="885"/>
        <v>0</v>
      </c>
      <c r="BB955" s="358" t="str">
        <f t="shared" si="886"/>
        <v/>
      </c>
      <c r="BC955" s="366" t="str">
        <f t="shared" si="887"/>
        <v/>
      </c>
      <c r="BD955" s="367" t="str">
        <f t="shared" si="888"/>
        <v/>
      </c>
      <c r="BE955" s="356"/>
      <c r="BF955" s="356"/>
      <c r="BG955" s="356"/>
      <c r="BH955" s="356"/>
    </row>
    <row r="956" spans="1:83" ht="21.75" thickBot="1" x14ac:dyDescent="0.4">
      <c r="A956" s="368" t="s">
        <v>302</v>
      </c>
      <c r="B956" s="820" t="s">
        <v>3</v>
      </c>
      <c r="C956" s="821"/>
      <c r="D956" s="821"/>
      <c r="E956" s="821"/>
      <c r="F956" s="821"/>
      <c r="G956" s="822"/>
      <c r="H956" s="819">
        <v>1</v>
      </c>
      <c r="I956" s="819"/>
      <c r="J956" s="355"/>
      <c r="Q956" s="364" t="str">
        <f t="shared" si="869"/>
        <v/>
      </c>
      <c r="R956" s="388"/>
      <c r="S956" s="364" t="str">
        <f t="shared" si="870"/>
        <v/>
      </c>
      <c r="T956" s="445" t="str">
        <f t="shared" si="871"/>
        <v/>
      </c>
      <c r="U956" s="388"/>
      <c r="V956" s="445" t="str">
        <f t="shared" si="872"/>
        <v/>
      </c>
      <c r="W956" s="388"/>
      <c r="X956" s="445" t="str">
        <f t="shared" si="873"/>
        <v/>
      </c>
      <c r="Y956" s="364" t="str">
        <f t="shared" si="874"/>
        <v/>
      </c>
      <c r="Z956" s="388"/>
      <c r="AA956" s="364" t="str">
        <f t="shared" si="875"/>
        <v/>
      </c>
      <c r="AB956" s="445" t="str">
        <f t="shared" si="876"/>
        <v/>
      </c>
      <c r="AC956" s="388"/>
      <c r="AD956" s="445" t="str">
        <f t="shared" si="877"/>
        <v/>
      </c>
      <c r="AE956" s="364" t="str">
        <f t="shared" si="878"/>
        <v/>
      </c>
      <c r="AF956" s="388"/>
      <c r="AG956" s="364"/>
      <c r="AH956" s="445" t="str">
        <f t="shared" si="879"/>
        <v/>
      </c>
      <c r="AI956" s="388"/>
      <c r="AJ956" s="445" t="str">
        <f t="shared" si="880"/>
        <v/>
      </c>
      <c r="AK956" s="364" t="str">
        <f t="shared" si="881"/>
        <v/>
      </c>
      <c r="AL956" s="388"/>
      <c r="AM956" s="364" t="str">
        <f t="shared" si="882"/>
        <v/>
      </c>
      <c r="AN956" s="445" t="str">
        <f t="shared" si="889"/>
        <v/>
      </c>
      <c r="AO956" s="388"/>
      <c r="AP956" s="445" t="str">
        <f t="shared" si="890"/>
        <v/>
      </c>
      <c r="AQ956" s="434" t="str">
        <f t="shared" si="891"/>
        <v/>
      </c>
      <c r="AR956" s="451"/>
      <c r="AS956" s="434" t="str">
        <f t="shared" si="892"/>
        <v/>
      </c>
      <c r="AT956" s="389"/>
      <c r="AU956" s="435" t="str">
        <f t="shared" si="893"/>
        <v/>
      </c>
      <c r="AV956" s="364" t="str">
        <f t="shared" si="894"/>
        <v/>
      </c>
      <c r="AW956" s="389"/>
      <c r="AX956" s="365" t="str">
        <f t="shared" si="895"/>
        <v/>
      </c>
      <c r="AY956" s="366" t="str">
        <f t="shared" si="883"/>
        <v/>
      </c>
      <c r="AZ956" s="358" t="str">
        <f t="shared" si="884"/>
        <v/>
      </c>
      <c r="BA956" s="366" t="str">
        <f t="shared" si="885"/>
        <v/>
      </c>
      <c r="BB956" s="358">
        <f t="shared" si="886"/>
        <v>1</v>
      </c>
      <c r="BC956" s="366" t="str">
        <f t="shared" si="887"/>
        <v/>
      </c>
      <c r="BD956" s="367" t="str">
        <f t="shared" si="888"/>
        <v/>
      </c>
      <c r="BE956" s="356"/>
      <c r="BF956" s="356"/>
      <c r="BG956" s="356"/>
      <c r="BH956" s="356"/>
    </row>
    <row r="957" spans="1:83" ht="21.75" thickBot="1" x14ac:dyDescent="0.4">
      <c r="A957" s="368" t="s">
        <v>303</v>
      </c>
      <c r="B957" s="820" t="s">
        <v>304</v>
      </c>
      <c r="C957" s="821"/>
      <c r="D957" s="821"/>
      <c r="E957" s="821"/>
      <c r="F957" s="821"/>
      <c r="G957" s="822"/>
      <c r="H957" s="819">
        <v>1</v>
      </c>
      <c r="I957" s="819"/>
      <c r="J957" s="355"/>
      <c r="Q957" s="364" t="str">
        <f t="shared" si="869"/>
        <v/>
      </c>
      <c r="R957" s="388"/>
      <c r="S957" s="364" t="str">
        <f t="shared" si="870"/>
        <v/>
      </c>
      <c r="T957" s="445" t="str">
        <f t="shared" si="871"/>
        <v/>
      </c>
      <c r="U957" s="388"/>
      <c r="V957" s="445" t="str">
        <f t="shared" si="872"/>
        <v/>
      </c>
      <c r="W957" s="388"/>
      <c r="X957" s="445" t="str">
        <f t="shared" si="873"/>
        <v/>
      </c>
      <c r="Y957" s="364" t="str">
        <f t="shared" si="874"/>
        <v/>
      </c>
      <c r="Z957" s="388"/>
      <c r="AA957" s="364" t="str">
        <f t="shared" si="875"/>
        <v/>
      </c>
      <c r="AB957" s="445" t="str">
        <f t="shared" si="876"/>
        <v/>
      </c>
      <c r="AC957" s="388"/>
      <c r="AD957" s="445" t="str">
        <f t="shared" si="877"/>
        <v/>
      </c>
      <c r="AE957" s="364" t="str">
        <f t="shared" si="878"/>
        <v/>
      </c>
      <c r="AF957" s="388"/>
      <c r="AG957" s="364"/>
      <c r="AH957" s="445" t="str">
        <f t="shared" si="879"/>
        <v/>
      </c>
      <c r="AI957" s="388"/>
      <c r="AJ957" s="445" t="str">
        <f t="shared" si="880"/>
        <v/>
      </c>
      <c r="AK957" s="364" t="str">
        <f t="shared" si="881"/>
        <v/>
      </c>
      <c r="AL957" s="388"/>
      <c r="AM957" s="364" t="str">
        <f t="shared" si="882"/>
        <v/>
      </c>
      <c r="AN957" s="445" t="str">
        <f t="shared" si="889"/>
        <v/>
      </c>
      <c r="AO957" s="388"/>
      <c r="AP957" s="445" t="str">
        <f t="shared" si="890"/>
        <v/>
      </c>
      <c r="AQ957" s="434" t="str">
        <f t="shared" si="891"/>
        <v/>
      </c>
      <c r="AR957" s="451"/>
      <c r="AS957" s="434" t="str">
        <f t="shared" si="892"/>
        <v/>
      </c>
      <c r="AT957" s="389"/>
      <c r="AU957" s="435" t="str">
        <f t="shared" si="893"/>
        <v/>
      </c>
      <c r="AV957" s="364" t="str">
        <f t="shared" si="894"/>
        <v/>
      </c>
      <c r="AW957" s="389"/>
      <c r="AX957" s="365" t="str">
        <f t="shared" si="895"/>
        <v/>
      </c>
      <c r="AY957" s="366" t="str">
        <f t="shared" si="883"/>
        <v/>
      </c>
      <c r="AZ957" s="358" t="str">
        <f t="shared" si="884"/>
        <v/>
      </c>
      <c r="BA957" s="366" t="str">
        <f t="shared" si="885"/>
        <v/>
      </c>
      <c r="BB957" s="358" t="str">
        <f t="shared" si="886"/>
        <v/>
      </c>
      <c r="BC957" s="366">
        <f t="shared" si="887"/>
        <v>1</v>
      </c>
      <c r="BD957" s="367" t="str">
        <f t="shared" si="888"/>
        <v/>
      </c>
      <c r="BE957" s="356"/>
      <c r="BF957" s="356"/>
      <c r="BG957" s="356"/>
      <c r="BH957" s="356"/>
    </row>
    <row r="958" spans="1:83" ht="21.75" thickBot="1" x14ac:dyDescent="0.4">
      <c r="A958" s="368" t="s">
        <v>305</v>
      </c>
      <c r="B958" s="820"/>
      <c r="C958" s="821"/>
      <c r="D958" s="821"/>
      <c r="E958" s="821"/>
      <c r="F958" s="821"/>
      <c r="G958" s="822"/>
      <c r="H958" s="819"/>
      <c r="I958" s="819"/>
      <c r="J958" s="355"/>
      <c r="Q958" s="364" t="str">
        <f t="shared" si="869"/>
        <v/>
      </c>
      <c r="R958" s="388"/>
      <c r="S958" s="364" t="str">
        <f t="shared" si="870"/>
        <v/>
      </c>
      <c r="T958" s="445" t="str">
        <f t="shared" si="871"/>
        <v/>
      </c>
      <c r="U958" s="388"/>
      <c r="V958" s="445" t="str">
        <f t="shared" si="872"/>
        <v/>
      </c>
      <c r="W958" s="388"/>
      <c r="X958" s="445" t="str">
        <f t="shared" si="873"/>
        <v/>
      </c>
      <c r="Y958" s="364" t="str">
        <f t="shared" si="874"/>
        <v/>
      </c>
      <c r="Z958" s="388"/>
      <c r="AA958" s="364" t="str">
        <f t="shared" si="875"/>
        <v/>
      </c>
      <c r="AB958" s="445" t="str">
        <f t="shared" si="876"/>
        <v/>
      </c>
      <c r="AC958" s="388"/>
      <c r="AD958" s="445" t="str">
        <f t="shared" si="877"/>
        <v/>
      </c>
      <c r="AE958" s="364" t="str">
        <f t="shared" si="878"/>
        <v/>
      </c>
      <c r="AF958" s="388"/>
      <c r="AG958" s="364"/>
      <c r="AH958" s="445" t="str">
        <f t="shared" si="879"/>
        <v/>
      </c>
      <c r="AI958" s="388"/>
      <c r="AJ958" s="445" t="str">
        <f t="shared" si="880"/>
        <v/>
      </c>
      <c r="AK958" s="364" t="str">
        <f t="shared" si="881"/>
        <v/>
      </c>
      <c r="AL958" s="388"/>
      <c r="AM958" s="364" t="str">
        <f t="shared" si="882"/>
        <v/>
      </c>
      <c r="AN958" s="445" t="str">
        <f t="shared" si="889"/>
        <v/>
      </c>
      <c r="AO958" s="388"/>
      <c r="AP958" s="445" t="str">
        <f t="shared" si="890"/>
        <v/>
      </c>
      <c r="AQ958" s="434" t="str">
        <f t="shared" si="891"/>
        <v/>
      </c>
      <c r="AR958" s="451"/>
      <c r="AS958" s="434" t="str">
        <f t="shared" si="892"/>
        <v/>
      </c>
      <c r="AT958" s="389"/>
      <c r="AU958" s="435" t="str">
        <f t="shared" si="893"/>
        <v/>
      </c>
      <c r="AV958" s="364" t="str">
        <f t="shared" si="894"/>
        <v/>
      </c>
      <c r="AW958" s="389"/>
      <c r="AX958" s="365" t="str">
        <f t="shared" si="895"/>
        <v/>
      </c>
      <c r="AY958" s="366" t="str">
        <f t="shared" si="883"/>
        <v/>
      </c>
      <c r="AZ958" s="358" t="str">
        <f t="shared" si="884"/>
        <v/>
      </c>
      <c r="BA958" s="366" t="str">
        <f t="shared" si="885"/>
        <v/>
      </c>
      <c r="BB958" s="358" t="str">
        <f t="shared" si="886"/>
        <v/>
      </c>
      <c r="BC958" s="366" t="str">
        <f t="shared" si="887"/>
        <v/>
      </c>
      <c r="BD958" s="367">
        <f t="shared" si="888"/>
        <v>0</v>
      </c>
      <c r="BE958" s="356"/>
      <c r="BF958" s="356"/>
      <c r="BG958" s="356"/>
      <c r="BH958" s="356"/>
      <c r="BJ958" s="360">
        <f>IF(B933&lt;20,SUM(AY932:BC958),"")</f>
        <v>3</v>
      </c>
      <c r="BK958" s="360" t="str">
        <f>IF(AND(B933&gt;19,B933&lt;31),SUM(AY932:BC958),"")</f>
        <v/>
      </c>
      <c r="BL958" s="360" t="str">
        <f>IF(B933&gt;30,SUM(AY932:BC958),"")</f>
        <v/>
      </c>
      <c r="BM958" s="356"/>
      <c r="BN958" s="360" t="str">
        <f>IF(AND(B933&lt;20,BJ958=0),1,"")</f>
        <v/>
      </c>
      <c r="BO958" s="360" t="str">
        <f>IF(AND(B933&lt;20,BJ958=1),1,"")</f>
        <v/>
      </c>
      <c r="BP958" s="360" t="str">
        <f>IF(AND(B933&lt;20,BJ958=2),1,"")</f>
        <v/>
      </c>
      <c r="BQ958" s="360">
        <f>IF(AND(B933&lt;20,BJ958=3),1,"")</f>
        <v>1</v>
      </c>
      <c r="BR958" s="360" t="str">
        <f>IF(AND(B933&lt;20,BJ958=4),1,"")</f>
        <v/>
      </c>
      <c r="BS958" s="360" t="str">
        <f>IF(AND(B933&lt;20,BJ958=5),1,"")</f>
        <v/>
      </c>
      <c r="BT958" s="360" t="str">
        <f>IF(AND(AND(B933&gt;19,B933&lt;31),BK958=0),1,"")</f>
        <v/>
      </c>
      <c r="BU958" s="360" t="str">
        <f>IF(AND(AND(B933&gt;19,B933&lt;31),BK958=1),1,"")</f>
        <v/>
      </c>
      <c r="BV958" s="360" t="str">
        <f>IF(AND(AND(B933&gt;19,B933&lt;31),BK958=2),1,"")</f>
        <v/>
      </c>
      <c r="BW958" s="360" t="str">
        <f>IF(AND(AND(B933&gt;19,B933&lt;31),BK958=3),1,"")</f>
        <v/>
      </c>
      <c r="BX958" s="360" t="str">
        <f>IF(AND(AND(B933&gt;19,B933&lt;31),BK958=4),1,"")</f>
        <v/>
      </c>
      <c r="BY958" s="360" t="str">
        <f>IF(AND(AND(B933&gt;19,B933&lt;31),BK958=5),1,"")</f>
        <v/>
      </c>
      <c r="BZ958" s="360" t="str">
        <f>IF(AND(B933&gt;30,BL958=0),1,"")</f>
        <v/>
      </c>
      <c r="CA958" s="360" t="str">
        <f>IF(AND(B933&gt;30,BL958=1),1,"")</f>
        <v/>
      </c>
      <c r="CB958" s="360" t="str">
        <f>IF(AND(B933&gt;30,BL958=2),1,"")</f>
        <v/>
      </c>
      <c r="CC958" s="360" t="str">
        <f>IF(AND(B933&gt;30,BL958=3),1,"")</f>
        <v/>
      </c>
      <c r="CD958" s="360" t="str">
        <f>IF(AND(B933&gt;30,BL958=4),1,"")</f>
        <v/>
      </c>
      <c r="CE958" s="360" t="str">
        <f>IF(AND(B933&gt;30,BL958=5),1,"")</f>
        <v/>
      </c>
    </row>
    <row r="959" spans="1:83" ht="36" x14ac:dyDescent="0.35">
      <c r="A959" s="818" t="str">
        <f>CONCATENATE("Voluntário",J959)</f>
        <v>Voluntário34</v>
      </c>
      <c r="B959" s="818"/>
      <c r="C959" s="818"/>
      <c r="D959" s="818"/>
      <c r="E959" s="818"/>
      <c r="F959" s="818"/>
      <c r="G959" s="818"/>
      <c r="H959" s="818"/>
      <c r="I959" s="818"/>
      <c r="J959" s="355">
        <f>J930+1</f>
        <v>34</v>
      </c>
      <c r="Q959" s="396"/>
      <c r="S959" s="396"/>
      <c r="T959" s="396"/>
      <c r="V959" s="396"/>
      <c r="X959" s="396"/>
      <c r="Y959" s="396"/>
      <c r="AA959" s="396"/>
      <c r="AB959" s="396"/>
      <c r="AD959" s="396"/>
      <c r="AE959" s="396"/>
      <c r="AG959" s="396"/>
      <c r="AH959" s="396"/>
      <c r="AJ959" s="396"/>
      <c r="AK959" s="396"/>
      <c r="AM959" s="396"/>
      <c r="AN959" s="396"/>
      <c r="AP959" s="396"/>
      <c r="AV959" s="396"/>
      <c r="AX959" s="397"/>
      <c r="AY959" s="398"/>
      <c r="AZ959" s="399"/>
      <c r="BA959" s="398"/>
      <c r="BB959" s="399"/>
      <c r="BC959" s="398"/>
      <c r="BD959" s="398"/>
      <c r="BE959" s="356"/>
      <c r="BF959" s="356"/>
      <c r="BG959" s="356"/>
      <c r="BH959" s="356"/>
    </row>
    <row r="960" spans="1:83" ht="21" x14ac:dyDescent="0.35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Q960" s="396"/>
      <c r="S960" s="396"/>
      <c r="T960" s="396"/>
      <c r="V960" s="396"/>
      <c r="X960" s="396"/>
      <c r="Y960" s="396"/>
      <c r="AA960" s="396"/>
      <c r="AB960" s="396"/>
      <c r="AD960" s="396"/>
      <c r="AE960" s="396"/>
      <c r="AG960" s="396"/>
      <c r="AH960" s="396"/>
      <c r="AJ960" s="396"/>
      <c r="AK960" s="396"/>
      <c r="AM960" s="396"/>
      <c r="AN960" s="396"/>
      <c r="AP960" s="396"/>
      <c r="AV960" s="396"/>
      <c r="AX960" s="397"/>
      <c r="AY960" s="398"/>
      <c r="AZ960" s="399"/>
      <c r="BA960" s="398"/>
      <c r="BB960" s="399"/>
      <c r="BC960" s="398"/>
      <c r="BD960" s="398"/>
      <c r="BE960" s="356"/>
      <c r="BF960" s="356"/>
      <c r="BG960" s="356"/>
      <c r="BH960" s="356"/>
    </row>
    <row r="961" spans="1:60" ht="21" x14ac:dyDescent="0.35">
      <c r="A961" s="356" t="s">
        <v>271</v>
      </c>
      <c r="B961" s="824" t="s">
        <v>410</v>
      </c>
      <c r="C961" s="819"/>
      <c r="D961" s="819"/>
      <c r="E961" s="819"/>
      <c r="F961" s="819"/>
      <c r="G961" s="819"/>
      <c r="H961" s="819"/>
      <c r="I961" s="819"/>
      <c r="J961" s="355"/>
      <c r="Q961" s="396"/>
      <c r="S961" s="396"/>
      <c r="T961" s="396"/>
      <c r="V961" s="396"/>
      <c r="X961" s="396"/>
      <c r="Y961" s="396"/>
      <c r="AA961" s="396"/>
      <c r="AB961" s="396"/>
      <c r="AD961" s="396"/>
      <c r="AE961" s="396"/>
      <c r="AG961" s="396"/>
      <c r="AH961" s="396"/>
      <c r="AJ961" s="396"/>
      <c r="AK961" s="396"/>
      <c r="AM961" s="396"/>
      <c r="AN961" s="396"/>
      <c r="AP961" s="396"/>
      <c r="AV961" s="396"/>
      <c r="AX961" s="397"/>
      <c r="AY961" s="398"/>
      <c r="AZ961" s="399"/>
      <c r="BA961" s="398"/>
      <c r="BB961" s="399"/>
      <c r="BC961" s="398"/>
      <c r="BD961" s="398"/>
      <c r="BE961" s="356"/>
      <c r="BF961" s="356"/>
      <c r="BG961" s="356"/>
      <c r="BH961" s="356"/>
    </row>
    <row r="962" spans="1:60" ht="21" x14ac:dyDescent="0.35">
      <c r="A962" s="356" t="s">
        <v>272</v>
      </c>
      <c r="B962" s="819">
        <v>47</v>
      </c>
      <c r="C962" s="819"/>
      <c r="D962" s="819"/>
      <c r="E962" s="819"/>
      <c r="F962" s="819"/>
      <c r="G962" s="819"/>
      <c r="H962" s="819"/>
      <c r="I962" s="819"/>
      <c r="J962" s="355"/>
      <c r="Q962" s="396"/>
      <c r="S962" s="396"/>
      <c r="T962" s="396"/>
      <c r="V962" s="396"/>
      <c r="X962" s="396"/>
      <c r="Y962" s="396"/>
      <c r="AA962" s="396"/>
      <c r="AB962" s="396"/>
      <c r="AD962" s="396"/>
      <c r="AE962" s="396"/>
      <c r="AG962" s="396"/>
      <c r="AH962" s="396"/>
      <c r="AJ962" s="396"/>
      <c r="AK962" s="396"/>
      <c r="AM962" s="396"/>
      <c r="AN962" s="396"/>
      <c r="AP962" s="396"/>
      <c r="AV962" s="396"/>
      <c r="AX962" s="397"/>
      <c r="AY962" s="398"/>
      <c r="AZ962" s="399"/>
      <c r="BA962" s="398"/>
      <c r="BB962" s="399"/>
      <c r="BC962" s="398"/>
      <c r="BD962" s="398"/>
      <c r="BE962" s="356"/>
      <c r="BF962" s="360" t="str">
        <f>IF(B962&lt;20,1,"")</f>
        <v/>
      </c>
      <c r="BG962" s="360" t="str">
        <f>IF(AND(B962&gt;19,B962&lt;31),1,"")</f>
        <v/>
      </c>
      <c r="BH962" s="360">
        <f>IF(B962&gt;30,1,"")</f>
        <v>1</v>
      </c>
    </row>
    <row r="963" spans="1:60" ht="21" x14ac:dyDescent="0.35">
      <c r="A963" s="356" t="s">
        <v>273</v>
      </c>
      <c r="B963" s="819" t="s">
        <v>346</v>
      </c>
      <c r="C963" s="819"/>
      <c r="D963" s="819"/>
      <c r="E963" s="819"/>
      <c r="F963" s="819"/>
      <c r="G963" s="819"/>
      <c r="H963" s="819"/>
      <c r="I963" s="819"/>
      <c r="J963" s="355"/>
      <c r="Q963" s="396"/>
      <c r="S963" s="396"/>
      <c r="T963" s="396"/>
      <c r="V963" s="396"/>
      <c r="X963" s="396"/>
      <c r="Y963" s="396"/>
      <c r="AA963" s="396"/>
      <c r="AB963" s="396"/>
      <c r="AD963" s="396"/>
      <c r="AE963" s="396"/>
      <c r="AG963" s="396"/>
      <c r="AH963" s="396"/>
      <c r="AJ963" s="396"/>
      <c r="AK963" s="396"/>
      <c r="AM963" s="396"/>
      <c r="AN963" s="396"/>
      <c r="AP963" s="396"/>
      <c r="AV963" s="396"/>
      <c r="AX963" s="397"/>
      <c r="AY963" s="398"/>
      <c r="AZ963" s="399"/>
      <c r="BA963" s="398"/>
      <c r="BB963" s="399"/>
      <c r="BC963" s="398"/>
      <c r="BD963" s="398"/>
      <c r="BE963" s="356"/>
      <c r="BF963" s="356"/>
      <c r="BG963" s="356"/>
      <c r="BH963" s="356"/>
    </row>
    <row r="964" spans="1:60" ht="21.75" thickBot="1" x14ac:dyDescent="0.4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Q964" s="396"/>
      <c r="S964" s="396"/>
      <c r="T964" s="396"/>
      <c r="V964" s="396"/>
      <c r="X964" s="396"/>
      <c r="Y964" s="396"/>
      <c r="AA964" s="396"/>
      <c r="AB964" s="396"/>
      <c r="AD964" s="396"/>
      <c r="AE964" s="396"/>
      <c r="AG964" s="396"/>
      <c r="AH964" s="396"/>
      <c r="AJ964" s="396"/>
      <c r="AK964" s="396"/>
      <c r="AM964" s="396"/>
      <c r="AN964" s="396"/>
      <c r="AP964" s="396"/>
      <c r="AV964" s="396"/>
      <c r="AX964" s="397"/>
      <c r="AY964" s="398"/>
      <c r="AZ964" s="399"/>
      <c r="BA964" s="398"/>
      <c r="BB964" s="399"/>
      <c r="BC964" s="398"/>
      <c r="BD964" s="398"/>
      <c r="BE964" s="356"/>
      <c r="BF964" s="356"/>
      <c r="BG964" s="356"/>
      <c r="BH964" s="356"/>
    </row>
    <row r="965" spans="1:60" ht="21.75" thickBot="1" x14ac:dyDescent="0.4">
      <c r="A965" s="368" t="s">
        <v>275</v>
      </c>
      <c r="B965" s="369">
        <v>5</v>
      </c>
      <c r="C965" s="370"/>
      <c r="D965" s="355"/>
      <c r="E965" s="355"/>
      <c r="F965" s="355"/>
      <c r="G965" s="355"/>
      <c r="H965" s="355"/>
      <c r="I965" s="355"/>
      <c r="J965" s="355"/>
      <c r="Q965" s="364" t="str">
        <f t="shared" ref="Q965:Q987" si="896">IF(A965="5) Quanto a sua casa pagava de conta de água mensalmente há 10 anos atrás (aproximadamente)?",F965,"")</f>
        <v/>
      </c>
      <c r="R965" s="388"/>
      <c r="S965" s="364" t="str">
        <f t="shared" ref="S965:S987" si="897">IF(A965="5) Quanto a sua casa pagava de conta de água mensalmente há 10 anos atrás (aproximadamente)?",I965,"")</f>
        <v/>
      </c>
      <c r="T965" s="445" t="str">
        <f t="shared" ref="T965:T987" si="898">IF(A965="6) Quanto a sua casa paga de conta de água hoje?  ",F965,"")</f>
        <v/>
      </c>
      <c r="U965" s="388"/>
      <c r="V965" s="445" t="str">
        <f t="shared" ref="V965:V987" si="899">IF(A965="7) Quanto você acha que sua casa pagará de conta de água em 2030?",F965,"")</f>
        <v/>
      </c>
      <c r="W965" s="388"/>
      <c r="X965" s="445" t="str">
        <f t="shared" ref="X965:X987" si="900">IF(A965="7) Quanto você acha que sua casa pagará de conta de água em 2030?",I965,"")</f>
        <v/>
      </c>
      <c r="Y965" s="364" t="str">
        <f t="shared" ref="Y965:Y987" si="901">IF(A965="8) Quanto você acha que sua casa pagará de conta de água em 2050?  ",F965,"")</f>
        <v/>
      </c>
      <c r="Z965" s="388"/>
      <c r="AA965" s="364" t="str">
        <f t="shared" ref="AA965:AA987" si="902">IF(A965="8) Quanto você acha que sua casa pagará de conta de água em 2050?  ",I965,"")</f>
        <v/>
      </c>
      <c r="AB965" s="445" t="str">
        <f t="shared" ref="AB965:AB987" si="903">IF(A965="9) Há dez anos atrás, sua casa produzia quantas sacolinhas de lixo por semana (aproximadamente)?",F965,"")</f>
        <v/>
      </c>
      <c r="AC965" s="388"/>
      <c r="AD965" s="445" t="str">
        <f t="shared" ref="AD965:AD987" si="904">IF(A965="9) Há dez anos atrás, sua casa produzia quantas sacolinhas de lixo por semana (aproximadamente)?",I965,"")</f>
        <v/>
      </c>
      <c r="AE965" s="364" t="str">
        <f t="shared" ref="AE965:AE987" si="905">IF(A965="10) Sua casa produz quantas sacolinhas de lixo por semana hoje em dia?   ",F965,"")</f>
        <v/>
      </c>
      <c r="AF965" s="388"/>
      <c r="AG965" s="364"/>
      <c r="AH965" s="445" t="str">
        <f t="shared" ref="AH965:AH987" si="906">IF(A965="11) Quantas sacolinhas de lixo você acha que sua casa produzirá por semana em 2030?  ",F965,"")</f>
        <v/>
      </c>
      <c r="AI965" s="388"/>
      <c r="AJ965" s="445" t="str">
        <f t="shared" ref="AJ965:AJ987" si="907">IF(A965="11) Quantas sacolinhas de lixo você acha que sua casa produzirá por semana em 2030?  ",I965,"")</f>
        <v/>
      </c>
      <c r="AK965" s="364" t="str">
        <f t="shared" ref="AK965:AK987" si="908">IF(A965="12) Quantas sacolinhas de lixo você acha que sua casa produzirá por semana em 2050?  ",F965,"")</f>
        <v/>
      </c>
      <c r="AL965" s="388"/>
      <c r="AM965" s="364" t="str">
        <f t="shared" ref="AM965:AM987" si="909">IF(A965="12) Quantas sacolinhas de lixo você acha que sua casa produzirá por semana em 2050?  ",I965,"")</f>
        <v/>
      </c>
      <c r="AN965" s="445" t="str">
        <f>IF(A965="13) Qual porcentagem dos recursos financeiros de São Carlos era investida em abastecimento de água e estruturas de saneamento dez anos atrás? ",B965,"")</f>
        <v/>
      </c>
      <c r="AO965" s="388"/>
      <c r="AP965" s="445" t="str">
        <f>IF(A965="13) Qual porcentagem dos recursos financeiros de São Carlos era investida em abastecimento de água e estruturas de saneamento dez anos atrás? ",F965,"")</f>
        <v/>
      </c>
      <c r="AQ965" s="434" t="str">
        <f>IF(A965="14) Qual porcentagem dos recursos financeiros de São Carlos é investida em abastecimento de água e estruturas de saneamento hoje? ",B965,"")</f>
        <v/>
      </c>
      <c r="AR965" s="451"/>
      <c r="AS965" s="434" t="str">
        <f>IF(A965="15) Qual porcentagem dos recursos financeiros de São Carlos será investida em abastecimento de água e estruturas de saneamento em 2030? ",B965,"")</f>
        <v/>
      </c>
      <c r="AT965" s="389"/>
      <c r="AU965" s="435" t="str">
        <f>IF(A965="15) Qual porcentagem dos recursos financeiros de São Carlos será investida em abastecimento de água e estruturas de saneamento em 2030? ",F965,"")</f>
        <v/>
      </c>
      <c r="AV965" s="364" t="str">
        <f>IF(A965="16) Qual porcentagem dos recursos financeiros de São Carlos será investida em abastecimento de água e estruturas de saneamento em 2050?   ",B965,"")</f>
        <v/>
      </c>
      <c r="AW965" s="389"/>
      <c r="AX965" s="365" t="str">
        <f>IF(A965="16) Qual porcentagem dos recursos financeiros de São Carlos será investida em abastecimento de água e estruturas de saneamento em 2050?   ",B965,"")</f>
        <v/>
      </c>
      <c r="AY965" s="366" t="str">
        <f t="shared" ref="AY965:AY987" si="910">IF(A965="17) De onde vem a água que você bebe?  ",H965,"")</f>
        <v/>
      </c>
      <c r="AZ965" s="358" t="str">
        <f t="shared" ref="AZ965:AZ987" si="911">IF(A965="18) Quem é responsável por trazer água para sua casa?  ",H965,"")</f>
        <v/>
      </c>
      <c r="BA965" s="366" t="str">
        <f t="shared" ref="BA965:BA987" si="912">IF(A965="19) O que acontece com o esgoto que sai da sua casa?  ",H965,"")</f>
        <v/>
      </c>
      <c r="BB965" s="358" t="str">
        <f t="shared" ref="BB965:BB987" si="913">IF(A965="20) Quem consome mais água em sua cidade: a população, as indústrias ou as fazendas? ",H965,"")</f>
        <v/>
      </c>
      <c r="BC965" s="366" t="str">
        <f t="shared" ref="BC965:BC987" si="914">IF(A965="21) Você se preocupa se a cidade em que você mora terá água para beber em 2100?  ",H965,"")</f>
        <v/>
      </c>
      <c r="BD965" s="367" t="str">
        <f t="shared" ref="BD965:BD987" si="915">IF(A965="22) Você acredita que pode ajudar no processo de decisão sobre gerenciamento dos recursos hídricos?  Se sim, como? ",H965,"")</f>
        <v/>
      </c>
      <c r="BE965" s="356"/>
      <c r="BF965" s="356"/>
      <c r="BG965" s="356"/>
      <c r="BH965" s="356"/>
    </row>
    <row r="966" spans="1:60" ht="21.75" thickBot="1" x14ac:dyDescent="0.4">
      <c r="A966" s="368" t="s">
        <v>276</v>
      </c>
      <c r="B966" s="369">
        <v>4</v>
      </c>
      <c r="C966" s="370"/>
      <c r="D966" s="355"/>
      <c r="E966" s="355"/>
      <c r="F966" s="355"/>
      <c r="G966" s="355"/>
      <c r="H966" s="355"/>
      <c r="I966" s="355"/>
      <c r="J966" s="355"/>
      <c r="Q966" s="364" t="str">
        <f t="shared" si="896"/>
        <v/>
      </c>
      <c r="R966" s="388"/>
      <c r="S966" s="364" t="str">
        <f t="shared" si="897"/>
        <v/>
      </c>
      <c r="T966" s="445" t="str">
        <f t="shared" si="898"/>
        <v/>
      </c>
      <c r="U966" s="388"/>
      <c r="V966" s="445" t="str">
        <f t="shared" si="899"/>
        <v/>
      </c>
      <c r="W966" s="388"/>
      <c r="X966" s="445" t="str">
        <f t="shared" si="900"/>
        <v/>
      </c>
      <c r="Y966" s="364" t="str">
        <f t="shared" si="901"/>
        <v/>
      </c>
      <c r="Z966" s="388"/>
      <c r="AA966" s="364" t="str">
        <f t="shared" si="902"/>
        <v/>
      </c>
      <c r="AB966" s="445" t="str">
        <f t="shared" si="903"/>
        <v/>
      </c>
      <c r="AC966" s="388"/>
      <c r="AD966" s="445" t="str">
        <f t="shared" si="904"/>
        <v/>
      </c>
      <c r="AE966" s="364" t="str">
        <f t="shared" si="905"/>
        <v/>
      </c>
      <c r="AF966" s="388"/>
      <c r="AG966" s="364"/>
      <c r="AH966" s="445" t="str">
        <f t="shared" si="906"/>
        <v/>
      </c>
      <c r="AI966" s="388"/>
      <c r="AJ966" s="445" t="str">
        <f t="shared" si="907"/>
        <v/>
      </c>
      <c r="AK966" s="364" t="str">
        <f t="shared" si="908"/>
        <v/>
      </c>
      <c r="AL966" s="388"/>
      <c r="AM966" s="364" t="str">
        <f t="shared" si="909"/>
        <v/>
      </c>
      <c r="AN966" s="445" t="str">
        <f t="shared" ref="AN966:AN987" si="916">IF(A966="13) Qual porcentagem dos recursos financeiros de São Carlos era investida em abastecimento de água e estruturas de saneamento dez anos atrás? ",B966,"")</f>
        <v/>
      </c>
      <c r="AO966" s="388"/>
      <c r="AP966" s="445" t="str">
        <f t="shared" ref="AP966:AP987" si="917">IF(A966="13) Qual porcentagem dos recursos financeiros de São Carlos era investida em abastecimento de água e estruturas de saneamento dez anos atrás? ",F966,"")</f>
        <v/>
      </c>
      <c r="AQ966" s="434" t="str">
        <f t="shared" ref="AQ966:AQ987" si="918">IF(A966="14) Qual porcentagem dos recursos financeiros de São Carlos é investida em abastecimento de água e estruturas de saneamento hoje? ",B966,"")</f>
        <v/>
      </c>
      <c r="AR966" s="451"/>
      <c r="AS966" s="434" t="str">
        <f t="shared" ref="AS966:AS987" si="919">IF(A966="15) Qual porcentagem dos recursos financeiros de São Carlos será investida em abastecimento de água e estruturas de saneamento em 2030? ",B966,"")</f>
        <v/>
      </c>
      <c r="AT966" s="389"/>
      <c r="AU966" s="435" t="str">
        <f t="shared" ref="AU966:AU987" si="920">IF(A966="15) Qual porcentagem dos recursos financeiros de São Carlos será investida em abastecimento de água e estruturas de saneamento em 2030? ",F966,"")</f>
        <v/>
      </c>
      <c r="AV966" s="364" t="str">
        <f t="shared" ref="AV966:AV987" si="921">IF(A966="16) Qual porcentagem dos recursos financeiros de São Carlos será investida em abastecimento de água e estruturas de saneamento em 2050?   ",B966,"")</f>
        <v/>
      </c>
      <c r="AW966" s="389"/>
      <c r="AX966" s="365" t="str">
        <f t="shared" ref="AX966:AX987" si="922">IF(A966="16) Qual porcentagem dos recursos financeiros de São Carlos será investida em abastecimento de água e estruturas de saneamento em 2050?   ",B966,"")</f>
        <v/>
      </c>
      <c r="AY966" s="366" t="str">
        <f t="shared" si="910"/>
        <v/>
      </c>
      <c r="AZ966" s="358" t="str">
        <f t="shared" si="911"/>
        <v/>
      </c>
      <c r="BA966" s="366" t="str">
        <f t="shared" si="912"/>
        <v/>
      </c>
      <c r="BB966" s="358" t="str">
        <f t="shared" si="913"/>
        <v/>
      </c>
      <c r="BC966" s="366" t="str">
        <f t="shared" si="914"/>
        <v/>
      </c>
      <c r="BD966" s="367" t="str">
        <f t="shared" si="915"/>
        <v/>
      </c>
      <c r="BE966" s="356"/>
      <c r="BF966" s="356"/>
      <c r="BG966" s="356"/>
      <c r="BH966" s="356"/>
    </row>
    <row r="967" spans="1:60" ht="21.75" thickBot="1" x14ac:dyDescent="0.4">
      <c r="A967" s="368" t="s">
        <v>277</v>
      </c>
      <c r="B967" s="369">
        <v>2</v>
      </c>
      <c r="C967" s="371"/>
      <c r="D967" s="355"/>
      <c r="E967" s="355"/>
      <c r="F967" s="355"/>
      <c r="G967" s="355"/>
      <c r="H967" s="355"/>
      <c r="I967" s="355"/>
      <c r="J967" s="355"/>
      <c r="Q967" s="364" t="str">
        <f t="shared" si="896"/>
        <v/>
      </c>
      <c r="R967" s="388"/>
      <c r="S967" s="364" t="str">
        <f t="shared" si="897"/>
        <v/>
      </c>
      <c r="T967" s="445" t="str">
        <f t="shared" si="898"/>
        <v/>
      </c>
      <c r="U967" s="388"/>
      <c r="V967" s="445" t="str">
        <f t="shared" si="899"/>
        <v/>
      </c>
      <c r="W967" s="388"/>
      <c r="X967" s="445" t="str">
        <f t="shared" si="900"/>
        <v/>
      </c>
      <c r="Y967" s="364" t="str">
        <f t="shared" si="901"/>
        <v/>
      </c>
      <c r="Z967" s="388"/>
      <c r="AA967" s="364" t="str">
        <f t="shared" si="902"/>
        <v/>
      </c>
      <c r="AB967" s="445" t="str">
        <f t="shared" si="903"/>
        <v/>
      </c>
      <c r="AC967" s="388"/>
      <c r="AD967" s="445" t="str">
        <f t="shared" si="904"/>
        <v/>
      </c>
      <c r="AE967" s="364" t="str">
        <f t="shared" si="905"/>
        <v/>
      </c>
      <c r="AF967" s="388"/>
      <c r="AG967" s="364"/>
      <c r="AH967" s="445" t="str">
        <f t="shared" si="906"/>
        <v/>
      </c>
      <c r="AI967" s="388"/>
      <c r="AJ967" s="445" t="str">
        <f t="shared" si="907"/>
        <v/>
      </c>
      <c r="AK967" s="364" t="str">
        <f t="shared" si="908"/>
        <v/>
      </c>
      <c r="AL967" s="388"/>
      <c r="AM967" s="364" t="str">
        <f t="shared" si="909"/>
        <v/>
      </c>
      <c r="AN967" s="445" t="str">
        <f t="shared" si="916"/>
        <v/>
      </c>
      <c r="AO967" s="388"/>
      <c r="AP967" s="445" t="str">
        <f t="shared" si="917"/>
        <v/>
      </c>
      <c r="AQ967" s="434" t="str">
        <f t="shared" si="918"/>
        <v/>
      </c>
      <c r="AR967" s="451"/>
      <c r="AS967" s="434" t="str">
        <f t="shared" si="919"/>
        <v/>
      </c>
      <c r="AT967" s="389"/>
      <c r="AU967" s="435" t="str">
        <f t="shared" si="920"/>
        <v/>
      </c>
      <c r="AV967" s="364" t="str">
        <f t="shared" si="921"/>
        <v/>
      </c>
      <c r="AW967" s="389"/>
      <c r="AX967" s="365" t="str">
        <f t="shared" si="922"/>
        <v/>
      </c>
      <c r="AY967" s="366" t="str">
        <f t="shared" si="910"/>
        <v/>
      </c>
      <c r="AZ967" s="358" t="str">
        <f t="shared" si="911"/>
        <v/>
      </c>
      <c r="BA967" s="366" t="str">
        <f t="shared" si="912"/>
        <v/>
      </c>
      <c r="BB967" s="358" t="str">
        <f t="shared" si="913"/>
        <v/>
      </c>
      <c r="BC967" s="366" t="str">
        <f t="shared" si="914"/>
        <v/>
      </c>
      <c r="BD967" s="367" t="str">
        <f t="shared" si="915"/>
        <v/>
      </c>
      <c r="BE967" s="356"/>
      <c r="BF967" s="356"/>
      <c r="BG967" s="356"/>
      <c r="BH967" s="356"/>
    </row>
    <row r="968" spans="1:60" ht="21.75" thickBot="1" x14ac:dyDescent="0.4">
      <c r="A968" s="368" t="s">
        <v>278</v>
      </c>
      <c r="B968" s="369">
        <v>2</v>
      </c>
      <c r="C968" s="370"/>
      <c r="D968" s="355"/>
      <c r="E968" s="355"/>
      <c r="F968" s="355"/>
      <c r="G968" s="355"/>
      <c r="H968" s="355"/>
      <c r="I968" s="355"/>
      <c r="J968" s="355"/>
      <c r="Q968" s="364" t="str">
        <f t="shared" si="896"/>
        <v/>
      </c>
      <c r="R968" s="388"/>
      <c r="S968" s="364" t="str">
        <f t="shared" si="897"/>
        <v/>
      </c>
      <c r="T968" s="445" t="str">
        <f t="shared" si="898"/>
        <v/>
      </c>
      <c r="U968" s="388"/>
      <c r="V968" s="445" t="str">
        <f t="shared" si="899"/>
        <v/>
      </c>
      <c r="W968" s="388"/>
      <c r="X968" s="445" t="str">
        <f t="shared" si="900"/>
        <v/>
      </c>
      <c r="Y968" s="364" t="str">
        <f t="shared" si="901"/>
        <v/>
      </c>
      <c r="Z968" s="388"/>
      <c r="AA968" s="364" t="str">
        <f t="shared" si="902"/>
        <v/>
      </c>
      <c r="AB968" s="445" t="str">
        <f t="shared" si="903"/>
        <v/>
      </c>
      <c r="AC968" s="388"/>
      <c r="AD968" s="445" t="str">
        <f t="shared" si="904"/>
        <v/>
      </c>
      <c r="AE968" s="364" t="str">
        <f t="shared" si="905"/>
        <v/>
      </c>
      <c r="AF968" s="388"/>
      <c r="AG968" s="364"/>
      <c r="AH968" s="445" t="str">
        <f t="shared" si="906"/>
        <v/>
      </c>
      <c r="AI968" s="388"/>
      <c r="AJ968" s="445" t="str">
        <f t="shared" si="907"/>
        <v/>
      </c>
      <c r="AK968" s="364" t="str">
        <f t="shared" si="908"/>
        <v/>
      </c>
      <c r="AL968" s="388"/>
      <c r="AM968" s="364" t="str">
        <f t="shared" si="909"/>
        <v/>
      </c>
      <c r="AN968" s="445" t="str">
        <f t="shared" si="916"/>
        <v/>
      </c>
      <c r="AO968" s="388"/>
      <c r="AP968" s="445" t="str">
        <f t="shared" si="917"/>
        <v/>
      </c>
      <c r="AQ968" s="434" t="str">
        <f t="shared" si="918"/>
        <v/>
      </c>
      <c r="AR968" s="451"/>
      <c r="AS968" s="434" t="str">
        <f t="shared" si="919"/>
        <v/>
      </c>
      <c r="AT968" s="389"/>
      <c r="AU968" s="435" t="str">
        <f t="shared" si="920"/>
        <v/>
      </c>
      <c r="AV968" s="364" t="str">
        <f t="shared" si="921"/>
        <v/>
      </c>
      <c r="AW968" s="389"/>
      <c r="AX968" s="365" t="str">
        <f t="shared" si="922"/>
        <v/>
      </c>
      <c r="AY968" s="366" t="str">
        <f t="shared" si="910"/>
        <v/>
      </c>
      <c r="AZ968" s="358" t="str">
        <f t="shared" si="911"/>
        <v/>
      </c>
      <c r="BA968" s="366" t="str">
        <f t="shared" si="912"/>
        <v/>
      </c>
      <c r="BB968" s="358" t="str">
        <f t="shared" si="913"/>
        <v/>
      </c>
      <c r="BC968" s="366" t="str">
        <f t="shared" si="914"/>
        <v/>
      </c>
      <c r="BD968" s="367" t="str">
        <f t="shared" si="915"/>
        <v/>
      </c>
      <c r="BE968" s="356"/>
      <c r="BF968" s="356"/>
      <c r="BG968" s="356"/>
      <c r="BH968" s="356"/>
    </row>
    <row r="969" spans="1:60" ht="21.75" thickBot="1" x14ac:dyDescent="0.4">
      <c r="A969" s="368" t="s">
        <v>279</v>
      </c>
      <c r="B969" s="369">
        <v>60</v>
      </c>
      <c r="C969" s="372"/>
      <c r="D969" s="814" t="s">
        <v>280</v>
      </c>
      <c r="E969" s="815"/>
      <c r="F969" s="373">
        <f>IF(B965&gt;0,B969/B965,"")</f>
        <v>12</v>
      </c>
      <c r="G969" s="368" t="s">
        <v>281</v>
      </c>
      <c r="H969" s="374"/>
      <c r="I969" s="375">
        <f>IF(B965&gt;0,(F969-F970)/F970,"")</f>
        <v>-0.63076923076923075</v>
      </c>
      <c r="J969" s="355"/>
      <c r="Q969" s="364">
        <f t="shared" si="896"/>
        <v>12</v>
      </c>
      <c r="R969" s="388"/>
      <c r="S969" s="364">
        <f t="shared" si="897"/>
        <v>-0.63076923076923075</v>
      </c>
      <c r="T969" s="445" t="str">
        <f t="shared" si="898"/>
        <v/>
      </c>
      <c r="U969" s="388"/>
      <c r="V969" s="445" t="str">
        <f t="shared" si="899"/>
        <v/>
      </c>
      <c r="W969" s="388"/>
      <c r="X969" s="445" t="str">
        <f t="shared" si="900"/>
        <v/>
      </c>
      <c r="Y969" s="364" t="str">
        <f t="shared" si="901"/>
        <v/>
      </c>
      <c r="Z969" s="388"/>
      <c r="AA969" s="364" t="str">
        <f t="shared" si="902"/>
        <v/>
      </c>
      <c r="AB969" s="445" t="str">
        <f t="shared" si="903"/>
        <v/>
      </c>
      <c r="AC969" s="388"/>
      <c r="AD969" s="445" t="str">
        <f t="shared" si="904"/>
        <v/>
      </c>
      <c r="AE969" s="364" t="str">
        <f t="shared" si="905"/>
        <v/>
      </c>
      <c r="AF969" s="388"/>
      <c r="AG969" s="364"/>
      <c r="AH969" s="445" t="str">
        <f t="shared" si="906"/>
        <v/>
      </c>
      <c r="AI969" s="388"/>
      <c r="AJ969" s="445" t="str">
        <f t="shared" si="907"/>
        <v/>
      </c>
      <c r="AK969" s="364" t="str">
        <f t="shared" si="908"/>
        <v/>
      </c>
      <c r="AL969" s="388"/>
      <c r="AM969" s="364" t="str">
        <f t="shared" si="909"/>
        <v/>
      </c>
      <c r="AN969" s="445" t="str">
        <f t="shared" si="916"/>
        <v/>
      </c>
      <c r="AO969" s="388"/>
      <c r="AP969" s="445" t="str">
        <f t="shared" si="917"/>
        <v/>
      </c>
      <c r="AQ969" s="434" t="str">
        <f t="shared" si="918"/>
        <v/>
      </c>
      <c r="AR969" s="451"/>
      <c r="AS969" s="434" t="str">
        <f t="shared" si="919"/>
        <v/>
      </c>
      <c r="AT969" s="389"/>
      <c r="AU969" s="435" t="str">
        <f t="shared" si="920"/>
        <v/>
      </c>
      <c r="AV969" s="364" t="str">
        <f t="shared" si="921"/>
        <v/>
      </c>
      <c r="AW969" s="389"/>
      <c r="AX969" s="365" t="str">
        <f t="shared" si="922"/>
        <v/>
      </c>
      <c r="AY969" s="366" t="str">
        <f t="shared" si="910"/>
        <v/>
      </c>
      <c r="AZ969" s="358" t="str">
        <f t="shared" si="911"/>
        <v/>
      </c>
      <c r="BA969" s="366" t="str">
        <f t="shared" si="912"/>
        <v/>
      </c>
      <c r="BB969" s="358" t="str">
        <f t="shared" si="913"/>
        <v/>
      </c>
      <c r="BC969" s="366" t="str">
        <f t="shared" si="914"/>
        <v/>
      </c>
      <c r="BD969" s="367" t="str">
        <f t="shared" si="915"/>
        <v/>
      </c>
      <c r="BE969" s="356"/>
      <c r="BF969" s="356"/>
      <c r="BG969" s="356"/>
      <c r="BH969" s="356"/>
    </row>
    <row r="970" spans="1:60" ht="21.75" thickBot="1" x14ac:dyDescent="0.4">
      <c r="A970" s="368" t="s">
        <v>282</v>
      </c>
      <c r="B970" s="369">
        <v>130</v>
      </c>
      <c r="C970" s="372"/>
      <c r="D970" s="814" t="s">
        <v>280</v>
      </c>
      <c r="E970" s="815"/>
      <c r="F970" s="373">
        <f>IF(B966&gt;0,B970/B966,"")</f>
        <v>32.5</v>
      </c>
      <c r="G970" s="376"/>
      <c r="H970" s="377"/>
      <c r="I970" s="378"/>
      <c r="J970" s="355"/>
      <c r="Q970" s="364" t="str">
        <f t="shared" si="896"/>
        <v/>
      </c>
      <c r="R970" s="388"/>
      <c r="S970" s="364" t="str">
        <f t="shared" si="897"/>
        <v/>
      </c>
      <c r="T970" s="445">
        <f t="shared" si="898"/>
        <v>32.5</v>
      </c>
      <c r="U970" s="388"/>
      <c r="V970" s="445" t="str">
        <f t="shared" si="899"/>
        <v/>
      </c>
      <c r="W970" s="388"/>
      <c r="X970" s="445" t="str">
        <f t="shared" si="900"/>
        <v/>
      </c>
      <c r="Y970" s="364" t="str">
        <f t="shared" si="901"/>
        <v/>
      </c>
      <c r="Z970" s="388"/>
      <c r="AA970" s="364" t="str">
        <f t="shared" si="902"/>
        <v/>
      </c>
      <c r="AB970" s="445" t="str">
        <f t="shared" si="903"/>
        <v/>
      </c>
      <c r="AC970" s="388"/>
      <c r="AD970" s="445" t="str">
        <f t="shared" si="904"/>
        <v/>
      </c>
      <c r="AE970" s="364" t="str">
        <f t="shared" si="905"/>
        <v/>
      </c>
      <c r="AF970" s="388"/>
      <c r="AG970" s="364"/>
      <c r="AH970" s="445" t="str">
        <f t="shared" si="906"/>
        <v/>
      </c>
      <c r="AI970" s="388"/>
      <c r="AJ970" s="445" t="str">
        <f t="shared" si="907"/>
        <v/>
      </c>
      <c r="AK970" s="364" t="str">
        <f t="shared" si="908"/>
        <v/>
      </c>
      <c r="AL970" s="388"/>
      <c r="AM970" s="364" t="str">
        <f t="shared" si="909"/>
        <v/>
      </c>
      <c r="AN970" s="445" t="str">
        <f t="shared" si="916"/>
        <v/>
      </c>
      <c r="AO970" s="388"/>
      <c r="AP970" s="445" t="str">
        <f t="shared" si="917"/>
        <v/>
      </c>
      <c r="AQ970" s="434" t="str">
        <f t="shared" si="918"/>
        <v/>
      </c>
      <c r="AR970" s="451"/>
      <c r="AS970" s="434" t="str">
        <f t="shared" si="919"/>
        <v/>
      </c>
      <c r="AT970" s="389"/>
      <c r="AU970" s="435" t="str">
        <f t="shared" si="920"/>
        <v/>
      </c>
      <c r="AV970" s="364" t="str">
        <f t="shared" si="921"/>
        <v/>
      </c>
      <c r="AW970" s="389"/>
      <c r="AX970" s="365" t="str">
        <f t="shared" si="922"/>
        <v/>
      </c>
      <c r="AY970" s="366" t="str">
        <f t="shared" si="910"/>
        <v/>
      </c>
      <c r="AZ970" s="358" t="str">
        <f t="shared" si="911"/>
        <v/>
      </c>
      <c r="BA970" s="366" t="str">
        <f t="shared" si="912"/>
        <v/>
      </c>
      <c r="BB970" s="358" t="str">
        <f t="shared" si="913"/>
        <v/>
      </c>
      <c r="BC970" s="366" t="str">
        <f t="shared" si="914"/>
        <v/>
      </c>
      <c r="BD970" s="367" t="str">
        <f t="shared" si="915"/>
        <v/>
      </c>
      <c r="BE970" s="356"/>
      <c r="BF970" s="356"/>
      <c r="BG970" s="356"/>
      <c r="BH970" s="356"/>
    </row>
    <row r="971" spans="1:60" ht="21.75" thickBot="1" x14ac:dyDescent="0.4">
      <c r="A971" s="368" t="s">
        <v>283</v>
      </c>
      <c r="B971" s="369">
        <v>130</v>
      </c>
      <c r="C971" s="372"/>
      <c r="D971" s="814" t="s">
        <v>280</v>
      </c>
      <c r="E971" s="815"/>
      <c r="F971" s="373">
        <f>IF(B967&gt;0,B971/B967,"")</f>
        <v>65</v>
      </c>
      <c r="G971" s="368" t="s">
        <v>284</v>
      </c>
      <c r="H971" s="374"/>
      <c r="I971" s="375">
        <f>IF(B966&gt;0,(F971-F970)/F970,"")</f>
        <v>1</v>
      </c>
      <c r="J971" s="355"/>
      <c r="Q971" s="364" t="str">
        <f t="shared" si="896"/>
        <v/>
      </c>
      <c r="R971" s="388"/>
      <c r="S971" s="364" t="str">
        <f t="shared" si="897"/>
        <v/>
      </c>
      <c r="T971" s="445" t="str">
        <f t="shared" si="898"/>
        <v/>
      </c>
      <c r="U971" s="388"/>
      <c r="V971" s="445">
        <f t="shared" si="899"/>
        <v>65</v>
      </c>
      <c r="W971" s="388"/>
      <c r="X971" s="445">
        <f t="shared" si="900"/>
        <v>1</v>
      </c>
      <c r="Y971" s="364" t="str">
        <f t="shared" si="901"/>
        <v/>
      </c>
      <c r="Z971" s="388"/>
      <c r="AA971" s="364" t="str">
        <f t="shared" si="902"/>
        <v/>
      </c>
      <c r="AB971" s="445" t="str">
        <f t="shared" si="903"/>
        <v/>
      </c>
      <c r="AC971" s="388"/>
      <c r="AD971" s="445" t="str">
        <f t="shared" si="904"/>
        <v/>
      </c>
      <c r="AE971" s="364" t="str">
        <f t="shared" si="905"/>
        <v/>
      </c>
      <c r="AF971" s="388"/>
      <c r="AG971" s="364"/>
      <c r="AH971" s="445" t="str">
        <f t="shared" si="906"/>
        <v/>
      </c>
      <c r="AI971" s="388"/>
      <c r="AJ971" s="445" t="str">
        <f t="shared" si="907"/>
        <v/>
      </c>
      <c r="AK971" s="364" t="str">
        <f t="shared" si="908"/>
        <v/>
      </c>
      <c r="AL971" s="388"/>
      <c r="AM971" s="364" t="str">
        <f t="shared" si="909"/>
        <v/>
      </c>
      <c r="AN971" s="445" t="str">
        <f t="shared" si="916"/>
        <v/>
      </c>
      <c r="AO971" s="388"/>
      <c r="AP971" s="445" t="str">
        <f t="shared" si="917"/>
        <v/>
      </c>
      <c r="AQ971" s="434" t="str">
        <f t="shared" si="918"/>
        <v/>
      </c>
      <c r="AR971" s="451"/>
      <c r="AS971" s="434" t="str">
        <f t="shared" si="919"/>
        <v/>
      </c>
      <c r="AT971" s="389"/>
      <c r="AU971" s="435" t="str">
        <f t="shared" si="920"/>
        <v/>
      </c>
      <c r="AV971" s="364" t="str">
        <f t="shared" si="921"/>
        <v/>
      </c>
      <c r="AW971" s="389"/>
      <c r="AX971" s="365" t="str">
        <f t="shared" si="922"/>
        <v/>
      </c>
      <c r="AY971" s="366" t="str">
        <f t="shared" si="910"/>
        <v/>
      </c>
      <c r="AZ971" s="358" t="str">
        <f t="shared" si="911"/>
        <v/>
      </c>
      <c r="BA971" s="366" t="str">
        <f t="shared" si="912"/>
        <v/>
      </c>
      <c r="BB971" s="358" t="str">
        <f t="shared" si="913"/>
        <v/>
      </c>
      <c r="BC971" s="366" t="str">
        <f t="shared" si="914"/>
        <v/>
      </c>
      <c r="BD971" s="367" t="str">
        <f t="shared" si="915"/>
        <v/>
      </c>
      <c r="BE971" s="356"/>
      <c r="BF971" s="356"/>
      <c r="BG971" s="356"/>
      <c r="BH971" s="356"/>
    </row>
    <row r="972" spans="1:60" ht="21.75" thickBot="1" x14ac:dyDescent="0.4">
      <c r="A972" s="368" t="s">
        <v>285</v>
      </c>
      <c r="B972" s="369">
        <v>200</v>
      </c>
      <c r="C972" s="372"/>
      <c r="D972" s="814" t="s">
        <v>280</v>
      </c>
      <c r="E972" s="815"/>
      <c r="F972" s="373">
        <f>IF(B968&gt;0,B972/B968,"")</f>
        <v>100</v>
      </c>
      <c r="G972" s="368" t="s">
        <v>286</v>
      </c>
      <c r="H972" s="374"/>
      <c r="I972" s="375">
        <f>IF(B967&gt;0,(F972-F970)/F970,"")</f>
        <v>2.0769230769230771</v>
      </c>
      <c r="J972" s="355"/>
      <c r="Q972" s="364" t="str">
        <f t="shared" si="896"/>
        <v/>
      </c>
      <c r="R972" s="388"/>
      <c r="S972" s="364" t="str">
        <f t="shared" si="897"/>
        <v/>
      </c>
      <c r="T972" s="445" t="str">
        <f t="shared" si="898"/>
        <v/>
      </c>
      <c r="U972" s="388"/>
      <c r="V972" s="445" t="str">
        <f t="shared" si="899"/>
        <v/>
      </c>
      <c r="W972" s="388"/>
      <c r="X972" s="445" t="str">
        <f t="shared" si="900"/>
        <v/>
      </c>
      <c r="Y972" s="364">
        <f t="shared" si="901"/>
        <v>100</v>
      </c>
      <c r="Z972" s="388"/>
      <c r="AA972" s="364">
        <f t="shared" si="902"/>
        <v>2.0769230769230771</v>
      </c>
      <c r="AB972" s="445" t="str">
        <f t="shared" si="903"/>
        <v/>
      </c>
      <c r="AC972" s="388"/>
      <c r="AD972" s="445" t="str">
        <f t="shared" si="904"/>
        <v/>
      </c>
      <c r="AE972" s="364" t="str">
        <f t="shared" si="905"/>
        <v/>
      </c>
      <c r="AF972" s="388"/>
      <c r="AG972" s="364"/>
      <c r="AH972" s="445" t="str">
        <f t="shared" si="906"/>
        <v/>
      </c>
      <c r="AI972" s="388"/>
      <c r="AJ972" s="445" t="str">
        <f t="shared" si="907"/>
        <v/>
      </c>
      <c r="AK972" s="364" t="str">
        <f t="shared" si="908"/>
        <v/>
      </c>
      <c r="AL972" s="388"/>
      <c r="AM972" s="364" t="str">
        <f t="shared" si="909"/>
        <v/>
      </c>
      <c r="AN972" s="445" t="str">
        <f t="shared" si="916"/>
        <v/>
      </c>
      <c r="AO972" s="388"/>
      <c r="AP972" s="445" t="str">
        <f t="shared" si="917"/>
        <v/>
      </c>
      <c r="AQ972" s="434" t="str">
        <f t="shared" si="918"/>
        <v/>
      </c>
      <c r="AR972" s="451"/>
      <c r="AS972" s="434" t="str">
        <f t="shared" si="919"/>
        <v/>
      </c>
      <c r="AT972" s="389"/>
      <c r="AU972" s="435" t="str">
        <f t="shared" si="920"/>
        <v/>
      </c>
      <c r="AV972" s="364" t="str">
        <f t="shared" si="921"/>
        <v/>
      </c>
      <c r="AW972" s="389"/>
      <c r="AX972" s="365" t="str">
        <f t="shared" si="922"/>
        <v/>
      </c>
      <c r="AY972" s="366" t="str">
        <f t="shared" si="910"/>
        <v/>
      </c>
      <c r="AZ972" s="358" t="str">
        <f t="shared" si="911"/>
        <v/>
      </c>
      <c r="BA972" s="366" t="str">
        <f t="shared" si="912"/>
        <v/>
      </c>
      <c r="BB972" s="358" t="str">
        <f t="shared" si="913"/>
        <v/>
      </c>
      <c r="BC972" s="366" t="str">
        <f t="shared" si="914"/>
        <v/>
      </c>
      <c r="BD972" s="367" t="str">
        <f t="shared" si="915"/>
        <v/>
      </c>
      <c r="BE972" s="356"/>
      <c r="BF972" s="356"/>
      <c r="BG972" s="356"/>
      <c r="BH972" s="356"/>
    </row>
    <row r="973" spans="1:60" ht="21.75" thickBot="1" x14ac:dyDescent="0.4">
      <c r="A973" s="368" t="s">
        <v>287</v>
      </c>
      <c r="B973" s="369">
        <v>7</v>
      </c>
      <c r="C973" s="372"/>
      <c r="D973" s="814" t="s">
        <v>288</v>
      </c>
      <c r="E973" s="815"/>
      <c r="F973" s="373">
        <f>IF(B969&gt;0,B973/B965,"")</f>
        <v>1.4</v>
      </c>
      <c r="G973" s="368" t="s">
        <v>281</v>
      </c>
      <c r="H973" s="374"/>
      <c r="I973" s="375">
        <f>IF(B969&gt;0,(F973-F974)/F974,"")</f>
        <v>-0.6</v>
      </c>
      <c r="J973" s="355"/>
      <c r="Q973" s="364" t="str">
        <f t="shared" si="896"/>
        <v/>
      </c>
      <c r="R973" s="388"/>
      <c r="S973" s="364" t="str">
        <f t="shared" si="897"/>
        <v/>
      </c>
      <c r="T973" s="445" t="str">
        <f t="shared" si="898"/>
        <v/>
      </c>
      <c r="U973" s="388"/>
      <c r="V973" s="445" t="str">
        <f t="shared" si="899"/>
        <v/>
      </c>
      <c r="W973" s="388"/>
      <c r="X973" s="445" t="str">
        <f t="shared" si="900"/>
        <v/>
      </c>
      <c r="Y973" s="364" t="str">
        <f t="shared" si="901"/>
        <v/>
      </c>
      <c r="Z973" s="388"/>
      <c r="AA973" s="364" t="str">
        <f t="shared" si="902"/>
        <v/>
      </c>
      <c r="AB973" s="445">
        <f t="shared" si="903"/>
        <v>1.4</v>
      </c>
      <c r="AC973" s="388"/>
      <c r="AD973" s="445">
        <f t="shared" si="904"/>
        <v>-0.6</v>
      </c>
      <c r="AE973" s="364" t="str">
        <f t="shared" si="905"/>
        <v/>
      </c>
      <c r="AF973" s="388"/>
      <c r="AG973" s="364"/>
      <c r="AH973" s="445" t="str">
        <f t="shared" si="906"/>
        <v/>
      </c>
      <c r="AI973" s="388"/>
      <c r="AJ973" s="445" t="str">
        <f t="shared" si="907"/>
        <v/>
      </c>
      <c r="AK973" s="364" t="str">
        <f t="shared" si="908"/>
        <v/>
      </c>
      <c r="AL973" s="388"/>
      <c r="AM973" s="364" t="str">
        <f t="shared" si="909"/>
        <v/>
      </c>
      <c r="AN973" s="445" t="str">
        <f t="shared" si="916"/>
        <v/>
      </c>
      <c r="AO973" s="388"/>
      <c r="AP973" s="445" t="str">
        <f t="shared" si="917"/>
        <v/>
      </c>
      <c r="AQ973" s="434" t="str">
        <f t="shared" si="918"/>
        <v/>
      </c>
      <c r="AR973" s="451"/>
      <c r="AS973" s="434" t="str">
        <f t="shared" si="919"/>
        <v/>
      </c>
      <c r="AT973" s="389"/>
      <c r="AU973" s="435" t="str">
        <f t="shared" si="920"/>
        <v/>
      </c>
      <c r="AV973" s="364" t="str">
        <f t="shared" si="921"/>
        <v/>
      </c>
      <c r="AW973" s="389"/>
      <c r="AX973" s="365" t="str">
        <f t="shared" si="922"/>
        <v/>
      </c>
      <c r="AY973" s="366" t="str">
        <f t="shared" si="910"/>
        <v/>
      </c>
      <c r="AZ973" s="358" t="str">
        <f t="shared" si="911"/>
        <v/>
      </c>
      <c r="BA973" s="366" t="str">
        <f t="shared" si="912"/>
        <v/>
      </c>
      <c r="BB973" s="358" t="str">
        <f t="shared" si="913"/>
        <v/>
      </c>
      <c r="BC973" s="366" t="str">
        <f t="shared" si="914"/>
        <v/>
      </c>
      <c r="BD973" s="367" t="str">
        <f t="shared" si="915"/>
        <v/>
      </c>
      <c r="BE973" s="356"/>
      <c r="BF973" s="356"/>
      <c r="BG973" s="356"/>
      <c r="BH973" s="356"/>
    </row>
    <row r="974" spans="1:60" ht="21.75" thickBot="1" x14ac:dyDescent="0.4">
      <c r="A974" s="368" t="s">
        <v>289</v>
      </c>
      <c r="B974" s="369">
        <v>14</v>
      </c>
      <c r="C974" s="372"/>
      <c r="D974" s="816" t="s">
        <v>288</v>
      </c>
      <c r="E974" s="817"/>
      <c r="F974" s="373">
        <f>IF(B970&gt;0,B974/B966,"")</f>
        <v>3.5</v>
      </c>
      <c r="G974" s="379"/>
      <c r="H974" s="372"/>
      <c r="I974" s="380"/>
      <c r="J974" s="355"/>
      <c r="Q974" s="364" t="str">
        <f t="shared" si="896"/>
        <v/>
      </c>
      <c r="R974" s="388"/>
      <c r="S974" s="364" t="str">
        <f t="shared" si="897"/>
        <v/>
      </c>
      <c r="T974" s="445" t="str">
        <f t="shared" si="898"/>
        <v/>
      </c>
      <c r="U974" s="388"/>
      <c r="V974" s="445" t="str">
        <f t="shared" si="899"/>
        <v/>
      </c>
      <c r="W974" s="388"/>
      <c r="X974" s="445" t="str">
        <f t="shared" si="900"/>
        <v/>
      </c>
      <c r="Y974" s="364" t="str">
        <f t="shared" si="901"/>
        <v/>
      </c>
      <c r="Z974" s="388"/>
      <c r="AA974" s="364" t="str">
        <f t="shared" si="902"/>
        <v/>
      </c>
      <c r="AB974" s="445" t="str">
        <f t="shared" si="903"/>
        <v/>
      </c>
      <c r="AC974" s="388"/>
      <c r="AD974" s="445" t="str">
        <f t="shared" si="904"/>
        <v/>
      </c>
      <c r="AE974" s="364">
        <f t="shared" si="905"/>
        <v>3.5</v>
      </c>
      <c r="AF974" s="388"/>
      <c r="AG974" s="364"/>
      <c r="AH974" s="445" t="str">
        <f t="shared" si="906"/>
        <v/>
      </c>
      <c r="AI974" s="388"/>
      <c r="AJ974" s="445" t="str">
        <f t="shared" si="907"/>
        <v/>
      </c>
      <c r="AK974" s="364" t="str">
        <f t="shared" si="908"/>
        <v/>
      </c>
      <c r="AL974" s="388"/>
      <c r="AM974" s="364" t="str">
        <f t="shared" si="909"/>
        <v/>
      </c>
      <c r="AN974" s="445" t="str">
        <f t="shared" si="916"/>
        <v/>
      </c>
      <c r="AO974" s="388"/>
      <c r="AP974" s="445" t="str">
        <f t="shared" si="917"/>
        <v/>
      </c>
      <c r="AQ974" s="434" t="str">
        <f t="shared" si="918"/>
        <v/>
      </c>
      <c r="AR974" s="451"/>
      <c r="AS974" s="434" t="str">
        <f t="shared" si="919"/>
        <v/>
      </c>
      <c r="AT974" s="389"/>
      <c r="AU974" s="435" t="str">
        <f t="shared" si="920"/>
        <v/>
      </c>
      <c r="AV974" s="364" t="str">
        <f t="shared" si="921"/>
        <v/>
      </c>
      <c r="AW974" s="389"/>
      <c r="AX974" s="365" t="str">
        <f t="shared" si="922"/>
        <v/>
      </c>
      <c r="AY974" s="366" t="str">
        <f t="shared" si="910"/>
        <v/>
      </c>
      <c r="AZ974" s="358" t="str">
        <f t="shared" si="911"/>
        <v/>
      </c>
      <c r="BA974" s="366" t="str">
        <f t="shared" si="912"/>
        <v/>
      </c>
      <c r="BB974" s="358" t="str">
        <f t="shared" si="913"/>
        <v/>
      </c>
      <c r="BC974" s="366" t="str">
        <f t="shared" si="914"/>
        <v/>
      </c>
      <c r="BD974" s="367" t="str">
        <f t="shared" si="915"/>
        <v/>
      </c>
      <c r="BE974" s="356"/>
      <c r="BF974" s="356"/>
      <c r="BG974" s="356"/>
      <c r="BH974" s="356"/>
    </row>
    <row r="975" spans="1:60" ht="21.75" thickBot="1" x14ac:dyDescent="0.4">
      <c r="A975" s="368" t="s">
        <v>290</v>
      </c>
      <c r="B975" s="369">
        <v>7</v>
      </c>
      <c r="C975" s="372"/>
      <c r="D975" s="814" t="s">
        <v>288</v>
      </c>
      <c r="E975" s="815"/>
      <c r="F975" s="373">
        <f>IF(B971&gt;0,B975/B967,"")</f>
        <v>3.5</v>
      </c>
      <c r="G975" s="368" t="s">
        <v>284</v>
      </c>
      <c r="H975" s="374"/>
      <c r="I975" s="375">
        <f>IF(B970&gt;0,(F975-F974)/F974,"")</f>
        <v>0</v>
      </c>
      <c r="J975" s="355"/>
      <c r="Q975" s="364" t="str">
        <f t="shared" si="896"/>
        <v/>
      </c>
      <c r="R975" s="388"/>
      <c r="S975" s="364" t="str">
        <f t="shared" si="897"/>
        <v/>
      </c>
      <c r="T975" s="445" t="str">
        <f t="shared" si="898"/>
        <v/>
      </c>
      <c r="U975" s="388"/>
      <c r="V975" s="445" t="str">
        <f t="shared" si="899"/>
        <v/>
      </c>
      <c r="W975" s="388"/>
      <c r="X975" s="445" t="str">
        <f t="shared" si="900"/>
        <v/>
      </c>
      <c r="Y975" s="364" t="str">
        <f t="shared" si="901"/>
        <v/>
      </c>
      <c r="Z975" s="388"/>
      <c r="AA975" s="364" t="str">
        <f t="shared" si="902"/>
        <v/>
      </c>
      <c r="AB975" s="445" t="str">
        <f t="shared" si="903"/>
        <v/>
      </c>
      <c r="AC975" s="388"/>
      <c r="AD975" s="445" t="str">
        <f t="shared" si="904"/>
        <v/>
      </c>
      <c r="AE975" s="364" t="str">
        <f t="shared" si="905"/>
        <v/>
      </c>
      <c r="AF975" s="388"/>
      <c r="AG975" s="364"/>
      <c r="AH975" s="445">
        <f t="shared" si="906"/>
        <v>3.5</v>
      </c>
      <c r="AI975" s="388"/>
      <c r="AJ975" s="445">
        <f t="shared" si="907"/>
        <v>0</v>
      </c>
      <c r="AK975" s="364" t="str">
        <f t="shared" si="908"/>
        <v/>
      </c>
      <c r="AL975" s="388"/>
      <c r="AM975" s="364" t="str">
        <f t="shared" si="909"/>
        <v/>
      </c>
      <c r="AN975" s="445" t="str">
        <f t="shared" si="916"/>
        <v/>
      </c>
      <c r="AO975" s="388"/>
      <c r="AP975" s="445" t="str">
        <f t="shared" si="917"/>
        <v/>
      </c>
      <c r="AQ975" s="434" t="str">
        <f t="shared" si="918"/>
        <v/>
      </c>
      <c r="AR975" s="451"/>
      <c r="AS975" s="434" t="str">
        <f t="shared" si="919"/>
        <v/>
      </c>
      <c r="AT975" s="389"/>
      <c r="AU975" s="435" t="str">
        <f t="shared" si="920"/>
        <v/>
      </c>
      <c r="AV975" s="364" t="str">
        <f t="shared" si="921"/>
        <v/>
      </c>
      <c r="AW975" s="389"/>
      <c r="AX975" s="365" t="str">
        <f t="shared" si="922"/>
        <v/>
      </c>
      <c r="AY975" s="366" t="str">
        <f t="shared" si="910"/>
        <v/>
      </c>
      <c r="AZ975" s="358" t="str">
        <f t="shared" si="911"/>
        <v/>
      </c>
      <c r="BA975" s="366" t="str">
        <f t="shared" si="912"/>
        <v/>
      </c>
      <c r="BB975" s="358" t="str">
        <f t="shared" si="913"/>
        <v/>
      </c>
      <c r="BC975" s="366" t="str">
        <f t="shared" si="914"/>
        <v/>
      </c>
      <c r="BD975" s="367" t="str">
        <f t="shared" si="915"/>
        <v/>
      </c>
      <c r="BE975" s="356"/>
      <c r="BF975" s="356"/>
      <c r="BG975" s="356"/>
      <c r="BH975" s="356"/>
    </row>
    <row r="976" spans="1:60" ht="21.75" thickBot="1" x14ac:dyDescent="0.4">
      <c r="A976" s="368" t="s">
        <v>291</v>
      </c>
      <c r="B976" s="369">
        <v>10</v>
      </c>
      <c r="C976" s="372"/>
      <c r="D976" s="814" t="s">
        <v>288</v>
      </c>
      <c r="E976" s="815"/>
      <c r="F976" s="373">
        <f>IF(B972&gt;0,B976/B968,"")</f>
        <v>5</v>
      </c>
      <c r="G976" s="368" t="s">
        <v>286</v>
      </c>
      <c r="H976" s="374"/>
      <c r="I976" s="375">
        <f>IF(B971&gt;0,(F976-F974)/F974,"")</f>
        <v>0.42857142857142855</v>
      </c>
      <c r="J976" s="355"/>
      <c r="Q976" s="364" t="str">
        <f t="shared" si="896"/>
        <v/>
      </c>
      <c r="R976" s="388"/>
      <c r="S976" s="364" t="str">
        <f t="shared" si="897"/>
        <v/>
      </c>
      <c r="T976" s="445" t="str">
        <f t="shared" si="898"/>
        <v/>
      </c>
      <c r="U976" s="388"/>
      <c r="V976" s="445" t="str">
        <f t="shared" si="899"/>
        <v/>
      </c>
      <c r="W976" s="388"/>
      <c r="X976" s="445" t="str">
        <f t="shared" si="900"/>
        <v/>
      </c>
      <c r="Y976" s="364" t="str">
        <f t="shared" si="901"/>
        <v/>
      </c>
      <c r="Z976" s="388"/>
      <c r="AA976" s="364" t="str">
        <f t="shared" si="902"/>
        <v/>
      </c>
      <c r="AB976" s="445" t="str">
        <f t="shared" si="903"/>
        <v/>
      </c>
      <c r="AC976" s="388"/>
      <c r="AD976" s="445" t="str">
        <f t="shared" si="904"/>
        <v/>
      </c>
      <c r="AE976" s="364" t="str">
        <f t="shared" si="905"/>
        <v/>
      </c>
      <c r="AF976" s="388"/>
      <c r="AG976" s="364"/>
      <c r="AH976" s="445" t="str">
        <f t="shared" si="906"/>
        <v/>
      </c>
      <c r="AI976" s="388"/>
      <c r="AJ976" s="445" t="str">
        <f t="shared" si="907"/>
        <v/>
      </c>
      <c r="AK976" s="364">
        <f t="shared" si="908"/>
        <v>5</v>
      </c>
      <c r="AL976" s="388"/>
      <c r="AM976" s="364">
        <f t="shared" si="909"/>
        <v>0.42857142857142855</v>
      </c>
      <c r="AN976" s="445" t="str">
        <f t="shared" si="916"/>
        <v/>
      </c>
      <c r="AO976" s="388"/>
      <c r="AP976" s="445" t="str">
        <f t="shared" si="917"/>
        <v/>
      </c>
      <c r="AQ976" s="434" t="str">
        <f t="shared" si="918"/>
        <v/>
      </c>
      <c r="AR976" s="451"/>
      <c r="AS976" s="434" t="str">
        <f t="shared" si="919"/>
        <v/>
      </c>
      <c r="AT976" s="389"/>
      <c r="AU976" s="435" t="str">
        <f t="shared" si="920"/>
        <v/>
      </c>
      <c r="AV976" s="364" t="str">
        <f t="shared" si="921"/>
        <v/>
      </c>
      <c r="AW976" s="389"/>
      <c r="AX976" s="365" t="str">
        <f t="shared" si="922"/>
        <v/>
      </c>
      <c r="AY976" s="366" t="str">
        <f t="shared" si="910"/>
        <v/>
      </c>
      <c r="AZ976" s="358" t="str">
        <f t="shared" si="911"/>
        <v/>
      </c>
      <c r="BA976" s="366" t="str">
        <f t="shared" si="912"/>
        <v/>
      </c>
      <c r="BB976" s="358" t="str">
        <f t="shared" si="913"/>
        <v/>
      </c>
      <c r="BC976" s="366" t="str">
        <f t="shared" si="914"/>
        <v/>
      </c>
      <c r="BD976" s="367" t="str">
        <f t="shared" si="915"/>
        <v/>
      </c>
      <c r="BE976" s="356"/>
      <c r="BF976" s="356"/>
      <c r="BG976" s="356"/>
      <c r="BH976" s="356"/>
    </row>
    <row r="977" spans="1:83" ht="21.75" thickBot="1" x14ac:dyDescent="0.4">
      <c r="A977" s="368" t="s">
        <v>292</v>
      </c>
      <c r="B977" s="381">
        <v>0.1</v>
      </c>
      <c r="C977" s="372"/>
      <c r="D977" s="368" t="s">
        <v>281</v>
      </c>
      <c r="E977" s="374"/>
      <c r="F977" s="375">
        <f>IF(B977&gt;0,(B977-B978)/B978,"")</f>
        <v>-0.5</v>
      </c>
      <c r="G977" s="355"/>
      <c r="H977" s="355"/>
      <c r="I977" s="355"/>
      <c r="J977" s="355"/>
      <c r="Q977" s="364" t="str">
        <f t="shared" si="896"/>
        <v/>
      </c>
      <c r="R977" s="388"/>
      <c r="S977" s="364" t="str">
        <f t="shared" si="897"/>
        <v/>
      </c>
      <c r="T977" s="445" t="str">
        <f t="shared" si="898"/>
        <v/>
      </c>
      <c r="U977" s="388"/>
      <c r="V977" s="445" t="str">
        <f t="shared" si="899"/>
        <v/>
      </c>
      <c r="W977" s="388"/>
      <c r="X977" s="445" t="str">
        <f t="shared" si="900"/>
        <v/>
      </c>
      <c r="Y977" s="364" t="str">
        <f t="shared" si="901"/>
        <v/>
      </c>
      <c r="Z977" s="388"/>
      <c r="AA977" s="364" t="str">
        <f t="shared" si="902"/>
        <v/>
      </c>
      <c r="AB977" s="445" t="str">
        <f t="shared" si="903"/>
        <v/>
      </c>
      <c r="AC977" s="388"/>
      <c r="AD977" s="445" t="str">
        <f t="shared" si="904"/>
        <v/>
      </c>
      <c r="AE977" s="364" t="str">
        <f t="shared" si="905"/>
        <v/>
      </c>
      <c r="AF977" s="388"/>
      <c r="AG977" s="364"/>
      <c r="AH977" s="445" t="str">
        <f t="shared" si="906"/>
        <v/>
      </c>
      <c r="AI977" s="388"/>
      <c r="AJ977" s="445" t="str">
        <f t="shared" si="907"/>
        <v/>
      </c>
      <c r="AK977" s="364" t="str">
        <f t="shared" si="908"/>
        <v/>
      </c>
      <c r="AL977" s="388"/>
      <c r="AM977" s="364" t="str">
        <f t="shared" si="909"/>
        <v/>
      </c>
      <c r="AN977" s="445">
        <f t="shared" si="916"/>
        <v>0.1</v>
      </c>
      <c r="AO977" s="388"/>
      <c r="AP977" s="445">
        <f t="shared" si="917"/>
        <v>-0.5</v>
      </c>
      <c r="AQ977" s="434" t="str">
        <f t="shared" si="918"/>
        <v/>
      </c>
      <c r="AR977" s="451"/>
      <c r="AS977" s="434" t="str">
        <f t="shared" si="919"/>
        <v/>
      </c>
      <c r="AT977" s="389"/>
      <c r="AU977" s="435" t="str">
        <f t="shared" si="920"/>
        <v/>
      </c>
      <c r="AV977" s="364" t="str">
        <f t="shared" si="921"/>
        <v/>
      </c>
      <c r="AW977" s="389"/>
      <c r="AX977" s="365" t="str">
        <f t="shared" si="922"/>
        <v/>
      </c>
      <c r="AY977" s="366" t="str">
        <f t="shared" si="910"/>
        <v/>
      </c>
      <c r="AZ977" s="358" t="str">
        <f t="shared" si="911"/>
        <v/>
      </c>
      <c r="BA977" s="366" t="str">
        <f t="shared" si="912"/>
        <v/>
      </c>
      <c r="BB977" s="358" t="str">
        <f t="shared" si="913"/>
        <v/>
      </c>
      <c r="BC977" s="366" t="str">
        <f t="shared" si="914"/>
        <v/>
      </c>
      <c r="BD977" s="367" t="str">
        <f t="shared" si="915"/>
        <v/>
      </c>
      <c r="BE977" s="356"/>
      <c r="BF977" s="356"/>
      <c r="BG977" s="356"/>
      <c r="BH977" s="356"/>
    </row>
    <row r="978" spans="1:83" ht="21.75" thickBot="1" x14ac:dyDescent="0.4">
      <c r="A978" s="368" t="s">
        <v>293</v>
      </c>
      <c r="B978" s="381">
        <v>0.2</v>
      </c>
      <c r="C978" s="372"/>
      <c r="D978" s="382"/>
      <c r="E978" s="372"/>
      <c r="F978" s="380"/>
      <c r="G978" s="355"/>
      <c r="H978" s="355"/>
      <c r="I978" s="355"/>
      <c r="J978" s="355"/>
      <c r="Q978" s="364" t="str">
        <f t="shared" si="896"/>
        <v/>
      </c>
      <c r="R978" s="388"/>
      <c r="S978" s="364" t="str">
        <f t="shared" si="897"/>
        <v/>
      </c>
      <c r="T978" s="445" t="str">
        <f t="shared" si="898"/>
        <v/>
      </c>
      <c r="U978" s="388"/>
      <c r="V978" s="445" t="str">
        <f t="shared" si="899"/>
        <v/>
      </c>
      <c r="W978" s="388"/>
      <c r="X978" s="445" t="str">
        <f t="shared" si="900"/>
        <v/>
      </c>
      <c r="Y978" s="364" t="str">
        <f t="shared" si="901"/>
        <v/>
      </c>
      <c r="Z978" s="388"/>
      <c r="AA978" s="364" t="str">
        <f t="shared" si="902"/>
        <v/>
      </c>
      <c r="AB978" s="445" t="str">
        <f t="shared" si="903"/>
        <v/>
      </c>
      <c r="AC978" s="388"/>
      <c r="AD978" s="445" t="str">
        <f t="shared" si="904"/>
        <v/>
      </c>
      <c r="AE978" s="364" t="str">
        <f t="shared" si="905"/>
        <v/>
      </c>
      <c r="AF978" s="388"/>
      <c r="AG978" s="364"/>
      <c r="AH978" s="445" t="str">
        <f t="shared" si="906"/>
        <v/>
      </c>
      <c r="AI978" s="388"/>
      <c r="AJ978" s="445" t="str">
        <f t="shared" si="907"/>
        <v/>
      </c>
      <c r="AK978" s="364" t="str">
        <f t="shared" si="908"/>
        <v/>
      </c>
      <c r="AL978" s="388"/>
      <c r="AM978" s="364" t="str">
        <f t="shared" si="909"/>
        <v/>
      </c>
      <c r="AN978" s="445" t="str">
        <f t="shared" si="916"/>
        <v/>
      </c>
      <c r="AO978" s="388"/>
      <c r="AP978" s="445" t="str">
        <f t="shared" si="917"/>
        <v/>
      </c>
      <c r="AQ978" s="434">
        <f t="shared" si="918"/>
        <v>0.2</v>
      </c>
      <c r="AR978" s="451"/>
      <c r="AS978" s="434" t="str">
        <f t="shared" si="919"/>
        <v/>
      </c>
      <c r="AT978" s="389"/>
      <c r="AU978" s="435" t="str">
        <f t="shared" si="920"/>
        <v/>
      </c>
      <c r="AV978" s="364" t="str">
        <f t="shared" si="921"/>
        <v/>
      </c>
      <c r="AW978" s="389"/>
      <c r="AX978" s="365" t="str">
        <f t="shared" si="922"/>
        <v/>
      </c>
      <c r="AY978" s="366" t="str">
        <f t="shared" si="910"/>
        <v/>
      </c>
      <c r="AZ978" s="358" t="str">
        <f t="shared" si="911"/>
        <v/>
      </c>
      <c r="BA978" s="366" t="str">
        <f t="shared" si="912"/>
        <v/>
      </c>
      <c r="BB978" s="358" t="str">
        <f t="shared" si="913"/>
        <v/>
      </c>
      <c r="BC978" s="366" t="str">
        <f t="shared" si="914"/>
        <v/>
      </c>
      <c r="BD978" s="367" t="str">
        <f t="shared" si="915"/>
        <v/>
      </c>
      <c r="BE978" s="356"/>
      <c r="BF978" s="356"/>
      <c r="BG978" s="356"/>
      <c r="BH978" s="356"/>
    </row>
    <row r="979" spans="1:83" ht="21.75" thickBot="1" x14ac:dyDescent="0.4">
      <c r="A979" s="368" t="s">
        <v>294</v>
      </c>
      <c r="B979" s="381">
        <v>0.3</v>
      </c>
      <c r="C979" s="372"/>
      <c r="D979" s="368" t="s">
        <v>284</v>
      </c>
      <c r="E979" s="374"/>
      <c r="F979" s="375">
        <f>IF(B979&gt;0,(B979-B978)/B978,"")</f>
        <v>0.49999999999999989</v>
      </c>
      <c r="G979" s="355"/>
      <c r="H979" s="355"/>
      <c r="I979" s="355"/>
      <c r="J979" s="355"/>
      <c r="Q979" s="364" t="str">
        <f t="shared" si="896"/>
        <v/>
      </c>
      <c r="R979" s="388"/>
      <c r="S979" s="364" t="str">
        <f t="shared" si="897"/>
        <v/>
      </c>
      <c r="T979" s="445" t="str">
        <f t="shared" si="898"/>
        <v/>
      </c>
      <c r="U979" s="388"/>
      <c r="V979" s="445" t="str">
        <f t="shared" si="899"/>
        <v/>
      </c>
      <c r="W979" s="388"/>
      <c r="X979" s="445" t="str">
        <f t="shared" si="900"/>
        <v/>
      </c>
      <c r="Y979" s="364" t="str">
        <f t="shared" si="901"/>
        <v/>
      </c>
      <c r="Z979" s="388"/>
      <c r="AA979" s="364" t="str">
        <f t="shared" si="902"/>
        <v/>
      </c>
      <c r="AB979" s="445" t="str">
        <f t="shared" si="903"/>
        <v/>
      </c>
      <c r="AC979" s="388"/>
      <c r="AD979" s="445" t="str">
        <f t="shared" si="904"/>
        <v/>
      </c>
      <c r="AE979" s="364" t="str">
        <f t="shared" si="905"/>
        <v/>
      </c>
      <c r="AF979" s="388"/>
      <c r="AG979" s="364"/>
      <c r="AH979" s="445" t="str">
        <f t="shared" si="906"/>
        <v/>
      </c>
      <c r="AI979" s="388"/>
      <c r="AJ979" s="445" t="str">
        <f t="shared" si="907"/>
        <v/>
      </c>
      <c r="AK979" s="364" t="str">
        <f t="shared" si="908"/>
        <v/>
      </c>
      <c r="AL979" s="388"/>
      <c r="AM979" s="364" t="str">
        <f t="shared" si="909"/>
        <v/>
      </c>
      <c r="AN979" s="445" t="str">
        <f t="shared" si="916"/>
        <v/>
      </c>
      <c r="AO979" s="388"/>
      <c r="AP979" s="445" t="str">
        <f t="shared" si="917"/>
        <v/>
      </c>
      <c r="AQ979" s="434" t="str">
        <f t="shared" si="918"/>
        <v/>
      </c>
      <c r="AR979" s="451"/>
      <c r="AS979" s="434">
        <f t="shared" si="919"/>
        <v>0.3</v>
      </c>
      <c r="AT979" s="389"/>
      <c r="AU979" s="435">
        <f t="shared" si="920"/>
        <v>0.49999999999999989</v>
      </c>
      <c r="AV979" s="364" t="str">
        <f t="shared" si="921"/>
        <v/>
      </c>
      <c r="AW979" s="389"/>
      <c r="AX979" s="365" t="str">
        <f t="shared" si="922"/>
        <v/>
      </c>
      <c r="AY979" s="366" t="str">
        <f t="shared" si="910"/>
        <v/>
      </c>
      <c r="AZ979" s="358" t="str">
        <f t="shared" si="911"/>
        <v/>
      </c>
      <c r="BA979" s="366" t="str">
        <f t="shared" si="912"/>
        <v/>
      </c>
      <c r="BB979" s="358" t="str">
        <f t="shared" si="913"/>
        <v/>
      </c>
      <c r="BC979" s="366" t="str">
        <f t="shared" si="914"/>
        <v/>
      </c>
      <c r="BD979" s="367" t="str">
        <f t="shared" si="915"/>
        <v/>
      </c>
      <c r="BE979" s="356"/>
      <c r="BF979" s="356"/>
      <c r="BG979" s="356"/>
      <c r="BH979" s="356"/>
    </row>
    <row r="980" spans="1:83" ht="21.75" thickBot="1" x14ac:dyDescent="0.4">
      <c r="A980" s="368" t="s">
        <v>295</v>
      </c>
      <c r="B980" s="381">
        <v>0.3</v>
      </c>
      <c r="C980" s="372"/>
      <c r="D980" s="368" t="s">
        <v>286</v>
      </c>
      <c r="E980" s="374"/>
      <c r="F980" s="375">
        <f>IF(B980&gt;0,(B980-B978)/B978,"")</f>
        <v>0.49999999999999989</v>
      </c>
      <c r="G980" s="355"/>
      <c r="H980" s="355"/>
      <c r="I980" s="355"/>
      <c r="J980" s="355"/>
      <c r="Q980" s="364" t="str">
        <f t="shared" si="896"/>
        <v/>
      </c>
      <c r="R980" s="388"/>
      <c r="S980" s="364" t="str">
        <f t="shared" si="897"/>
        <v/>
      </c>
      <c r="T980" s="445" t="str">
        <f t="shared" si="898"/>
        <v/>
      </c>
      <c r="U980" s="388"/>
      <c r="V980" s="445" t="str">
        <f t="shared" si="899"/>
        <v/>
      </c>
      <c r="W980" s="388"/>
      <c r="X980" s="445" t="str">
        <f t="shared" si="900"/>
        <v/>
      </c>
      <c r="Y980" s="364" t="str">
        <f t="shared" si="901"/>
        <v/>
      </c>
      <c r="Z980" s="388"/>
      <c r="AA980" s="364" t="str">
        <f t="shared" si="902"/>
        <v/>
      </c>
      <c r="AB980" s="445" t="str">
        <f t="shared" si="903"/>
        <v/>
      </c>
      <c r="AC980" s="388"/>
      <c r="AD980" s="445" t="str">
        <f t="shared" si="904"/>
        <v/>
      </c>
      <c r="AE980" s="364" t="str">
        <f t="shared" si="905"/>
        <v/>
      </c>
      <c r="AF980" s="388"/>
      <c r="AG980" s="364"/>
      <c r="AH980" s="445" t="str">
        <f t="shared" si="906"/>
        <v/>
      </c>
      <c r="AI980" s="388"/>
      <c r="AJ980" s="445" t="str">
        <f t="shared" si="907"/>
        <v/>
      </c>
      <c r="AK980" s="364" t="str">
        <f t="shared" si="908"/>
        <v/>
      </c>
      <c r="AL980" s="388"/>
      <c r="AM980" s="364" t="str">
        <f t="shared" si="909"/>
        <v/>
      </c>
      <c r="AN980" s="445" t="str">
        <f t="shared" si="916"/>
        <v/>
      </c>
      <c r="AO980" s="388"/>
      <c r="AP980" s="445" t="str">
        <f t="shared" si="917"/>
        <v/>
      </c>
      <c r="AQ980" s="434" t="str">
        <f t="shared" si="918"/>
        <v/>
      </c>
      <c r="AR980" s="451"/>
      <c r="AS980" s="434" t="str">
        <f t="shared" si="919"/>
        <v/>
      </c>
      <c r="AT980" s="389"/>
      <c r="AU980" s="435" t="str">
        <f t="shared" si="920"/>
        <v/>
      </c>
      <c r="AV980" s="364">
        <f t="shared" si="921"/>
        <v>0.3</v>
      </c>
      <c r="AW980" s="389"/>
      <c r="AX980" s="365">
        <f>IF(A980="16) Qual porcentagem dos recursos financeiros de São Carlos será investida em abastecimento de água e estruturas de saneamento em 2050?   ",F980,"")</f>
        <v>0.49999999999999989</v>
      </c>
      <c r="AY980" s="366" t="str">
        <f t="shared" si="910"/>
        <v/>
      </c>
      <c r="AZ980" s="358" t="str">
        <f t="shared" si="911"/>
        <v/>
      </c>
      <c r="BA980" s="366" t="str">
        <f t="shared" si="912"/>
        <v/>
      </c>
      <c r="BB980" s="358" t="str">
        <f t="shared" si="913"/>
        <v/>
      </c>
      <c r="BC980" s="366" t="str">
        <f t="shared" si="914"/>
        <v/>
      </c>
      <c r="BD980" s="367" t="str">
        <f t="shared" si="915"/>
        <v/>
      </c>
      <c r="BE980" s="356"/>
      <c r="BF980" s="356"/>
      <c r="BG980" s="356"/>
      <c r="BH980" s="356"/>
    </row>
    <row r="981" spans="1:83" ht="21.75" thickBot="1" x14ac:dyDescent="0.4">
      <c r="A981" s="355"/>
      <c r="B981" s="355"/>
      <c r="C981" s="355"/>
      <c r="D981" s="355"/>
      <c r="E981" s="355"/>
      <c r="F981" s="383"/>
      <c r="G981" s="355"/>
      <c r="H981" s="823" t="s">
        <v>296</v>
      </c>
      <c r="I981" s="823"/>
      <c r="J981" s="355"/>
      <c r="Q981" s="364" t="str">
        <f t="shared" si="896"/>
        <v/>
      </c>
      <c r="R981" s="388"/>
      <c r="S981" s="364" t="str">
        <f t="shared" si="897"/>
        <v/>
      </c>
      <c r="T981" s="445" t="str">
        <f t="shared" si="898"/>
        <v/>
      </c>
      <c r="U981" s="388"/>
      <c r="V981" s="445" t="str">
        <f t="shared" si="899"/>
        <v/>
      </c>
      <c r="W981" s="388"/>
      <c r="X981" s="445" t="str">
        <f t="shared" si="900"/>
        <v/>
      </c>
      <c r="Y981" s="364" t="str">
        <f t="shared" si="901"/>
        <v/>
      </c>
      <c r="Z981" s="388"/>
      <c r="AA981" s="364" t="str">
        <f t="shared" si="902"/>
        <v/>
      </c>
      <c r="AB981" s="445" t="str">
        <f t="shared" si="903"/>
        <v/>
      </c>
      <c r="AC981" s="388"/>
      <c r="AD981" s="445" t="str">
        <f t="shared" si="904"/>
        <v/>
      </c>
      <c r="AE981" s="364" t="str">
        <f t="shared" si="905"/>
        <v/>
      </c>
      <c r="AF981" s="388"/>
      <c r="AG981" s="364"/>
      <c r="AH981" s="445" t="str">
        <f t="shared" si="906"/>
        <v/>
      </c>
      <c r="AI981" s="388"/>
      <c r="AJ981" s="445" t="str">
        <f t="shared" si="907"/>
        <v/>
      </c>
      <c r="AK981" s="364" t="str">
        <f t="shared" si="908"/>
        <v/>
      </c>
      <c r="AL981" s="388"/>
      <c r="AM981" s="364" t="str">
        <f t="shared" si="909"/>
        <v/>
      </c>
      <c r="AN981" s="445" t="str">
        <f t="shared" si="916"/>
        <v/>
      </c>
      <c r="AO981" s="388"/>
      <c r="AP981" s="445" t="str">
        <f t="shared" si="917"/>
        <v/>
      </c>
      <c r="AQ981" s="434" t="str">
        <f t="shared" si="918"/>
        <v/>
      </c>
      <c r="AR981" s="451"/>
      <c r="AS981" s="434" t="str">
        <f t="shared" si="919"/>
        <v/>
      </c>
      <c r="AT981" s="389"/>
      <c r="AU981" s="435" t="str">
        <f t="shared" si="920"/>
        <v/>
      </c>
      <c r="AV981" s="364" t="str">
        <f t="shared" si="921"/>
        <v/>
      </c>
      <c r="AW981" s="389"/>
      <c r="AX981" s="365" t="str">
        <f t="shared" si="922"/>
        <v/>
      </c>
      <c r="AY981" s="366" t="str">
        <f t="shared" si="910"/>
        <v/>
      </c>
      <c r="AZ981" s="358" t="str">
        <f t="shared" si="911"/>
        <v/>
      </c>
      <c r="BA981" s="366" t="str">
        <f t="shared" si="912"/>
        <v/>
      </c>
      <c r="BB981" s="358" t="str">
        <f t="shared" si="913"/>
        <v/>
      </c>
      <c r="BC981" s="366" t="str">
        <f t="shared" si="914"/>
        <v/>
      </c>
      <c r="BD981" s="367" t="str">
        <f t="shared" si="915"/>
        <v/>
      </c>
      <c r="BE981" s="356"/>
      <c r="BF981" s="356"/>
      <c r="BG981" s="356"/>
      <c r="BH981" s="356"/>
    </row>
    <row r="982" spans="1:83" ht="21.75" thickBot="1" x14ac:dyDescent="0.4">
      <c r="A982" s="368" t="s">
        <v>297</v>
      </c>
      <c r="B982" s="820" t="s">
        <v>411</v>
      </c>
      <c r="C982" s="821"/>
      <c r="D982" s="821"/>
      <c r="E982" s="821"/>
      <c r="F982" s="821"/>
      <c r="G982" s="822"/>
      <c r="H982" s="819">
        <v>0</v>
      </c>
      <c r="I982" s="819"/>
      <c r="J982" s="355"/>
      <c r="Q982" s="364" t="str">
        <f t="shared" si="896"/>
        <v/>
      </c>
      <c r="R982" s="388"/>
      <c r="S982" s="364" t="str">
        <f t="shared" si="897"/>
        <v/>
      </c>
      <c r="T982" s="445" t="str">
        <f t="shared" si="898"/>
        <v/>
      </c>
      <c r="U982" s="388"/>
      <c r="V982" s="445" t="str">
        <f t="shared" si="899"/>
        <v/>
      </c>
      <c r="W982" s="388"/>
      <c r="X982" s="445" t="str">
        <f t="shared" si="900"/>
        <v/>
      </c>
      <c r="Y982" s="364" t="str">
        <f t="shared" si="901"/>
        <v/>
      </c>
      <c r="Z982" s="388"/>
      <c r="AA982" s="364" t="str">
        <f t="shared" si="902"/>
        <v/>
      </c>
      <c r="AB982" s="445" t="str">
        <f t="shared" si="903"/>
        <v/>
      </c>
      <c r="AC982" s="388"/>
      <c r="AD982" s="445" t="str">
        <f t="shared" si="904"/>
        <v/>
      </c>
      <c r="AE982" s="364" t="str">
        <f t="shared" si="905"/>
        <v/>
      </c>
      <c r="AF982" s="388"/>
      <c r="AG982" s="364"/>
      <c r="AH982" s="445" t="str">
        <f t="shared" si="906"/>
        <v/>
      </c>
      <c r="AI982" s="388"/>
      <c r="AJ982" s="445" t="str">
        <f t="shared" si="907"/>
        <v/>
      </c>
      <c r="AK982" s="364" t="str">
        <f t="shared" si="908"/>
        <v/>
      </c>
      <c r="AL982" s="388"/>
      <c r="AM982" s="364" t="str">
        <f t="shared" si="909"/>
        <v/>
      </c>
      <c r="AN982" s="445" t="str">
        <f t="shared" si="916"/>
        <v/>
      </c>
      <c r="AO982" s="388"/>
      <c r="AP982" s="445" t="str">
        <f t="shared" si="917"/>
        <v/>
      </c>
      <c r="AQ982" s="434" t="str">
        <f t="shared" si="918"/>
        <v/>
      </c>
      <c r="AR982" s="451"/>
      <c r="AS982" s="434" t="str">
        <f t="shared" si="919"/>
        <v/>
      </c>
      <c r="AT982" s="389"/>
      <c r="AU982" s="435" t="str">
        <f t="shared" si="920"/>
        <v/>
      </c>
      <c r="AV982" s="364" t="str">
        <f t="shared" si="921"/>
        <v/>
      </c>
      <c r="AW982" s="389"/>
      <c r="AX982" s="365" t="str">
        <f t="shared" si="922"/>
        <v/>
      </c>
      <c r="AY982" s="366">
        <f t="shared" si="910"/>
        <v>0</v>
      </c>
      <c r="AZ982" s="358" t="str">
        <f t="shared" si="911"/>
        <v/>
      </c>
      <c r="BA982" s="366" t="str">
        <f t="shared" si="912"/>
        <v/>
      </c>
      <c r="BB982" s="358" t="str">
        <f t="shared" si="913"/>
        <v/>
      </c>
      <c r="BC982" s="366" t="str">
        <f t="shared" si="914"/>
        <v/>
      </c>
      <c r="BD982" s="367" t="str">
        <f t="shared" si="915"/>
        <v/>
      </c>
      <c r="BE982" s="356"/>
      <c r="BF982" s="356"/>
      <c r="BG982" s="356"/>
      <c r="BH982" s="356"/>
    </row>
    <row r="983" spans="1:83" ht="21.75" thickBot="1" x14ac:dyDescent="0.4">
      <c r="A983" s="368" t="s">
        <v>299</v>
      </c>
      <c r="B983" s="820" t="s">
        <v>300</v>
      </c>
      <c r="C983" s="821"/>
      <c r="D983" s="821"/>
      <c r="E983" s="821"/>
      <c r="F983" s="821"/>
      <c r="G983" s="822"/>
      <c r="H983" s="819">
        <v>1</v>
      </c>
      <c r="I983" s="819"/>
      <c r="J983" s="355"/>
      <c r="Q983" s="364" t="str">
        <f t="shared" si="896"/>
        <v/>
      </c>
      <c r="R983" s="388"/>
      <c r="S983" s="364" t="str">
        <f t="shared" si="897"/>
        <v/>
      </c>
      <c r="T983" s="445" t="str">
        <f t="shared" si="898"/>
        <v/>
      </c>
      <c r="U983" s="388"/>
      <c r="V983" s="445" t="str">
        <f t="shared" si="899"/>
        <v/>
      </c>
      <c r="W983" s="388"/>
      <c r="X983" s="445" t="str">
        <f t="shared" si="900"/>
        <v/>
      </c>
      <c r="Y983" s="364" t="str">
        <f t="shared" si="901"/>
        <v/>
      </c>
      <c r="Z983" s="388"/>
      <c r="AA983" s="364" t="str">
        <f t="shared" si="902"/>
        <v/>
      </c>
      <c r="AB983" s="445" t="str">
        <f t="shared" si="903"/>
        <v/>
      </c>
      <c r="AC983" s="388"/>
      <c r="AD983" s="445" t="str">
        <f t="shared" si="904"/>
        <v/>
      </c>
      <c r="AE983" s="364" t="str">
        <f t="shared" si="905"/>
        <v/>
      </c>
      <c r="AF983" s="388"/>
      <c r="AG983" s="364"/>
      <c r="AH983" s="445" t="str">
        <f t="shared" si="906"/>
        <v/>
      </c>
      <c r="AI983" s="388"/>
      <c r="AJ983" s="445" t="str">
        <f t="shared" si="907"/>
        <v/>
      </c>
      <c r="AK983" s="364" t="str">
        <f t="shared" si="908"/>
        <v/>
      </c>
      <c r="AL983" s="388"/>
      <c r="AM983" s="364" t="str">
        <f t="shared" si="909"/>
        <v/>
      </c>
      <c r="AN983" s="445" t="str">
        <f t="shared" si="916"/>
        <v/>
      </c>
      <c r="AO983" s="388"/>
      <c r="AP983" s="445" t="str">
        <f t="shared" si="917"/>
        <v/>
      </c>
      <c r="AQ983" s="434" t="str">
        <f t="shared" si="918"/>
        <v/>
      </c>
      <c r="AR983" s="451"/>
      <c r="AS983" s="434" t="str">
        <f t="shared" si="919"/>
        <v/>
      </c>
      <c r="AT983" s="389"/>
      <c r="AU983" s="435" t="str">
        <f t="shared" si="920"/>
        <v/>
      </c>
      <c r="AV983" s="364" t="str">
        <f t="shared" si="921"/>
        <v/>
      </c>
      <c r="AW983" s="389"/>
      <c r="AX983" s="365" t="str">
        <f t="shared" si="922"/>
        <v/>
      </c>
      <c r="AY983" s="366" t="str">
        <f t="shared" si="910"/>
        <v/>
      </c>
      <c r="AZ983" s="358">
        <f t="shared" si="911"/>
        <v>1</v>
      </c>
      <c r="BA983" s="366" t="str">
        <f t="shared" si="912"/>
        <v/>
      </c>
      <c r="BB983" s="358" t="str">
        <f t="shared" si="913"/>
        <v/>
      </c>
      <c r="BC983" s="366" t="str">
        <f t="shared" si="914"/>
        <v/>
      </c>
      <c r="BD983" s="367" t="str">
        <f t="shared" si="915"/>
        <v/>
      </c>
      <c r="BE983" s="356"/>
      <c r="BF983" s="356"/>
      <c r="BG983" s="356"/>
      <c r="BH983" s="356"/>
    </row>
    <row r="984" spans="1:83" ht="21.75" thickBot="1" x14ac:dyDescent="0.4">
      <c r="A984" s="368" t="s">
        <v>301</v>
      </c>
      <c r="B984" s="820" t="s">
        <v>412</v>
      </c>
      <c r="C984" s="821"/>
      <c r="D984" s="821"/>
      <c r="E984" s="821"/>
      <c r="F984" s="821"/>
      <c r="G984" s="822"/>
      <c r="H984" s="819">
        <v>1</v>
      </c>
      <c r="I984" s="819"/>
      <c r="J984" s="355"/>
      <c r="Q984" s="364" t="str">
        <f t="shared" si="896"/>
        <v/>
      </c>
      <c r="R984" s="388"/>
      <c r="S984" s="364" t="str">
        <f t="shared" si="897"/>
        <v/>
      </c>
      <c r="T984" s="445" t="str">
        <f t="shared" si="898"/>
        <v/>
      </c>
      <c r="U984" s="388"/>
      <c r="V984" s="445" t="str">
        <f t="shared" si="899"/>
        <v/>
      </c>
      <c r="W984" s="388"/>
      <c r="X984" s="445" t="str">
        <f t="shared" si="900"/>
        <v/>
      </c>
      <c r="Y984" s="364" t="str">
        <f t="shared" si="901"/>
        <v/>
      </c>
      <c r="Z984" s="388"/>
      <c r="AA984" s="364" t="str">
        <f t="shared" si="902"/>
        <v/>
      </c>
      <c r="AB984" s="445" t="str">
        <f t="shared" si="903"/>
        <v/>
      </c>
      <c r="AC984" s="388"/>
      <c r="AD984" s="445" t="str">
        <f t="shared" si="904"/>
        <v/>
      </c>
      <c r="AE984" s="364" t="str">
        <f t="shared" si="905"/>
        <v/>
      </c>
      <c r="AF984" s="388"/>
      <c r="AG984" s="364"/>
      <c r="AH984" s="445" t="str">
        <f t="shared" si="906"/>
        <v/>
      </c>
      <c r="AI984" s="388"/>
      <c r="AJ984" s="445" t="str">
        <f t="shared" si="907"/>
        <v/>
      </c>
      <c r="AK984" s="364" t="str">
        <f t="shared" si="908"/>
        <v/>
      </c>
      <c r="AL984" s="388"/>
      <c r="AM984" s="364" t="str">
        <f t="shared" si="909"/>
        <v/>
      </c>
      <c r="AN984" s="445" t="str">
        <f t="shared" si="916"/>
        <v/>
      </c>
      <c r="AO984" s="388"/>
      <c r="AP984" s="445" t="str">
        <f t="shared" si="917"/>
        <v/>
      </c>
      <c r="AQ984" s="434" t="str">
        <f t="shared" si="918"/>
        <v/>
      </c>
      <c r="AR984" s="451"/>
      <c r="AS984" s="434" t="str">
        <f t="shared" si="919"/>
        <v/>
      </c>
      <c r="AT984" s="389"/>
      <c r="AU984" s="435" t="str">
        <f t="shared" si="920"/>
        <v/>
      </c>
      <c r="AV984" s="364" t="str">
        <f t="shared" si="921"/>
        <v/>
      </c>
      <c r="AW984" s="389"/>
      <c r="AX984" s="365" t="str">
        <f t="shared" si="922"/>
        <v/>
      </c>
      <c r="AY984" s="366" t="str">
        <f t="shared" si="910"/>
        <v/>
      </c>
      <c r="AZ984" s="358" t="str">
        <f t="shared" si="911"/>
        <v/>
      </c>
      <c r="BA984" s="366">
        <f t="shared" si="912"/>
        <v>1</v>
      </c>
      <c r="BB984" s="358" t="str">
        <f t="shared" si="913"/>
        <v/>
      </c>
      <c r="BC984" s="366" t="str">
        <f t="shared" si="914"/>
        <v/>
      </c>
      <c r="BD984" s="367" t="str">
        <f t="shared" si="915"/>
        <v/>
      </c>
      <c r="BE984" s="356"/>
      <c r="BF984" s="356"/>
      <c r="BG984" s="356"/>
      <c r="BH984" s="356"/>
    </row>
    <row r="985" spans="1:83" ht="21.75" thickBot="1" x14ac:dyDescent="0.4">
      <c r="A985" s="368" t="s">
        <v>302</v>
      </c>
      <c r="B985" s="820" t="s">
        <v>3</v>
      </c>
      <c r="C985" s="821"/>
      <c r="D985" s="821"/>
      <c r="E985" s="821"/>
      <c r="F985" s="821"/>
      <c r="G985" s="822"/>
      <c r="H985" s="819">
        <v>1</v>
      </c>
      <c r="I985" s="819"/>
      <c r="J985" s="355"/>
      <c r="Q985" s="364" t="str">
        <f t="shared" si="896"/>
        <v/>
      </c>
      <c r="R985" s="388"/>
      <c r="S985" s="364" t="str">
        <f t="shared" si="897"/>
        <v/>
      </c>
      <c r="T985" s="445" t="str">
        <f t="shared" si="898"/>
        <v/>
      </c>
      <c r="U985" s="388"/>
      <c r="V985" s="445" t="str">
        <f t="shared" si="899"/>
        <v/>
      </c>
      <c r="W985" s="388"/>
      <c r="X985" s="445" t="str">
        <f t="shared" si="900"/>
        <v/>
      </c>
      <c r="Y985" s="364" t="str">
        <f t="shared" si="901"/>
        <v/>
      </c>
      <c r="Z985" s="388"/>
      <c r="AA985" s="364" t="str">
        <f t="shared" si="902"/>
        <v/>
      </c>
      <c r="AB985" s="445" t="str">
        <f t="shared" si="903"/>
        <v/>
      </c>
      <c r="AC985" s="388"/>
      <c r="AD985" s="445" t="str">
        <f t="shared" si="904"/>
        <v/>
      </c>
      <c r="AE985" s="364" t="str">
        <f t="shared" si="905"/>
        <v/>
      </c>
      <c r="AF985" s="388"/>
      <c r="AG985" s="364"/>
      <c r="AH985" s="445" t="str">
        <f t="shared" si="906"/>
        <v/>
      </c>
      <c r="AI985" s="388"/>
      <c r="AJ985" s="445" t="str">
        <f t="shared" si="907"/>
        <v/>
      </c>
      <c r="AK985" s="364" t="str">
        <f t="shared" si="908"/>
        <v/>
      </c>
      <c r="AL985" s="388"/>
      <c r="AM985" s="364" t="str">
        <f t="shared" si="909"/>
        <v/>
      </c>
      <c r="AN985" s="445" t="str">
        <f t="shared" si="916"/>
        <v/>
      </c>
      <c r="AO985" s="388"/>
      <c r="AP985" s="445" t="str">
        <f t="shared" si="917"/>
        <v/>
      </c>
      <c r="AQ985" s="434" t="str">
        <f t="shared" si="918"/>
        <v/>
      </c>
      <c r="AR985" s="451"/>
      <c r="AS985" s="434" t="str">
        <f t="shared" si="919"/>
        <v/>
      </c>
      <c r="AT985" s="389"/>
      <c r="AU985" s="435" t="str">
        <f t="shared" si="920"/>
        <v/>
      </c>
      <c r="AV985" s="364" t="str">
        <f t="shared" si="921"/>
        <v/>
      </c>
      <c r="AW985" s="389"/>
      <c r="AX985" s="365" t="str">
        <f t="shared" si="922"/>
        <v/>
      </c>
      <c r="AY985" s="366" t="str">
        <f t="shared" si="910"/>
        <v/>
      </c>
      <c r="AZ985" s="358" t="str">
        <f t="shared" si="911"/>
        <v/>
      </c>
      <c r="BA985" s="366" t="str">
        <f t="shared" si="912"/>
        <v/>
      </c>
      <c r="BB985" s="358">
        <f t="shared" si="913"/>
        <v>1</v>
      </c>
      <c r="BC985" s="366" t="str">
        <f t="shared" si="914"/>
        <v/>
      </c>
      <c r="BD985" s="367" t="str">
        <f t="shared" si="915"/>
        <v/>
      </c>
      <c r="BE985" s="356"/>
      <c r="BF985" s="356"/>
      <c r="BG985" s="356"/>
      <c r="BH985" s="356"/>
    </row>
    <row r="986" spans="1:83" ht="21.75" thickBot="1" x14ac:dyDescent="0.4">
      <c r="A986" s="368" t="s">
        <v>303</v>
      </c>
      <c r="B986" s="820" t="s">
        <v>402</v>
      </c>
      <c r="C986" s="821"/>
      <c r="D986" s="821"/>
      <c r="E986" s="821"/>
      <c r="F986" s="821"/>
      <c r="G986" s="822"/>
      <c r="H986" s="819">
        <v>1</v>
      </c>
      <c r="I986" s="819"/>
      <c r="J986" s="355"/>
      <c r="Q986" s="364" t="str">
        <f t="shared" si="896"/>
        <v/>
      </c>
      <c r="R986" s="388"/>
      <c r="S986" s="364" t="str">
        <f t="shared" si="897"/>
        <v/>
      </c>
      <c r="T986" s="445" t="str">
        <f t="shared" si="898"/>
        <v/>
      </c>
      <c r="U986" s="388"/>
      <c r="V986" s="445" t="str">
        <f t="shared" si="899"/>
        <v/>
      </c>
      <c r="W986" s="388"/>
      <c r="X986" s="445" t="str">
        <f t="shared" si="900"/>
        <v/>
      </c>
      <c r="Y986" s="364" t="str">
        <f t="shared" si="901"/>
        <v/>
      </c>
      <c r="Z986" s="388"/>
      <c r="AA986" s="364" t="str">
        <f t="shared" si="902"/>
        <v/>
      </c>
      <c r="AB986" s="445" t="str">
        <f t="shared" si="903"/>
        <v/>
      </c>
      <c r="AC986" s="388"/>
      <c r="AD986" s="445" t="str">
        <f t="shared" si="904"/>
        <v/>
      </c>
      <c r="AE986" s="364" t="str">
        <f t="shared" si="905"/>
        <v/>
      </c>
      <c r="AF986" s="388"/>
      <c r="AG986" s="364"/>
      <c r="AH986" s="445" t="str">
        <f t="shared" si="906"/>
        <v/>
      </c>
      <c r="AI986" s="388"/>
      <c r="AJ986" s="445" t="str">
        <f t="shared" si="907"/>
        <v/>
      </c>
      <c r="AK986" s="364" t="str">
        <f t="shared" si="908"/>
        <v/>
      </c>
      <c r="AL986" s="388"/>
      <c r="AM986" s="364" t="str">
        <f t="shared" si="909"/>
        <v/>
      </c>
      <c r="AN986" s="445" t="str">
        <f t="shared" si="916"/>
        <v/>
      </c>
      <c r="AO986" s="388"/>
      <c r="AP986" s="445" t="str">
        <f t="shared" si="917"/>
        <v/>
      </c>
      <c r="AQ986" s="434" t="str">
        <f t="shared" si="918"/>
        <v/>
      </c>
      <c r="AR986" s="451"/>
      <c r="AS986" s="434" t="str">
        <f t="shared" si="919"/>
        <v/>
      </c>
      <c r="AT986" s="389"/>
      <c r="AU986" s="435" t="str">
        <f t="shared" si="920"/>
        <v/>
      </c>
      <c r="AV986" s="364" t="str">
        <f t="shared" si="921"/>
        <v/>
      </c>
      <c r="AW986" s="389"/>
      <c r="AX986" s="365" t="str">
        <f t="shared" si="922"/>
        <v/>
      </c>
      <c r="AY986" s="366" t="str">
        <f t="shared" si="910"/>
        <v/>
      </c>
      <c r="AZ986" s="358" t="str">
        <f t="shared" si="911"/>
        <v/>
      </c>
      <c r="BA986" s="366" t="str">
        <f t="shared" si="912"/>
        <v/>
      </c>
      <c r="BB986" s="358" t="str">
        <f t="shared" si="913"/>
        <v/>
      </c>
      <c r="BC986" s="366">
        <f t="shared" si="914"/>
        <v>1</v>
      </c>
      <c r="BD986" s="367" t="str">
        <f t="shared" si="915"/>
        <v/>
      </c>
      <c r="BE986" s="356"/>
      <c r="BF986" s="356"/>
      <c r="BG986" s="356"/>
      <c r="BH986" s="356"/>
    </row>
    <row r="987" spans="1:83" ht="21.75" thickBot="1" x14ac:dyDescent="0.4">
      <c r="A987" s="368" t="s">
        <v>305</v>
      </c>
      <c r="B987" s="820"/>
      <c r="C987" s="821"/>
      <c r="D987" s="821"/>
      <c r="E987" s="821"/>
      <c r="F987" s="821"/>
      <c r="G987" s="822"/>
      <c r="H987" s="819"/>
      <c r="I987" s="819"/>
      <c r="J987" s="355"/>
      <c r="Q987" s="364" t="str">
        <f t="shared" si="896"/>
        <v/>
      </c>
      <c r="R987" s="388"/>
      <c r="S987" s="364" t="str">
        <f t="shared" si="897"/>
        <v/>
      </c>
      <c r="T987" s="445" t="str">
        <f t="shared" si="898"/>
        <v/>
      </c>
      <c r="U987" s="388"/>
      <c r="V987" s="445" t="str">
        <f t="shared" si="899"/>
        <v/>
      </c>
      <c r="W987" s="388"/>
      <c r="X987" s="445" t="str">
        <f t="shared" si="900"/>
        <v/>
      </c>
      <c r="Y987" s="364" t="str">
        <f t="shared" si="901"/>
        <v/>
      </c>
      <c r="Z987" s="388"/>
      <c r="AA987" s="364" t="str">
        <f t="shared" si="902"/>
        <v/>
      </c>
      <c r="AB987" s="445" t="str">
        <f t="shared" si="903"/>
        <v/>
      </c>
      <c r="AC987" s="388"/>
      <c r="AD987" s="445" t="str">
        <f t="shared" si="904"/>
        <v/>
      </c>
      <c r="AE987" s="364" t="str">
        <f t="shared" si="905"/>
        <v/>
      </c>
      <c r="AF987" s="388"/>
      <c r="AG987" s="364"/>
      <c r="AH987" s="445" t="str">
        <f t="shared" si="906"/>
        <v/>
      </c>
      <c r="AI987" s="388"/>
      <c r="AJ987" s="445" t="str">
        <f t="shared" si="907"/>
        <v/>
      </c>
      <c r="AK987" s="364" t="str">
        <f t="shared" si="908"/>
        <v/>
      </c>
      <c r="AL987" s="388"/>
      <c r="AM987" s="364" t="str">
        <f t="shared" si="909"/>
        <v/>
      </c>
      <c r="AN987" s="445" t="str">
        <f t="shared" si="916"/>
        <v/>
      </c>
      <c r="AO987" s="388"/>
      <c r="AP987" s="445" t="str">
        <f t="shared" si="917"/>
        <v/>
      </c>
      <c r="AQ987" s="434" t="str">
        <f t="shared" si="918"/>
        <v/>
      </c>
      <c r="AR987" s="451"/>
      <c r="AS987" s="434" t="str">
        <f t="shared" si="919"/>
        <v/>
      </c>
      <c r="AT987" s="389"/>
      <c r="AU987" s="435" t="str">
        <f t="shared" si="920"/>
        <v/>
      </c>
      <c r="AV987" s="364" t="str">
        <f t="shared" si="921"/>
        <v/>
      </c>
      <c r="AW987" s="389"/>
      <c r="AX987" s="365" t="str">
        <f t="shared" si="922"/>
        <v/>
      </c>
      <c r="AY987" s="366" t="str">
        <f t="shared" si="910"/>
        <v/>
      </c>
      <c r="AZ987" s="358" t="str">
        <f t="shared" si="911"/>
        <v/>
      </c>
      <c r="BA987" s="366" t="str">
        <f t="shared" si="912"/>
        <v/>
      </c>
      <c r="BB987" s="358" t="str">
        <f t="shared" si="913"/>
        <v/>
      </c>
      <c r="BC987" s="366" t="str">
        <f t="shared" si="914"/>
        <v/>
      </c>
      <c r="BD987" s="367">
        <f t="shared" si="915"/>
        <v>0</v>
      </c>
      <c r="BE987" s="356"/>
      <c r="BF987" s="356"/>
      <c r="BG987" s="356"/>
      <c r="BH987" s="356"/>
      <c r="BJ987" s="360" t="str">
        <f>IF(B962&lt;20,SUM(AY961:BC987),"")</f>
        <v/>
      </c>
      <c r="BK987" s="360" t="str">
        <f>IF(AND(B962&gt;19,B962&lt;31),SUM(AY961:BC987),"")</f>
        <v/>
      </c>
      <c r="BL987" s="360">
        <f>IF(B962&gt;30,SUM(AY961:BC987),"")</f>
        <v>4</v>
      </c>
      <c r="BM987" s="356"/>
      <c r="BN987" s="360" t="str">
        <f>IF(AND(B962&lt;20,BJ987=0),1,"")</f>
        <v/>
      </c>
      <c r="BO987" s="360" t="str">
        <f>IF(AND(B962&lt;20,BJ987=1),1,"")</f>
        <v/>
      </c>
      <c r="BP987" s="360" t="str">
        <f>IF(AND(B962&lt;20,BJ987=2),1,"")</f>
        <v/>
      </c>
      <c r="BQ987" s="360" t="str">
        <f>IF(AND(B962&lt;20,BJ987=3),1,"")</f>
        <v/>
      </c>
      <c r="BR987" s="360" t="str">
        <f>IF(AND(B962&lt;20,BJ987=4),1,"")</f>
        <v/>
      </c>
      <c r="BS987" s="360" t="str">
        <f>IF(AND(B962&lt;20,BJ987=5),1,"")</f>
        <v/>
      </c>
      <c r="BT987" s="360" t="str">
        <f>IF(AND(AND(B962&gt;19,B962&lt;31),BK987=0),1,"")</f>
        <v/>
      </c>
      <c r="BU987" s="360" t="str">
        <f>IF(AND(AND(B962&gt;19,B962&lt;31),BK987=1),1,"")</f>
        <v/>
      </c>
      <c r="BV987" s="360" t="str">
        <f>IF(AND(AND(B962&gt;19,B962&lt;31),BK987=2),1,"")</f>
        <v/>
      </c>
      <c r="BW987" s="360" t="str">
        <f>IF(AND(AND(B962&gt;19,B962&lt;31),BK987=3),1,"")</f>
        <v/>
      </c>
      <c r="BX987" s="360" t="str">
        <f>IF(AND(AND(B962&gt;19,B962&lt;31),BK987=4),1,"")</f>
        <v/>
      </c>
      <c r="BY987" s="360" t="str">
        <f>IF(AND(AND(B962&gt;19,B962&lt;31),BK987=5),1,"")</f>
        <v/>
      </c>
      <c r="BZ987" s="360" t="str">
        <f>IF(AND(B962&gt;30,BL987=0),1,"")</f>
        <v/>
      </c>
      <c r="CA987" s="360" t="str">
        <f>IF(AND(B962&gt;30,BL987=1),1,"")</f>
        <v/>
      </c>
      <c r="CB987" s="360" t="str">
        <f>IF(AND(B962&gt;30,BL987=2),1,"")</f>
        <v/>
      </c>
      <c r="CC987" s="360" t="str">
        <f>IF(AND(B962&gt;30,BL987=3),1,"")</f>
        <v/>
      </c>
      <c r="CD987" s="360">
        <f>IF(AND(B962&gt;30,BL987=4),1,"")</f>
        <v>1</v>
      </c>
      <c r="CE987" s="360" t="str">
        <f>IF(AND(B962&gt;30,BL987=5),1,"")</f>
        <v/>
      </c>
    </row>
    <row r="988" spans="1:83" ht="36" x14ac:dyDescent="0.35">
      <c r="A988" s="818" t="str">
        <f>CONCATENATE("Voluntário",J988)</f>
        <v>Voluntário35</v>
      </c>
      <c r="B988" s="818"/>
      <c r="C988" s="818"/>
      <c r="D988" s="818"/>
      <c r="E988" s="818"/>
      <c r="F988" s="818"/>
      <c r="G988" s="818"/>
      <c r="H988" s="818"/>
      <c r="I988" s="818"/>
      <c r="J988" s="355">
        <f>J959+1</f>
        <v>35</v>
      </c>
      <c r="Q988" s="396"/>
      <c r="S988" s="396"/>
      <c r="T988" s="396"/>
      <c r="V988" s="396"/>
      <c r="X988" s="396"/>
      <c r="Y988" s="396"/>
      <c r="AA988" s="396"/>
      <c r="AB988" s="396"/>
      <c r="AD988" s="396"/>
      <c r="AE988" s="396"/>
      <c r="AG988" s="396"/>
      <c r="AH988" s="396"/>
      <c r="AJ988" s="396"/>
      <c r="AK988" s="396"/>
      <c r="AM988" s="396"/>
      <c r="AN988" s="396"/>
      <c r="AP988" s="396"/>
      <c r="AV988" s="396"/>
      <c r="AX988" s="397"/>
      <c r="AY988" s="398"/>
      <c r="AZ988" s="399"/>
      <c r="BA988" s="398"/>
      <c r="BB988" s="399"/>
      <c r="BC988" s="398"/>
      <c r="BD988" s="398"/>
      <c r="BE988" s="356"/>
      <c r="BF988" s="356"/>
      <c r="BG988" s="356"/>
      <c r="BH988" s="356"/>
    </row>
    <row r="989" spans="1:83" ht="21" x14ac:dyDescent="0.35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Q989" s="396"/>
      <c r="S989" s="396"/>
      <c r="T989" s="396"/>
      <c r="V989" s="396"/>
      <c r="X989" s="396"/>
      <c r="Y989" s="396"/>
      <c r="AA989" s="396"/>
      <c r="AB989" s="396"/>
      <c r="AD989" s="396"/>
      <c r="AE989" s="396"/>
      <c r="AG989" s="396"/>
      <c r="AH989" s="396"/>
      <c r="AJ989" s="396"/>
      <c r="AK989" s="396"/>
      <c r="AM989" s="396"/>
      <c r="AN989" s="396"/>
      <c r="AP989" s="396"/>
      <c r="AV989" s="396"/>
      <c r="AX989" s="397"/>
      <c r="AY989" s="398"/>
      <c r="AZ989" s="399"/>
      <c r="BA989" s="398"/>
      <c r="BB989" s="399"/>
      <c r="BC989" s="398"/>
      <c r="BD989" s="398"/>
      <c r="BE989" s="356"/>
      <c r="BF989" s="356"/>
      <c r="BG989" s="356"/>
      <c r="BH989" s="356"/>
    </row>
    <row r="990" spans="1:83" ht="21" x14ac:dyDescent="0.35">
      <c r="A990" s="356" t="s">
        <v>271</v>
      </c>
      <c r="B990" s="824" t="s">
        <v>413</v>
      </c>
      <c r="C990" s="819"/>
      <c r="D990" s="819"/>
      <c r="E990" s="819"/>
      <c r="F990" s="819"/>
      <c r="G990" s="819"/>
      <c r="H990" s="819"/>
      <c r="I990" s="819"/>
      <c r="J990" s="355"/>
      <c r="Q990" s="396"/>
      <c r="S990" s="396"/>
      <c r="T990" s="396"/>
      <c r="V990" s="396"/>
      <c r="X990" s="396"/>
      <c r="Y990" s="396"/>
      <c r="AA990" s="396"/>
      <c r="AB990" s="396"/>
      <c r="AD990" s="396"/>
      <c r="AE990" s="396"/>
      <c r="AG990" s="396"/>
      <c r="AH990" s="396"/>
      <c r="AJ990" s="396"/>
      <c r="AK990" s="396"/>
      <c r="AM990" s="396"/>
      <c r="AN990" s="396"/>
      <c r="AP990" s="396"/>
      <c r="AV990" s="396"/>
      <c r="AX990" s="397"/>
      <c r="AY990" s="398"/>
      <c r="AZ990" s="399"/>
      <c r="BA990" s="398"/>
      <c r="BB990" s="399"/>
      <c r="BC990" s="398"/>
      <c r="BD990" s="398"/>
      <c r="BE990" s="356"/>
      <c r="BF990" s="356"/>
      <c r="BG990" s="356"/>
      <c r="BH990" s="356"/>
    </row>
    <row r="991" spans="1:83" ht="21" x14ac:dyDescent="0.35">
      <c r="A991" s="356" t="s">
        <v>272</v>
      </c>
      <c r="B991" s="819">
        <v>46</v>
      </c>
      <c r="C991" s="819"/>
      <c r="D991" s="819"/>
      <c r="E991" s="819"/>
      <c r="F991" s="819"/>
      <c r="G991" s="819"/>
      <c r="H991" s="819"/>
      <c r="I991" s="819"/>
      <c r="J991" s="355"/>
      <c r="Q991" s="396"/>
      <c r="S991" s="396"/>
      <c r="T991" s="396"/>
      <c r="V991" s="396"/>
      <c r="X991" s="396"/>
      <c r="Y991" s="396"/>
      <c r="AA991" s="396"/>
      <c r="AB991" s="396"/>
      <c r="AD991" s="396"/>
      <c r="AE991" s="396"/>
      <c r="AG991" s="396"/>
      <c r="AH991" s="396"/>
      <c r="AJ991" s="396"/>
      <c r="AK991" s="396"/>
      <c r="AM991" s="396"/>
      <c r="AN991" s="396"/>
      <c r="AP991" s="396"/>
      <c r="AV991" s="396"/>
      <c r="AX991" s="397"/>
      <c r="AY991" s="398"/>
      <c r="AZ991" s="399"/>
      <c r="BA991" s="398"/>
      <c r="BB991" s="399"/>
      <c r="BC991" s="398"/>
      <c r="BD991" s="398"/>
      <c r="BE991" s="356"/>
      <c r="BF991" s="360" t="str">
        <f>IF(B991&lt;20,1,"")</f>
        <v/>
      </c>
      <c r="BG991" s="360" t="str">
        <f>IF(AND(B991&gt;19,B991&lt;31),1,"")</f>
        <v/>
      </c>
      <c r="BH991" s="360">
        <f>IF(B991&gt;30,1,"")</f>
        <v>1</v>
      </c>
    </row>
    <row r="992" spans="1:83" ht="21" x14ac:dyDescent="0.35">
      <c r="A992" s="356" t="s">
        <v>273</v>
      </c>
      <c r="B992" s="819" t="s">
        <v>414</v>
      </c>
      <c r="C992" s="819"/>
      <c r="D992" s="819"/>
      <c r="E992" s="819"/>
      <c r="F992" s="819"/>
      <c r="G992" s="819"/>
      <c r="H992" s="819"/>
      <c r="I992" s="819"/>
      <c r="J992" s="355"/>
      <c r="Q992" s="396"/>
      <c r="S992" s="396"/>
      <c r="T992" s="396"/>
      <c r="V992" s="396"/>
      <c r="X992" s="396"/>
      <c r="Y992" s="396"/>
      <c r="AA992" s="396"/>
      <c r="AB992" s="396"/>
      <c r="AD992" s="396"/>
      <c r="AE992" s="396"/>
      <c r="AG992" s="396"/>
      <c r="AH992" s="396"/>
      <c r="AJ992" s="396"/>
      <c r="AK992" s="396"/>
      <c r="AM992" s="396"/>
      <c r="AN992" s="396"/>
      <c r="AP992" s="396"/>
      <c r="AV992" s="396"/>
      <c r="AX992" s="397"/>
      <c r="AY992" s="398"/>
      <c r="AZ992" s="399"/>
      <c r="BA992" s="398"/>
      <c r="BB992" s="399"/>
      <c r="BC992" s="398"/>
      <c r="BD992" s="398"/>
      <c r="BE992" s="356"/>
      <c r="BF992" s="356"/>
      <c r="BG992" s="356"/>
      <c r="BH992" s="356"/>
    </row>
    <row r="993" spans="1:60" ht="21.75" thickBot="1" x14ac:dyDescent="0.4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Q993" s="396"/>
      <c r="S993" s="396"/>
      <c r="T993" s="396"/>
      <c r="V993" s="396"/>
      <c r="X993" s="396"/>
      <c r="Y993" s="396"/>
      <c r="AA993" s="396"/>
      <c r="AB993" s="396"/>
      <c r="AD993" s="396"/>
      <c r="AE993" s="396"/>
      <c r="AG993" s="396"/>
      <c r="AH993" s="396"/>
      <c r="AJ993" s="396"/>
      <c r="AK993" s="396"/>
      <c r="AM993" s="396"/>
      <c r="AN993" s="396"/>
      <c r="AP993" s="396"/>
      <c r="AV993" s="396"/>
      <c r="AX993" s="397"/>
      <c r="AY993" s="398"/>
      <c r="AZ993" s="399"/>
      <c r="BA993" s="398"/>
      <c r="BB993" s="399"/>
      <c r="BC993" s="398"/>
      <c r="BD993" s="398"/>
      <c r="BE993" s="356"/>
      <c r="BF993" s="356"/>
      <c r="BG993" s="356"/>
      <c r="BH993" s="356"/>
    </row>
    <row r="994" spans="1:60" ht="21.75" thickBot="1" x14ac:dyDescent="0.4">
      <c r="A994" s="368" t="s">
        <v>275</v>
      </c>
      <c r="B994" s="369">
        <v>5</v>
      </c>
      <c r="C994" s="370"/>
      <c r="D994" s="355"/>
      <c r="E994" s="355"/>
      <c r="F994" s="355"/>
      <c r="G994" s="355"/>
      <c r="H994" s="355"/>
      <c r="I994" s="355"/>
      <c r="J994" s="355"/>
      <c r="Q994" s="364" t="str">
        <f t="shared" ref="Q994:Q1016" si="923">IF(A994="5) Quanto a sua casa pagava de conta de água mensalmente há 10 anos atrás (aproximadamente)?",F994,"")</f>
        <v/>
      </c>
      <c r="R994" s="388"/>
      <c r="S994" s="364" t="str">
        <f t="shared" ref="S994:S1016" si="924">IF(A994="5) Quanto a sua casa pagava de conta de água mensalmente há 10 anos atrás (aproximadamente)?",I994,"")</f>
        <v/>
      </c>
      <c r="T994" s="445" t="str">
        <f t="shared" ref="T994:T1016" si="925">IF(A994="6) Quanto a sua casa paga de conta de água hoje?  ",F994,"")</f>
        <v/>
      </c>
      <c r="U994" s="388"/>
      <c r="V994" s="445" t="str">
        <f t="shared" ref="V994:V1016" si="926">IF(A994="7) Quanto você acha que sua casa pagará de conta de água em 2030?",F994,"")</f>
        <v/>
      </c>
      <c r="W994" s="388"/>
      <c r="X994" s="445" t="str">
        <f t="shared" ref="X994:X1016" si="927">IF(A994="7) Quanto você acha que sua casa pagará de conta de água em 2030?",I994,"")</f>
        <v/>
      </c>
      <c r="Y994" s="364" t="str">
        <f t="shared" ref="Y994:Y1016" si="928">IF(A994="8) Quanto você acha que sua casa pagará de conta de água em 2050?  ",F994,"")</f>
        <v/>
      </c>
      <c r="Z994" s="388"/>
      <c r="AA994" s="364" t="str">
        <f t="shared" ref="AA994:AA1016" si="929">IF(A994="8) Quanto você acha que sua casa pagará de conta de água em 2050?  ",I994,"")</f>
        <v/>
      </c>
      <c r="AB994" s="445" t="str">
        <f t="shared" ref="AB994:AB1016" si="930">IF(A994="9) Há dez anos atrás, sua casa produzia quantas sacolinhas de lixo por semana (aproximadamente)?",F994,"")</f>
        <v/>
      </c>
      <c r="AC994" s="388"/>
      <c r="AD994" s="445" t="str">
        <f t="shared" ref="AD994:AD1016" si="931">IF(A994="9) Há dez anos atrás, sua casa produzia quantas sacolinhas de lixo por semana (aproximadamente)?",I994,"")</f>
        <v/>
      </c>
      <c r="AE994" s="364" t="str">
        <f t="shared" ref="AE994:AE1016" si="932">IF(A994="10) Sua casa produz quantas sacolinhas de lixo por semana hoje em dia?   ",F994,"")</f>
        <v/>
      </c>
      <c r="AF994" s="388"/>
      <c r="AG994" s="364"/>
      <c r="AH994" s="445" t="str">
        <f t="shared" ref="AH994:AH1016" si="933">IF(A994="11) Quantas sacolinhas de lixo você acha que sua casa produzirá por semana em 2030?  ",F994,"")</f>
        <v/>
      </c>
      <c r="AI994" s="388"/>
      <c r="AJ994" s="445" t="str">
        <f t="shared" ref="AJ994:AJ1016" si="934">IF(A994="11) Quantas sacolinhas de lixo você acha que sua casa produzirá por semana em 2030?  ",I994,"")</f>
        <v/>
      </c>
      <c r="AK994" s="364" t="str">
        <f t="shared" ref="AK994:AK1016" si="935">IF(A994="12) Quantas sacolinhas de lixo você acha que sua casa produzirá por semana em 2050?  ",F994,"")</f>
        <v/>
      </c>
      <c r="AL994" s="388"/>
      <c r="AM994" s="364" t="str">
        <f t="shared" ref="AM994:AM1016" si="936">IF(A994="12) Quantas sacolinhas de lixo você acha que sua casa produzirá por semana em 2050?  ",I994,"")</f>
        <v/>
      </c>
      <c r="AN994" s="445" t="str">
        <f>IF(A994="13) Qual porcentagem dos recursos financeiros de São Carlos era investida em abastecimento de água e estruturas de saneamento dez anos atrás? ",B994,"")</f>
        <v/>
      </c>
      <c r="AO994" s="388"/>
      <c r="AP994" s="445" t="str">
        <f>IF(A994="13) Qual porcentagem dos recursos financeiros de São Carlos era investida em abastecimento de água e estruturas de saneamento dez anos atrás? ",F994,"")</f>
        <v/>
      </c>
      <c r="AQ994" s="434" t="str">
        <f>IF(A994="14) Qual porcentagem dos recursos financeiros de São Carlos é investida em abastecimento de água e estruturas de saneamento hoje? ",B994,"")</f>
        <v/>
      </c>
      <c r="AR994" s="451"/>
      <c r="AS994" s="434" t="str">
        <f>IF(A994="15) Qual porcentagem dos recursos financeiros de São Carlos será investida em abastecimento de água e estruturas de saneamento em 2030? ",B994,"")</f>
        <v/>
      </c>
      <c r="AT994" s="389"/>
      <c r="AU994" s="435" t="str">
        <f>IF(A994="15) Qual porcentagem dos recursos financeiros de São Carlos será investida em abastecimento de água e estruturas de saneamento em 2030? ",F994,"")</f>
        <v/>
      </c>
      <c r="AV994" s="364" t="str">
        <f>IF(A994="16) Qual porcentagem dos recursos financeiros de São Carlos será investida em abastecimento de água e estruturas de saneamento em 2050?   ",B994,"")</f>
        <v/>
      </c>
      <c r="AW994" s="389"/>
      <c r="AX994" s="365" t="str">
        <f>IF(A994="16) Qual porcentagem dos recursos financeiros de São Carlos será investida em abastecimento de água e estruturas de saneamento em 2050?   ",B994,"")</f>
        <v/>
      </c>
      <c r="AY994" s="366" t="str">
        <f t="shared" ref="AY994:AY1016" si="937">IF(A994="17) De onde vem a água que você bebe?  ",H994,"")</f>
        <v/>
      </c>
      <c r="AZ994" s="358" t="str">
        <f t="shared" ref="AZ994:AZ1016" si="938">IF(A994="18) Quem é responsável por trazer água para sua casa?  ",H994,"")</f>
        <v/>
      </c>
      <c r="BA994" s="366" t="str">
        <f t="shared" ref="BA994:BA1016" si="939">IF(A994="19) O que acontece com o esgoto que sai da sua casa?  ",H994,"")</f>
        <v/>
      </c>
      <c r="BB994" s="358" t="str">
        <f t="shared" ref="BB994:BB1016" si="940">IF(A994="20) Quem consome mais água em sua cidade: a população, as indústrias ou as fazendas? ",H994,"")</f>
        <v/>
      </c>
      <c r="BC994" s="366" t="str">
        <f t="shared" ref="BC994:BC1016" si="941">IF(A994="21) Você se preocupa se a cidade em que você mora terá água para beber em 2100?  ",H994,"")</f>
        <v/>
      </c>
      <c r="BD994" s="367" t="str">
        <f t="shared" ref="BD994:BD1016" si="942">IF(A994="22) Você acredita que pode ajudar no processo de decisão sobre gerenciamento dos recursos hídricos?  Se sim, como? ",H994,"")</f>
        <v/>
      </c>
      <c r="BE994" s="356"/>
      <c r="BF994" s="356"/>
      <c r="BG994" s="356"/>
      <c r="BH994" s="356"/>
    </row>
    <row r="995" spans="1:60" ht="21.75" thickBot="1" x14ac:dyDescent="0.4">
      <c r="A995" s="368" t="s">
        <v>276</v>
      </c>
      <c r="B995" s="369">
        <v>4</v>
      </c>
      <c r="C995" s="370"/>
      <c r="D995" s="355"/>
      <c r="E995" s="355"/>
      <c r="F995" s="355"/>
      <c r="G995" s="355"/>
      <c r="H995" s="355"/>
      <c r="I995" s="355"/>
      <c r="J995" s="355"/>
      <c r="Q995" s="364" t="str">
        <f t="shared" si="923"/>
        <v/>
      </c>
      <c r="R995" s="388"/>
      <c r="S995" s="364" t="str">
        <f t="shared" si="924"/>
        <v/>
      </c>
      <c r="T995" s="445" t="str">
        <f t="shared" si="925"/>
        <v/>
      </c>
      <c r="U995" s="388"/>
      <c r="V995" s="445" t="str">
        <f t="shared" si="926"/>
        <v/>
      </c>
      <c r="W995" s="388"/>
      <c r="X995" s="445" t="str">
        <f t="shared" si="927"/>
        <v/>
      </c>
      <c r="Y995" s="364" t="str">
        <f t="shared" si="928"/>
        <v/>
      </c>
      <c r="Z995" s="388"/>
      <c r="AA995" s="364" t="str">
        <f t="shared" si="929"/>
        <v/>
      </c>
      <c r="AB995" s="445" t="str">
        <f t="shared" si="930"/>
        <v/>
      </c>
      <c r="AC995" s="388"/>
      <c r="AD995" s="445" t="str">
        <f t="shared" si="931"/>
        <v/>
      </c>
      <c r="AE995" s="364" t="str">
        <f t="shared" si="932"/>
        <v/>
      </c>
      <c r="AF995" s="388"/>
      <c r="AG995" s="364"/>
      <c r="AH995" s="445" t="str">
        <f t="shared" si="933"/>
        <v/>
      </c>
      <c r="AI995" s="388"/>
      <c r="AJ995" s="445" t="str">
        <f t="shared" si="934"/>
        <v/>
      </c>
      <c r="AK995" s="364" t="str">
        <f t="shared" si="935"/>
        <v/>
      </c>
      <c r="AL995" s="388"/>
      <c r="AM995" s="364" t="str">
        <f t="shared" si="936"/>
        <v/>
      </c>
      <c r="AN995" s="445" t="str">
        <f t="shared" ref="AN995:AN1016" si="943">IF(A995="13) Qual porcentagem dos recursos financeiros de São Carlos era investida em abastecimento de água e estruturas de saneamento dez anos atrás? ",B995,"")</f>
        <v/>
      </c>
      <c r="AO995" s="388"/>
      <c r="AP995" s="445" t="str">
        <f t="shared" ref="AP995:AP1016" si="944">IF(A995="13) Qual porcentagem dos recursos financeiros de São Carlos era investida em abastecimento de água e estruturas de saneamento dez anos atrás? ",F995,"")</f>
        <v/>
      </c>
      <c r="AQ995" s="434" t="str">
        <f t="shared" ref="AQ995:AQ1016" si="945">IF(A995="14) Qual porcentagem dos recursos financeiros de São Carlos é investida em abastecimento de água e estruturas de saneamento hoje? ",B995,"")</f>
        <v/>
      </c>
      <c r="AR995" s="451"/>
      <c r="AS995" s="434" t="str">
        <f t="shared" ref="AS995:AS1016" si="946">IF(A995="15) Qual porcentagem dos recursos financeiros de São Carlos será investida em abastecimento de água e estruturas de saneamento em 2030? ",B995,"")</f>
        <v/>
      </c>
      <c r="AT995" s="389"/>
      <c r="AU995" s="435" t="str">
        <f t="shared" ref="AU995:AU1016" si="947">IF(A995="15) Qual porcentagem dos recursos financeiros de São Carlos será investida em abastecimento de água e estruturas de saneamento em 2030? ",F995,"")</f>
        <v/>
      </c>
      <c r="AV995" s="364" t="str">
        <f t="shared" ref="AV995:AV1016" si="948">IF(A995="16) Qual porcentagem dos recursos financeiros de São Carlos será investida em abastecimento de água e estruturas de saneamento em 2050?   ",B995,"")</f>
        <v/>
      </c>
      <c r="AW995" s="389"/>
      <c r="AX995" s="365" t="str">
        <f t="shared" ref="AX995:AX1016" si="949">IF(A995="16) Qual porcentagem dos recursos financeiros de São Carlos será investida em abastecimento de água e estruturas de saneamento em 2050?   ",B995,"")</f>
        <v/>
      </c>
      <c r="AY995" s="366" t="str">
        <f t="shared" si="937"/>
        <v/>
      </c>
      <c r="AZ995" s="358" t="str">
        <f t="shared" si="938"/>
        <v/>
      </c>
      <c r="BA995" s="366" t="str">
        <f t="shared" si="939"/>
        <v/>
      </c>
      <c r="BB995" s="358" t="str">
        <f t="shared" si="940"/>
        <v/>
      </c>
      <c r="BC995" s="366" t="str">
        <f t="shared" si="941"/>
        <v/>
      </c>
      <c r="BD995" s="367" t="str">
        <f t="shared" si="942"/>
        <v/>
      </c>
      <c r="BE995" s="356"/>
      <c r="BF995" s="356"/>
      <c r="BG995" s="356"/>
      <c r="BH995" s="356"/>
    </row>
    <row r="996" spans="1:60" ht="21.75" thickBot="1" x14ac:dyDescent="0.4">
      <c r="A996" s="368" t="s">
        <v>277</v>
      </c>
      <c r="B996" s="369">
        <v>2</v>
      </c>
      <c r="C996" s="371"/>
      <c r="D996" s="355"/>
      <c r="E996" s="355"/>
      <c r="F996" s="355"/>
      <c r="G996" s="355"/>
      <c r="H996" s="355"/>
      <c r="I996" s="355"/>
      <c r="J996" s="355"/>
      <c r="Q996" s="364" t="str">
        <f t="shared" si="923"/>
        <v/>
      </c>
      <c r="R996" s="388"/>
      <c r="S996" s="364" t="str">
        <f t="shared" si="924"/>
        <v/>
      </c>
      <c r="T996" s="445" t="str">
        <f t="shared" si="925"/>
        <v/>
      </c>
      <c r="U996" s="388"/>
      <c r="V996" s="445" t="str">
        <f t="shared" si="926"/>
        <v/>
      </c>
      <c r="W996" s="388"/>
      <c r="X996" s="445" t="str">
        <f t="shared" si="927"/>
        <v/>
      </c>
      <c r="Y996" s="364" t="str">
        <f t="shared" si="928"/>
        <v/>
      </c>
      <c r="Z996" s="388"/>
      <c r="AA996" s="364" t="str">
        <f t="shared" si="929"/>
        <v/>
      </c>
      <c r="AB996" s="445" t="str">
        <f t="shared" si="930"/>
        <v/>
      </c>
      <c r="AC996" s="388"/>
      <c r="AD996" s="445" t="str">
        <f t="shared" si="931"/>
        <v/>
      </c>
      <c r="AE996" s="364" t="str">
        <f t="shared" si="932"/>
        <v/>
      </c>
      <c r="AF996" s="388"/>
      <c r="AG996" s="364"/>
      <c r="AH996" s="445" t="str">
        <f t="shared" si="933"/>
        <v/>
      </c>
      <c r="AI996" s="388"/>
      <c r="AJ996" s="445" t="str">
        <f t="shared" si="934"/>
        <v/>
      </c>
      <c r="AK996" s="364" t="str">
        <f t="shared" si="935"/>
        <v/>
      </c>
      <c r="AL996" s="388"/>
      <c r="AM996" s="364" t="str">
        <f t="shared" si="936"/>
        <v/>
      </c>
      <c r="AN996" s="445" t="str">
        <f t="shared" si="943"/>
        <v/>
      </c>
      <c r="AO996" s="388"/>
      <c r="AP996" s="445" t="str">
        <f t="shared" si="944"/>
        <v/>
      </c>
      <c r="AQ996" s="434" t="str">
        <f t="shared" si="945"/>
        <v/>
      </c>
      <c r="AR996" s="451"/>
      <c r="AS996" s="434" t="str">
        <f t="shared" si="946"/>
        <v/>
      </c>
      <c r="AT996" s="389"/>
      <c r="AU996" s="435" t="str">
        <f t="shared" si="947"/>
        <v/>
      </c>
      <c r="AV996" s="364" t="str">
        <f t="shared" si="948"/>
        <v/>
      </c>
      <c r="AW996" s="389"/>
      <c r="AX996" s="365" t="str">
        <f t="shared" si="949"/>
        <v/>
      </c>
      <c r="AY996" s="366" t="str">
        <f t="shared" si="937"/>
        <v/>
      </c>
      <c r="AZ996" s="358" t="str">
        <f t="shared" si="938"/>
        <v/>
      </c>
      <c r="BA996" s="366" t="str">
        <f t="shared" si="939"/>
        <v/>
      </c>
      <c r="BB996" s="358" t="str">
        <f t="shared" si="940"/>
        <v/>
      </c>
      <c r="BC996" s="366" t="str">
        <f t="shared" si="941"/>
        <v/>
      </c>
      <c r="BD996" s="367" t="str">
        <f t="shared" si="942"/>
        <v/>
      </c>
      <c r="BE996" s="356"/>
      <c r="BF996" s="356"/>
      <c r="BG996" s="356"/>
      <c r="BH996" s="356"/>
    </row>
    <row r="997" spans="1:60" ht="21.75" thickBot="1" x14ac:dyDescent="0.4">
      <c r="A997" s="368" t="s">
        <v>278</v>
      </c>
      <c r="B997" s="369">
        <v>1</v>
      </c>
      <c r="C997" s="370"/>
      <c r="D997" s="355"/>
      <c r="E997" s="355"/>
      <c r="F997" s="355"/>
      <c r="G997" s="355"/>
      <c r="H997" s="355"/>
      <c r="I997" s="355"/>
      <c r="J997" s="355"/>
      <c r="Q997" s="364" t="str">
        <f t="shared" si="923"/>
        <v/>
      </c>
      <c r="R997" s="388"/>
      <c r="S997" s="364" t="str">
        <f t="shared" si="924"/>
        <v/>
      </c>
      <c r="T997" s="445" t="str">
        <f t="shared" si="925"/>
        <v/>
      </c>
      <c r="U997" s="388"/>
      <c r="V997" s="445" t="str">
        <f t="shared" si="926"/>
        <v/>
      </c>
      <c r="W997" s="388"/>
      <c r="X997" s="445" t="str">
        <f t="shared" si="927"/>
        <v/>
      </c>
      <c r="Y997" s="364" t="str">
        <f t="shared" si="928"/>
        <v/>
      </c>
      <c r="Z997" s="388"/>
      <c r="AA997" s="364" t="str">
        <f t="shared" si="929"/>
        <v/>
      </c>
      <c r="AB997" s="445" t="str">
        <f t="shared" si="930"/>
        <v/>
      </c>
      <c r="AC997" s="388"/>
      <c r="AD997" s="445" t="str">
        <f t="shared" si="931"/>
        <v/>
      </c>
      <c r="AE997" s="364" t="str">
        <f t="shared" si="932"/>
        <v/>
      </c>
      <c r="AF997" s="388"/>
      <c r="AG997" s="364"/>
      <c r="AH997" s="445" t="str">
        <f t="shared" si="933"/>
        <v/>
      </c>
      <c r="AI997" s="388"/>
      <c r="AJ997" s="445" t="str">
        <f t="shared" si="934"/>
        <v/>
      </c>
      <c r="AK997" s="364" t="str">
        <f t="shared" si="935"/>
        <v/>
      </c>
      <c r="AL997" s="388"/>
      <c r="AM997" s="364" t="str">
        <f t="shared" si="936"/>
        <v/>
      </c>
      <c r="AN997" s="445" t="str">
        <f t="shared" si="943"/>
        <v/>
      </c>
      <c r="AO997" s="388"/>
      <c r="AP997" s="445" t="str">
        <f t="shared" si="944"/>
        <v/>
      </c>
      <c r="AQ997" s="434" t="str">
        <f t="shared" si="945"/>
        <v/>
      </c>
      <c r="AR997" s="451"/>
      <c r="AS997" s="434" t="str">
        <f t="shared" si="946"/>
        <v/>
      </c>
      <c r="AT997" s="389"/>
      <c r="AU997" s="435" t="str">
        <f t="shared" si="947"/>
        <v/>
      </c>
      <c r="AV997" s="364" t="str">
        <f t="shared" si="948"/>
        <v/>
      </c>
      <c r="AW997" s="389"/>
      <c r="AX997" s="365" t="str">
        <f t="shared" si="949"/>
        <v/>
      </c>
      <c r="AY997" s="366" t="str">
        <f t="shared" si="937"/>
        <v/>
      </c>
      <c r="AZ997" s="358" t="str">
        <f t="shared" si="938"/>
        <v/>
      </c>
      <c r="BA997" s="366" t="str">
        <f t="shared" si="939"/>
        <v/>
      </c>
      <c r="BB997" s="358" t="str">
        <f t="shared" si="940"/>
        <v/>
      </c>
      <c r="BC997" s="366" t="str">
        <f t="shared" si="941"/>
        <v/>
      </c>
      <c r="BD997" s="367" t="str">
        <f t="shared" si="942"/>
        <v/>
      </c>
      <c r="BE997" s="356"/>
      <c r="BF997" s="356"/>
      <c r="BG997" s="356"/>
      <c r="BH997" s="356"/>
    </row>
    <row r="998" spans="1:60" ht="21.75" thickBot="1" x14ac:dyDescent="0.4">
      <c r="A998" s="368" t="s">
        <v>279</v>
      </c>
      <c r="B998" s="369">
        <v>40</v>
      </c>
      <c r="C998" s="372"/>
      <c r="D998" s="814" t="s">
        <v>280</v>
      </c>
      <c r="E998" s="815"/>
      <c r="F998" s="373">
        <f>IF(B994&gt;0,B998/B994,"")</f>
        <v>8</v>
      </c>
      <c r="G998" s="368" t="s">
        <v>281</v>
      </c>
      <c r="H998" s="374"/>
      <c r="I998" s="375">
        <f>IF(B994&gt;0,(F998-F999)/F999,"")</f>
        <v>-0.6</v>
      </c>
      <c r="J998" s="355"/>
      <c r="Q998" s="364">
        <f t="shared" si="923"/>
        <v>8</v>
      </c>
      <c r="R998" s="388"/>
      <c r="S998" s="364">
        <f t="shared" si="924"/>
        <v>-0.6</v>
      </c>
      <c r="T998" s="445" t="str">
        <f t="shared" si="925"/>
        <v/>
      </c>
      <c r="U998" s="388"/>
      <c r="V998" s="445" t="str">
        <f t="shared" si="926"/>
        <v/>
      </c>
      <c r="W998" s="388"/>
      <c r="X998" s="445" t="str">
        <f t="shared" si="927"/>
        <v/>
      </c>
      <c r="Y998" s="364" t="str">
        <f t="shared" si="928"/>
        <v/>
      </c>
      <c r="Z998" s="388"/>
      <c r="AA998" s="364" t="str">
        <f t="shared" si="929"/>
        <v/>
      </c>
      <c r="AB998" s="445" t="str">
        <f t="shared" si="930"/>
        <v/>
      </c>
      <c r="AC998" s="388"/>
      <c r="AD998" s="445" t="str">
        <f t="shared" si="931"/>
        <v/>
      </c>
      <c r="AE998" s="364" t="str">
        <f t="shared" si="932"/>
        <v/>
      </c>
      <c r="AF998" s="388"/>
      <c r="AG998" s="364"/>
      <c r="AH998" s="445" t="str">
        <f t="shared" si="933"/>
        <v/>
      </c>
      <c r="AI998" s="388"/>
      <c r="AJ998" s="445" t="str">
        <f t="shared" si="934"/>
        <v/>
      </c>
      <c r="AK998" s="364" t="str">
        <f t="shared" si="935"/>
        <v/>
      </c>
      <c r="AL998" s="388"/>
      <c r="AM998" s="364" t="str">
        <f t="shared" si="936"/>
        <v/>
      </c>
      <c r="AN998" s="445" t="str">
        <f t="shared" si="943"/>
        <v/>
      </c>
      <c r="AO998" s="388"/>
      <c r="AP998" s="445" t="str">
        <f t="shared" si="944"/>
        <v/>
      </c>
      <c r="AQ998" s="434" t="str">
        <f t="shared" si="945"/>
        <v/>
      </c>
      <c r="AR998" s="451"/>
      <c r="AS998" s="434" t="str">
        <f t="shared" si="946"/>
        <v/>
      </c>
      <c r="AT998" s="389"/>
      <c r="AU998" s="435" t="str">
        <f t="shared" si="947"/>
        <v/>
      </c>
      <c r="AV998" s="364" t="str">
        <f t="shared" si="948"/>
        <v/>
      </c>
      <c r="AW998" s="389"/>
      <c r="AX998" s="365" t="str">
        <f t="shared" si="949"/>
        <v/>
      </c>
      <c r="AY998" s="366" t="str">
        <f t="shared" si="937"/>
        <v/>
      </c>
      <c r="AZ998" s="358" t="str">
        <f t="shared" si="938"/>
        <v/>
      </c>
      <c r="BA998" s="366" t="str">
        <f t="shared" si="939"/>
        <v/>
      </c>
      <c r="BB998" s="358" t="str">
        <f t="shared" si="940"/>
        <v/>
      </c>
      <c r="BC998" s="366" t="str">
        <f t="shared" si="941"/>
        <v/>
      </c>
      <c r="BD998" s="367" t="str">
        <f t="shared" si="942"/>
        <v/>
      </c>
      <c r="BE998" s="356"/>
      <c r="BF998" s="356"/>
      <c r="BG998" s="356"/>
      <c r="BH998" s="356"/>
    </row>
    <row r="999" spans="1:60" ht="21.75" thickBot="1" x14ac:dyDescent="0.4">
      <c r="A999" s="368" t="s">
        <v>282</v>
      </c>
      <c r="B999" s="369">
        <v>80</v>
      </c>
      <c r="C999" s="372"/>
      <c r="D999" s="814" t="s">
        <v>280</v>
      </c>
      <c r="E999" s="815"/>
      <c r="F999" s="373">
        <f>IF(B995&gt;0,B999/B995,"")</f>
        <v>20</v>
      </c>
      <c r="G999" s="376"/>
      <c r="H999" s="377"/>
      <c r="I999" s="378"/>
      <c r="J999" s="355"/>
      <c r="Q999" s="364" t="str">
        <f t="shared" si="923"/>
        <v/>
      </c>
      <c r="R999" s="388"/>
      <c r="S999" s="364" t="str">
        <f t="shared" si="924"/>
        <v/>
      </c>
      <c r="T999" s="445">
        <f t="shared" si="925"/>
        <v>20</v>
      </c>
      <c r="U999" s="388"/>
      <c r="V999" s="445" t="str">
        <f t="shared" si="926"/>
        <v/>
      </c>
      <c r="W999" s="388"/>
      <c r="X999" s="445" t="str">
        <f t="shared" si="927"/>
        <v/>
      </c>
      <c r="Y999" s="364" t="str">
        <f t="shared" si="928"/>
        <v/>
      </c>
      <c r="Z999" s="388"/>
      <c r="AA999" s="364" t="str">
        <f t="shared" si="929"/>
        <v/>
      </c>
      <c r="AB999" s="445" t="str">
        <f t="shared" si="930"/>
        <v/>
      </c>
      <c r="AC999" s="388"/>
      <c r="AD999" s="445" t="str">
        <f t="shared" si="931"/>
        <v/>
      </c>
      <c r="AE999" s="364" t="str">
        <f t="shared" si="932"/>
        <v/>
      </c>
      <c r="AF999" s="388"/>
      <c r="AG999" s="364"/>
      <c r="AH999" s="445" t="str">
        <f t="shared" si="933"/>
        <v/>
      </c>
      <c r="AI999" s="388"/>
      <c r="AJ999" s="445" t="str">
        <f t="shared" si="934"/>
        <v/>
      </c>
      <c r="AK999" s="364" t="str">
        <f t="shared" si="935"/>
        <v/>
      </c>
      <c r="AL999" s="388"/>
      <c r="AM999" s="364" t="str">
        <f t="shared" si="936"/>
        <v/>
      </c>
      <c r="AN999" s="445" t="str">
        <f t="shared" si="943"/>
        <v/>
      </c>
      <c r="AO999" s="388"/>
      <c r="AP999" s="445" t="str">
        <f t="shared" si="944"/>
        <v/>
      </c>
      <c r="AQ999" s="434" t="str">
        <f t="shared" si="945"/>
        <v/>
      </c>
      <c r="AR999" s="451"/>
      <c r="AS999" s="434" t="str">
        <f t="shared" si="946"/>
        <v/>
      </c>
      <c r="AT999" s="389"/>
      <c r="AU999" s="435" t="str">
        <f t="shared" si="947"/>
        <v/>
      </c>
      <c r="AV999" s="364" t="str">
        <f t="shared" si="948"/>
        <v/>
      </c>
      <c r="AW999" s="389"/>
      <c r="AX999" s="365" t="str">
        <f t="shared" si="949"/>
        <v/>
      </c>
      <c r="AY999" s="366" t="str">
        <f t="shared" si="937"/>
        <v/>
      </c>
      <c r="AZ999" s="358" t="str">
        <f t="shared" si="938"/>
        <v/>
      </c>
      <c r="BA999" s="366" t="str">
        <f t="shared" si="939"/>
        <v/>
      </c>
      <c r="BB999" s="358" t="str">
        <f t="shared" si="940"/>
        <v/>
      </c>
      <c r="BC999" s="366" t="str">
        <f t="shared" si="941"/>
        <v/>
      </c>
      <c r="BD999" s="367" t="str">
        <f t="shared" si="942"/>
        <v/>
      </c>
      <c r="BE999" s="356"/>
      <c r="BF999" s="356"/>
      <c r="BG999" s="356"/>
      <c r="BH999" s="356"/>
    </row>
    <row r="1000" spans="1:60" ht="21.75" thickBot="1" x14ac:dyDescent="0.4">
      <c r="A1000" s="368" t="s">
        <v>283</v>
      </c>
      <c r="B1000" s="369">
        <v>100</v>
      </c>
      <c r="C1000" s="372"/>
      <c r="D1000" s="814" t="s">
        <v>280</v>
      </c>
      <c r="E1000" s="815"/>
      <c r="F1000" s="373">
        <f>IF(B996&gt;0,B1000/B996,"")</f>
        <v>50</v>
      </c>
      <c r="G1000" s="368" t="s">
        <v>284</v>
      </c>
      <c r="H1000" s="374"/>
      <c r="I1000" s="375">
        <f>IF(B995&gt;0,(F1000-F999)/F999,"")</f>
        <v>1.5</v>
      </c>
      <c r="J1000" s="355"/>
      <c r="Q1000" s="364" t="str">
        <f t="shared" si="923"/>
        <v/>
      </c>
      <c r="R1000" s="388"/>
      <c r="S1000" s="364" t="str">
        <f t="shared" si="924"/>
        <v/>
      </c>
      <c r="T1000" s="445" t="str">
        <f t="shared" si="925"/>
        <v/>
      </c>
      <c r="U1000" s="388"/>
      <c r="V1000" s="445">
        <f t="shared" si="926"/>
        <v>50</v>
      </c>
      <c r="W1000" s="388"/>
      <c r="X1000" s="445">
        <f t="shared" si="927"/>
        <v>1.5</v>
      </c>
      <c r="Y1000" s="364" t="str">
        <f t="shared" si="928"/>
        <v/>
      </c>
      <c r="Z1000" s="388"/>
      <c r="AA1000" s="364" t="str">
        <f t="shared" si="929"/>
        <v/>
      </c>
      <c r="AB1000" s="445" t="str">
        <f t="shared" si="930"/>
        <v/>
      </c>
      <c r="AC1000" s="388"/>
      <c r="AD1000" s="445" t="str">
        <f t="shared" si="931"/>
        <v/>
      </c>
      <c r="AE1000" s="364" t="str">
        <f t="shared" si="932"/>
        <v/>
      </c>
      <c r="AF1000" s="388"/>
      <c r="AG1000" s="364"/>
      <c r="AH1000" s="445" t="str">
        <f t="shared" si="933"/>
        <v/>
      </c>
      <c r="AI1000" s="388"/>
      <c r="AJ1000" s="445" t="str">
        <f t="shared" si="934"/>
        <v/>
      </c>
      <c r="AK1000" s="364" t="str">
        <f t="shared" si="935"/>
        <v/>
      </c>
      <c r="AL1000" s="388"/>
      <c r="AM1000" s="364" t="str">
        <f t="shared" si="936"/>
        <v/>
      </c>
      <c r="AN1000" s="445" t="str">
        <f t="shared" si="943"/>
        <v/>
      </c>
      <c r="AO1000" s="388"/>
      <c r="AP1000" s="445" t="str">
        <f t="shared" si="944"/>
        <v/>
      </c>
      <c r="AQ1000" s="434" t="str">
        <f t="shared" si="945"/>
        <v/>
      </c>
      <c r="AR1000" s="451"/>
      <c r="AS1000" s="434" t="str">
        <f t="shared" si="946"/>
        <v/>
      </c>
      <c r="AT1000" s="389"/>
      <c r="AU1000" s="435" t="str">
        <f t="shared" si="947"/>
        <v/>
      </c>
      <c r="AV1000" s="364" t="str">
        <f t="shared" si="948"/>
        <v/>
      </c>
      <c r="AW1000" s="389"/>
      <c r="AX1000" s="365" t="str">
        <f t="shared" si="949"/>
        <v/>
      </c>
      <c r="AY1000" s="366" t="str">
        <f t="shared" si="937"/>
        <v/>
      </c>
      <c r="AZ1000" s="358" t="str">
        <f t="shared" si="938"/>
        <v/>
      </c>
      <c r="BA1000" s="366" t="str">
        <f t="shared" si="939"/>
        <v/>
      </c>
      <c r="BB1000" s="358" t="str">
        <f t="shared" si="940"/>
        <v/>
      </c>
      <c r="BC1000" s="366" t="str">
        <f t="shared" si="941"/>
        <v/>
      </c>
      <c r="BD1000" s="367" t="str">
        <f t="shared" si="942"/>
        <v/>
      </c>
      <c r="BE1000" s="356"/>
      <c r="BF1000" s="356"/>
      <c r="BG1000" s="356"/>
      <c r="BH1000" s="356"/>
    </row>
    <row r="1001" spans="1:60" ht="21.75" thickBot="1" x14ac:dyDescent="0.4">
      <c r="A1001" s="368" t="s">
        <v>285</v>
      </c>
      <c r="B1001" s="369">
        <v>60</v>
      </c>
      <c r="C1001" s="372"/>
      <c r="D1001" s="814" t="s">
        <v>280</v>
      </c>
      <c r="E1001" s="815"/>
      <c r="F1001" s="373">
        <f>IF(B997&gt;0,B1001/B997,"")</f>
        <v>60</v>
      </c>
      <c r="G1001" s="368" t="s">
        <v>286</v>
      </c>
      <c r="H1001" s="374"/>
      <c r="I1001" s="375">
        <f>IF(B996&gt;0,(F1001-F999)/F999,"")</f>
        <v>2</v>
      </c>
      <c r="J1001" s="355"/>
      <c r="Q1001" s="364" t="str">
        <f t="shared" si="923"/>
        <v/>
      </c>
      <c r="R1001" s="388"/>
      <c r="S1001" s="364" t="str">
        <f t="shared" si="924"/>
        <v/>
      </c>
      <c r="T1001" s="445" t="str">
        <f t="shared" si="925"/>
        <v/>
      </c>
      <c r="U1001" s="388"/>
      <c r="V1001" s="445" t="str">
        <f t="shared" si="926"/>
        <v/>
      </c>
      <c r="W1001" s="388"/>
      <c r="X1001" s="445" t="str">
        <f t="shared" si="927"/>
        <v/>
      </c>
      <c r="Y1001" s="364">
        <f t="shared" si="928"/>
        <v>60</v>
      </c>
      <c r="Z1001" s="388"/>
      <c r="AA1001" s="364">
        <f t="shared" si="929"/>
        <v>2</v>
      </c>
      <c r="AB1001" s="445" t="str">
        <f t="shared" si="930"/>
        <v/>
      </c>
      <c r="AC1001" s="388"/>
      <c r="AD1001" s="445" t="str">
        <f t="shared" si="931"/>
        <v/>
      </c>
      <c r="AE1001" s="364" t="str">
        <f t="shared" si="932"/>
        <v/>
      </c>
      <c r="AF1001" s="388"/>
      <c r="AG1001" s="364"/>
      <c r="AH1001" s="445" t="str">
        <f t="shared" si="933"/>
        <v/>
      </c>
      <c r="AI1001" s="388"/>
      <c r="AJ1001" s="445" t="str">
        <f t="shared" si="934"/>
        <v/>
      </c>
      <c r="AK1001" s="364" t="str">
        <f t="shared" si="935"/>
        <v/>
      </c>
      <c r="AL1001" s="388"/>
      <c r="AM1001" s="364" t="str">
        <f t="shared" si="936"/>
        <v/>
      </c>
      <c r="AN1001" s="445" t="str">
        <f t="shared" si="943"/>
        <v/>
      </c>
      <c r="AO1001" s="388"/>
      <c r="AP1001" s="445" t="str">
        <f t="shared" si="944"/>
        <v/>
      </c>
      <c r="AQ1001" s="434" t="str">
        <f t="shared" si="945"/>
        <v/>
      </c>
      <c r="AR1001" s="451"/>
      <c r="AS1001" s="434" t="str">
        <f t="shared" si="946"/>
        <v/>
      </c>
      <c r="AT1001" s="389"/>
      <c r="AU1001" s="435" t="str">
        <f t="shared" si="947"/>
        <v/>
      </c>
      <c r="AV1001" s="364" t="str">
        <f t="shared" si="948"/>
        <v/>
      </c>
      <c r="AW1001" s="389"/>
      <c r="AX1001" s="365" t="str">
        <f t="shared" si="949"/>
        <v/>
      </c>
      <c r="AY1001" s="366" t="str">
        <f t="shared" si="937"/>
        <v/>
      </c>
      <c r="AZ1001" s="358" t="str">
        <f t="shared" si="938"/>
        <v/>
      </c>
      <c r="BA1001" s="366" t="str">
        <f t="shared" si="939"/>
        <v/>
      </c>
      <c r="BB1001" s="358" t="str">
        <f t="shared" si="940"/>
        <v/>
      </c>
      <c r="BC1001" s="366" t="str">
        <f t="shared" si="941"/>
        <v/>
      </c>
      <c r="BD1001" s="367" t="str">
        <f t="shared" si="942"/>
        <v/>
      </c>
      <c r="BE1001" s="356"/>
      <c r="BF1001" s="356"/>
      <c r="BG1001" s="356"/>
      <c r="BH1001" s="356"/>
    </row>
    <row r="1002" spans="1:60" ht="21.75" thickBot="1" x14ac:dyDescent="0.4">
      <c r="A1002" s="368" t="s">
        <v>287</v>
      </c>
      <c r="B1002" s="369">
        <v>3</v>
      </c>
      <c r="C1002" s="372"/>
      <c r="D1002" s="814" t="s">
        <v>288</v>
      </c>
      <c r="E1002" s="815"/>
      <c r="F1002" s="373">
        <f>IF(B998&gt;0,B1002/B994,"")</f>
        <v>0.6</v>
      </c>
      <c r="G1002" s="368" t="s">
        <v>281</v>
      </c>
      <c r="H1002" s="374"/>
      <c r="I1002" s="375">
        <f>IF(B998&gt;0,(F1002-F1003)/F1003,"")</f>
        <v>-0.20000000000000004</v>
      </c>
      <c r="J1002" s="355"/>
      <c r="Q1002" s="364" t="str">
        <f t="shared" si="923"/>
        <v/>
      </c>
      <c r="R1002" s="388"/>
      <c r="S1002" s="364" t="str">
        <f t="shared" si="924"/>
        <v/>
      </c>
      <c r="T1002" s="445" t="str">
        <f t="shared" si="925"/>
        <v/>
      </c>
      <c r="U1002" s="388"/>
      <c r="V1002" s="445" t="str">
        <f t="shared" si="926"/>
        <v/>
      </c>
      <c r="W1002" s="388"/>
      <c r="X1002" s="445" t="str">
        <f t="shared" si="927"/>
        <v/>
      </c>
      <c r="Y1002" s="364" t="str">
        <f t="shared" si="928"/>
        <v/>
      </c>
      <c r="Z1002" s="388"/>
      <c r="AA1002" s="364" t="str">
        <f t="shared" si="929"/>
        <v/>
      </c>
      <c r="AB1002" s="445">
        <f t="shared" si="930"/>
        <v>0.6</v>
      </c>
      <c r="AC1002" s="388"/>
      <c r="AD1002" s="445">
        <f t="shared" si="931"/>
        <v>-0.20000000000000004</v>
      </c>
      <c r="AE1002" s="364" t="str">
        <f t="shared" si="932"/>
        <v/>
      </c>
      <c r="AF1002" s="388"/>
      <c r="AG1002" s="364"/>
      <c r="AH1002" s="445" t="str">
        <f t="shared" si="933"/>
        <v/>
      </c>
      <c r="AI1002" s="388"/>
      <c r="AJ1002" s="445" t="str">
        <f t="shared" si="934"/>
        <v/>
      </c>
      <c r="AK1002" s="364" t="str">
        <f t="shared" si="935"/>
        <v/>
      </c>
      <c r="AL1002" s="388"/>
      <c r="AM1002" s="364" t="str">
        <f t="shared" si="936"/>
        <v/>
      </c>
      <c r="AN1002" s="445" t="str">
        <f t="shared" si="943"/>
        <v/>
      </c>
      <c r="AO1002" s="388"/>
      <c r="AP1002" s="445" t="str">
        <f t="shared" si="944"/>
        <v/>
      </c>
      <c r="AQ1002" s="434" t="str">
        <f t="shared" si="945"/>
        <v/>
      </c>
      <c r="AR1002" s="451"/>
      <c r="AS1002" s="434" t="str">
        <f t="shared" si="946"/>
        <v/>
      </c>
      <c r="AT1002" s="389"/>
      <c r="AU1002" s="435" t="str">
        <f t="shared" si="947"/>
        <v/>
      </c>
      <c r="AV1002" s="364" t="str">
        <f t="shared" si="948"/>
        <v/>
      </c>
      <c r="AW1002" s="389"/>
      <c r="AX1002" s="365" t="str">
        <f t="shared" si="949"/>
        <v/>
      </c>
      <c r="AY1002" s="366" t="str">
        <f t="shared" si="937"/>
        <v/>
      </c>
      <c r="AZ1002" s="358" t="str">
        <f t="shared" si="938"/>
        <v/>
      </c>
      <c r="BA1002" s="366" t="str">
        <f t="shared" si="939"/>
        <v/>
      </c>
      <c r="BB1002" s="358" t="str">
        <f t="shared" si="940"/>
        <v/>
      </c>
      <c r="BC1002" s="366" t="str">
        <f t="shared" si="941"/>
        <v/>
      </c>
      <c r="BD1002" s="367" t="str">
        <f t="shared" si="942"/>
        <v/>
      </c>
      <c r="BE1002" s="356"/>
      <c r="BF1002" s="356"/>
      <c r="BG1002" s="356"/>
      <c r="BH1002" s="356"/>
    </row>
    <row r="1003" spans="1:60" ht="21.75" thickBot="1" x14ac:dyDescent="0.4">
      <c r="A1003" s="368" t="s">
        <v>289</v>
      </c>
      <c r="B1003" s="369">
        <v>3</v>
      </c>
      <c r="C1003" s="372"/>
      <c r="D1003" s="816" t="s">
        <v>288</v>
      </c>
      <c r="E1003" s="817"/>
      <c r="F1003" s="373">
        <f>IF(B999&gt;0,B1003/B995,"")</f>
        <v>0.75</v>
      </c>
      <c r="G1003" s="379"/>
      <c r="H1003" s="372"/>
      <c r="I1003" s="380"/>
      <c r="J1003" s="355"/>
      <c r="Q1003" s="364" t="str">
        <f t="shared" si="923"/>
        <v/>
      </c>
      <c r="R1003" s="388"/>
      <c r="S1003" s="364" t="str">
        <f t="shared" si="924"/>
        <v/>
      </c>
      <c r="T1003" s="445" t="str">
        <f t="shared" si="925"/>
        <v/>
      </c>
      <c r="U1003" s="388"/>
      <c r="V1003" s="445" t="str">
        <f t="shared" si="926"/>
        <v/>
      </c>
      <c r="W1003" s="388"/>
      <c r="X1003" s="445" t="str">
        <f t="shared" si="927"/>
        <v/>
      </c>
      <c r="Y1003" s="364" t="str">
        <f t="shared" si="928"/>
        <v/>
      </c>
      <c r="Z1003" s="388"/>
      <c r="AA1003" s="364" t="str">
        <f t="shared" si="929"/>
        <v/>
      </c>
      <c r="AB1003" s="445" t="str">
        <f t="shared" si="930"/>
        <v/>
      </c>
      <c r="AC1003" s="388"/>
      <c r="AD1003" s="445" t="str">
        <f t="shared" si="931"/>
        <v/>
      </c>
      <c r="AE1003" s="364">
        <f t="shared" si="932"/>
        <v>0.75</v>
      </c>
      <c r="AF1003" s="388"/>
      <c r="AG1003" s="364"/>
      <c r="AH1003" s="445" t="str">
        <f t="shared" si="933"/>
        <v/>
      </c>
      <c r="AI1003" s="388"/>
      <c r="AJ1003" s="445" t="str">
        <f t="shared" si="934"/>
        <v/>
      </c>
      <c r="AK1003" s="364" t="str">
        <f t="shared" si="935"/>
        <v/>
      </c>
      <c r="AL1003" s="388"/>
      <c r="AM1003" s="364" t="str">
        <f t="shared" si="936"/>
        <v/>
      </c>
      <c r="AN1003" s="445" t="str">
        <f t="shared" si="943"/>
        <v/>
      </c>
      <c r="AO1003" s="388"/>
      <c r="AP1003" s="445" t="str">
        <f t="shared" si="944"/>
        <v/>
      </c>
      <c r="AQ1003" s="434" t="str">
        <f t="shared" si="945"/>
        <v/>
      </c>
      <c r="AR1003" s="451"/>
      <c r="AS1003" s="434" t="str">
        <f t="shared" si="946"/>
        <v/>
      </c>
      <c r="AT1003" s="389"/>
      <c r="AU1003" s="435" t="str">
        <f t="shared" si="947"/>
        <v/>
      </c>
      <c r="AV1003" s="364" t="str">
        <f t="shared" si="948"/>
        <v/>
      </c>
      <c r="AW1003" s="389"/>
      <c r="AX1003" s="365" t="str">
        <f t="shared" si="949"/>
        <v/>
      </c>
      <c r="AY1003" s="366" t="str">
        <f t="shared" si="937"/>
        <v/>
      </c>
      <c r="AZ1003" s="358" t="str">
        <f t="shared" si="938"/>
        <v/>
      </c>
      <c r="BA1003" s="366" t="str">
        <f t="shared" si="939"/>
        <v/>
      </c>
      <c r="BB1003" s="358" t="str">
        <f t="shared" si="940"/>
        <v/>
      </c>
      <c r="BC1003" s="366" t="str">
        <f t="shared" si="941"/>
        <v/>
      </c>
      <c r="BD1003" s="367" t="str">
        <f t="shared" si="942"/>
        <v/>
      </c>
      <c r="BE1003" s="356"/>
      <c r="BF1003" s="356"/>
      <c r="BG1003" s="356"/>
      <c r="BH1003" s="356"/>
    </row>
    <row r="1004" spans="1:60" ht="21.75" thickBot="1" x14ac:dyDescent="0.4">
      <c r="A1004" s="368" t="s">
        <v>290</v>
      </c>
      <c r="B1004" s="369">
        <v>2</v>
      </c>
      <c r="C1004" s="372"/>
      <c r="D1004" s="814" t="s">
        <v>288</v>
      </c>
      <c r="E1004" s="815"/>
      <c r="F1004" s="373">
        <f>IF(B1000&gt;0,B1004/B996,"")</f>
        <v>1</v>
      </c>
      <c r="G1004" s="368" t="s">
        <v>284</v>
      </c>
      <c r="H1004" s="374"/>
      <c r="I1004" s="375">
        <f>IF(B999&gt;0,(F1004-F1003)/F1003,"")</f>
        <v>0.33333333333333331</v>
      </c>
      <c r="J1004" s="355"/>
      <c r="Q1004" s="364" t="str">
        <f t="shared" si="923"/>
        <v/>
      </c>
      <c r="R1004" s="388"/>
      <c r="S1004" s="364" t="str">
        <f t="shared" si="924"/>
        <v/>
      </c>
      <c r="T1004" s="445" t="str">
        <f t="shared" si="925"/>
        <v/>
      </c>
      <c r="U1004" s="388"/>
      <c r="V1004" s="445" t="str">
        <f t="shared" si="926"/>
        <v/>
      </c>
      <c r="W1004" s="388"/>
      <c r="X1004" s="445" t="str">
        <f t="shared" si="927"/>
        <v/>
      </c>
      <c r="Y1004" s="364" t="str">
        <f t="shared" si="928"/>
        <v/>
      </c>
      <c r="Z1004" s="388"/>
      <c r="AA1004" s="364" t="str">
        <f t="shared" si="929"/>
        <v/>
      </c>
      <c r="AB1004" s="445" t="str">
        <f t="shared" si="930"/>
        <v/>
      </c>
      <c r="AC1004" s="388"/>
      <c r="AD1004" s="445" t="str">
        <f t="shared" si="931"/>
        <v/>
      </c>
      <c r="AE1004" s="364" t="str">
        <f t="shared" si="932"/>
        <v/>
      </c>
      <c r="AF1004" s="388"/>
      <c r="AG1004" s="364"/>
      <c r="AH1004" s="445">
        <f t="shared" si="933"/>
        <v>1</v>
      </c>
      <c r="AI1004" s="388"/>
      <c r="AJ1004" s="445">
        <f t="shared" si="934"/>
        <v>0.33333333333333331</v>
      </c>
      <c r="AK1004" s="364" t="str">
        <f t="shared" si="935"/>
        <v/>
      </c>
      <c r="AL1004" s="388"/>
      <c r="AM1004" s="364" t="str">
        <f t="shared" si="936"/>
        <v/>
      </c>
      <c r="AN1004" s="445" t="str">
        <f t="shared" si="943"/>
        <v/>
      </c>
      <c r="AO1004" s="388"/>
      <c r="AP1004" s="445" t="str">
        <f t="shared" si="944"/>
        <v/>
      </c>
      <c r="AQ1004" s="434" t="str">
        <f t="shared" si="945"/>
        <v/>
      </c>
      <c r="AR1004" s="451"/>
      <c r="AS1004" s="434" t="str">
        <f t="shared" si="946"/>
        <v/>
      </c>
      <c r="AT1004" s="389"/>
      <c r="AU1004" s="435" t="str">
        <f t="shared" si="947"/>
        <v/>
      </c>
      <c r="AV1004" s="364" t="str">
        <f t="shared" si="948"/>
        <v/>
      </c>
      <c r="AW1004" s="389"/>
      <c r="AX1004" s="365" t="str">
        <f t="shared" si="949"/>
        <v/>
      </c>
      <c r="AY1004" s="366" t="str">
        <f t="shared" si="937"/>
        <v/>
      </c>
      <c r="AZ1004" s="358" t="str">
        <f t="shared" si="938"/>
        <v/>
      </c>
      <c r="BA1004" s="366" t="str">
        <f t="shared" si="939"/>
        <v/>
      </c>
      <c r="BB1004" s="358" t="str">
        <f t="shared" si="940"/>
        <v/>
      </c>
      <c r="BC1004" s="366" t="str">
        <f t="shared" si="941"/>
        <v/>
      </c>
      <c r="BD1004" s="367" t="str">
        <f t="shared" si="942"/>
        <v/>
      </c>
      <c r="BE1004" s="356"/>
      <c r="BF1004" s="356"/>
      <c r="BG1004" s="356"/>
      <c r="BH1004" s="356"/>
    </row>
    <row r="1005" spans="1:60" ht="21.75" thickBot="1" x14ac:dyDescent="0.4">
      <c r="A1005" s="368" t="s">
        <v>291</v>
      </c>
      <c r="B1005" s="369">
        <v>2</v>
      </c>
      <c r="C1005" s="372"/>
      <c r="D1005" s="814" t="s">
        <v>288</v>
      </c>
      <c r="E1005" s="815"/>
      <c r="F1005" s="373">
        <f>IF(B1001&gt;0,B1005/B997,"")</f>
        <v>2</v>
      </c>
      <c r="G1005" s="368" t="s">
        <v>286</v>
      </c>
      <c r="H1005" s="374"/>
      <c r="I1005" s="375">
        <f>IF(B1000&gt;0,(F1005-F1003)/F1003,"")</f>
        <v>1.6666666666666667</v>
      </c>
      <c r="J1005" s="355"/>
      <c r="Q1005" s="364" t="str">
        <f t="shared" si="923"/>
        <v/>
      </c>
      <c r="R1005" s="388"/>
      <c r="S1005" s="364" t="str">
        <f t="shared" si="924"/>
        <v/>
      </c>
      <c r="T1005" s="445" t="str">
        <f t="shared" si="925"/>
        <v/>
      </c>
      <c r="U1005" s="388"/>
      <c r="V1005" s="445" t="str">
        <f t="shared" si="926"/>
        <v/>
      </c>
      <c r="W1005" s="388"/>
      <c r="X1005" s="445" t="str">
        <f t="shared" si="927"/>
        <v/>
      </c>
      <c r="Y1005" s="364" t="str">
        <f t="shared" si="928"/>
        <v/>
      </c>
      <c r="Z1005" s="388"/>
      <c r="AA1005" s="364" t="str">
        <f t="shared" si="929"/>
        <v/>
      </c>
      <c r="AB1005" s="445" t="str">
        <f t="shared" si="930"/>
        <v/>
      </c>
      <c r="AC1005" s="388"/>
      <c r="AD1005" s="445" t="str">
        <f t="shared" si="931"/>
        <v/>
      </c>
      <c r="AE1005" s="364" t="str">
        <f t="shared" si="932"/>
        <v/>
      </c>
      <c r="AF1005" s="388"/>
      <c r="AG1005" s="364"/>
      <c r="AH1005" s="445" t="str">
        <f t="shared" si="933"/>
        <v/>
      </c>
      <c r="AI1005" s="388"/>
      <c r="AJ1005" s="445" t="str">
        <f t="shared" si="934"/>
        <v/>
      </c>
      <c r="AK1005" s="364">
        <f t="shared" si="935"/>
        <v>2</v>
      </c>
      <c r="AL1005" s="388"/>
      <c r="AM1005" s="364">
        <f t="shared" si="936"/>
        <v>1.6666666666666667</v>
      </c>
      <c r="AN1005" s="445" t="str">
        <f t="shared" si="943"/>
        <v/>
      </c>
      <c r="AO1005" s="388"/>
      <c r="AP1005" s="445" t="str">
        <f t="shared" si="944"/>
        <v/>
      </c>
      <c r="AQ1005" s="434" t="str">
        <f t="shared" si="945"/>
        <v/>
      </c>
      <c r="AR1005" s="451"/>
      <c r="AS1005" s="434" t="str">
        <f t="shared" si="946"/>
        <v/>
      </c>
      <c r="AT1005" s="389"/>
      <c r="AU1005" s="435" t="str">
        <f t="shared" si="947"/>
        <v/>
      </c>
      <c r="AV1005" s="364" t="str">
        <f t="shared" si="948"/>
        <v/>
      </c>
      <c r="AW1005" s="389"/>
      <c r="AX1005" s="365" t="str">
        <f t="shared" si="949"/>
        <v/>
      </c>
      <c r="AY1005" s="366" t="str">
        <f t="shared" si="937"/>
        <v/>
      </c>
      <c r="AZ1005" s="358" t="str">
        <f t="shared" si="938"/>
        <v/>
      </c>
      <c r="BA1005" s="366" t="str">
        <f t="shared" si="939"/>
        <v/>
      </c>
      <c r="BB1005" s="358" t="str">
        <f t="shared" si="940"/>
        <v/>
      </c>
      <c r="BC1005" s="366" t="str">
        <f t="shared" si="941"/>
        <v/>
      </c>
      <c r="BD1005" s="367" t="str">
        <f t="shared" si="942"/>
        <v/>
      </c>
      <c r="BE1005" s="356"/>
      <c r="BF1005" s="356"/>
      <c r="BG1005" s="356"/>
      <c r="BH1005" s="356"/>
    </row>
    <row r="1006" spans="1:60" ht="21.75" thickBot="1" x14ac:dyDescent="0.4">
      <c r="A1006" s="368" t="s">
        <v>292</v>
      </c>
      <c r="B1006" s="381">
        <v>0.1</v>
      </c>
      <c r="C1006" s="372"/>
      <c r="D1006" s="368" t="s">
        <v>281</v>
      </c>
      <c r="E1006" s="374"/>
      <c r="F1006" s="375">
        <f>IF(B1006&gt;0,(B1006-B1007)/B1007,"")</f>
        <v>0</v>
      </c>
      <c r="G1006" s="355"/>
      <c r="H1006" s="355"/>
      <c r="I1006" s="355"/>
      <c r="J1006" s="355"/>
      <c r="Q1006" s="364" t="str">
        <f t="shared" si="923"/>
        <v/>
      </c>
      <c r="R1006" s="388"/>
      <c r="S1006" s="364" t="str">
        <f t="shared" si="924"/>
        <v/>
      </c>
      <c r="T1006" s="445" t="str">
        <f t="shared" si="925"/>
        <v/>
      </c>
      <c r="U1006" s="388"/>
      <c r="V1006" s="445" t="str">
        <f t="shared" si="926"/>
        <v/>
      </c>
      <c r="W1006" s="388"/>
      <c r="X1006" s="445" t="str">
        <f t="shared" si="927"/>
        <v/>
      </c>
      <c r="Y1006" s="364" t="str">
        <f t="shared" si="928"/>
        <v/>
      </c>
      <c r="Z1006" s="388"/>
      <c r="AA1006" s="364" t="str">
        <f t="shared" si="929"/>
        <v/>
      </c>
      <c r="AB1006" s="445" t="str">
        <f t="shared" si="930"/>
        <v/>
      </c>
      <c r="AC1006" s="388"/>
      <c r="AD1006" s="445" t="str">
        <f t="shared" si="931"/>
        <v/>
      </c>
      <c r="AE1006" s="364" t="str">
        <f t="shared" si="932"/>
        <v/>
      </c>
      <c r="AF1006" s="388"/>
      <c r="AG1006" s="364"/>
      <c r="AH1006" s="445" t="str">
        <f t="shared" si="933"/>
        <v/>
      </c>
      <c r="AI1006" s="388"/>
      <c r="AJ1006" s="445" t="str">
        <f t="shared" si="934"/>
        <v/>
      </c>
      <c r="AK1006" s="364" t="str">
        <f t="shared" si="935"/>
        <v/>
      </c>
      <c r="AL1006" s="388"/>
      <c r="AM1006" s="364" t="str">
        <f t="shared" si="936"/>
        <v/>
      </c>
      <c r="AN1006" s="445">
        <f t="shared" si="943"/>
        <v>0.1</v>
      </c>
      <c r="AO1006" s="388"/>
      <c r="AP1006" s="445"/>
      <c r="AQ1006" s="434" t="str">
        <f t="shared" si="945"/>
        <v/>
      </c>
      <c r="AR1006" s="451"/>
      <c r="AS1006" s="434" t="str">
        <f t="shared" si="946"/>
        <v/>
      </c>
      <c r="AT1006" s="389"/>
      <c r="AU1006" s="435" t="str">
        <f t="shared" si="947"/>
        <v/>
      </c>
      <c r="AV1006" s="364" t="str">
        <f t="shared" si="948"/>
        <v/>
      </c>
      <c r="AW1006" s="389"/>
      <c r="AX1006" s="365" t="str">
        <f t="shared" si="949"/>
        <v/>
      </c>
      <c r="AY1006" s="366" t="str">
        <f t="shared" si="937"/>
        <v/>
      </c>
      <c r="AZ1006" s="358" t="str">
        <f t="shared" si="938"/>
        <v/>
      </c>
      <c r="BA1006" s="366" t="str">
        <f t="shared" si="939"/>
        <v/>
      </c>
      <c r="BB1006" s="358" t="str">
        <f t="shared" si="940"/>
        <v/>
      </c>
      <c r="BC1006" s="366" t="str">
        <f t="shared" si="941"/>
        <v/>
      </c>
      <c r="BD1006" s="367" t="str">
        <f t="shared" si="942"/>
        <v/>
      </c>
      <c r="BE1006" s="356"/>
      <c r="BF1006" s="356"/>
      <c r="BG1006" s="356"/>
      <c r="BH1006" s="356"/>
    </row>
    <row r="1007" spans="1:60" ht="21.75" thickBot="1" x14ac:dyDescent="0.4">
      <c r="A1007" s="368" t="s">
        <v>293</v>
      </c>
      <c r="B1007" s="381">
        <v>0.1</v>
      </c>
      <c r="C1007" s="372"/>
      <c r="D1007" s="382"/>
      <c r="E1007" s="372"/>
      <c r="F1007" s="380"/>
      <c r="G1007" s="355"/>
      <c r="H1007" s="355"/>
      <c r="I1007" s="355"/>
      <c r="J1007" s="355"/>
      <c r="Q1007" s="364" t="str">
        <f t="shared" si="923"/>
        <v/>
      </c>
      <c r="R1007" s="388"/>
      <c r="S1007" s="364" t="str">
        <f t="shared" si="924"/>
        <v/>
      </c>
      <c r="T1007" s="445" t="str">
        <f t="shared" si="925"/>
        <v/>
      </c>
      <c r="U1007" s="388"/>
      <c r="V1007" s="445" t="str">
        <f t="shared" si="926"/>
        <v/>
      </c>
      <c r="W1007" s="388"/>
      <c r="X1007" s="445" t="str">
        <f t="shared" si="927"/>
        <v/>
      </c>
      <c r="Y1007" s="364" t="str">
        <f t="shared" si="928"/>
        <v/>
      </c>
      <c r="Z1007" s="388"/>
      <c r="AA1007" s="364" t="str">
        <f t="shared" si="929"/>
        <v/>
      </c>
      <c r="AB1007" s="445" t="str">
        <f t="shared" si="930"/>
        <v/>
      </c>
      <c r="AC1007" s="388"/>
      <c r="AD1007" s="445" t="str">
        <f t="shared" si="931"/>
        <v/>
      </c>
      <c r="AE1007" s="364" t="str">
        <f t="shared" si="932"/>
        <v/>
      </c>
      <c r="AF1007" s="388"/>
      <c r="AG1007" s="364"/>
      <c r="AH1007" s="445" t="str">
        <f t="shared" si="933"/>
        <v/>
      </c>
      <c r="AI1007" s="388"/>
      <c r="AJ1007" s="445" t="str">
        <f t="shared" si="934"/>
        <v/>
      </c>
      <c r="AK1007" s="364" t="str">
        <f t="shared" si="935"/>
        <v/>
      </c>
      <c r="AL1007" s="388"/>
      <c r="AM1007" s="364" t="str">
        <f t="shared" si="936"/>
        <v/>
      </c>
      <c r="AN1007" s="445" t="str">
        <f t="shared" si="943"/>
        <v/>
      </c>
      <c r="AO1007" s="388"/>
      <c r="AP1007" s="445" t="str">
        <f t="shared" si="944"/>
        <v/>
      </c>
      <c r="AQ1007" s="434">
        <f t="shared" si="945"/>
        <v>0.1</v>
      </c>
      <c r="AR1007" s="451"/>
      <c r="AS1007" s="434" t="str">
        <f t="shared" si="946"/>
        <v/>
      </c>
      <c r="AT1007" s="389"/>
      <c r="AU1007" s="435" t="str">
        <f t="shared" si="947"/>
        <v/>
      </c>
      <c r="AV1007" s="364" t="str">
        <f t="shared" si="948"/>
        <v/>
      </c>
      <c r="AW1007" s="389"/>
      <c r="AX1007" s="365" t="str">
        <f t="shared" si="949"/>
        <v/>
      </c>
      <c r="AY1007" s="366" t="str">
        <f t="shared" si="937"/>
        <v/>
      </c>
      <c r="AZ1007" s="358" t="str">
        <f t="shared" si="938"/>
        <v/>
      </c>
      <c r="BA1007" s="366" t="str">
        <f t="shared" si="939"/>
        <v/>
      </c>
      <c r="BB1007" s="358" t="str">
        <f t="shared" si="940"/>
        <v/>
      </c>
      <c r="BC1007" s="366" t="str">
        <f t="shared" si="941"/>
        <v/>
      </c>
      <c r="BD1007" s="367" t="str">
        <f t="shared" si="942"/>
        <v/>
      </c>
      <c r="BE1007" s="356"/>
      <c r="BF1007" s="356"/>
      <c r="BG1007" s="356"/>
      <c r="BH1007" s="356"/>
    </row>
    <row r="1008" spans="1:60" ht="21.75" thickBot="1" x14ac:dyDescent="0.4">
      <c r="A1008" s="368" t="s">
        <v>294</v>
      </c>
      <c r="B1008" s="381">
        <v>0.13</v>
      </c>
      <c r="C1008" s="372"/>
      <c r="D1008" s="368" t="s">
        <v>284</v>
      </c>
      <c r="E1008" s="374"/>
      <c r="F1008" s="375">
        <f>IF(B1008&gt;0,(B1008-B1007)/B1007,"")</f>
        <v>0.3</v>
      </c>
      <c r="G1008" s="355"/>
      <c r="H1008" s="355"/>
      <c r="I1008" s="355"/>
      <c r="J1008" s="355"/>
      <c r="Q1008" s="364" t="str">
        <f t="shared" si="923"/>
        <v/>
      </c>
      <c r="R1008" s="388"/>
      <c r="S1008" s="364" t="str">
        <f t="shared" si="924"/>
        <v/>
      </c>
      <c r="T1008" s="445" t="str">
        <f t="shared" si="925"/>
        <v/>
      </c>
      <c r="U1008" s="388"/>
      <c r="V1008" s="445" t="str">
        <f t="shared" si="926"/>
        <v/>
      </c>
      <c r="W1008" s="388"/>
      <c r="X1008" s="445" t="str">
        <f t="shared" si="927"/>
        <v/>
      </c>
      <c r="Y1008" s="364" t="str">
        <f t="shared" si="928"/>
        <v/>
      </c>
      <c r="Z1008" s="388"/>
      <c r="AA1008" s="364" t="str">
        <f t="shared" si="929"/>
        <v/>
      </c>
      <c r="AB1008" s="445" t="str">
        <f t="shared" si="930"/>
        <v/>
      </c>
      <c r="AC1008" s="388"/>
      <c r="AD1008" s="445" t="str">
        <f t="shared" si="931"/>
        <v/>
      </c>
      <c r="AE1008" s="364" t="str">
        <f t="shared" si="932"/>
        <v/>
      </c>
      <c r="AF1008" s="388"/>
      <c r="AG1008" s="364"/>
      <c r="AH1008" s="445" t="str">
        <f t="shared" si="933"/>
        <v/>
      </c>
      <c r="AI1008" s="388"/>
      <c r="AJ1008" s="445" t="str">
        <f t="shared" si="934"/>
        <v/>
      </c>
      <c r="AK1008" s="364" t="str">
        <f t="shared" si="935"/>
        <v/>
      </c>
      <c r="AL1008" s="388"/>
      <c r="AM1008" s="364" t="str">
        <f t="shared" si="936"/>
        <v/>
      </c>
      <c r="AN1008" s="445" t="str">
        <f t="shared" si="943"/>
        <v/>
      </c>
      <c r="AO1008" s="388"/>
      <c r="AP1008" s="445" t="str">
        <f t="shared" si="944"/>
        <v/>
      </c>
      <c r="AQ1008" s="434" t="str">
        <f t="shared" si="945"/>
        <v/>
      </c>
      <c r="AR1008" s="451"/>
      <c r="AS1008" s="434">
        <f t="shared" si="946"/>
        <v>0.13</v>
      </c>
      <c r="AT1008" s="389"/>
      <c r="AU1008" s="435">
        <f t="shared" si="947"/>
        <v>0.3</v>
      </c>
      <c r="AV1008" s="364" t="str">
        <f t="shared" si="948"/>
        <v/>
      </c>
      <c r="AW1008" s="389"/>
      <c r="AX1008" s="365" t="str">
        <f t="shared" si="949"/>
        <v/>
      </c>
      <c r="AY1008" s="366" t="str">
        <f t="shared" si="937"/>
        <v/>
      </c>
      <c r="AZ1008" s="358" t="str">
        <f t="shared" si="938"/>
        <v/>
      </c>
      <c r="BA1008" s="366" t="str">
        <f t="shared" si="939"/>
        <v/>
      </c>
      <c r="BB1008" s="358" t="str">
        <f t="shared" si="940"/>
        <v/>
      </c>
      <c r="BC1008" s="366" t="str">
        <f t="shared" si="941"/>
        <v/>
      </c>
      <c r="BD1008" s="367" t="str">
        <f t="shared" si="942"/>
        <v/>
      </c>
      <c r="BE1008" s="356"/>
      <c r="BF1008" s="356"/>
      <c r="BG1008" s="356"/>
      <c r="BH1008" s="356"/>
    </row>
    <row r="1009" spans="1:83" ht="21.75" thickBot="1" x14ac:dyDescent="0.4">
      <c r="A1009" s="368" t="s">
        <v>295</v>
      </c>
      <c r="B1009" s="381">
        <v>0.13</v>
      </c>
      <c r="C1009" s="372"/>
      <c r="D1009" s="368" t="s">
        <v>286</v>
      </c>
      <c r="E1009" s="374"/>
      <c r="F1009" s="375">
        <f>IF(B1009&gt;0,(B1009-B1007)/B1007,"")</f>
        <v>0.3</v>
      </c>
      <c r="G1009" s="355"/>
      <c r="H1009" s="355"/>
      <c r="I1009" s="355"/>
      <c r="J1009" s="355"/>
      <c r="Q1009" s="364" t="str">
        <f t="shared" si="923"/>
        <v/>
      </c>
      <c r="R1009" s="388"/>
      <c r="S1009" s="364" t="str">
        <f t="shared" si="924"/>
        <v/>
      </c>
      <c r="T1009" s="445" t="str">
        <f t="shared" si="925"/>
        <v/>
      </c>
      <c r="U1009" s="388"/>
      <c r="V1009" s="445" t="str">
        <f t="shared" si="926"/>
        <v/>
      </c>
      <c r="W1009" s="388"/>
      <c r="X1009" s="445" t="str">
        <f t="shared" si="927"/>
        <v/>
      </c>
      <c r="Y1009" s="364" t="str">
        <f t="shared" si="928"/>
        <v/>
      </c>
      <c r="Z1009" s="388"/>
      <c r="AA1009" s="364" t="str">
        <f t="shared" si="929"/>
        <v/>
      </c>
      <c r="AB1009" s="445" t="str">
        <f t="shared" si="930"/>
        <v/>
      </c>
      <c r="AC1009" s="388"/>
      <c r="AD1009" s="445" t="str">
        <f t="shared" si="931"/>
        <v/>
      </c>
      <c r="AE1009" s="364" t="str">
        <f t="shared" si="932"/>
        <v/>
      </c>
      <c r="AF1009" s="388"/>
      <c r="AG1009" s="364"/>
      <c r="AH1009" s="445" t="str">
        <f t="shared" si="933"/>
        <v/>
      </c>
      <c r="AI1009" s="388"/>
      <c r="AJ1009" s="445" t="str">
        <f t="shared" si="934"/>
        <v/>
      </c>
      <c r="AK1009" s="364" t="str">
        <f t="shared" si="935"/>
        <v/>
      </c>
      <c r="AL1009" s="388"/>
      <c r="AM1009" s="364" t="str">
        <f t="shared" si="936"/>
        <v/>
      </c>
      <c r="AN1009" s="445" t="str">
        <f t="shared" si="943"/>
        <v/>
      </c>
      <c r="AO1009" s="388"/>
      <c r="AP1009" s="445" t="str">
        <f t="shared" si="944"/>
        <v/>
      </c>
      <c r="AQ1009" s="434" t="str">
        <f t="shared" si="945"/>
        <v/>
      </c>
      <c r="AR1009" s="451"/>
      <c r="AS1009" s="434" t="str">
        <f t="shared" si="946"/>
        <v/>
      </c>
      <c r="AT1009" s="389"/>
      <c r="AU1009" s="435" t="str">
        <f t="shared" si="947"/>
        <v/>
      </c>
      <c r="AV1009" s="364">
        <f t="shared" si="948"/>
        <v>0.13</v>
      </c>
      <c r="AW1009" s="389"/>
      <c r="AX1009" s="365">
        <f>IF(A1009="16) Qual porcentagem dos recursos financeiros de São Carlos será investida em abastecimento de água e estruturas de saneamento em 2050?   ",F1009,"")</f>
        <v>0.3</v>
      </c>
      <c r="AY1009" s="366" t="str">
        <f t="shared" si="937"/>
        <v/>
      </c>
      <c r="AZ1009" s="358" t="str">
        <f t="shared" si="938"/>
        <v/>
      </c>
      <c r="BA1009" s="366" t="str">
        <f t="shared" si="939"/>
        <v/>
      </c>
      <c r="BB1009" s="358" t="str">
        <f t="shared" si="940"/>
        <v/>
      </c>
      <c r="BC1009" s="366" t="str">
        <f t="shared" si="941"/>
        <v/>
      </c>
      <c r="BD1009" s="367" t="str">
        <f t="shared" si="942"/>
        <v/>
      </c>
      <c r="BE1009" s="356"/>
      <c r="BF1009" s="356"/>
      <c r="BG1009" s="356"/>
      <c r="BH1009" s="356"/>
    </row>
    <row r="1010" spans="1:83" ht="21.75" thickBot="1" x14ac:dyDescent="0.4">
      <c r="A1010" s="355"/>
      <c r="B1010" s="355"/>
      <c r="C1010" s="355"/>
      <c r="D1010" s="355"/>
      <c r="E1010" s="355"/>
      <c r="F1010" s="383"/>
      <c r="G1010" s="355"/>
      <c r="H1010" s="823" t="s">
        <v>296</v>
      </c>
      <c r="I1010" s="823"/>
      <c r="J1010" s="355"/>
      <c r="Q1010" s="364" t="str">
        <f t="shared" si="923"/>
        <v/>
      </c>
      <c r="R1010" s="388"/>
      <c r="S1010" s="364" t="str">
        <f t="shared" si="924"/>
        <v/>
      </c>
      <c r="T1010" s="445" t="str">
        <f t="shared" si="925"/>
        <v/>
      </c>
      <c r="U1010" s="388"/>
      <c r="V1010" s="445" t="str">
        <f t="shared" si="926"/>
        <v/>
      </c>
      <c r="W1010" s="388"/>
      <c r="X1010" s="445" t="str">
        <f t="shared" si="927"/>
        <v/>
      </c>
      <c r="Y1010" s="364" t="str">
        <f t="shared" si="928"/>
        <v/>
      </c>
      <c r="Z1010" s="388"/>
      <c r="AA1010" s="364" t="str">
        <f t="shared" si="929"/>
        <v/>
      </c>
      <c r="AB1010" s="445" t="str">
        <f t="shared" si="930"/>
        <v/>
      </c>
      <c r="AC1010" s="388"/>
      <c r="AD1010" s="445" t="str">
        <f t="shared" si="931"/>
        <v/>
      </c>
      <c r="AE1010" s="364" t="str">
        <f t="shared" si="932"/>
        <v/>
      </c>
      <c r="AF1010" s="388"/>
      <c r="AG1010" s="364"/>
      <c r="AH1010" s="445" t="str">
        <f t="shared" si="933"/>
        <v/>
      </c>
      <c r="AI1010" s="388"/>
      <c r="AJ1010" s="445" t="str">
        <f t="shared" si="934"/>
        <v/>
      </c>
      <c r="AK1010" s="364" t="str">
        <f t="shared" si="935"/>
        <v/>
      </c>
      <c r="AL1010" s="388"/>
      <c r="AM1010" s="364" t="str">
        <f t="shared" si="936"/>
        <v/>
      </c>
      <c r="AN1010" s="445" t="str">
        <f t="shared" si="943"/>
        <v/>
      </c>
      <c r="AO1010" s="388"/>
      <c r="AP1010" s="445" t="str">
        <f t="shared" si="944"/>
        <v/>
      </c>
      <c r="AQ1010" s="434" t="str">
        <f t="shared" si="945"/>
        <v/>
      </c>
      <c r="AR1010" s="451"/>
      <c r="AS1010" s="434" t="str">
        <f t="shared" si="946"/>
        <v/>
      </c>
      <c r="AT1010" s="389"/>
      <c r="AU1010" s="435" t="str">
        <f t="shared" si="947"/>
        <v/>
      </c>
      <c r="AV1010" s="364" t="str">
        <f t="shared" si="948"/>
        <v/>
      </c>
      <c r="AW1010" s="389"/>
      <c r="AX1010" s="365" t="str">
        <f t="shared" si="949"/>
        <v/>
      </c>
      <c r="AY1010" s="366" t="str">
        <f t="shared" si="937"/>
        <v/>
      </c>
      <c r="AZ1010" s="358" t="str">
        <f t="shared" si="938"/>
        <v/>
      </c>
      <c r="BA1010" s="366" t="str">
        <f t="shared" si="939"/>
        <v/>
      </c>
      <c r="BB1010" s="358" t="str">
        <f t="shared" si="940"/>
        <v/>
      </c>
      <c r="BC1010" s="366" t="str">
        <f t="shared" si="941"/>
        <v/>
      </c>
      <c r="BD1010" s="367" t="str">
        <f t="shared" si="942"/>
        <v/>
      </c>
      <c r="BE1010" s="356"/>
      <c r="BF1010" s="356"/>
      <c r="BG1010" s="356"/>
      <c r="BH1010" s="356"/>
    </row>
    <row r="1011" spans="1:83" ht="21.75" thickBot="1" x14ac:dyDescent="0.4">
      <c r="A1011" s="368" t="s">
        <v>297</v>
      </c>
      <c r="B1011" s="820" t="s">
        <v>415</v>
      </c>
      <c r="C1011" s="821"/>
      <c r="D1011" s="821"/>
      <c r="E1011" s="821"/>
      <c r="F1011" s="821"/>
      <c r="G1011" s="822"/>
      <c r="H1011" s="819">
        <v>1</v>
      </c>
      <c r="I1011" s="819"/>
      <c r="J1011" s="355"/>
      <c r="Q1011" s="364" t="str">
        <f t="shared" si="923"/>
        <v/>
      </c>
      <c r="R1011" s="388"/>
      <c r="S1011" s="364" t="str">
        <f t="shared" si="924"/>
        <v/>
      </c>
      <c r="T1011" s="445" t="str">
        <f t="shared" si="925"/>
        <v/>
      </c>
      <c r="U1011" s="388"/>
      <c r="V1011" s="445" t="str">
        <f t="shared" si="926"/>
        <v/>
      </c>
      <c r="W1011" s="388"/>
      <c r="X1011" s="445" t="str">
        <f t="shared" si="927"/>
        <v/>
      </c>
      <c r="Y1011" s="364" t="str">
        <f t="shared" si="928"/>
        <v/>
      </c>
      <c r="Z1011" s="388"/>
      <c r="AA1011" s="364" t="str">
        <f t="shared" si="929"/>
        <v/>
      </c>
      <c r="AB1011" s="445" t="str">
        <f t="shared" si="930"/>
        <v/>
      </c>
      <c r="AC1011" s="388"/>
      <c r="AD1011" s="445" t="str">
        <f t="shared" si="931"/>
        <v/>
      </c>
      <c r="AE1011" s="364" t="str">
        <f t="shared" si="932"/>
        <v/>
      </c>
      <c r="AF1011" s="388"/>
      <c r="AG1011" s="364"/>
      <c r="AH1011" s="445" t="str">
        <f t="shared" si="933"/>
        <v/>
      </c>
      <c r="AI1011" s="388"/>
      <c r="AJ1011" s="445" t="str">
        <f t="shared" si="934"/>
        <v/>
      </c>
      <c r="AK1011" s="364" t="str">
        <f t="shared" si="935"/>
        <v/>
      </c>
      <c r="AL1011" s="388"/>
      <c r="AM1011" s="364" t="str">
        <f t="shared" si="936"/>
        <v/>
      </c>
      <c r="AN1011" s="445" t="str">
        <f t="shared" si="943"/>
        <v/>
      </c>
      <c r="AO1011" s="388"/>
      <c r="AP1011" s="445" t="str">
        <f t="shared" si="944"/>
        <v/>
      </c>
      <c r="AQ1011" s="434" t="str">
        <f t="shared" si="945"/>
        <v/>
      </c>
      <c r="AR1011" s="451"/>
      <c r="AS1011" s="434" t="str">
        <f t="shared" si="946"/>
        <v/>
      </c>
      <c r="AT1011" s="389"/>
      <c r="AU1011" s="435" t="str">
        <f t="shared" si="947"/>
        <v/>
      </c>
      <c r="AV1011" s="364" t="str">
        <f t="shared" si="948"/>
        <v/>
      </c>
      <c r="AW1011" s="389"/>
      <c r="AX1011" s="365" t="str">
        <f t="shared" si="949"/>
        <v/>
      </c>
      <c r="AY1011" s="366">
        <f t="shared" si="937"/>
        <v>1</v>
      </c>
      <c r="AZ1011" s="358" t="str">
        <f t="shared" si="938"/>
        <v/>
      </c>
      <c r="BA1011" s="366" t="str">
        <f t="shared" si="939"/>
        <v/>
      </c>
      <c r="BB1011" s="358" t="str">
        <f t="shared" si="940"/>
        <v/>
      </c>
      <c r="BC1011" s="366" t="str">
        <f t="shared" si="941"/>
        <v/>
      </c>
      <c r="BD1011" s="367" t="str">
        <f t="shared" si="942"/>
        <v/>
      </c>
      <c r="BE1011" s="356"/>
      <c r="BF1011" s="356"/>
      <c r="BG1011" s="356"/>
      <c r="BH1011" s="356"/>
    </row>
    <row r="1012" spans="1:83" ht="21.75" thickBot="1" x14ac:dyDescent="0.4">
      <c r="A1012" s="368" t="s">
        <v>299</v>
      </c>
      <c r="B1012" s="820" t="s">
        <v>300</v>
      </c>
      <c r="C1012" s="821"/>
      <c r="D1012" s="821"/>
      <c r="E1012" s="821"/>
      <c r="F1012" s="821"/>
      <c r="G1012" s="822"/>
      <c r="H1012" s="819">
        <v>1</v>
      </c>
      <c r="I1012" s="819"/>
      <c r="J1012" s="355"/>
      <c r="Q1012" s="364" t="str">
        <f t="shared" si="923"/>
        <v/>
      </c>
      <c r="R1012" s="388"/>
      <c r="S1012" s="364" t="str">
        <f t="shared" si="924"/>
        <v/>
      </c>
      <c r="T1012" s="445" t="str">
        <f t="shared" si="925"/>
        <v/>
      </c>
      <c r="U1012" s="388"/>
      <c r="V1012" s="445" t="str">
        <f t="shared" si="926"/>
        <v/>
      </c>
      <c r="W1012" s="388"/>
      <c r="X1012" s="445" t="str">
        <f t="shared" si="927"/>
        <v/>
      </c>
      <c r="Y1012" s="364" t="str">
        <f t="shared" si="928"/>
        <v/>
      </c>
      <c r="Z1012" s="388"/>
      <c r="AA1012" s="364" t="str">
        <f t="shared" si="929"/>
        <v/>
      </c>
      <c r="AB1012" s="445" t="str">
        <f t="shared" si="930"/>
        <v/>
      </c>
      <c r="AC1012" s="388"/>
      <c r="AD1012" s="445" t="str">
        <f t="shared" si="931"/>
        <v/>
      </c>
      <c r="AE1012" s="364" t="str">
        <f t="shared" si="932"/>
        <v/>
      </c>
      <c r="AF1012" s="388"/>
      <c r="AG1012" s="364"/>
      <c r="AH1012" s="445" t="str">
        <f t="shared" si="933"/>
        <v/>
      </c>
      <c r="AI1012" s="388"/>
      <c r="AJ1012" s="445" t="str">
        <f t="shared" si="934"/>
        <v/>
      </c>
      <c r="AK1012" s="364" t="str">
        <f t="shared" si="935"/>
        <v/>
      </c>
      <c r="AL1012" s="388"/>
      <c r="AM1012" s="364" t="str">
        <f t="shared" si="936"/>
        <v/>
      </c>
      <c r="AN1012" s="445" t="str">
        <f t="shared" si="943"/>
        <v/>
      </c>
      <c r="AO1012" s="388"/>
      <c r="AP1012" s="445" t="str">
        <f t="shared" si="944"/>
        <v/>
      </c>
      <c r="AQ1012" s="434" t="str">
        <f t="shared" si="945"/>
        <v/>
      </c>
      <c r="AR1012" s="451"/>
      <c r="AS1012" s="434" t="str">
        <f t="shared" si="946"/>
        <v/>
      </c>
      <c r="AT1012" s="389"/>
      <c r="AU1012" s="435" t="str">
        <f t="shared" si="947"/>
        <v/>
      </c>
      <c r="AV1012" s="364" t="str">
        <f t="shared" si="948"/>
        <v/>
      </c>
      <c r="AW1012" s="389"/>
      <c r="AX1012" s="365" t="str">
        <f t="shared" si="949"/>
        <v/>
      </c>
      <c r="AY1012" s="366" t="str">
        <f t="shared" si="937"/>
        <v/>
      </c>
      <c r="AZ1012" s="358">
        <f t="shared" si="938"/>
        <v>1</v>
      </c>
      <c r="BA1012" s="366" t="str">
        <f t="shared" si="939"/>
        <v/>
      </c>
      <c r="BB1012" s="358" t="str">
        <f t="shared" si="940"/>
        <v/>
      </c>
      <c r="BC1012" s="366" t="str">
        <f t="shared" si="941"/>
        <v/>
      </c>
      <c r="BD1012" s="367" t="str">
        <f t="shared" si="942"/>
        <v/>
      </c>
      <c r="BE1012" s="356"/>
      <c r="BF1012" s="356"/>
      <c r="BG1012" s="356"/>
      <c r="BH1012" s="356"/>
    </row>
    <row r="1013" spans="1:83" ht="21.75" thickBot="1" x14ac:dyDescent="0.4">
      <c r="A1013" s="368" t="s">
        <v>301</v>
      </c>
      <c r="B1013" s="820" t="s">
        <v>416</v>
      </c>
      <c r="C1013" s="821"/>
      <c r="D1013" s="821"/>
      <c r="E1013" s="821"/>
      <c r="F1013" s="821"/>
      <c r="G1013" s="822"/>
      <c r="H1013" s="819">
        <v>1</v>
      </c>
      <c r="I1013" s="819"/>
      <c r="J1013" s="355"/>
      <c r="Q1013" s="364" t="str">
        <f t="shared" si="923"/>
        <v/>
      </c>
      <c r="R1013" s="388"/>
      <c r="S1013" s="364" t="str">
        <f t="shared" si="924"/>
        <v/>
      </c>
      <c r="T1013" s="445" t="str">
        <f t="shared" si="925"/>
        <v/>
      </c>
      <c r="U1013" s="388"/>
      <c r="V1013" s="445" t="str">
        <f t="shared" si="926"/>
        <v/>
      </c>
      <c r="W1013" s="388"/>
      <c r="X1013" s="445" t="str">
        <f t="shared" si="927"/>
        <v/>
      </c>
      <c r="Y1013" s="364" t="str">
        <f t="shared" si="928"/>
        <v/>
      </c>
      <c r="Z1013" s="388"/>
      <c r="AA1013" s="364" t="str">
        <f t="shared" si="929"/>
        <v/>
      </c>
      <c r="AB1013" s="445" t="str">
        <f t="shared" si="930"/>
        <v/>
      </c>
      <c r="AC1013" s="388"/>
      <c r="AD1013" s="445" t="str">
        <f t="shared" si="931"/>
        <v/>
      </c>
      <c r="AE1013" s="364" t="str">
        <f t="shared" si="932"/>
        <v/>
      </c>
      <c r="AF1013" s="388"/>
      <c r="AG1013" s="364"/>
      <c r="AH1013" s="445" t="str">
        <f t="shared" si="933"/>
        <v/>
      </c>
      <c r="AI1013" s="388"/>
      <c r="AJ1013" s="445" t="str">
        <f t="shared" si="934"/>
        <v/>
      </c>
      <c r="AK1013" s="364" t="str">
        <f t="shared" si="935"/>
        <v/>
      </c>
      <c r="AL1013" s="388"/>
      <c r="AM1013" s="364" t="str">
        <f t="shared" si="936"/>
        <v/>
      </c>
      <c r="AN1013" s="445" t="str">
        <f t="shared" si="943"/>
        <v/>
      </c>
      <c r="AO1013" s="388"/>
      <c r="AP1013" s="445" t="str">
        <f t="shared" si="944"/>
        <v/>
      </c>
      <c r="AQ1013" s="434" t="str">
        <f t="shared" si="945"/>
        <v/>
      </c>
      <c r="AR1013" s="451"/>
      <c r="AS1013" s="434" t="str">
        <f t="shared" si="946"/>
        <v/>
      </c>
      <c r="AT1013" s="389"/>
      <c r="AU1013" s="435" t="str">
        <f t="shared" si="947"/>
        <v/>
      </c>
      <c r="AV1013" s="364" t="str">
        <f t="shared" si="948"/>
        <v/>
      </c>
      <c r="AW1013" s="389"/>
      <c r="AX1013" s="365" t="str">
        <f t="shared" si="949"/>
        <v/>
      </c>
      <c r="AY1013" s="366" t="str">
        <f t="shared" si="937"/>
        <v/>
      </c>
      <c r="AZ1013" s="358" t="str">
        <f t="shared" si="938"/>
        <v/>
      </c>
      <c r="BA1013" s="366">
        <f t="shared" si="939"/>
        <v>1</v>
      </c>
      <c r="BB1013" s="358" t="str">
        <f t="shared" si="940"/>
        <v/>
      </c>
      <c r="BC1013" s="366" t="str">
        <f t="shared" si="941"/>
        <v/>
      </c>
      <c r="BD1013" s="367" t="str">
        <f t="shared" si="942"/>
        <v/>
      </c>
      <c r="BE1013" s="356"/>
      <c r="BF1013" s="356"/>
      <c r="BG1013" s="356"/>
      <c r="BH1013" s="356"/>
    </row>
    <row r="1014" spans="1:83" ht="21.75" thickBot="1" x14ac:dyDescent="0.4">
      <c r="A1014" s="368" t="s">
        <v>302</v>
      </c>
      <c r="B1014" s="820" t="s">
        <v>3</v>
      </c>
      <c r="C1014" s="821"/>
      <c r="D1014" s="821"/>
      <c r="E1014" s="821"/>
      <c r="F1014" s="821"/>
      <c r="G1014" s="822"/>
      <c r="H1014" s="819">
        <v>1</v>
      </c>
      <c r="I1014" s="819"/>
      <c r="J1014" s="355"/>
      <c r="Q1014" s="364" t="str">
        <f t="shared" si="923"/>
        <v/>
      </c>
      <c r="R1014" s="388"/>
      <c r="S1014" s="364" t="str">
        <f t="shared" si="924"/>
        <v/>
      </c>
      <c r="T1014" s="445" t="str">
        <f t="shared" si="925"/>
        <v/>
      </c>
      <c r="U1014" s="388"/>
      <c r="V1014" s="445" t="str">
        <f t="shared" si="926"/>
        <v/>
      </c>
      <c r="W1014" s="388"/>
      <c r="X1014" s="445" t="str">
        <f t="shared" si="927"/>
        <v/>
      </c>
      <c r="Y1014" s="364" t="str">
        <f t="shared" si="928"/>
        <v/>
      </c>
      <c r="Z1014" s="388"/>
      <c r="AA1014" s="364" t="str">
        <f t="shared" si="929"/>
        <v/>
      </c>
      <c r="AB1014" s="445" t="str">
        <f t="shared" si="930"/>
        <v/>
      </c>
      <c r="AC1014" s="388"/>
      <c r="AD1014" s="445" t="str">
        <f t="shared" si="931"/>
        <v/>
      </c>
      <c r="AE1014" s="364" t="str">
        <f t="shared" si="932"/>
        <v/>
      </c>
      <c r="AF1014" s="388"/>
      <c r="AG1014" s="364"/>
      <c r="AH1014" s="445" t="str">
        <f t="shared" si="933"/>
        <v/>
      </c>
      <c r="AI1014" s="388"/>
      <c r="AJ1014" s="445" t="str">
        <f t="shared" si="934"/>
        <v/>
      </c>
      <c r="AK1014" s="364" t="str">
        <f t="shared" si="935"/>
        <v/>
      </c>
      <c r="AL1014" s="388"/>
      <c r="AM1014" s="364" t="str">
        <f t="shared" si="936"/>
        <v/>
      </c>
      <c r="AN1014" s="445" t="str">
        <f t="shared" si="943"/>
        <v/>
      </c>
      <c r="AO1014" s="388"/>
      <c r="AP1014" s="445" t="str">
        <f t="shared" si="944"/>
        <v/>
      </c>
      <c r="AQ1014" s="434" t="str">
        <f t="shared" si="945"/>
        <v/>
      </c>
      <c r="AR1014" s="451"/>
      <c r="AS1014" s="434" t="str">
        <f t="shared" si="946"/>
        <v/>
      </c>
      <c r="AT1014" s="389"/>
      <c r="AU1014" s="435" t="str">
        <f t="shared" si="947"/>
        <v/>
      </c>
      <c r="AV1014" s="364" t="str">
        <f t="shared" si="948"/>
        <v/>
      </c>
      <c r="AW1014" s="389"/>
      <c r="AX1014" s="365" t="str">
        <f t="shared" si="949"/>
        <v/>
      </c>
      <c r="AY1014" s="366" t="str">
        <f t="shared" si="937"/>
        <v/>
      </c>
      <c r="AZ1014" s="358" t="str">
        <f t="shared" si="938"/>
        <v/>
      </c>
      <c r="BA1014" s="366" t="str">
        <f t="shared" si="939"/>
        <v/>
      </c>
      <c r="BB1014" s="358">
        <f t="shared" si="940"/>
        <v>1</v>
      </c>
      <c r="BC1014" s="366" t="str">
        <f t="shared" si="941"/>
        <v/>
      </c>
      <c r="BD1014" s="367" t="str">
        <f t="shared" si="942"/>
        <v/>
      </c>
      <c r="BE1014" s="356"/>
      <c r="BF1014" s="356"/>
      <c r="BG1014" s="356"/>
      <c r="BH1014" s="356"/>
    </row>
    <row r="1015" spans="1:83" ht="21.75" thickBot="1" x14ac:dyDescent="0.4">
      <c r="A1015" s="368" t="s">
        <v>303</v>
      </c>
      <c r="B1015" s="820" t="s">
        <v>335</v>
      </c>
      <c r="C1015" s="821"/>
      <c r="D1015" s="821"/>
      <c r="E1015" s="821"/>
      <c r="F1015" s="821"/>
      <c r="G1015" s="822"/>
      <c r="H1015" s="819">
        <v>1</v>
      </c>
      <c r="I1015" s="819"/>
      <c r="J1015" s="355"/>
      <c r="Q1015" s="364" t="str">
        <f t="shared" si="923"/>
        <v/>
      </c>
      <c r="R1015" s="388"/>
      <c r="S1015" s="364" t="str">
        <f t="shared" si="924"/>
        <v/>
      </c>
      <c r="T1015" s="445" t="str">
        <f t="shared" si="925"/>
        <v/>
      </c>
      <c r="U1015" s="388"/>
      <c r="V1015" s="445" t="str">
        <f t="shared" si="926"/>
        <v/>
      </c>
      <c r="W1015" s="388"/>
      <c r="X1015" s="445" t="str">
        <f t="shared" si="927"/>
        <v/>
      </c>
      <c r="Y1015" s="364" t="str">
        <f t="shared" si="928"/>
        <v/>
      </c>
      <c r="Z1015" s="388"/>
      <c r="AA1015" s="364" t="str">
        <f t="shared" si="929"/>
        <v/>
      </c>
      <c r="AB1015" s="445" t="str">
        <f t="shared" si="930"/>
        <v/>
      </c>
      <c r="AC1015" s="388"/>
      <c r="AD1015" s="445" t="str">
        <f t="shared" si="931"/>
        <v/>
      </c>
      <c r="AE1015" s="364" t="str">
        <f t="shared" si="932"/>
        <v/>
      </c>
      <c r="AF1015" s="388"/>
      <c r="AG1015" s="364"/>
      <c r="AH1015" s="445" t="str">
        <f t="shared" si="933"/>
        <v/>
      </c>
      <c r="AI1015" s="388"/>
      <c r="AJ1015" s="445" t="str">
        <f t="shared" si="934"/>
        <v/>
      </c>
      <c r="AK1015" s="364" t="str">
        <f t="shared" si="935"/>
        <v/>
      </c>
      <c r="AL1015" s="388"/>
      <c r="AM1015" s="364" t="str">
        <f t="shared" si="936"/>
        <v/>
      </c>
      <c r="AN1015" s="445" t="str">
        <f t="shared" si="943"/>
        <v/>
      </c>
      <c r="AO1015" s="388"/>
      <c r="AP1015" s="445" t="str">
        <f t="shared" si="944"/>
        <v/>
      </c>
      <c r="AQ1015" s="434" t="str">
        <f t="shared" si="945"/>
        <v/>
      </c>
      <c r="AR1015" s="451"/>
      <c r="AS1015" s="434" t="str">
        <f t="shared" si="946"/>
        <v/>
      </c>
      <c r="AT1015" s="389"/>
      <c r="AU1015" s="435" t="str">
        <f t="shared" si="947"/>
        <v/>
      </c>
      <c r="AV1015" s="364" t="str">
        <f t="shared" si="948"/>
        <v/>
      </c>
      <c r="AW1015" s="389"/>
      <c r="AX1015" s="365" t="str">
        <f t="shared" si="949"/>
        <v/>
      </c>
      <c r="AY1015" s="366" t="str">
        <f t="shared" si="937"/>
        <v/>
      </c>
      <c r="AZ1015" s="358" t="str">
        <f t="shared" si="938"/>
        <v/>
      </c>
      <c r="BA1015" s="366" t="str">
        <f t="shared" si="939"/>
        <v/>
      </c>
      <c r="BB1015" s="358" t="str">
        <f t="shared" si="940"/>
        <v/>
      </c>
      <c r="BC1015" s="366">
        <f t="shared" si="941"/>
        <v>1</v>
      </c>
      <c r="BD1015" s="367" t="str">
        <f t="shared" si="942"/>
        <v/>
      </c>
      <c r="BE1015" s="356"/>
      <c r="BF1015" s="356"/>
      <c r="BG1015" s="356"/>
      <c r="BH1015" s="356"/>
    </row>
    <row r="1016" spans="1:83" ht="21.75" thickBot="1" x14ac:dyDescent="0.4">
      <c r="A1016" s="368" t="s">
        <v>305</v>
      </c>
      <c r="B1016" s="820"/>
      <c r="C1016" s="821"/>
      <c r="D1016" s="821"/>
      <c r="E1016" s="821"/>
      <c r="F1016" s="821"/>
      <c r="G1016" s="822"/>
      <c r="H1016" s="819"/>
      <c r="I1016" s="819"/>
      <c r="J1016" s="355"/>
      <c r="Q1016" s="364" t="str">
        <f t="shared" si="923"/>
        <v/>
      </c>
      <c r="R1016" s="388"/>
      <c r="S1016" s="364" t="str">
        <f t="shared" si="924"/>
        <v/>
      </c>
      <c r="T1016" s="445" t="str">
        <f t="shared" si="925"/>
        <v/>
      </c>
      <c r="U1016" s="388"/>
      <c r="V1016" s="445" t="str">
        <f t="shared" si="926"/>
        <v/>
      </c>
      <c r="W1016" s="388"/>
      <c r="X1016" s="445" t="str">
        <f t="shared" si="927"/>
        <v/>
      </c>
      <c r="Y1016" s="364" t="str">
        <f t="shared" si="928"/>
        <v/>
      </c>
      <c r="Z1016" s="388"/>
      <c r="AA1016" s="364" t="str">
        <f t="shared" si="929"/>
        <v/>
      </c>
      <c r="AB1016" s="445" t="str">
        <f t="shared" si="930"/>
        <v/>
      </c>
      <c r="AC1016" s="388"/>
      <c r="AD1016" s="445" t="str">
        <f t="shared" si="931"/>
        <v/>
      </c>
      <c r="AE1016" s="364" t="str">
        <f t="shared" si="932"/>
        <v/>
      </c>
      <c r="AF1016" s="388"/>
      <c r="AG1016" s="364"/>
      <c r="AH1016" s="445" t="str">
        <f t="shared" si="933"/>
        <v/>
      </c>
      <c r="AI1016" s="388"/>
      <c r="AJ1016" s="445" t="str">
        <f t="shared" si="934"/>
        <v/>
      </c>
      <c r="AK1016" s="364" t="str">
        <f t="shared" si="935"/>
        <v/>
      </c>
      <c r="AL1016" s="388"/>
      <c r="AM1016" s="364" t="str">
        <f t="shared" si="936"/>
        <v/>
      </c>
      <c r="AN1016" s="445" t="str">
        <f t="shared" si="943"/>
        <v/>
      </c>
      <c r="AO1016" s="388"/>
      <c r="AP1016" s="445" t="str">
        <f t="shared" si="944"/>
        <v/>
      </c>
      <c r="AQ1016" s="434" t="str">
        <f t="shared" si="945"/>
        <v/>
      </c>
      <c r="AR1016" s="451"/>
      <c r="AS1016" s="434" t="str">
        <f t="shared" si="946"/>
        <v/>
      </c>
      <c r="AT1016" s="389"/>
      <c r="AU1016" s="435" t="str">
        <f t="shared" si="947"/>
        <v/>
      </c>
      <c r="AV1016" s="364" t="str">
        <f t="shared" si="948"/>
        <v/>
      </c>
      <c r="AW1016" s="389"/>
      <c r="AX1016" s="365" t="str">
        <f t="shared" si="949"/>
        <v/>
      </c>
      <c r="AY1016" s="366" t="str">
        <f t="shared" si="937"/>
        <v/>
      </c>
      <c r="AZ1016" s="358" t="str">
        <f t="shared" si="938"/>
        <v/>
      </c>
      <c r="BA1016" s="366" t="str">
        <f t="shared" si="939"/>
        <v/>
      </c>
      <c r="BB1016" s="358" t="str">
        <f t="shared" si="940"/>
        <v/>
      </c>
      <c r="BC1016" s="366" t="str">
        <f t="shared" si="941"/>
        <v/>
      </c>
      <c r="BD1016" s="367">
        <f t="shared" si="942"/>
        <v>0</v>
      </c>
      <c r="BE1016" s="356"/>
      <c r="BF1016" s="356"/>
      <c r="BG1016" s="356"/>
      <c r="BH1016" s="356"/>
      <c r="BJ1016" s="360" t="str">
        <f>IF(B991&lt;20,SUM(AY990:BC1016),"")</f>
        <v/>
      </c>
      <c r="BK1016" s="360" t="str">
        <f>IF(AND(B991&gt;19,B991&lt;31),SUM(AY990:BC1016),"")</f>
        <v/>
      </c>
      <c r="BL1016" s="360">
        <f>IF(B991&gt;30,SUM(AY990:BC1016),"")</f>
        <v>5</v>
      </c>
      <c r="BM1016" s="356"/>
      <c r="BN1016" s="360" t="str">
        <f>IF(AND(B991&lt;20,BJ1016=0),1,"")</f>
        <v/>
      </c>
      <c r="BO1016" s="360" t="str">
        <f>IF(AND(B991&lt;20,BJ1016=1),1,"")</f>
        <v/>
      </c>
      <c r="BP1016" s="360" t="str">
        <f>IF(AND(B991&lt;20,BJ1016=2),1,"")</f>
        <v/>
      </c>
      <c r="BQ1016" s="360" t="str">
        <f>IF(AND(B991&lt;20,BJ1016=3),1,"")</f>
        <v/>
      </c>
      <c r="BR1016" s="360" t="str">
        <f>IF(AND(B991&lt;20,BJ1016=4),1,"")</f>
        <v/>
      </c>
      <c r="BS1016" s="360" t="str">
        <f>IF(AND(B991&lt;20,BJ1016=5),1,"")</f>
        <v/>
      </c>
      <c r="BT1016" s="360" t="str">
        <f>IF(AND(AND(B991&gt;19,B991&lt;31),BK1016=0),1,"")</f>
        <v/>
      </c>
      <c r="BU1016" s="360" t="str">
        <f>IF(AND(AND(B991&gt;19,B991&lt;31),BK1016=1),1,"")</f>
        <v/>
      </c>
      <c r="BV1016" s="360" t="str">
        <f>IF(AND(AND(B991&gt;19,B991&lt;31),BK1016=2),1,"")</f>
        <v/>
      </c>
      <c r="BW1016" s="360" t="str">
        <f>IF(AND(AND(B991&gt;19,B991&lt;31),BK1016=3),1,"")</f>
        <v/>
      </c>
      <c r="BX1016" s="360" t="str">
        <f>IF(AND(AND(B991&gt;19,B991&lt;31),BK1016=4),1,"")</f>
        <v/>
      </c>
      <c r="BY1016" s="360" t="str">
        <f>IF(AND(AND(B991&gt;19,B991&lt;31),BK1016=5),1,"")</f>
        <v/>
      </c>
      <c r="BZ1016" s="360" t="str">
        <f>IF(AND(B991&gt;30,BL1016=0),1,"")</f>
        <v/>
      </c>
      <c r="CA1016" s="360" t="str">
        <f>IF(AND(B991&gt;30,BL1016=1),1,"")</f>
        <v/>
      </c>
      <c r="CB1016" s="360" t="str">
        <f>IF(AND(B991&gt;30,BL1016=2),1,"")</f>
        <v/>
      </c>
      <c r="CC1016" s="360" t="str">
        <f>IF(AND(B991&gt;30,BL1016=3),1,"")</f>
        <v/>
      </c>
      <c r="CD1016" s="360" t="str">
        <f>IF(AND(B991&gt;30,BL1016=4),1,"")</f>
        <v/>
      </c>
      <c r="CE1016" s="360">
        <f>IF(AND(B991&gt;30,BL1016=5),1,"")</f>
        <v>1</v>
      </c>
    </row>
    <row r="1017" spans="1:83" ht="36" x14ac:dyDescent="0.35">
      <c r="A1017" s="818" t="str">
        <f>CONCATENATE("Voluntário",J1017)</f>
        <v>Voluntário36</v>
      </c>
      <c r="B1017" s="818"/>
      <c r="C1017" s="818"/>
      <c r="D1017" s="818"/>
      <c r="E1017" s="818"/>
      <c r="F1017" s="818"/>
      <c r="G1017" s="818"/>
      <c r="H1017" s="818"/>
      <c r="I1017" s="818"/>
      <c r="J1017" s="355">
        <f>J988+1</f>
        <v>36</v>
      </c>
      <c r="Q1017" s="396"/>
      <c r="S1017" s="396"/>
      <c r="T1017" s="396"/>
      <c r="V1017" s="396"/>
      <c r="X1017" s="396"/>
      <c r="Y1017" s="396"/>
      <c r="AA1017" s="396"/>
      <c r="AB1017" s="396"/>
      <c r="AD1017" s="396"/>
      <c r="AE1017" s="396"/>
      <c r="AG1017" s="396"/>
      <c r="AH1017" s="396"/>
      <c r="AJ1017" s="396"/>
      <c r="AK1017" s="396"/>
      <c r="AM1017" s="396"/>
      <c r="AN1017" s="396"/>
      <c r="AP1017" s="396"/>
      <c r="AV1017" s="396"/>
      <c r="AX1017" s="397"/>
      <c r="AY1017" s="398"/>
      <c r="AZ1017" s="399"/>
      <c r="BA1017" s="398"/>
      <c r="BB1017" s="399"/>
      <c r="BC1017" s="398"/>
      <c r="BD1017" s="398"/>
      <c r="BE1017" s="356"/>
      <c r="BF1017" s="356"/>
      <c r="BG1017" s="356"/>
      <c r="BH1017" s="356"/>
    </row>
    <row r="1018" spans="1:83" ht="21" x14ac:dyDescent="0.35">
      <c r="A1018" s="355"/>
      <c r="B1018" s="355"/>
      <c r="C1018" s="355"/>
      <c r="D1018" s="355"/>
      <c r="E1018" s="355"/>
      <c r="F1018" s="355"/>
      <c r="G1018" s="355"/>
      <c r="H1018" s="355"/>
      <c r="I1018" s="355"/>
      <c r="J1018" s="355"/>
      <c r="Q1018" s="396"/>
      <c r="S1018" s="396"/>
      <c r="T1018" s="396"/>
      <c r="V1018" s="396"/>
      <c r="X1018" s="396"/>
      <c r="Y1018" s="396"/>
      <c r="AA1018" s="396"/>
      <c r="AB1018" s="396"/>
      <c r="AD1018" s="396"/>
      <c r="AE1018" s="396"/>
      <c r="AG1018" s="396"/>
      <c r="AH1018" s="396"/>
      <c r="AJ1018" s="396"/>
      <c r="AK1018" s="396"/>
      <c r="AM1018" s="396"/>
      <c r="AN1018" s="396"/>
      <c r="AP1018" s="396"/>
      <c r="AV1018" s="396"/>
      <c r="AX1018" s="397"/>
      <c r="AY1018" s="398"/>
      <c r="AZ1018" s="399"/>
      <c r="BA1018" s="398"/>
      <c r="BB1018" s="399"/>
      <c r="BC1018" s="398"/>
      <c r="BD1018" s="398"/>
      <c r="BE1018" s="356"/>
      <c r="BF1018" s="356"/>
      <c r="BG1018" s="356"/>
      <c r="BH1018" s="356"/>
    </row>
    <row r="1019" spans="1:83" ht="21" x14ac:dyDescent="0.35">
      <c r="A1019" s="356" t="s">
        <v>271</v>
      </c>
      <c r="B1019" s="824" t="s">
        <v>417</v>
      </c>
      <c r="C1019" s="819"/>
      <c r="D1019" s="819"/>
      <c r="E1019" s="819"/>
      <c r="F1019" s="819"/>
      <c r="G1019" s="819"/>
      <c r="H1019" s="819"/>
      <c r="I1019" s="819"/>
      <c r="J1019" s="355"/>
      <c r="Q1019" s="396"/>
      <c r="S1019" s="396"/>
      <c r="T1019" s="396"/>
      <c r="V1019" s="396"/>
      <c r="X1019" s="396"/>
      <c r="Y1019" s="396"/>
      <c r="AA1019" s="396"/>
      <c r="AB1019" s="396"/>
      <c r="AD1019" s="396"/>
      <c r="AE1019" s="396"/>
      <c r="AG1019" s="396"/>
      <c r="AH1019" s="396"/>
      <c r="AJ1019" s="396"/>
      <c r="AK1019" s="396"/>
      <c r="AM1019" s="396"/>
      <c r="AN1019" s="396"/>
      <c r="AP1019" s="396"/>
      <c r="AV1019" s="396"/>
      <c r="AX1019" s="397"/>
      <c r="AY1019" s="398"/>
      <c r="AZ1019" s="399"/>
      <c r="BA1019" s="398"/>
      <c r="BB1019" s="399"/>
      <c r="BC1019" s="398"/>
      <c r="BD1019" s="398"/>
      <c r="BE1019" s="356"/>
      <c r="BF1019" s="356"/>
      <c r="BG1019" s="356"/>
      <c r="BH1019" s="356"/>
    </row>
    <row r="1020" spans="1:83" ht="21" x14ac:dyDescent="0.35">
      <c r="A1020" s="356" t="s">
        <v>272</v>
      </c>
      <c r="B1020" s="819">
        <v>24</v>
      </c>
      <c r="C1020" s="819"/>
      <c r="D1020" s="819"/>
      <c r="E1020" s="819"/>
      <c r="F1020" s="819"/>
      <c r="G1020" s="819"/>
      <c r="H1020" s="819"/>
      <c r="I1020" s="819"/>
      <c r="J1020" s="355"/>
      <c r="Q1020" s="396"/>
      <c r="S1020" s="396"/>
      <c r="T1020" s="396"/>
      <c r="V1020" s="396"/>
      <c r="X1020" s="396"/>
      <c r="Y1020" s="396"/>
      <c r="AA1020" s="396"/>
      <c r="AB1020" s="396"/>
      <c r="AD1020" s="396"/>
      <c r="AE1020" s="396"/>
      <c r="AG1020" s="396"/>
      <c r="AH1020" s="396"/>
      <c r="AJ1020" s="396"/>
      <c r="AK1020" s="396"/>
      <c r="AM1020" s="396"/>
      <c r="AN1020" s="396"/>
      <c r="AP1020" s="396"/>
      <c r="AV1020" s="396"/>
      <c r="AX1020" s="397"/>
      <c r="AY1020" s="398"/>
      <c r="AZ1020" s="399"/>
      <c r="BA1020" s="398"/>
      <c r="BB1020" s="399"/>
      <c r="BC1020" s="398"/>
      <c r="BD1020" s="398"/>
      <c r="BE1020" s="356"/>
      <c r="BF1020" s="360" t="str">
        <f>IF(B1020&lt;20,1,"")</f>
        <v/>
      </c>
      <c r="BG1020" s="360">
        <f>IF(AND(B1020&gt;19,B1020&lt;31),1,"")</f>
        <v>1</v>
      </c>
      <c r="BH1020" s="360" t="str">
        <f>IF(B1020&gt;30,1,"")</f>
        <v/>
      </c>
    </row>
    <row r="1021" spans="1:83" ht="21" x14ac:dyDescent="0.35">
      <c r="A1021" s="356" t="s">
        <v>273</v>
      </c>
      <c r="B1021" s="819" t="s">
        <v>418</v>
      </c>
      <c r="C1021" s="819"/>
      <c r="D1021" s="819"/>
      <c r="E1021" s="819"/>
      <c r="F1021" s="819"/>
      <c r="G1021" s="819"/>
      <c r="H1021" s="819"/>
      <c r="I1021" s="819"/>
      <c r="J1021" s="355"/>
      <c r="Q1021" s="396"/>
      <c r="S1021" s="396"/>
      <c r="T1021" s="396"/>
      <c r="V1021" s="396"/>
      <c r="X1021" s="396"/>
      <c r="Y1021" s="396"/>
      <c r="AA1021" s="396"/>
      <c r="AB1021" s="396"/>
      <c r="AD1021" s="396"/>
      <c r="AE1021" s="396"/>
      <c r="AG1021" s="396"/>
      <c r="AH1021" s="396"/>
      <c r="AJ1021" s="396"/>
      <c r="AK1021" s="396"/>
      <c r="AM1021" s="396"/>
      <c r="AN1021" s="396"/>
      <c r="AP1021" s="396"/>
      <c r="AV1021" s="396"/>
      <c r="AX1021" s="397"/>
      <c r="AY1021" s="398"/>
      <c r="AZ1021" s="399"/>
      <c r="BA1021" s="398"/>
      <c r="BB1021" s="399"/>
      <c r="BC1021" s="398"/>
      <c r="BD1021" s="398"/>
      <c r="BE1021" s="356"/>
      <c r="BF1021" s="356"/>
      <c r="BG1021" s="356"/>
      <c r="BH1021" s="356"/>
    </row>
    <row r="1022" spans="1:83" ht="21.75" thickBot="1" x14ac:dyDescent="0.4">
      <c r="A1022" s="355"/>
      <c r="B1022" s="355"/>
      <c r="C1022" s="355"/>
      <c r="D1022" s="355"/>
      <c r="E1022" s="355"/>
      <c r="F1022" s="355"/>
      <c r="G1022" s="355"/>
      <c r="H1022" s="355"/>
      <c r="I1022" s="355"/>
      <c r="J1022" s="355"/>
      <c r="Q1022" s="396"/>
      <c r="S1022" s="396"/>
      <c r="T1022" s="396"/>
      <c r="V1022" s="396"/>
      <c r="X1022" s="396"/>
      <c r="Y1022" s="396"/>
      <c r="AA1022" s="396"/>
      <c r="AB1022" s="396"/>
      <c r="AD1022" s="396"/>
      <c r="AE1022" s="396"/>
      <c r="AG1022" s="396"/>
      <c r="AH1022" s="396"/>
      <c r="AJ1022" s="396"/>
      <c r="AK1022" s="396"/>
      <c r="AM1022" s="396"/>
      <c r="AN1022" s="396"/>
      <c r="AP1022" s="396"/>
      <c r="AV1022" s="396"/>
      <c r="AX1022" s="397"/>
      <c r="AY1022" s="398"/>
      <c r="AZ1022" s="399"/>
      <c r="BA1022" s="398"/>
      <c r="BB1022" s="399"/>
      <c r="BC1022" s="398"/>
      <c r="BD1022" s="398"/>
      <c r="BE1022" s="356"/>
      <c r="BF1022" s="356"/>
      <c r="BG1022" s="356"/>
      <c r="BH1022" s="356"/>
    </row>
    <row r="1023" spans="1:83" ht="21.75" thickBot="1" x14ac:dyDescent="0.4">
      <c r="A1023" s="368" t="s">
        <v>275</v>
      </c>
      <c r="B1023" s="369">
        <v>4</v>
      </c>
      <c r="C1023" s="370"/>
      <c r="D1023" s="355"/>
      <c r="E1023" s="355"/>
      <c r="F1023" s="355"/>
      <c r="G1023" s="355"/>
      <c r="H1023" s="355"/>
      <c r="I1023" s="355"/>
      <c r="J1023" s="355"/>
      <c r="Q1023" s="364" t="str">
        <f t="shared" ref="Q1023:Q1045" si="950">IF(A1023="5) Quanto a sua casa pagava de conta de água mensalmente há 10 anos atrás (aproximadamente)?",F1023,"")</f>
        <v/>
      </c>
      <c r="R1023" s="388"/>
      <c r="S1023" s="364" t="str">
        <f t="shared" ref="S1023:S1045" si="951">IF(A1023="5) Quanto a sua casa pagava de conta de água mensalmente há 10 anos atrás (aproximadamente)?",I1023,"")</f>
        <v/>
      </c>
      <c r="T1023" s="445" t="str">
        <f t="shared" ref="T1023:T1045" si="952">IF(A1023="6) Quanto a sua casa paga de conta de água hoje?  ",F1023,"")</f>
        <v/>
      </c>
      <c r="U1023" s="388"/>
      <c r="V1023" s="445" t="str">
        <f t="shared" ref="V1023:V1045" si="953">IF(A1023="7) Quanto você acha que sua casa pagará de conta de água em 2030?",F1023,"")</f>
        <v/>
      </c>
      <c r="W1023" s="388"/>
      <c r="X1023" s="445" t="str">
        <f t="shared" ref="X1023:X1045" si="954">IF(A1023="7) Quanto você acha que sua casa pagará de conta de água em 2030?",I1023,"")</f>
        <v/>
      </c>
      <c r="Y1023" s="364" t="str">
        <f t="shared" ref="Y1023:Y1045" si="955">IF(A1023="8) Quanto você acha que sua casa pagará de conta de água em 2050?  ",F1023,"")</f>
        <v/>
      </c>
      <c r="Z1023" s="388"/>
      <c r="AA1023" s="364" t="str">
        <f t="shared" ref="AA1023:AA1045" si="956">IF(A1023="8) Quanto você acha que sua casa pagará de conta de água em 2050?  ",I1023,"")</f>
        <v/>
      </c>
      <c r="AB1023" s="445" t="str">
        <f t="shared" ref="AB1023:AB1045" si="957">IF(A1023="9) Há dez anos atrás, sua casa produzia quantas sacolinhas de lixo por semana (aproximadamente)?",F1023,"")</f>
        <v/>
      </c>
      <c r="AC1023" s="388"/>
      <c r="AD1023" s="445" t="str">
        <f t="shared" ref="AD1023:AD1045" si="958">IF(A1023="9) Há dez anos atrás, sua casa produzia quantas sacolinhas de lixo por semana (aproximadamente)?",I1023,"")</f>
        <v/>
      </c>
      <c r="AE1023" s="364" t="str">
        <f t="shared" ref="AE1023:AE1045" si="959">IF(A1023="10) Sua casa produz quantas sacolinhas de lixo por semana hoje em dia?   ",F1023,"")</f>
        <v/>
      </c>
      <c r="AF1023" s="388"/>
      <c r="AG1023" s="364"/>
      <c r="AH1023" s="445" t="str">
        <f t="shared" ref="AH1023:AH1045" si="960">IF(A1023="11) Quantas sacolinhas de lixo você acha que sua casa produzirá por semana em 2030?  ",F1023,"")</f>
        <v/>
      </c>
      <c r="AI1023" s="388"/>
      <c r="AJ1023" s="445" t="str">
        <f t="shared" ref="AJ1023:AJ1045" si="961">IF(A1023="11) Quantas sacolinhas de lixo você acha que sua casa produzirá por semana em 2030?  ",I1023,"")</f>
        <v/>
      </c>
      <c r="AK1023" s="364" t="str">
        <f t="shared" ref="AK1023:AK1045" si="962">IF(A1023="12) Quantas sacolinhas de lixo você acha que sua casa produzirá por semana em 2050?  ",F1023,"")</f>
        <v/>
      </c>
      <c r="AL1023" s="388"/>
      <c r="AM1023" s="364" t="str">
        <f t="shared" ref="AM1023:AM1045" si="963">IF(A1023="12) Quantas sacolinhas de lixo você acha que sua casa produzirá por semana em 2050?  ",I1023,"")</f>
        <v/>
      </c>
      <c r="AN1023" s="445" t="str">
        <f>IF(A1023="13) Qual porcentagem dos recursos financeiros de São Carlos era investida em abastecimento de água e estruturas de saneamento dez anos atrás? ",B1023,"")</f>
        <v/>
      </c>
      <c r="AO1023" s="388"/>
      <c r="AP1023" s="445" t="str">
        <f>IF(A1023="13) Qual porcentagem dos recursos financeiros de São Carlos era investida em abastecimento de água e estruturas de saneamento dez anos atrás? ",F1023,"")</f>
        <v/>
      </c>
      <c r="AQ1023" s="434" t="str">
        <f>IF(A1023="14) Qual porcentagem dos recursos financeiros de São Carlos é investida em abastecimento de água e estruturas de saneamento hoje? ",B1023,"")</f>
        <v/>
      </c>
      <c r="AR1023" s="451"/>
      <c r="AS1023" s="434" t="str">
        <f>IF(A1023="15) Qual porcentagem dos recursos financeiros de São Carlos será investida em abastecimento de água e estruturas de saneamento em 2030? ",B1023,"")</f>
        <v/>
      </c>
      <c r="AT1023" s="389"/>
      <c r="AU1023" s="435" t="str">
        <f>IF(A1023="15) Qual porcentagem dos recursos financeiros de São Carlos será investida em abastecimento de água e estruturas de saneamento em 2030? ",F1023,"")</f>
        <v/>
      </c>
      <c r="AV1023" s="364" t="str">
        <f>IF(A1023="16) Qual porcentagem dos recursos financeiros de São Carlos será investida em abastecimento de água e estruturas de saneamento em 2050?   ",B1023,"")</f>
        <v/>
      </c>
      <c r="AW1023" s="389"/>
      <c r="AX1023" s="365" t="str">
        <f>IF(A1023="16) Qual porcentagem dos recursos financeiros de São Carlos será investida em abastecimento de água e estruturas de saneamento em 2050?   ",B1023,"")</f>
        <v/>
      </c>
      <c r="AY1023" s="366" t="str">
        <f t="shared" ref="AY1023:AY1045" si="964">IF(A1023="17) De onde vem a água que você bebe?  ",H1023,"")</f>
        <v/>
      </c>
      <c r="AZ1023" s="358" t="str">
        <f t="shared" ref="AZ1023:AZ1045" si="965">IF(A1023="18) Quem é responsável por trazer água para sua casa?  ",H1023,"")</f>
        <v/>
      </c>
      <c r="BA1023" s="366" t="str">
        <f t="shared" ref="BA1023:BA1045" si="966">IF(A1023="19) O que acontece com o esgoto que sai da sua casa?  ",H1023,"")</f>
        <v/>
      </c>
      <c r="BB1023" s="358" t="str">
        <f t="shared" ref="BB1023:BB1045" si="967">IF(A1023="20) Quem consome mais água em sua cidade: a população, as indústrias ou as fazendas? ",H1023,"")</f>
        <v/>
      </c>
      <c r="BC1023" s="366" t="str">
        <f t="shared" ref="BC1023:BC1045" si="968">IF(A1023="21) Você se preocupa se a cidade em que você mora terá água para beber em 2100?  ",H1023,"")</f>
        <v/>
      </c>
      <c r="BD1023" s="367" t="str">
        <f t="shared" ref="BD1023:BD1045" si="969">IF(A1023="22) Você acredita que pode ajudar no processo de decisão sobre gerenciamento dos recursos hídricos?  Se sim, como? ",H1023,"")</f>
        <v/>
      </c>
      <c r="BE1023" s="356"/>
      <c r="BF1023" s="356"/>
      <c r="BG1023" s="356"/>
      <c r="BH1023" s="356"/>
    </row>
    <row r="1024" spans="1:83" ht="21.75" thickBot="1" x14ac:dyDescent="0.4">
      <c r="A1024" s="368" t="s">
        <v>276</v>
      </c>
      <c r="B1024" s="369">
        <v>2</v>
      </c>
      <c r="C1024" s="370"/>
      <c r="D1024" s="355"/>
      <c r="E1024" s="355"/>
      <c r="F1024" s="355"/>
      <c r="G1024" s="355"/>
      <c r="H1024" s="355"/>
      <c r="I1024" s="355"/>
      <c r="J1024" s="355"/>
      <c r="Q1024" s="364" t="str">
        <f t="shared" si="950"/>
        <v/>
      </c>
      <c r="R1024" s="388"/>
      <c r="S1024" s="364" t="str">
        <f t="shared" si="951"/>
        <v/>
      </c>
      <c r="T1024" s="445" t="str">
        <f t="shared" si="952"/>
        <v/>
      </c>
      <c r="U1024" s="388"/>
      <c r="V1024" s="445" t="str">
        <f t="shared" si="953"/>
        <v/>
      </c>
      <c r="W1024" s="388"/>
      <c r="X1024" s="445" t="str">
        <f t="shared" si="954"/>
        <v/>
      </c>
      <c r="Y1024" s="364" t="str">
        <f t="shared" si="955"/>
        <v/>
      </c>
      <c r="Z1024" s="388"/>
      <c r="AA1024" s="364" t="str">
        <f t="shared" si="956"/>
        <v/>
      </c>
      <c r="AB1024" s="445" t="str">
        <f t="shared" si="957"/>
        <v/>
      </c>
      <c r="AC1024" s="388"/>
      <c r="AD1024" s="445" t="str">
        <f t="shared" si="958"/>
        <v/>
      </c>
      <c r="AE1024" s="364" t="str">
        <f t="shared" si="959"/>
        <v/>
      </c>
      <c r="AF1024" s="388"/>
      <c r="AG1024" s="364"/>
      <c r="AH1024" s="445" t="str">
        <f t="shared" si="960"/>
        <v/>
      </c>
      <c r="AI1024" s="388"/>
      <c r="AJ1024" s="445" t="str">
        <f t="shared" si="961"/>
        <v/>
      </c>
      <c r="AK1024" s="364" t="str">
        <f t="shared" si="962"/>
        <v/>
      </c>
      <c r="AL1024" s="388"/>
      <c r="AM1024" s="364" t="str">
        <f t="shared" si="963"/>
        <v/>
      </c>
      <c r="AN1024" s="445" t="str">
        <f t="shared" ref="AN1024:AN1045" si="970">IF(A1024="13) Qual porcentagem dos recursos financeiros de São Carlos era investida em abastecimento de água e estruturas de saneamento dez anos atrás? ",B1024,"")</f>
        <v/>
      </c>
      <c r="AO1024" s="388"/>
      <c r="AP1024" s="445" t="str">
        <f t="shared" ref="AP1024:AP1045" si="971">IF(A1024="13) Qual porcentagem dos recursos financeiros de São Carlos era investida em abastecimento de água e estruturas de saneamento dez anos atrás? ",F1024,"")</f>
        <v/>
      </c>
      <c r="AQ1024" s="434" t="str">
        <f t="shared" ref="AQ1024:AQ1045" si="972">IF(A1024="14) Qual porcentagem dos recursos financeiros de São Carlos é investida em abastecimento de água e estruturas de saneamento hoje? ",B1024,"")</f>
        <v/>
      </c>
      <c r="AR1024" s="451"/>
      <c r="AS1024" s="434" t="str">
        <f t="shared" ref="AS1024:AS1045" si="973">IF(A1024="15) Qual porcentagem dos recursos financeiros de São Carlos será investida em abastecimento de água e estruturas de saneamento em 2030? ",B1024,"")</f>
        <v/>
      </c>
      <c r="AT1024" s="389"/>
      <c r="AU1024" s="435" t="str">
        <f t="shared" ref="AU1024:AU1045" si="974">IF(A1024="15) Qual porcentagem dos recursos financeiros de São Carlos será investida em abastecimento de água e estruturas de saneamento em 2030? ",F1024,"")</f>
        <v/>
      </c>
      <c r="AV1024" s="364" t="str">
        <f t="shared" ref="AV1024:AV1045" si="975">IF(A1024="16) Qual porcentagem dos recursos financeiros de São Carlos será investida em abastecimento de água e estruturas de saneamento em 2050?   ",B1024,"")</f>
        <v/>
      </c>
      <c r="AW1024" s="389"/>
      <c r="AX1024" s="365" t="str">
        <f t="shared" ref="AX1024:AX1045" si="976">IF(A1024="16) Qual porcentagem dos recursos financeiros de São Carlos será investida em abastecimento de água e estruturas de saneamento em 2050?   ",B1024,"")</f>
        <v/>
      </c>
      <c r="AY1024" s="366" t="str">
        <f t="shared" si="964"/>
        <v/>
      </c>
      <c r="AZ1024" s="358" t="str">
        <f t="shared" si="965"/>
        <v/>
      </c>
      <c r="BA1024" s="366" t="str">
        <f t="shared" si="966"/>
        <v/>
      </c>
      <c r="BB1024" s="358" t="str">
        <f t="shared" si="967"/>
        <v/>
      </c>
      <c r="BC1024" s="366" t="str">
        <f t="shared" si="968"/>
        <v/>
      </c>
      <c r="BD1024" s="367" t="str">
        <f t="shared" si="969"/>
        <v/>
      </c>
      <c r="BE1024" s="356"/>
      <c r="BF1024" s="356"/>
      <c r="BG1024" s="356"/>
      <c r="BH1024" s="356"/>
    </row>
    <row r="1025" spans="1:60" ht="21.75" thickBot="1" x14ac:dyDescent="0.4">
      <c r="A1025" s="368" t="s">
        <v>277</v>
      </c>
      <c r="B1025" s="369">
        <v>4</v>
      </c>
      <c r="C1025" s="371"/>
      <c r="D1025" s="355"/>
      <c r="E1025" s="355"/>
      <c r="F1025" s="355"/>
      <c r="G1025" s="355"/>
      <c r="H1025" s="355"/>
      <c r="I1025" s="355"/>
      <c r="J1025" s="355"/>
      <c r="Q1025" s="364" t="str">
        <f t="shared" si="950"/>
        <v/>
      </c>
      <c r="R1025" s="388"/>
      <c r="S1025" s="364" t="str">
        <f t="shared" si="951"/>
        <v/>
      </c>
      <c r="T1025" s="445" t="str">
        <f t="shared" si="952"/>
        <v/>
      </c>
      <c r="U1025" s="388"/>
      <c r="V1025" s="445" t="str">
        <f t="shared" si="953"/>
        <v/>
      </c>
      <c r="W1025" s="388"/>
      <c r="X1025" s="445" t="str">
        <f t="shared" si="954"/>
        <v/>
      </c>
      <c r="Y1025" s="364" t="str">
        <f t="shared" si="955"/>
        <v/>
      </c>
      <c r="Z1025" s="388"/>
      <c r="AA1025" s="364" t="str">
        <f t="shared" si="956"/>
        <v/>
      </c>
      <c r="AB1025" s="445" t="str">
        <f t="shared" si="957"/>
        <v/>
      </c>
      <c r="AC1025" s="388"/>
      <c r="AD1025" s="445" t="str">
        <f t="shared" si="958"/>
        <v/>
      </c>
      <c r="AE1025" s="364" t="str">
        <f t="shared" si="959"/>
        <v/>
      </c>
      <c r="AF1025" s="388"/>
      <c r="AG1025" s="364"/>
      <c r="AH1025" s="445" t="str">
        <f t="shared" si="960"/>
        <v/>
      </c>
      <c r="AI1025" s="388"/>
      <c r="AJ1025" s="445" t="str">
        <f t="shared" si="961"/>
        <v/>
      </c>
      <c r="AK1025" s="364" t="str">
        <f t="shared" si="962"/>
        <v/>
      </c>
      <c r="AL1025" s="388"/>
      <c r="AM1025" s="364" t="str">
        <f t="shared" si="963"/>
        <v/>
      </c>
      <c r="AN1025" s="445" t="str">
        <f t="shared" si="970"/>
        <v/>
      </c>
      <c r="AO1025" s="388"/>
      <c r="AP1025" s="445" t="str">
        <f t="shared" si="971"/>
        <v/>
      </c>
      <c r="AQ1025" s="434" t="str">
        <f t="shared" si="972"/>
        <v/>
      </c>
      <c r="AR1025" s="451"/>
      <c r="AS1025" s="434" t="str">
        <f t="shared" si="973"/>
        <v/>
      </c>
      <c r="AT1025" s="389"/>
      <c r="AU1025" s="435" t="str">
        <f t="shared" si="974"/>
        <v/>
      </c>
      <c r="AV1025" s="364" t="str">
        <f t="shared" si="975"/>
        <v/>
      </c>
      <c r="AW1025" s="389"/>
      <c r="AX1025" s="365" t="str">
        <f t="shared" si="976"/>
        <v/>
      </c>
      <c r="AY1025" s="366" t="str">
        <f t="shared" si="964"/>
        <v/>
      </c>
      <c r="AZ1025" s="358" t="str">
        <f t="shared" si="965"/>
        <v/>
      </c>
      <c r="BA1025" s="366" t="str">
        <f t="shared" si="966"/>
        <v/>
      </c>
      <c r="BB1025" s="358" t="str">
        <f t="shared" si="967"/>
        <v/>
      </c>
      <c r="BC1025" s="366" t="str">
        <f t="shared" si="968"/>
        <v/>
      </c>
      <c r="BD1025" s="367" t="str">
        <f t="shared" si="969"/>
        <v/>
      </c>
      <c r="BE1025" s="356"/>
      <c r="BF1025" s="356"/>
      <c r="BG1025" s="356"/>
      <c r="BH1025" s="356"/>
    </row>
    <row r="1026" spans="1:60" ht="21.75" thickBot="1" x14ac:dyDescent="0.4">
      <c r="A1026" s="368" t="s">
        <v>278</v>
      </c>
      <c r="B1026" s="369">
        <v>2</v>
      </c>
      <c r="C1026" s="370"/>
      <c r="D1026" s="355"/>
      <c r="E1026" s="355"/>
      <c r="F1026" s="355"/>
      <c r="G1026" s="355"/>
      <c r="H1026" s="355"/>
      <c r="I1026" s="355"/>
      <c r="J1026" s="355"/>
      <c r="Q1026" s="364" t="str">
        <f t="shared" si="950"/>
        <v/>
      </c>
      <c r="R1026" s="388"/>
      <c r="S1026" s="364" t="str">
        <f t="shared" si="951"/>
        <v/>
      </c>
      <c r="T1026" s="445" t="str">
        <f t="shared" si="952"/>
        <v/>
      </c>
      <c r="U1026" s="388"/>
      <c r="V1026" s="445" t="str">
        <f t="shared" si="953"/>
        <v/>
      </c>
      <c r="W1026" s="388"/>
      <c r="X1026" s="445" t="str">
        <f t="shared" si="954"/>
        <v/>
      </c>
      <c r="Y1026" s="364" t="str">
        <f t="shared" si="955"/>
        <v/>
      </c>
      <c r="Z1026" s="388"/>
      <c r="AA1026" s="364" t="str">
        <f t="shared" si="956"/>
        <v/>
      </c>
      <c r="AB1026" s="445" t="str">
        <f t="shared" si="957"/>
        <v/>
      </c>
      <c r="AC1026" s="388"/>
      <c r="AD1026" s="445" t="str">
        <f t="shared" si="958"/>
        <v/>
      </c>
      <c r="AE1026" s="364" t="str">
        <f t="shared" si="959"/>
        <v/>
      </c>
      <c r="AF1026" s="388"/>
      <c r="AG1026" s="364"/>
      <c r="AH1026" s="445" t="str">
        <f t="shared" si="960"/>
        <v/>
      </c>
      <c r="AI1026" s="388"/>
      <c r="AJ1026" s="445" t="str">
        <f t="shared" si="961"/>
        <v/>
      </c>
      <c r="AK1026" s="364" t="str">
        <f t="shared" si="962"/>
        <v/>
      </c>
      <c r="AL1026" s="388"/>
      <c r="AM1026" s="364" t="str">
        <f t="shared" si="963"/>
        <v/>
      </c>
      <c r="AN1026" s="445" t="str">
        <f t="shared" si="970"/>
        <v/>
      </c>
      <c r="AO1026" s="388"/>
      <c r="AP1026" s="445" t="str">
        <f t="shared" si="971"/>
        <v/>
      </c>
      <c r="AQ1026" s="434" t="str">
        <f t="shared" si="972"/>
        <v/>
      </c>
      <c r="AR1026" s="451"/>
      <c r="AS1026" s="434" t="str">
        <f t="shared" si="973"/>
        <v/>
      </c>
      <c r="AT1026" s="389"/>
      <c r="AU1026" s="435" t="str">
        <f t="shared" si="974"/>
        <v/>
      </c>
      <c r="AV1026" s="364" t="str">
        <f t="shared" si="975"/>
        <v/>
      </c>
      <c r="AW1026" s="389"/>
      <c r="AX1026" s="365" t="str">
        <f t="shared" si="976"/>
        <v/>
      </c>
      <c r="AY1026" s="366" t="str">
        <f t="shared" si="964"/>
        <v/>
      </c>
      <c r="AZ1026" s="358" t="str">
        <f t="shared" si="965"/>
        <v/>
      </c>
      <c r="BA1026" s="366" t="str">
        <f t="shared" si="966"/>
        <v/>
      </c>
      <c r="BB1026" s="358" t="str">
        <f t="shared" si="967"/>
        <v/>
      </c>
      <c r="BC1026" s="366" t="str">
        <f t="shared" si="968"/>
        <v/>
      </c>
      <c r="BD1026" s="367" t="str">
        <f t="shared" si="969"/>
        <v/>
      </c>
      <c r="BE1026" s="356"/>
      <c r="BF1026" s="356"/>
      <c r="BG1026" s="356"/>
      <c r="BH1026" s="356"/>
    </row>
    <row r="1027" spans="1:60" ht="21.75" thickBot="1" x14ac:dyDescent="0.4">
      <c r="A1027" s="368" t="s">
        <v>279</v>
      </c>
      <c r="B1027" s="369">
        <v>50</v>
      </c>
      <c r="C1027" s="372"/>
      <c r="D1027" s="814" t="s">
        <v>280</v>
      </c>
      <c r="E1027" s="815"/>
      <c r="F1027" s="373">
        <f>IF(B1023&gt;0,B1027/B1023,"")</f>
        <v>12.5</v>
      </c>
      <c r="G1027" s="368" t="s">
        <v>281</v>
      </c>
      <c r="H1027" s="374"/>
      <c r="I1027" s="375">
        <f>IF(B1023&gt;0,(F1027-F1028)/F1028,"")</f>
        <v>0.25</v>
      </c>
      <c r="J1027" s="355"/>
      <c r="Q1027" s="364">
        <f t="shared" si="950"/>
        <v>12.5</v>
      </c>
      <c r="R1027" s="388"/>
      <c r="S1027" s="364">
        <f t="shared" si="951"/>
        <v>0.25</v>
      </c>
      <c r="T1027" s="445" t="str">
        <f t="shared" si="952"/>
        <v/>
      </c>
      <c r="U1027" s="388"/>
      <c r="V1027" s="445" t="str">
        <f t="shared" si="953"/>
        <v/>
      </c>
      <c r="W1027" s="388"/>
      <c r="X1027" s="445" t="str">
        <f t="shared" si="954"/>
        <v/>
      </c>
      <c r="Y1027" s="364" t="str">
        <f t="shared" si="955"/>
        <v/>
      </c>
      <c r="Z1027" s="388"/>
      <c r="AA1027" s="364" t="str">
        <f t="shared" si="956"/>
        <v/>
      </c>
      <c r="AB1027" s="445" t="str">
        <f t="shared" si="957"/>
        <v/>
      </c>
      <c r="AC1027" s="388"/>
      <c r="AD1027" s="445" t="str">
        <f t="shared" si="958"/>
        <v/>
      </c>
      <c r="AE1027" s="364" t="str">
        <f t="shared" si="959"/>
        <v/>
      </c>
      <c r="AF1027" s="388"/>
      <c r="AG1027" s="364"/>
      <c r="AH1027" s="445" t="str">
        <f t="shared" si="960"/>
        <v/>
      </c>
      <c r="AI1027" s="388"/>
      <c r="AJ1027" s="445" t="str">
        <f t="shared" si="961"/>
        <v/>
      </c>
      <c r="AK1027" s="364" t="str">
        <f t="shared" si="962"/>
        <v/>
      </c>
      <c r="AL1027" s="388"/>
      <c r="AM1027" s="364" t="str">
        <f t="shared" si="963"/>
        <v/>
      </c>
      <c r="AN1027" s="445" t="str">
        <f t="shared" si="970"/>
        <v/>
      </c>
      <c r="AO1027" s="388"/>
      <c r="AP1027" s="445" t="str">
        <f t="shared" si="971"/>
        <v/>
      </c>
      <c r="AQ1027" s="434" t="str">
        <f t="shared" si="972"/>
        <v/>
      </c>
      <c r="AR1027" s="451"/>
      <c r="AS1027" s="434" t="str">
        <f t="shared" si="973"/>
        <v/>
      </c>
      <c r="AT1027" s="389"/>
      <c r="AU1027" s="435" t="str">
        <f t="shared" si="974"/>
        <v/>
      </c>
      <c r="AV1027" s="364" t="str">
        <f t="shared" si="975"/>
        <v/>
      </c>
      <c r="AW1027" s="389"/>
      <c r="AX1027" s="365" t="str">
        <f t="shared" si="976"/>
        <v/>
      </c>
      <c r="AY1027" s="366" t="str">
        <f t="shared" si="964"/>
        <v/>
      </c>
      <c r="AZ1027" s="358" t="str">
        <f t="shared" si="965"/>
        <v/>
      </c>
      <c r="BA1027" s="366" t="str">
        <f t="shared" si="966"/>
        <v/>
      </c>
      <c r="BB1027" s="358" t="str">
        <f t="shared" si="967"/>
        <v/>
      </c>
      <c r="BC1027" s="366" t="str">
        <f t="shared" si="968"/>
        <v/>
      </c>
      <c r="BD1027" s="367" t="str">
        <f t="shared" si="969"/>
        <v/>
      </c>
      <c r="BE1027" s="356"/>
      <c r="BF1027" s="356"/>
      <c r="BG1027" s="356"/>
      <c r="BH1027" s="356"/>
    </row>
    <row r="1028" spans="1:60" ht="21.75" thickBot="1" x14ac:dyDescent="0.4">
      <c r="A1028" s="368" t="s">
        <v>282</v>
      </c>
      <c r="B1028" s="369">
        <v>20</v>
      </c>
      <c r="C1028" s="372"/>
      <c r="D1028" s="814" t="s">
        <v>280</v>
      </c>
      <c r="E1028" s="815"/>
      <c r="F1028" s="373">
        <f>IF(B1024&gt;0,B1028/B1024,"")</f>
        <v>10</v>
      </c>
      <c r="G1028" s="376"/>
      <c r="H1028" s="377"/>
      <c r="I1028" s="378"/>
      <c r="J1028" s="355"/>
      <c r="Q1028" s="364" t="str">
        <f t="shared" si="950"/>
        <v/>
      </c>
      <c r="R1028" s="388"/>
      <c r="S1028" s="364" t="str">
        <f t="shared" si="951"/>
        <v/>
      </c>
      <c r="T1028" s="445">
        <f t="shared" si="952"/>
        <v>10</v>
      </c>
      <c r="U1028" s="388"/>
      <c r="V1028" s="445" t="str">
        <f t="shared" si="953"/>
        <v/>
      </c>
      <c r="W1028" s="388"/>
      <c r="X1028" s="445" t="str">
        <f t="shared" si="954"/>
        <v/>
      </c>
      <c r="Y1028" s="364" t="str">
        <f t="shared" si="955"/>
        <v/>
      </c>
      <c r="Z1028" s="388"/>
      <c r="AA1028" s="364" t="str">
        <f t="shared" si="956"/>
        <v/>
      </c>
      <c r="AB1028" s="445" t="str">
        <f t="shared" si="957"/>
        <v/>
      </c>
      <c r="AC1028" s="388"/>
      <c r="AD1028" s="445" t="str">
        <f t="shared" si="958"/>
        <v/>
      </c>
      <c r="AE1028" s="364" t="str">
        <f t="shared" si="959"/>
        <v/>
      </c>
      <c r="AF1028" s="388"/>
      <c r="AG1028" s="364"/>
      <c r="AH1028" s="445" t="str">
        <f t="shared" si="960"/>
        <v/>
      </c>
      <c r="AI1028" s="388"/>
      <c r="AJ1028" s="445" t="str">
        <f t="shared" si="961"/>
        <v/>
      </c>
      <c r="AK1028" s="364" t="str">
        <f t="shared" si="962"/>
        <v/>
      </c>
      <c r="AL1028" s="388"/>
      <c r="AM1028" s="364" t="str">
        <f t="shared" si="963"/>
        <v/>
      </c>
      <c r="AN1028" s="445" t="str">
        <f t="shared" si="970"/>
        <v/>
      </c>
      <c r="AO1028" s="388"/>
      <c r="AP1028" s="445" t="str">
        <f t="shared" si="971"/>
        <v/>
      </c>
      <c r="AQ1028" s="434" t="str">
        <f t="shared" si="972"/>
        <v/>
      </c>
      <c r="AR1028" s="451"/>
      <c r="AS1028" s="434" t="str">
        <f t="shared" si="973"/>
        <v/>
      </c>
      <c r="AT1028" s="389"/>
      <c r="AU1028" s="435" t="str">
        <f t="shared" si="974"/>
        <v/>
      </c>
      <c r="AV1028" s="364" t="str">
        <f t="shared" si="975"/>
        <v/>
      </c>
      <c r="AW1028" s="389"/>
      <c r="AX1028" s="365" t="str">
        <f t="shared" si="976"/>
        <v/>
      </c>
      <c r="AY1028" s="366" t="str">
        <f t="shared" si="964"/>
        <v/>
      </c>
      <c r="AZ1028" s="358" t="str">
        <f t="shared" si="965"/>
        <v/>
      </c>
      <c r="BA1028" s="366" t="str">
        <f t="shared" si="966"/>
        <v/>
      </c>
      <c r="BB1028" s="358" t="str">
        <f t="shared" si="967"/>
        <v/>
      </c>
      <c r="BC1028" s="366" t="str">
        <f t="shared" si="968"/>
        <v/>
      </c>
      <c r="BD1028" s="367" t="str">
        <f t="shared" si="969"/>
        <v/>
      </c>
      <c r="BE1028" s="356"/>
      <c r="BF1028" s="356"/>
      <c r="BG1028" s="356"/>
      <c r="BH1028" s="356"/>
    </row>
    <row r="1029" spans="1:60" ht="21.75" thickBot="1" x14ac:dyDescent="0.4">
      <c r="A1029" s="368" t="s">
        <v>283</v>
      </c>
      <c r="B1029" s="369">
        <v>60</v>
      </c>
      <c r="C1029" s="372"/>
      <c r="D1029" s="814" t="s">
        <v>280</v>
      </c>
      <c r="E1029" s="815"/>
      <c r="F1029" s="373">
        <f>IF(B1025&gt;0,B1029/B1025,"")</f>
        <v>15</v>
      </c>
      <c r="G1029" s="368" t="s">
        <v>284</v>
      </c>
      <c r="H1029" s="374"/>
      <c r="I1029" s="375">
        <f>IF(B1024&gt;0,(F1029-F1028)/F1028,"")</f>
        <v>0.5</v>
      </c>
      <c r="J1029" s="355"/>
      <c r="Q1029" s="364" t="str">
        <f t="shared" si="950"/>
        <v/>
      </c>
      <c r="R1029" s="388"/>
      <c r="S1029" s="364" t="str">
        <f t="shared" si="951"/>
        <v/>
      </c>
      <c r="T1029" s="445" t="str">
        <f t="shared" si="952"/>
        <v/>
      </c>
      <c r="U1029" s="388"/>
      <c r="V1029" s="445">
        <f t="shared" si="953"/>
        <v>15</v>
      </c>
      <c r="W1029" s="388"/>
      <c r="X1029" s="445">
        <f t="shared" si="954"/>
        <v>0.5</v>
      </c>
      <c r="Y1029" s="364" t="str">
        <f t="shared" si="955"/>
        <v/>
      </c>
      <c r="Z1029" s="388"/>
      <c r="AA1029" s="364" t="str">
        <f t="shared" si="956"/>
        <v/>
      </c>
      <c r="AB1029" s="445" t="str">
        <f t="shared" si="957"/>
        <v/>
      </c>
      <c r="AC1029" s="388"/>
      <c r="AD1029" s="445" t="str">
        <f t="shared" si="958"/>
        <v/>
      </c>
      <c r="AE1029" s="364" t="str">
        <f t="shared" si="959"/>
        <v/>
      </c>
      <c r="AF1029" s="388"/>
      <c r="AG1029" s="364"/>
      <c r="AH1029" s="445" t="str">
        <f t="shared" si="960"/>
        <v/>
      </c>
      <c r="AI1029" s="388"/>
      <c r="AJ1029" s="445" t="str">
        <f t="shared" si="961"/>
        <v/>
      </c>
      <c r="AK1029" s="364" t="str">
        <f t="shared" si="962"/>
        <v/>
      </c>
      <c r="AL1029" s="388"/>
      <c r="AM1029" s="364" t="str">
        <f t="shared" si="963"/>
        <v/>
      </c>
      <c r="AN1029" s="445" t="str">
        <f t="shared" si="970"/>
        <v/>
      </c>
      <c r="AO1029" s="388"/>
      <c r="AP1029" s="445" t="str">
        <f t="shared" si="971"/>
        <v/>
      </c>
      <c r="AQ1029" s="434" t="str">
        <f t="shared" si="972"/>
        <v/>
      </c>
      <c r="AR1029" s="451"/>
      <c r="AS1029" s="434" t="str">
        <f t="shared" si="973"/>
        <v/>
      </c>
      <c r="AT1029" s="389"/>
      <c r="AU1029" s="435" t="str">
        <f t="shared" si="974"/>
        <v/>
      </c>
      <c r="AV1029" s="364" t="str">
        <f t="shared" si="975"/>
        <v/>
      </c>
      <c r="AW1029" s="389"/>
      <c r="AX1029" s="365" t="str">
        <f t="shared" si="976"/>
        <v/>
      </c>
      <c r="AY1029" s="366" t="str">
        <f t="shared" si="964"/>
        <v/>
      </c>
      <c r="AZ1029" s="358" t="str">
        <f t="shared" si="965"/>
        <v/>
      </c>
      <c r="BA1029" s="366" t="str">
        <f t="shared" si="966"/>
        <v/>
      </c>
      <c r="BB1029" s="358" t="str">
        <f t="shared" si="967"/>
        <v/>
      </c>
      <c r="BC1029" s="366" t="str">
        <f t="shared" si="968"/>
        <v/>
      </c>
      <c r="BD1029" s="367" t="str">
        <f t="shared" si="969"/>
        <v/>
      </c>
      <c r="BE1029" s="356"/>
      <c r="BF1029" s="356"/>
      <c r="BG1029" s="356"/>
      <c r="BH1029" s="356"/>
    </row>
    <row r="1030" spans="1:60" ht="21.75" thickBot="1" x14ac:dyDescent="0.4">
      <c r="A1030" s="368" t="s">
        <v>285</v>
      </c>
      <c r="B1030" s="369">
        <v>100</v>
      </c>
      <c r="C1030" s="372"/>
      <c r="D1030" s="814" t="s">
        <v>280</v>
      </c>
      <c r="E1030" s="815"/>
      <c r="F1030" s="373">
        <f>IF(B1026&gt;0,B1030/B1026,"")</f>
        <v>50</v>
      </c>
      <c r="G1030" s="368" t="s">
        <v>286</v>
      </c>
      <c r="H1030" s="374"/>
      <c r="I1030" s="375">
        <f>IF(B1025&gt;0,(F1030-F1028)/F1028,"")</f>
        <v>4</v>
      </c>
      <c r="J1030" s="355"/>
      <c r="Q1030" s="364" t="str">
        <f t="shared" si="950"/>
        <v/>
      </c>
      <c r="R1030" s="388"/>
      <c r="S1030" s="364" t="str">
        <f t="shared" si="951"/>
        <v/>
      </c>
      <c r="T1030" s="445" t="str">
        <f t="shared" si="952"/>
        <v/>
      </c>
      <c r="U1030" s="388"/>
      <c r="V1030" s="445" t="str">
        <f t="shared" si="953"/>
        <v/>
      </c>
      <c r="W1030" s="388"/>
      <c r="X1030" s="445" t="str">
        <f t="shared" si="954"/>
        <v/>
      </c>
      <c r="Y1030" s="364">
        <f t="shared" si="955"/>
        <v>50</v>
      </c>
      <c r="Z1030" s="388"/>
      <c r="AA1030" s="364">
        <f t="shared" si="956"/>
        <v>4</v>
      </c>
      <c r="AB1030" s="445" t="str">
        <f t="shared" si="957"/>
        <v/>
      </c>
      <c r="AC1030" s="388"/>
      <c r="AD1030" s="445" t="str">
        <f t="shared" si="958"/>
        <v/>
      </c>
      <c r="AE1030" s="364" t="str">
        <f t="shared" si="959"/>
        <v/>
      </c>
      <c r="AF1030" s="388"/>
      <c r="AG1030" s="364"/>
      <c r="AH1030" s="445" t="str">
        <f t="shared" si="960"/>
        <v/>
      </c>
      <c r="AI1030" s="388"/>
      <c r="AJ1030" s="445" t="str">
        <f t="shared" si="961"/>
        <v/>
      </c>
      <c r="AK1030" s="364" t="str">
        <f t="shared" si="962"/>
        <v/>
      </c>
      <c r="AL1030" s="388"/>
      <c r="AM1030" s="364" t="str">
        <f t="shared" si="963"/>
        <v/>
      </c>
      <c r="AN1030" s="445" t="str">
        <f t="shared" si="970"/>
        <v/>
      </c>
      <c r="AO1030" s="388"/>
      <c r="AP1030" s="445" t="str">
        <f t="shared" si="971"/>
        <v/>
      </c>
      <c r="AQ1030" s="434" t="str">
        <f t="shared" si="972"/>
        <v/>
      </c>
      <c r="AR1030" s="451"/>
      <c r="AS1030" s="434" t="str">
        <f t="shared" si="973"/>
        <v/>
      </c>
      <c r="AT1030" s="389"/>
      <c r="AU1030" s="435" t="str">
        <f t="shared" si="974"/>
        <v/>
      </c>
      <c r="AV1030" s="364" t="str">
        <f t="shared" si="975"/>
        <v/>
      </c>
      <c r="AW1030" s="389"/>
      <c r="AX1030" s="365" t="str">
        <f t="shared" si="976"/>
        <v/>
      </c>
      <c r="AY1030" s="366" t="str">
        <f t="shared" si="964"/>
        <v/>
      </c>
      <c r="AZ1030" s="358" t="str">
        <f t="shared" si="965"/>
        <v/>
      </c>
      <c r="BA1030" s="366" t="str">
        <f t="shared" si="966"/>
        <v/>
      </c>
      <c r="BB1030" s="358" t="str">
        <f t="shared" si="967"/>
        <v/>
      </c>
      <c r="BC1030" s="366" t="str">
        <f t="shared" si="968"/>
        <v/>
      </c>
      <c r="BD1030" s="367" t="str">
        <f t="shared" si="969"/>
        <v/>
      </c>
      <c r="BE1030" s="356"/>
      <c r="BF1030" s="356"/>
      <c r="BG1030" s="356"/>
      <c r="BH1030" s="356"/>
    </row>
    <row r="1031" spans="1:60" ht="21.75" thickBot="1" x14ac:dyDescent="0.4">
      <c r="A1031" s="368" t="s">
        <v>287</v>
      </c>
      <c r="B1031" s="369">
        <v>5</v>
      </c>
      <c r="C1031" s="372"/>
      <c r="D1031" s="814" t="s">
        <v>288</v>
      </c>
      <c r="E1031" s="815"/>
      <c r="F1031" s="373">
        <f>IF(B1027&gt;0,B1031/B1023,"")</f>
        <v>1.25</v>
      </c>
      <c r="G1031" s="368" t="s">
        <v>281</v>
      </c>
      <c r="H1031" s="374"/>
      <c r="I1031" s="375">
        <f>IF(B1027&gt;0,(F1031-F1032)/F1032,"")</f>
        <v>0.25</v>
      </c>
      <c r="J1031" s="355"/>
      <c r="Q1031" s="364" t="str">
        <f t="shared" si="950"/>
        <v/>
      </c>
      <c r="R1031" s="388"/>
      <c r="S1031" s="364" t="str">
        <f t="shared" si="951"/>
        <v/>
      </c>
      <c r="T1031" s="445" t="str">
        <f t="shared" si="952"/>
        <v/>
      </c>
      <c r="U1031" s="388"/>
      <c r="V1031" s="445" t="str">
        <f t="shared" si="953"/>
        <v/>
      </c>
      <c r="W1031" s="388"/>
      <c r="X1031" s="445" t="str">
        <f t="shared" si="954"/>
        <v/>
      </c>
      <c r="Y1031" s="364" t="str">
        <f t="shared" si="955"/>
        <v/>
      </c>
      <c r="Z1031" s="388"/>
      <c r="AA1031" s="364" t="str">
        <f t="shared" si="956"/>
        <v/>
      </c>
      <c r="AB1031" s="445">
        <f t="shared" si="957"/>
        <v>1.25</v>
      </c>
      <c r="AC1031" s="388"/>
      <c r="AD1031" s="445">
        <f t="shared" si="958"/>
        <v>0.25</v>
      </c>
      <c r="AE1031" s="364" t="str">
        <f t="shared" si="959"/>
        <v/>
      </c>
      <c r="AF1031" s="388"/>
      <c r="AG1031" s="364"/>
      <c r="AH1031" s="445" t="str">
        <f t="shared" si="960"/>
        <v/>
      </c>
      <c r="AI1031" s="388"/>
      <c r="AJ1031" s="445" t="str">
        <f t="shared" si="961"/>
        <v/>
      </c>
      <c r="AK1031" s="364" t="str">
        <f t="shared" si="962"/>
        <v/>
      </c>
      <c r="AL1031" s="388"/>
      <c r="AM1031" s="364" t="str">
        <f t="shared" si="963"/>
        <v/>
      </c>
      <c r="AN1031" s="445" t="str">
        <f t="shared" si="970"/>
        <v/>
      </c>
      <c r="AO1031" s="388"/>
      <c r="AP1031" s="445" t="str">
        <f t="shared" si="971"/>
        <v/>
      </c>
      <c r="AQ1031" s="434" t="str">
        <f t="shared" si="972"/>
        <v/>
      </c>
      <c r="AR1031" s="451"/>
      <c r="AS1031" s="434" t="str">
        <f t="shared" si="973"/>
        <v/>
      </c>
      <c r="AT1031" s="389"/>
      <c r="AU1031" s="435" t="str">
        <f t="shared" si="974"/>
        <v/>
      </c>
      <c r="AV1031" s="364" t="str">
        <f t="shared" si="975"/>
        <v/>
      </c>
      <c r="AW1031" s="389"/>
      <c r="AX1031" s="365" t="str">
        <f t="shared" si="976"/>
        <v/>
      </c>
      <c r="AY1031" s="366" t="str">
        <f t="shared" si="964"/>
        <v/>
      </c>
      <c r="AZ1031" s="358" t="str">
        <f t="shared" si="965"/>
        <v/>
      </c>
      <c r="BA1031" s="366" t="str">
        <f t="shared" si="966"/>
        <v/>
      </c>
      <c r="BB1031" s="358" t="str">
        <f t="shared" si="967"/>
        <v/>
      </c>
      <c r="BC1031" s="366" t="str">
        <f t="shared" si="968"/>
        <v/>
      </c>
      <c r="BD1031" s="367" t="str">
        <f t="shared" si="969"/>
        <v/>
      </c>
      <c r="BE1031" s="356"/>
      <c r="BF1031" s="356"/>
      <c r="BG1031" s="356"/>
      <c r="BH1031" s="356"/>
    </row>
    <row r="1032" spans="1:60" ht="21.75" thickBot="1" x14ac:dyDescent="0.4">
      <c r="A1032" s="368" t="s">
        <v>289</v>
      </c>
      <c r="B1032" s="369">
        <v>2</v>
      </c>
      <c r="C1032" s="372"/>
      <c r="D1032" s="816" t="s">
        <v>288</v>
      </c>
      <c r="E1032" s="817"/>
      <c r="F1032" s="373">
        <f>IF(B1028&gt;0,B1032/B1024,"")</f>
        <v>1</v>
      </c>
      <c r="G1032" s="379"/>
      <c r="H1032" s="372"/>
      <c r="I1032" s="380"/>
      <c r="J1032" s="355"/>
      <c r="Q1032" s="364" t="str">
        <f t="shared" si="950"/>
        <v/>
      </c>
      <c r="R1032" s="388"/>
      <c r="S1032" s="364" t="str">
        <f t="shared" si="951"/>
        <v/>
      </c>
      <c r="T1032" s="445" t="str">
        <f t="shared" si="952"/>
        <v/>
      </c>
      <c r="U1032" s="388"/>
      <c r="V1032" s="445" t="str">
        <f t="shared" si="953"/>
        <v/>
      </c>
      <c r="W1032" s="388"/>
      <c r="X1032" s="445" t="str">
        <f t="shared" si="954"/>
        <v/>
      </c>
      <c r="Y1032" s="364" t="str">
        <f t="shared" si="955"/>
        <v/>
      </c>
      <c r="Z1032" s="388"/>
      <c r="AA1032" s="364" t="str">
        <f t="shared" si="956"/>
        <v/>
      </c>
      <c r="AB1032" s="445" t="str">
        <f t="shared" si="957"/>
        <v/>
      </c>
      <c r="AC1032" s="388"/>
      <c r="AD1032" s="445" t="str">
        <f t="shared" si="958"/>
        <v/>
      </c>
      <c r="AE1032" s="364">
        <f t="shared" si="959"/>
        <v>1</v>
      </c>
      <c r="AF1032" s="388"/>
      <c r="AG1032" s="364"/>
      <c r="AH1032" s="445" t="str">
        <f t="shared" si="960"/>
        <v/>
      </c>
      <c r="AI1032" s="388"/>
      <c r="AJ1032" s="445" t="str">
        <f t="shared" si="961"/>
        <v/>
      </c>
      <c r="AK1032" s="364" t="str">
        <f t="shared" si="962"/>
        <v/>
      </c>
      <c r="AL1032" s="388"/>
      <c r="AM1032" s="364" t="str">
        <f t="shared" si="963"/>
        <v/>
      </c>
      <c r="AN1032" s="445" t="str">
        <f t="shared" si="970"/>
        <v/>
      </c>
      <c r="AO1032" s="388"/>
      <c r="AP1032" s="445" t="str">
        <f t="shared" si="971"/>
        <v/>
      </c>
      <c r="AQ1032" s="434" t="str">
        <f t="shared" si="972"/>
        <v/>
      </c>
      <c r="AR1032" s="451"/>
      <c r="AS1032" s="434" t="str">
        <f t="shared" si="973"/>
        <v/>
      </c>
      <c r="AT1032" s="389"/>
      <c r="AU1032" s="435" t="str">
        <f t="shared" si="974"/>
        <v/>
      </c>
      <c r="AV1032" s="364" t="str">
        <f t="shared" si="975"/>
        <v/>
      </c>
      <c r="AW1032" s="389"/>
      <c r="AX1032" s="365" t="str">
        <f t="shared" si="976"/>
        <v/>
      </c>
      <c r="AY1032" s="366" t="str">
        <f t="shared" si="964"/>
        <v/>
      </c>
      <c r="AZ1032" s="358" t="str">
        <f t="shared" si="965"/>
        <v/>
      </c>
      <c r="BA1032" s="366" t="str">
        <f t="shared" si="966"/>
        <v/>
      </c>
      <c r="BB1032" s="358" t="str">
        <f t="shared" si="967"/>
        <v/>
      </c>
      <c r="BC1032" s="366" t="str">
        <f t="shared" si="968"/>
        <v/>
      </c>
      <c r="BD1032" s="367" t="str">
        <f t="shared" si="969"/>
        <v/>
      </c>
      <c r="BE1032" s="356"/>
      <c r="BF1032" s="356"/>
      <c r="BG1032" s="356"/>
      <c r="BH1032" s="356"/>
    </row>
    <row r="1033" spans="1:60" ht="21.75" thickBot="1" x14ac:dyDescent="0.4">
      <c r="A1033" s="368" t="s">
        <v>290</v>
      </c>
      <c r="B1033" s="369">
        <v>5</v>
      </c>
      <c r="C1033" s="372"/>
      <c r="D1033" s="814" t="s">
        <v>288</v>
      </c>
      <c r="E1033" s="815"/>
      <c r="F1033" s="373">
        <f>IF(B1029&gt;0,B1033/B1025,"")</f>
        <v>1.25</v>
      </c>
      <c r="G1033" s="368" t="s">
        <v>284</v>
      </c>
      <c r="H1033" s="374"/>
      <c r="I1033" s="375">
        <f>IF(B1028&gt;0,(F1033-F1032)/F1032,"")</f>
        <v>0.25</v>
      </c>
      <c r="J1033" s="355"/>
      <c r="Q1033" s="364" t="str">
        <f t="shared" si="950"/>
        <v/>
      </c>
      <c r="R1033" s="388"/>
      <c r="S1033" s="364" t="str">
        <f t="shared" si="951"/>
        <v/>
      </c>
      <c r="T1033" s="445" t="str">
        <f t="shared" si="952"/>
        <v/>
      </c>
      <c r="U1033" s="388"/>
      <c r="V1033" s="445" t="str">
        <f t="shared" si="953"/>
        <v/>
      </c>
      <c r="W1033" s="388"/>
      <c r="X1033" s="445" t="str">
        <f t="shared" si="954"/>
        <v/>
      </c>
      <c r="Y1033" s="364" t="str">
        <f t="shared" si="955"/>
        <v/>
      </c>
      <c r="Z1033" s="388"/>
      <c r="AA1033" s="364" t="str">
        <f t="shared" si="956"/>
        <v/>
      </c>
      <c r="AB1033" s="445" t="str">
        <f t="shared" si="957"/>
        <v/>
      </c>
      <c r="AC1033" s="388"/>
      <c r="AD1033" s="445" t="str">
        <f t="shared" si="958"/>
        <v/>
      </c>
      <c r="AE1033" s="364" t="str">
        <f t="shared" si="959"/>
        <v/>
      </c>
      <c r="AF1033" s="388"/>
      <c r="AG1033" s="364"/>
      <c r="AH1033" s="445">
        <f t="shared" si="960"/>
        <v>1.25</v>
      </c>
      <c r="AI1033" s="388"/>
      <c r="AJ1033" s="445">
        <f t="shared" si="961"/>
        <v>0.25</v>
      </c>
      <c r="AK1033" s="364" t="str">
        <f t="shared" si="962"/>
        <v/>
      </c>
      <c r="AL1033" s="388"/>
      <c r="AM1033" s="364" t="str">
        <f t="shared" si="963"/>
        <v/>
      </c>
      <c r="AN1033" s="445" t="str">
        <f t="shared" si="970"/>
        <v/>
      </c>
      <c r="AO1033" s="388"/>
      <c r="AP1033" s="445" t="str">
        <f t="shared" si="971"/>
        <v/>
      </c>
      <c r="AQ1033" s="434" t="str">
        <f t="shared" si="972"/>
        <v/>
      </c>
      <c r="AR1033" s="451"/>
      <c r="AS1033" s="434" t="str">
        <f t="shared" si="973"/>
        <v/>
      </c>
      <c r="AT1033" s="389"/>
      <c r="AU1033" s="435" t="str">
        <f t="shared" si="974"/>
        <v/>
      </c>
      <c r="AV1033" s="364" t="str">
        <f t="shared" si="975"/>
        <v/>
      </c>
      <c r="AW1033" s="389"/>
      <c r="AX1033" s="365" t="str">
        <f t="shared" si="976"/>
        <v/>
      </c>
      <c r="AY1033" s="366" t="str">
        <f t="shared" si="964"/>
        <v/>
      </c>
      <c r="AZ1033" s="358" t="str">
        <f t="shared" si="965"/>
        <v/>
      </c>
      <c r="BA1033" s="366" t="str">
        <f t="shared" si="966"/>
        <v/>
      </c>
      <c r="BB1033" s="358" t="str">
        <f t="shared" si="967"/>
        <v/>
      </c>
      <c r="BC1033" s="366" t="str">
        <f t="shared" si="968"/>
        <v/>
      </c>
      <c r="BD1033" s="367" t="str">
        <f t="shared" si="969"/>
        <v/>
      </c>
      <c r="BE1033" s="356"/>
      <c r="BF1033" s="356"/>
      <c r="BG1033" s="356"/>
      <c r="BH1033" s="356"/>
    </row>
    <row r="1034" spans="1:60" ht="21.75" thickBot="1" x14ac:dyDescent="0.4">
      <c r="A1034" s="368" t="s">
        <v>291</v>
      </c>
      <c r="B1034" s="369">
        <v>2</v>
      </c>
      <c r="C1034" s="372"/>
      <c r="D1034" s="814" t="s">
        <v>288</v>
      </c>
      <c r="E1034" s="815"/>
      <c r="F1034" s="373">
        <f>IF(B1030&gt;0,B1034/B1026,"")</f>
        <v>1</v>
      </c>
      <c r="G1034" s="368" t="s">
        <v>286</v>
      </c>
      <c r="H1034" s="374"/>
      <c r="I1034" s="375">
        <f>IF(B1029&gt;0,(F1034-F1032)/F1032,"")</f>
        <v>0</v>
      </c>
      <c r="J1034" s="355"/>
      <c r="Q1034" s="364" t="str">
        <f t="shared" si="950"/>
        <v/>
      </c>
      <c r="R1034" s="388"/>
      <c r="S1034" s="364" t="str">
        <f t="shared" si="951"/>
        <v/>
      </c>
      <c r="T1034" s="445" t="str">
        <f t="shared" si="952"/>
        <v/>
      </c>
      <c r="U1034" s="388"/>
      <c r="V1034" s="445" t="str">
        <f t="shared" si="953"/>
        <v/>
      </c>
      <c r="W1034" s="388"/>
      <c r="X1034" s="445" t="str">
        <f t="shared" si="954"/>
        <v/>
      </c>
      <c r="Y1034" s="364" t="str">
        <f t="shared" si="955"/>
        <v/>
      </c>
      <c r="Z1034" s="388"/>
      <c r="AA1034" s="364" t="str">
        <f t="shared" si="956"/>
        <v/>
      </c>
      <c r="AB1034" s="445" t="str">
        <f t="shared" si="957"/>
        <v/>
      </c>
      <c r="AC1034" s="388"/>
      <c r="AD1034" s="445" t="str">
        <f t="shared" si="958"/>
        <v/>
      </c>
      <c r="AE1034" s="364" t="str">
        <f t="shared" si="959"/>
        <v/>
      </c>
      <c r="AF1034" s="388"/>
      <c r="AG1034" s="364"/>
      <c r="AH1034" s="445" t="str">
        <f t="shared" si="960"/>
        <v/>
      </c>
      <c r="AI1034" s="388"/>
      <c r="AJ1034" s="445" t="str">
        <f t="shared" si="961"/>
        <v/>
      </c>
      <c r="AK1034" s="364">
        <f t="shared" si="962"/>
        <v>1</v>
      </c>
      <c r="AL1034" s="388"/>
      <c r="AM1034" s="364">
        <f t="shared" si="963"/>
        <v>0</v>
      </c>
      <c r="AN1034" s="445" t="str">
        <f t="shared" si="970"/>
        <v/>
      </c>
      <c r="AO1034" s="388"/>
      <c r="AP1034" s="445" t="str">
        <f t="shared" si="971"/>
        <v/>
      </c>
      <c r="AQ1034" s="434" t="str">
        <f t="shared" si="972"/>
        <v/>
      </c>
      <c r="AR1034" s="451"/>
      <c r="AS1034" s="434" t="str">
        <f t="shared" si="973"/>
        <v/>
      </c>
      <c r="AT1034" s="389"/>
      <c r="AU1034" s="435" t="str">
        <f t="shared" si="974"/>
        <v/>
      </c>
      <c r="AV1034" s="364" t="str">
        <f t="shared" si="975"/>
        <v/>
      </c>
      <c r="AW1034" s="389"/>
      <c r="AX1034" s="365" t="str">
        <f t="shared" si="976"/>
        <v/>
      </c>
      <c r="AY1034" s="366" t="str">
        <f t="shared" si="964"/>
        <v/>
      </c>
      <c r="AZ1034" s="358" t="str">
        <f t="shared" si="965"/>
        <v/>
      </c>
      <c r="BA1034" s="366" t="str">
        <f t="shared" si="966"/>
        <v/>
      </c>
      <c r="BB1034" s="358" t="str">
        <f t="shared" si="967"/>
        <v/>
      </c>
      <c r="BC1034" s="366" t="str">
        <f t="shared" si="968"/>
        <v/>
      </c>
      <c r="BD1034" s="367" t="str">
        <f t="shared" si="969"/>
        <v/>
      </c>
      <c r="BE1034" s="356"/>
      <c r="BF1034" s="356"/>
      <c r="BG1034" s="356"/>
      <c r="BH1034" s="356"/>
    </row>
    <row r="1035" spans="1:60" ht="21.75" thickBot="1" x14ac:dyDescent="0.4">
      <c r="A1035" s="368" t="s">
        <v>292</v>
      </c>
      <c r="B1035" s="381">
        <v>1.4999999999999999E-2</v>
      </c>
      <c r="C1035" s="372"/>
      <c r="D1035" s="368" t="s">
        <v>281</v>
      </c>
      <c r="E1035" s="374"/>
      <c r="F1035" s="375">
        <f>IF(B1035&gt;0,(B1035-B1036)/B1036,"")</f>
        <v>-0.25000000000000006</v>
      </c>
      <c r="G1035" s="355"/>
      <c r="H1035" s="355"/>
      <c r="I1035" s="355"/>
      <c r="J1035" s="355"/>
      <c r="Q1035" s="364" t="str">
        <f t="shared" si="950"/>
        <v/>
      </c>
      <c r="R1035" s="388"/>
      <c r="S1035" s="364" t="str">
        <f t="shared" si="951"/>
        <v/>
      </c>
      <c r="T1035" s="445" t="str">
        <f t="shared" si="952"/>
        <v/>
      </c>
      <c r="U1035" s="388"/>
      <c r="V1035" s="445" t="str">
        <f t="shared" si="953"/>
        <v/>
      </c>
      <c r="W1035" s="388"/>
      <c r="X1035" s="445" t="str">
        <f t="shared" si="954"/>
        <v/>
      </c>
      <c r="Y1035" s="364" t="str">
        <f t="shared" si="955"/>
        <v/>
      </c>
      <c r="Z1035" s="388"/>
      <c r="AA1035" s="364" t="str">
        <f t="shared" si="956"/>
        <v/>
      </c>
      <c r="AB1035" s="445" t="str">
        <f t="shared" si="957"/>
        <v/>
      </c>
      <c r="AC1035" s="388"/>
      <c r="AD1035" s="445" t="str">
        <f t="shared" si="958"/>
        <v/>
      </c>
      <c r="AE1035" s="364" t="str">
        <f t="shared" si="959"/>
        <v/>
      </c>
      <c r="AF1035" s="388"/>
      <c r="AG1035" s="364"/>
      <c r="AH1035" s="445" t="str">
        <f t="shared" si="960"/>
        <v/>
      </c>
      <c r="AI1035" s="388"/>
      <c r="AJ1035" s="445" t="str">
        <f t="shared" si="961"/>
        <v/>
      </c>
      <c r="AK1035" s="364" t="str">
        <f t="shared" si="962"/>
        <v/>
      </c>
      <c r="AL1035" s="388"/>
      <c r="AM1035" s="364" t="str">
        <f t="shared" si="963"/>
        <v/>
      </c>
      <c r="AN1035" s="445">
        <f t="shared" si="970"/>
        <v>1.4999999999999999E-2</v>
      </c>
      <c r="AO1035" s="388"/>
      <c r="AP1035" s="445">
        <f t="shared" si="971"/>
        <v>-0.25000000000000006</v>
      </c>
      <c r="AQ1035" s="434" t="str">
        <f t="shared" si="972"/>
        <v/>
      </c>
      <c r="AR1035" s="451"/>
      <c r="AS1035" s="434" t="str">
        <f t="shared" si="973"/>
        <v/>
      </c>
      <c r="AT1035" s="389"/>
      <c r="AU1035" s="435" t="str">
        <f t="shared" si="974"/>
        <v/>
      </c>
      <c r="AV1035" s="364" t="str">
        <f t="shared" si="975"/>
        <v/>
      </c>
      <c r="AW1035" s="389"/>
      <c r="AX1035" s="365" t="str">
        <f t="shared" si="976"/>
        <v/>
      </c>
      <c r="AY1035" s="366" t="str">
        <f t="shared" si="964"/>
        <v/>
      </c>
      <c r="AZ1035" s="358" t="str">
        <f t="shared" si="965"/>
        <v/>
      </c>
      <c r="BA1035" s="366" t="str">
        <f t="shared" si="966"/>
        <v/>
      </c>
      <c r="BB1035" s="358" t="str">
        <f t="shared" si="967"/>
        <v/>
      </c>
      <c r="BC1035" s="366" t="str">
        <f t="shared" si="968"/>
        <v/>
      </c>
      <c r="BD1035" s="367" t="str">
        <f t="shared" si="969"/>
        <v/>
      </c>
      <c r="BE1035" s="356"/>
      <c r="BF1035" s="356"/>
      <c r="BG1035" s="356"/>
      <c r="BH1035" s="356"/>
    </row>
    <row r="1036" spans="1:60" ht="21.75" thickBot="1" x14ac:dyDescent="0.4">
      <c r="A1036" s="368" t="s">
        <v>293</v>
      </c>
      <c r="B1036" s="381">
        <v>0.02</v>
      </c>
      <c r="C1036" s="372"/>
      <c r="D1036" s="382"/>
      <c r="E1036" s="372"/>
      <c r="F1036" s="380"/>
      <c r="G1036" s="355"/>
      <c r="H1036" s="355"/>
      <c r="I1036" s="355"/>
      <c r="J1036" s="355"/>
      <c r="Q1036" s="364" t="str">
        <f t="shared" si="950"/>
        <v/>
      </c>
      <c r="R1036" s="388"/>
      <c r="S1036" s="364" t="str">
        <f t="shared" si="951"/>
        <v/>
      </c>
      <c r="T1036" s="445" t="str">
        <f t="shared" si="952"/>
        <v/>
      </c>
      <c r="U1036" s="388"/>
      <c r="V1036" s="445" t="str">
        <f t="shared" si="953"/>
        <v/>
      </c>
      <c r="W1036" s="388"/>
      <c r="X1036" s="445" t="str">
        <f t="shared" si="954"/>
        <v/>
      </c>
      <c r="Y1036" s="364" t="str">
        <f t="shared" si="955"/>
        <v/>
      </c>
      <c r="Z1036" s="388"/>
      <c r="AA1036" s="364" t="str">
        <f t="shared" si="956"/>
        <v/>
      </c>
      <c r="AB1036" s="445" t="str">
        <f t="shared" si="957"/>
        <v/>
      </c>
      <c r="AC1036" s="388"/>
      <c r="AD1036" s="445" t="str">
        <f t="shared" si="958"/>
        <v/>
      </c>
      <c r="AE1036" s="364" t="str">
        <f t="shared" si="959"/>
        <v/>
      </c>
      <c r="AF1036" s="388"/>
      <c r="AG1036" s="364"/>
      <c r="AH1036" s="445" t="str">
        <f t="shared" si="960"/>
        <v/>
      </c>
      <c r="AI1036" s="388"/>
      <c r="AJ1036" s="445" t="str">
        <f t="shared" si="961"/>
        <v/>
      </c>
      <c r="AK1036" s="364" t="str">
        <f t="shared" si="962"/>
        <v/>
      </c>
      <c r="AL1036" s="388"/>
      <c r="AM1036" s="364" t="str">
        <f t="shared" si="963"/>
        <v/>
      </c>
      <c r="AN1036" s="445" t="str">
        <f t="shared" si="970"/>
        <v/>
      </c>
      <c r="AO1036" s="388"/>
      <c r="AP1036" s="445" t="str">
        <f t="shared" si="971"/>
        <v/>
      </c>
      <c r="AQ1036" s="434">
        <f t="shared" si="972"/>
        <v>0.02</v>
      </c>
      <c r="AR1036" s="451"/>
      <c r="AS1036" s="434" t="str">
        <f t="shared" si="973"/>
        <v/>
      </c>
      <c r="AT1036" s="389"/>
      <c r="AU1036" s="435" t="str">
        <f t="shared" si="974"/>
        <v/>
      </c>
      <c r="AV1036" s="364" t="str">
        <f t="shared" si="975"/>
        <v/>
      </c>
      <c r="AW1036" s="389"/>
      <c r="AX1036" s="365" t="str">
        <f t="shared" si="976"/>
        <v/>
      </c>
      <c r="AY1036" s="366" t="str">
        <f t="shared" si="964"/>
        <v/>
      </c>
      <c r="AZ1036" s="358" t="str">
        <f t="shared" si="965"/>
        <v/>
      </c>
      <c r="BA1036" s="366" t="str">
        <f t="shared" si="966"/>
        <v/>
      </c>
      <c r="BB1036" s="358" t="str">
        <f t="shared" si="967"/>
        <v/>
      </c>
      <c r="BC1036" s="366" t="str">
        <f t="shared" si="968"/>
        <v/>
      </c>
      <c r="BD1036" s="367" t="str">
        <f t="shared" si="969"/>
        <v/>
      </c>
      <c r="BE1036" s="356"/>
      <c r="BF1036" s="356"/>
      <c r="BG1036" s="356"/>
      <c r="BH1036" s="356"/>
    </row>
    <row r="1037" spans="1:60" ht="21.75" thickBot="1" x14ac:dyDescent="0.4">
      <c r="A1037" s="368" t="s">
        <v>294</v>
      </c>
      <c r="B1037" s="381">
        <v>2.5000000000000001E-2</v>
      </c>
      <c r="C1037" s="372"/>
      <c r="D1037" s="368" t="s">
        <v>284</v>
      </c>
      <c r="E1037" s="374"/>
      <c r="F1037" s="375">
        <f>IF(B1037&gt;0,(B1037-B1036)/B1036,"")</f>
        <v>0.25000000000000006</v>
      </c>
      <c r="G1037" s="355"/>
      <c r="H1037" s="355"/>
      <c r="I1037" s="355"/>
      <c r="J1037" s="355"/>
      <c r="Q1037" s="364" t="str">
        <f t="shared" si="950"/>
        <v/>
      </c>
      <c r="R1037" s="388"/>
      <c r="S1037" s="364" t="str">
        <f t="shared" si="951"/>
        <v/>
      </c>
      <c r="T1037" s="445" t="str">
        <f t="shared" si="952"/>
        <v/>
      </c>
      <c r="U1037" s="388"/>
      <c r="V1037" s="445" t="str">
        <f t="shared" si="953"/>
        <v/>
      </c>
      <c r="W1037" s="388"/>
      <c r="X1037" s="445" t="str">
        <f t="shared" si="954"/>
        <v/>
      </c>
      <c r="Y1037" s="364" t="str">
        <f t="shared" si="955"/>
        <v/>
      </c>
      <c r="Z1037" s="388"/>
      <c r="AA1037" s="364" t="str">
        <f t="shared" si="956"/>
        <v/>
      </c>
      <c r="AB1037" s="445" t="str">
        <f t="shared" si="957"/>
        <v/>
      </c>
      <c r="AC1037" s="388"/>
      <c r="AD1037" s="445" t="str">
        <f t="shared" si="958"/>
        <v/>
      </c>
      <c r="AE1037" s="364" t="str">
        <f t="shared" si="959"/>
        <v/>
      </c>
      <c r="AF1037" s="388"/>
      <c r="AG1037" s="364"/>
      <c r="AH1037" s="445" t="str">
        <f t="shared" si="960"/>
        <v/>
      </c>
      <c r="AI1037" s="388"/>
      <c r="AJ1037" s="445" t="str">
        <f t="shared" si="961"/>
        <v/>
      </c>
      <c r="AK1037" s="364" t="str">
        <f t="shared" si="962"/>
        <v/>
      </c>
      <c r="AL1037" s="388"/>
      <c r="AM1037" s="364" t="str">
        <f t="shared" si="963"/>
        <v/>
      </c>
      <c r="AN1037" s="445" t="str">
        <f t="shared" si="970"/>
        <v/>
      </c>
      <c r="AO1037" s="388"/>
      <c r="AP1037" s="445" t="str">
        <f t="shared" si="971"/>
        <v/>
      </c>
      <c r="AQ1037" s="434" t="str">
        <f t="shared" si="972"/>
        <v/>
      </c>
      <c r="AR1037" s="451"/>
      <c r="AS1037" s="434">
        <f t="shared" si="973"/>
        <v>2.5000000000000001E-2</v>
      </c>
      <c r="AT1037" s="389"/>
      <c r="AU1037" s="435">
        <f t="shared" si="974"/>
        <v>0.25000000000000006</v>
      </c>
      <c r="AV1037" s="364" t="str">
        <f t="shared" si="975"/>
        <v/>
      </c>
      <c r="AW1037" s="389"/>
      <c r="AX1037" s="365" t="str">
        <f t="shared" si="976"/>
        <v/>
      </c>
      <c r="AY1037" s="366" t="str">
        <f t="shared" si="964"/>
        <v/>
      </c>
      <c r="AZ1037" s="358" t="str">
        <f t="shared" si="965"/>
        <v/>
      </c>
      <c r="BA1037" s="366" t="str">
        <f t="shared" si="966"/>
        <v/>
      </c>
      <c r="BB1037" s="358" t="str">
        <f t="shared" si="967"/>
        <v/>
      </c>
      <c r="BC1037" s="366" t="str">
        <f t="shared" si="968"/>
        <v/>
      </c>
      <c r="BD1037" s="367" t="str">
        <f t="shared" si="969"/>
        <v/>
      </c>
      <c r="BE1037" s="356"/>
      <c r="BF1037" s="356"/>
      <c r="BG1037" s="356"/>
      <c r="BH1037" s="356"/>
    </row>
    <row r="1038" spans="1:60" ht="21.75" thickBot="1" x14ac:dyDescent="0.4">
      <c r="A1038" s="368" t="s">
        <v>295</v>
      </c>
      <c r="B1038" s="381">
        <v>0.05</v>
      </c>
      <c r="C1038" s="372"/>
      <c r="D1038" s="368" t="s">
        <v>286</v>
      </c>
      <c r="E1038" s="374"/>
      <c r="F1038" s="375">
        <f>IF(B1038&gt;0,(B1038-B1036)/B1036,"")</f>
        <v>1.5</v>
      </c>
      <c r="G1038" s="355"/>
      <c r="H1038" s="355"/>
      <c r="I1038" s="355"/>
      <c r="J1038" s="355"/>
      <c r="Q1038" s="364" t="str">
        <f t="shared" si="950"/>
        <v/>
      </c>
      <c r="R1038" s="388"/>
      <c r="S1038" s="364" t="str">
        <f t="shared" si="951"/>
        <v/>
      </c>
      <c r="T1038" s="445" t="str">
        <f t="shared" si="952"/>
        <v/>
      </c>
      <c r="U1038" s="388"/>
      <c r="V1038" s="445" t="str">
        <f t="shared" si="953"/>
        <v/>
      </c>
      <c r="W1038" s="388"/>
      <c r="X1038" s="445" t="str">
        <f t="shared" si="954"/>
        <v/>
      </c>
      <c r="Y1038" s="364" t="str">
        <f t="shared" si="955"/>
        <v/>
      </c>
      <c r="Z1038" s="388"/>
      <c r="AA1038" s="364" t="str">
        <f t="shared" si="956"/>
        <v/>
      </c>
      <c r="AB1038" s="445" t="str">
        <f t="shared" si="957"/>
        <v/>
      </c>
      <c r="AC1038" s="388"/>
      <c r="AD1038" s="445" t="str">
        <f t="shared" si="958"/>
        <v/>
      </c>
      <c r="AE1038" s="364" t="str">
        <f t="shared" si="959"/>
        <v/>
      </c>
      <c r="AF1038" s="388"/>
      <c r="AG1038" s="364"/>
      <c r="AH1038" s="445" t="str">
        <f t="shared" si="960"/>
        <v/>
      </c>
      <c r="AI1038" s="388"/>
      <c r="AJ1038" s="445" t="str">
        <f t="shared" si="961"/>
        <v/>
      </c>
      <c r="AK1038" s="364" t="str">
        <f t="shared" si="962"/>
        <v/>
      </c>
      <c r="AL1038" s="388"/>
      <c r="AM1038" s="364" t="str">
        <f t="shared" si="963"/>
        <v/>
      </c>
      <c r="AN1038" s="445" t="str">
        <f t="shared" si="970"/>
        <v/>
      </c>
      <c r="AO1038" s="388"/>
      <c r="AP1038" s="445" t="str">
        <f t="shared" si="971"/>
        <v/>
      </c>
      <c r="AQ1038" s="434" t="str">
        <f t="shared" si="972"/>
        <v/>
      </c>
      <c r="AR1038" s="451"/>
      <c r="AS1038" s="434" t="str">
        <f t="shared" si="973"/>
        <v/>
      </c>
      <c r="AT1038" s="389"/>
      <c r="AU1038" s="435" t="str">
        <f t="shared" si="974"/>
        <v/>
      </c>
      <c r="AV1038" s="364">
        <f t="shared" si="975"/>
        <v>0.05</v>
      </c>
      <c r="AW1038" s="389"/>
      <c r="AX1038" s="365">
        <f>IF(A1038="16) Qual porcentagem dos recursos financeiros de São Carlos será investida em abastecimento de água e estruturas de saneamento em 2050?   ",F1038,"")</f>
        <v>1.5</v>
      </c>
      <c r="AY1038" s="366" t="str">
        <f t="shared" si="964"/>
        <v/>
      </c>
      <c r="AZ1038" s="358" t="str">
        <f t="shared" si="965"/>
        <v/>
      </c>
      <c r="BA1038" s="366" t="str">
        <f t="shared" si="966"/>
        <v/>
      </c>
      <c r="BB1038" s="358" t="str">
        <f t="shared" si="967"/>
        <v/>
      </c>
      <c r="BC1038" s="366" t="str">
        <f t="shared" si="968"/>
        <v/>
      </c>
      <c r="BD1038" s="367" t="str">
        <f t="shared" si="969"/>
        <v/>
      </c>
      <c r="BE1038" s="356"/>
      <c r="BF1038" s="356"/>
      <c r="BG1038" s="356"/>
      <c r="BH1038" s="356"/>
    </row>
    <row r="1039" spans="1:60" ht="21.75" thickBot="1" x14ac:dyDescent="0.4">
      <c r="A1039" s="355"/>
      <c r="B1039" s="355"/>
      <c r="C1039" s="355"/>
      <c r="D1039" s="355"/>
      <c r="E1039" s="355"/>
      <c r="F1039" s="383"/>
      <c r="G1039" s="355"/>
      <c r="H1039" s="823" t="s">
        <v>296</v>
      </c>
      <c r="I1039" s="823"/>
      <c r="J1039" s="355"/>
      <c r="Q1039" s="364" t="str">
        <f t="shared" si="950"/>
        <v/>
      </c>
      <c r="R1039" s="388"/>
      <c r="S1039" s="364" t="str">
        <f t="shared" si="951"/>
        <v/>
      </c>
      <c r="T1039" s="445" t="str">
        <f t="shared" si="952"/>
        <v/>
      </c>
      <c r="U1039" s="388"/>
      <c r="V1039" s="445" t="str">
        <f t="shared" si="953"/>
        <v/>
      </c>
      <c r="W1039" s="388"/>
      <c r="X1039" s="445" t="str">
        <f t="shared" si="954"/>
        <v/>
      </c>
      <c r="Y1039" s="364" t="str">
        <f t="shared" si="955"/>
        <v/>
      </c>
      <c r="Z1039" s="388"/>
      <c r="AA1039" s="364" t="str">
        <f t="shared" si="956"/>
        <v/>
      </c>
      <c r="AB1039" s="445" t="str">
        <f t="shared" si="957"/>
        <v/>
      </c>
      <c r="AC1039" s="388"/>
      <c r="AD1039" s="445" t="str">
        <f t="shared" si="958"/>
        <v/>
      </c>
      <c r="AE1039" s="364" t="str">
        <f t="shared" si="959"/>
        <v/>
      </c>
      <c r="AF1039" s="388"/>
      <c r="AG1039" s="364"/>
      <c r="AH1039" s="445" t="str">
        <f t="shared" si="960"/>
        <v/>
      </c>
      <c r="AI1039" s="388"/>
      <c r="AJ1039" s="445" t="str">
        <f t="shared" si="961"/>
        <v/>
      </c>
      <c r="AK1039" s="364" t="str">
        <f t="shared" si="962"/>
        <v/>
      </c>
      <c r="AL1039" s="388"/>
      <c r="AM1039" s="364" t="str">
        <f t="shared" si="963"/>
        <v/>
      </c>
      <c r="AN1039" s="445" t="str">
        <f t="shared" si="970"/>
        <v/>
      </c>
      <c r="AO1039" s="388"/>
      <c r="AP1039" s="445" t="str">
        <f t="shared" si="971"/>
        <v/>
      </c>
      <c r="AQ1039" s="434" t="str">
        <f t="shared" si="972"/>
        <v/>
      </c>
      <c r="AR1039" s="451"/>
      <c r="AS1039" s="434" t="str">
        <f t="shared" si="973"/>
        <v/>
      </c>
      <c r="AT1039" s="389"/>
      <c r="AU1039" s="435" t="str">
        <f t="shared" si="974"/>
        <v/>
      </c>
      <c r="AV1039" s="364" t="str">
        <f t="shared" si="975"/>
        <v/>
      </c>
      <c r="AW1039" s="389"/>
      <c r="AX1039" s="365" t="str">
        <f t="shared" si="976"/>
        <v/>
      </c>
      <c r="AY1039" s="366" t="str">
        <f t="shared" si="964"/>
        <v/>
      </c>
      <c r="AZ1039" s="358" t="str">
        <f t="shared" si="965"/>
        <v/>
      </c>
      <c r="BA1039" s="366" t="str">
        <f t="shared" si="966"/>
        <v/>
      </c>
      <c r="BB1039" s="358" t="str">
        <f t="shared" si="967"/>
        <v/>
      </c>
      <c r="BC1039" s="366" t="str">
        <f t="shared" si="968"/>
        <v/>
      </c>
      <c r="BD1039" s="367" t="str">
        <f t="shared" si="969"/>
        <v/>
      </c>
      <c r="BE1039" s="356"/>
      <c r="BF1039" s="356"/>
      <c r="BG1039" s="356"/>
      <c r="BH1039" s="356"/>
    </row>
    <row r="1040" spans="1:60" ht="21.75" thickBot="1" x14ac:dyDescent="0.4">
      <c r="A1040" s="368" t="s">
        <v>297</v>
      </c>
      <c r="B1040" s="820" t="s">
        <v>298</v>
      </c>
      <c r="C1040" s="821"/>
      <c r="D1040" s="821"/>
      <c r="E1040" s="821"/>
      <c r="F1040" s="821"/>
      <c r="G1040" s="822"/>
      <c r="H1040" s="819">
        <v>0</v>
      </c>
      <c r="I1040" s="819"/>
      <c r="J1040" s="355"/>
      <c r="Q1040" s="364" t="str">
        <f t="shared" si="950"/>
        <v/>
      </c>
      <c r="R1040" s="388"/>
      <c r="S1040" s="364" t="str">
        <f t="shared" si="951"/>
        <v/>
      </c>
      <c r="T1040" s="445" t="str">
        <f t="shared" si="952"/>
        <v/>
      </c>
      <c r="U1040" s="388"/>
      <c r="V1040" s="445" t="str">
        <f t="shared" si="953"/>
        <v/>
      </c>
      <c r="W1040" s="388"/>
      <c r="X1040" s="445" t="str">
        <f t="shared" si="954"/>
        <v/>
      </c>
      <c r="Y1040" s="364" t="str">
        <f t="shared" si="955"/>
        <v/>
      </c>
      <c r="Z1040" s="388"/>
      <c r="AA1040" s="364" t="str">
        <f t="shared" si="956"/>
        <v/>
      </c>
      <c r="AB1040" s="445" t="str">
        <f t="shared" si="957"/>
        <v/>
      </c>
      <c r="AC1040" s="388"/>
      <c r="AD1040" s="445" t="str">
        <f t="shared" si="958"/>
        <v/>
      </c>
      <c r="AE1040" s="364" t="str">
        <f t="shared" si="959"/>
        <v/>
      </c>
      <c r="AF1040" s="388"/>
      <c r="AG1040" s="364"/>
      <c r="AH1040" s="445" t="str">
        <f t="shared" si="960"/>
        <v/>
      </c>
      <c r="AI1040" s="388"/>
      <c r="AJ1040" s="445" t="str">
        <f t="shared" si="961"/>
        <v/>
      </c>
      <c r="AK1040" s="364" t="str">
        <f t="shared" si="962"/>
        <v/>
      </c>
      <c r="AL1040" s="388"/>
      <c r="AM1040" s="364" t="str">
        <f t="shared" si="963"/>
        <v/>
      </c>
      <c r="AN1040" s="445" t="str">
        <f t="shared" si="970"/>
        <v/>
      </c>
      <c r="AO1040" s="388"/>
      <c r="AP1040" s="445" t="str">
        <f t="shared" si="971"/>
        <v/>
      </c>
      <c r="AQ1040" s="434" t="str">
        <f t="shared" si="972"/>
        <v/>
      </c>
      <c r="AR1040" s="451"/>
      <c r="AS1040" s="434" t="str">
        <f t="shared" si="973"/>
        <v/>
      </c>
      <c r="AT1040" s="389"/>
      <c r="AU1040" s="435" t="str">
        <f t="shared" si="974"/>
        <v/>
      </c>
      <c r="AV1040" s="364" t="str">
        <f t="shared" si="975"/>
        <v/>
      </c>
      <c r="AW1040" s="389"/>
      <c r="AX1040" s="365" t="str">
        <f t="shared" si="976"/>
        <v/>
      </c>
      <c r="AY1040" s="366">
        <f t="shared" si="964"/>
        <v>0</v>
      </c>
      <c r="AZ1040" s="358" t="str">
        <f t="shared" si="965"/>
        <v/>
      </c>
      <c r="BA1040" s="366" t="str">
        <f t="shared" si="966"/>
        <v/>
      </c>
      <c r="BB1040" s="358" t="str">
        <f t="shared" si="967"/>
        <v/>
      </c>
      <c r="BC1040" s="366" t="str">
        <f t="shared" si="968"/>
        <v/>
      </c>
      <c r="BD1040" s="367" t="str">
        <f t="shared" si="969"/>
        <v/>
      </c>
      <c r="BE1040" s="356"/>
      <c r="BF1040" s="356"/>
      <c r="BG1040" s="356"/>
      <c r="BH1040" s="356"/>
    </row>
    <row r="1041" spans="1:83" ht="21.75" thickBot="1" x14ac:dyDescent="0.4">
      <c r="A1041" s="368" t="s">
        <v>299</v>
      </c>
      <c r="B1041" s="820" t="s">
        <v>300</v>
      </c>
      <c r="C1041" s="821"/>
      <c r="D1041" s="821"/>
      <c r="E1041" s="821"/>
      <c r="F1041" s="821"/>
      <c r="G1041" s="822"/>
      <c r="H1041" s="819">
        <v>1</v>
      </c>
      <c r="I1041" s="819"/>
      <c r="J1041" s="355"/>
      <c r="Q1041" s="364" t="str">
        <f t="shared" si="950"/>
        <v/>
      </c>
      <c r="R1041" s="388"/>
      <c r="S1041" s="364" t="str">
        <f t="shared" si="951"/>
        <v/>
      </c>
      <c r="T1041" s="445" t="str">
        <f t="shared" si="952"/>
        <v/>
      </c>
      <c r="U1041" s="388"/>
      <c r="V1041" s="445" t="str">
        <f t="shared" si="953"/>
        <v/>
      </c>
      <c r="W1041" s="388"/>
      <c r="X1041" s="445" t="str">
        <f t="shared" si="954"/>
        <v/>
      </c>
      <c r="Y1041" s="364" t="str">
        <f t="shared" si="955"/>
        <v/>
      </c>
      <c r="Z1041" s="388"/>
      <c r="AA1041" s="364" t="str">
        <f t="shared" si="956"/>
        <v/>
      </c>
      <c r="AB1041" s="445" t="str">
        <f t="shared" si="957"/>
        <v/>
      </c>
      <c r="AC1041" s="388"/>
      <c r="AD1041" s="445" t="str">
        <f t="shared" si="958"/>
        <v/>
      </c>
      <c r="AE1041" s="364" t="str">
        <f t="shared" si="959"/>
        <v/>
      </c>
      <c r="AF1041" s="388"/>
      <c r="AG1041" s="364"/>
      <c r="AH1041" s="445" t="str">
        <f t="shared" si="960"/>
        <v/>
      </c>
      <c r="AI1041" s="388"/>
      <c r="AJ1041" s="445" t="str">
        <f t="shared" si="961"/>
        <v/>
      </c>
      <c r="AK1041" s="364" t="str">
        <f t="shared" si="962"/>
        <v/>
      </c>
      <c r="AL1041" s="388"/>
      <c r="AM1041" s="364" t="str">
        <f t="shared" si="963"/>
        <v/>
      </c>
      <c r="AN1041" s="445" t="str">
        <f t="shared" si="970"/>
        <v/>
      </c>
      <c r="AO1041" s="388"/>
      <c r="AP1041" s="445" t="str">
        <f t="shared" si="971"/>
        <v/>
      </c>
      <c r="AQ1041" s="434" t="str">
        <f t="shared" si="972"/>
        <v/>
      </c>
      <c r="AR1041" s="451"/>
      <c r="AS1041" s="434" t="str">
        <f t="shared" si="973"/>
        <v/>
      </c>
      <c r="AT1041" s="389"/>
      <c r="AU1041" s="435" t="str">
        <f t="shared" si="974"/>
        <v/>
      </c>
      <c r="AV1041" s="364" t="str">
        <f t="shared" si="975"/>
        <v/>
      </c>
      <c r="AW1041" s="389"/>
      <c r="AX1041" s="365" t="str">
        <f t="shared" si="976"/>
        <v/>
      </c>
      <c r="AY1041" s="366" t="str">
        <f t="shared" si="964"/>
        <v/>
      </c>
      <c r="AZ1041" s="358">
        <f t="shared" si="965"/>
        <v>1</v>
      </c>
      <c r="BA1041" s="366" t="str">
        <f t="shared" si="966"/>
        <v/>
      </c>
      <c r="BB1041" s="358" t="str">
        <f t="shared" si="967"/>
        <v/>
      </c>
      <c r="BC1041" s="366" t="str">
        <f t="shared" si="968"/>
        <v/>
      </c>
      <c r="BD1041" s="367" t="str">
        <f t="shared" si="969"/>
        <v/>
      </c>
      <c r="BE1041" s="356"/>
      <c r="BF1041" s="356"/>
      <c r="BG1041" s="356"/>
      <c r="BH1041" s="356"/>
    </row>
    <row r="1042" spans="1:83" ht="21.75" thickBot="1" x14ac:dyDescent="0.4">
      <c r="A1042" s="368" t="s">
        <v>301</v>
      </c>
      <c r="B1042" s="820" t="s">
        <v>419</v>
      </c>
      <c r="C1042" s="821"/>
      <c r="D1042" s="821"/>
      <c r="E1042" s="821"/>
      <c r="F1042" s="821"/>
      <c r="G1042" s="822"/>
      <c r="H1042" s="819">
        <v>1</v>
      </c>
      <c r="I1042" s="819"/>
      <c r="J1042" s="355"/>
      <c r="Q1042" s="364" t="str">
        <f t="shared" si="950"/>
        <v/>
      </c>
      <c r="R1042" s="388"/>
      <c r="S1042" s="364" t="str">
        <f t="shared" si="951"/>
        <v/>
      </c>
      <c r="T1042" s="445" t="str">
        <f t="shared" si="952"/>
        <v/>
      </c>
      <c r="U1042" s="388"/>
      <c r="V1042" s="445" t="str">
        <f t="shared" si="953"/>
        <v/>
      </c>
      <c r="W1042" s="388"/>
      <c r="X1042" s="445" t="str">
        <f t="shared" si="954"/>
        <v/>
      </c>
      <c r="Y1042" s="364" t="str">
        <f t="shared" si="955"/>
        <v/>
      </c>
      <c r="Z1042" s="388"/>
      <c r="AA1042" s="364" t="str">
        <f t="shared" si="956"/>
        <v/>
      </c>
      <c r="AB1042" s="445" t="str">
        <f t="shared" si="957"/>
        <v/>
      </c>
      <c r="AC1042" s="388"/>
      <c r="AD1042" s="445" t="str">
        <f t="shared" si="958"/>
        <v/>
      </c>
      <c r="AE1042" s="364" t="str">
        <f t="shared" si="959"/>
        <v/>
      </c>
      <c r="AF1042" s="388"/>
      <c r="AG1042" s="364"/>
      <c r="AH1042" s="445" t="str">
        <f t="shared" si="960"/>
        <v/>
      </c>
      <c r="AI1042" s="388"/>
      <c r="AJ1042" s="445" t="str">
        <f t="shared" si="961"/>
        <v/>
      </c>
      <c r="AK1042" s="364" t="str">
        <f t="shared" si="962"/>
        <v/>
      </c>
      <c r="AL1042" s="388"/>
      <c r="AM1042" s="364" t="str">
        <f t="shared" si="963"/>
        <v/>
      </c>
      <c r="AN1042" s="445" t="str">
        <f t="shared" si="970"/>
        <v/>
      </c>
      <c r="AO1042" s="388"/>
      <c r="AP1042" s="445" t="str">
        <f t="shared" si="971"/>
        <v/>
      </c>
      <c r="AQ1042" s="434" t="str">
        <f t="shared" si="972"/>
        <v/>
      </c>
      <c r="AR1042" s="451"/>
      <c r="AS1042" s="434" t="str">
        <f t="shared" si="973"/>
        <v/>
      </c>
      <c r="AT1042" s="389"/>
      <c r="AU1042" s="435" t="str">
        <f t="shared" si="974"/>
        <v/>
      </c>
      <c r="AV1042" s="364" t="str">
        <f t="shared" si="975"/>
        <v/>
      </c>
      <c r="AW1042" s="389"/>
      <c r="AX1042" s="365" t="str">
        <f t="shared" si="976"/>
        <v/>
      </c>
      <c r="AY1042" s="366" t="str">
        <f t="shared" si="964"/>
        <v/>
      </c>
      <c r="AZ1042" s="358" t="str">
        <f t="shared" si="965"/>
        <v/>
      </c>
      <c r="BA1042" s="366">
        <f t="shared" si="966"/>
        <v>1</v>
      </c>
      <c r="BB1042" s="358" t="str">
        <f t="shared" si="967"/>
        <v/>
      </c>
      <c r="BC1042" s="366" t="str">
        <f t="shared" si="968"/>
        <v/>
      </c>
      <c r="BD1042" s="367" t="str">
        <f t="shared" si="969"/>
        <v/>
      </c>
      <c r="BE1042" s="356"/>
      <c r="BF1042" s="356"/>
      <c r="BG1042" s="356"/>
      <c r="BH1042" s="356"/>
    </row>
    <row r="1043" spans="1:83" ht="21.75" thickBot="1" x14ac:dyDescent="0.4">
      <c r="A1043" s="368" t="s">
        <v>302</v>
      </c>
      <c r="B1043" s="820" t="s">
        <v>3</v>
      </c>
      <c r="C1043" s="821"/>
      <c r="D1043" s="821"/>
      <c r="E1043" s="821"/>
      <c r="F1043" s="821"/>
      <c r="G1043" s="822"/>
      <c r="H1043" s="819">
        <v>1</v>
      </c>
      <c r="I1043" s="819"/>
      <c r="J1043" s="355"/>
      <c r="Q1043" s="364" t="str">
        <f t="shared" si="950"/>
        <v/>
      </c>
      <c r="R1043" s="388"/>
      <c r="S1043" s="364" t="str">
        <f t="shared" si="951"/>
        <v/>
      </c>
      <c r="T1043" s="445" t="str">
        <f t="shared" si="952"/>
        <v/>
      </c>
      <c r="U1043" s="388"/>
      <c r="V1043" s="445" t="str">
        <f t="shared" si="953"/>
        <v/>
      </c>
      <c r="W1043" s="388"/>
      <c r="X1043" s="445" t="str">
        <f t="shared" si="954"/>
        <v/>
      </c>
      <c r="Y1043" s="364" t="str">
        <f t="shared" si="955"/>
        <v/>
      </c>
      <c r="Z1043" s="388"/>
      <c r="AA1043" s="364" t="str">
        <f t="shared" si="956"/>
        <v/>
      </c>
      <c r="AB1043" s="445" t="str">
        <f t="shared" si="957"/>
        <v/>
      </c>
      <c r="AC1043" s="388"/>
      <c r="AD1043" s="445" t="str">
        <f t="shared" si="958"/>
        <v/>
      </c>
      <c r="AE1043" s="364" t="str">
        <f t="shared" si="959"/>
        <v/>
      </c>
      <c r="AF1043" s="388"/>
      <c r="AG1043" s="364"/>
      <c r="AH1043" s="445" t="str">
        <f t="shared" si="960"/>
        <v/>
      </c>
      <c r="AI1043" s="388"/>
      <c r="AJ1043" s="445" t="str">
        <f t="shared" si="961"/>
        <v/>
      </c>
      <c r="AK1043" s="364" t="str">
        <f t="shared" si="962"/>
        <v/>
      </c>
      <c r="AL1043" s="388"/>
      <c r="AM1043" s="364" t="str">
        <f t="shared" si="963"/>
        <v/>
      </c>
      <c r="AN1043" s="445" t="str">
        <f t="shared" si="970"/>
        <v/>
      </c>
      <c r="AO1043" s="388"/>
      <c r="AP1043" s="445" t="str">
        <f t="shared" si="971"/>
        <v/>
      </c>
      <c r="AQ1043" s="434" t="str">
        <f t="shared" si="972"/>
        <v/>
      </c>
      <c r="AR1043" s="451"/>
      <c r="AS1043" s="434" t="str">
        <f t="shared" si="973"/>
        <v/>
      </c>
      <c r="AT1043" s="389"/>
      <c r="AU1043" s="435" t="str">
        <f t="shared" si="974"/>
        <v/>
      </c>
      <c r="AV1043" s="364" t="str">
        <f t="shared" si="975"/>
        <v/>
      </c>
      <c r="AW1043" s="389"/>
      <c r="AX1043" s="365" t="str">
        <f t="shared" si="976"/>
        <v/>
      </c>
      <c r="AY1043" s="366" t="str">
        <f t="shared" si="964"/>
        <v/>
      </c>
      <c r="AZ1043" s="358" t="str">
        <f t="shared" si="965"/>
        <v/>
      </c>
      <c r="BA1043" s="366" t="str">
        <f t="shared" si="966"/>
        <v/>
      </c>
      <c r="BB1043" s="358">
        <f t="shared" si="967"/>
        <v>1</v>
      </c>
      <c r="BC1043" s="366" t="str">
        <f t="shared" si="968"/>
        <v/>
      </c>
      <c r="BD1043" s="367" t="str">
        <f t="shared" si="969"/>
        <v/>
      </c>
      <c r="BE1043" s="356"/>
      <c r="BF1043" s="356"/>
      <c r="BG1043" s="356"/>
      <c r="BH1043" s="356"/>
    </row>
    <row r="1044" spans="1:83" ht="21.75" thickBot="1" x14ac:dyDescent="0.4">
      <c r="A1044" s="368" t="s">
        <v>303</v>
      </c>
      <c r="B1044" s="820" t="s">
        <v>335</v>
      </c>
      <c r="C1044" s="821"/>
      <c r="D1044" s="821"/>
      <c r="E1044" s="821"/>
      <c r="F1044" s="821"/>
      <c r="G1044" s="822"/>
      <c r="H1044" s="819">
        <v>1</v>
      </c>
      <c r="I1044" s="819"/>
      <c r="J1044" s="355"/>
      <c r="Q1044" s="364" t="str">
        <f t="shared" si="950"/>
        <v/>
      </c>
      <c r="R1044" s="388"/>
      <c r="S1044" s="364" t="str">
        <f t="shared" si="951"/>
        <v/>
      </c>
      <c r="T1044" s="445" t="str">
        <f t="shared" si="952"/>
        <v/>
      </c>
      <c r="U1044" s="388"/>
      <c r="V1044" s="445" t="str">
        <f t="shared" si="953"/>
        <v/>
      </c>
      <c r="W1044" s="388"/>
      <c r="X1044" s="445" t="str">
        <f t="shared" si="954"/>
        <v/>
      </c>
      <c r="Y1044" s="364" t="str">
        <f t="shared" si="955"/>
        <v/>
      </c>
      <c r="Z1044" s="388"/>
      <c r="AA1044" s="364" t="str">
        <f t="shared" si="956"/>
        <v/>
      </c>
      <c r="AB1044" s="445" t="str">
        <f t="shared" si="957"/>
        <v/>
      </c>
      <c r="AC1044" s="388"/>
      <c r="AD1044" s="445" t="str">
        <f t="shared" si="958"/>
        <v/>
      </c>
      <c r="AE1044" s="364" t="str">
        <f t="shared" si="959"/>
        <v/>
      </c>
      <c r="AF1044" s="388"/>
      <c r="AG1044" s="364"/>
      <c r="AH1044" s="445" t="str">
        <f t="shared" si="960"/>
        <v/>
      </c>
      <c r="AI1044" s="388"/>
      <c r="AJ1044" s="445" t="str">
        <f t="shared" si="961"/>
        <v/>
      </c>
      <c r="AK1044" s="364" t="str">
        <f t="shared" si="962"/>
        <v/>
      </c>
      <c r="AL1044" s="388"/>
      <c r="AM1044" s="364" t="str">
        <f t="shared" si="963"/>
        <v/>
      </c>
      <c r="AN1044" s="445" t="str">
        <f t="shared" si="970"/>
        <v/>
      </c>
      <c r="AO1044" s="388"/>
      <c r="AP1044" s="445" t="str">
        <f t="shared" si="971"/>
        <v/>
      </c>
      <c r="AQ1044" s="434" t="str">
        <f t="shared" si="972"/>
        <v/>
      </c>
      <c r="AR1044" s="451"/>
      <c r="AS1044" s="434" t="str">
        <f t="shared" si="973"/>
        <v/>
      </c>
      <c r="AT1044" s="389"/>
      <c r="AU1044" s="435" t="str">
        <f t="shared" si="974"/>
        <v/>
      </c>
      <c r="AV1044" s="364" t="str">
        <f t="shared" si="975"/>
        <v/>
      </c>
      <c r="AW1044" s="389"/>
      <c r="AX1044" s="365" t="str">
        <f t="shared" si="976"/>
        <v/>
      </c>
      <c r="AY1044" s="366" t="str">
        <f t="shared" si="964"/>
        <v/>
      </c>
      <c r="AZ1044" s="358" t="str">
        <f t="shared" si="965"/>
        <v/>
      </c>
      <c r="BA1044" s="366" t="str">
        <f t="shared" si="966"/>
        <v/>
      </c>
      <c r="BB1044" s="358" t="str">
        <f t="shared" si="967"/>
        <v/>
      </c>
      <c r="BC1044" s="366">
        <f t="shared" si="968"/>
        <v>1</v>
      </c>
      <c r="BD1044" s="367" t="str">
        <f t="shared" si="969"/>
        <v/>
      </c>
      <c r="BE1044" s="356"/>
      <c r="BF1044" s="356"/>
      <c r="BG1044" s="356"/>
      <c r="BH1044" s="356"/>
    </row>
    <row r="1045" spans="1:83" ht="21.75" thickBot="1" x14ac:dyDescent="0.4">
      <c r="A1045" s="368" t="s">
        <v>305</v>
      </c>
      <c r="B1045" s="820"/>
      <c r="C1045" s="821"/>
      <c r="D1045" s="821"/>
      <c r="E1045" s="821"/>
      <c r="F1045" s="821"/>
      <c r="G1045" s="822"/>
      <c r="H1045" s="819"/>
      <c r="I1045" s="819"/>
      <c r="J1045" s="355"/>
      <c r="Q1045" s="364" t="str">
        <f t="shared" si="950"/>
        <v/>
      </c>
      <c r="R1045" s="388"/>
      <c r="S1045" s="364" t="str">
        <f t="shared" si="951"/>
        <v/>
      </c>
      <c r="T1045" s="445" t="str">
        <f t="shared" si="952"/>
        <v/>
      </c>
      <c r="U1045" s="388"/>
      <c r="V1045" s="445" t="str">
        <f t="shared" si="953"/>
        <v/>
      </c>
      <c r="W1045" s="388"/>
      <c r="X1045" s="445" t="str">
        <f t="shared" si="954"/>
        <v/>
      </c>
      <c r="Y1045" s="364" t="str">
        <f t="shared" si="955"/>
        <v/>
      </c>
      <c r="Z1045" s="388"/>
      <c r="AA1045" s="364" t="str">
        <f t="shared" si="956"/>
        <v/>
      </c>
      <c r="AB1045" s="445" t="str">
        <f t="shared" si="957"/>
        <v/>
      </c>
      <c r="AC1045" s="388"/>
      <c r="AD1045" s="445" t="str">
        <f t="shared" si="958"/>
        <v/>
      </c>
      <c r="AE1045" s="364" t="str">
        <f t="shared" si="959"/>
        <v/>
      </c>
      <c r="AF1045" s="388"/>
      <c r="AG1045" s="364"/>
      <c r="AH1045" s="445" t="str">
        <f t="shared" si="960"/>
        <v/>
      </c>
      <c r="AI1045" s="388"/>
      <c r="AJ1045" s="445" t="str">
        <f t="shared" si="961"/>
        <v/>
      </c>
      <c r="AK1045" s="364" t="str">
        <f t="shared" si="962"/>
        <v/>
      </c>
      <c r="AL1045" s="388"/>
      <c r="AM1045" s="364" t="str">
        <f t="shared" si="963"/>
        <v/>
      </c>
      <c r="AN1045" s="445" t="str">
        <f t="shared" si="970"/>
        <v/>
      </c>
      <c r="AO1045" s="388"/>
      <c r="AP1045" s="445" t="str">
        <f t="shared" si="971"/>
        <v/>
      </c>
      <c r="AQ1045" s="434" t="str">
        <f t="shared" si="972"/>
        <v/>
      </c>
      <c r="AR1045" s="451"/>
      <c r="AS1045" s="434" t="str">
        <f t="shared" si="973"/>
        <v/>
      </c>
      <c r="AT1045" s="389"/>
      <c r="AU1045" s="435" t="str">
        <f t="shared" si="974"/>
        <v/>
      </c>
      <c r="AV1045" s="364" t="str">
        <f t="shared" si="975"/>
        <v/>
      </c>
      <c r="AW1045" s="389"/>
      <c r="AX1045" s="365" t="str">
        <f t="shared" si="976"/>
        <v/>
      </c>
      <c r="AY1045" s="366" t="str">
        <f t="shared" si="964"/>
        <v/>
      </c>
      <c r="AZ1045" s="358" t="str">
        <f t="shared" si="965"/>
        <v/>
      </c>
      <c r="BA1045" s="366" t="str">
        <f t="shared" si="966"/>
        <v/>
      </c>
      <c r="BB1045" s="358" t="str">
        <f t="shared" si="967"/>
        <v/>
      </c>
      <c r="BC1045" s="366" t="str">
        <f t="shared" si="968"/>
        <v/>
      </c>
      <c r="BD1045" s="367">
        <f t="shared" si="969"/>
        <v>0</v>
      </c>
      <c r="BE1045" s="356"/>
      <c r="BF1045" s="356"/>
      <c r="BG1045" s="356"/>
      <c r="BH1045" s="356"/>
      <c r="BJ1045" s="360" t="str">
        <f>IF(B1020&lt;20,SUM(AY1019:BC1045),"")</f>
        <v/>
      </c>
      <c r="BK1045" s="360">
        <f>IF(AND(B1020&gt;19,B1020&lt;31),SUM(AY1019:BC1045),"")</f>
        <v>4</v>
      </c>
      <c r="BL1045" s="360" t="str">
        <f>IF(B1020&gt;30,SUM(AY1019:BC1045),"")</f>
        <v/>
      </c>
      <c r="BM1045" s="356"/>
      <c r="BN1045" s="360" t="str">
        <f>IF(AND(B1020&lt;20,BJ1045=0),1,"")</f>
        <v/>
      </c>
      <c r="BO1045" s="360" t="str">
        <f>IF(AND(B1020&lt;20,BJ1045=1),1,"")</f>
        <v/>
      </c>
      <c r="BP1045" s="360" t="str">
        <f>IF(AND(B1020&lt;20,BJ1045=2),1,"")</f>
        <v/>
      </c>
      <c r="BQ1045" s="360" t="str">
        <f>IF(AND(B1020&lt;20,BJ1045=3),1,"")</f>
        <v/>
      </c>
      <c r="BR1045" s="360" t="str">
        <f>IF(AND(B1020&lt;20,BJ1045=4),1,"")</f>
        <v/>
      </c>
      <c r="BS1045" s="360" t="str">
        <f>IF(AND(B1020&lt;20,BJ1045=5),1,"")</f>
        <v/>
      </c>
      <c r="BT1045" s="360" t="str">
        <f>IF(AND(AND(B1020&gt;19,B1020&lt;31),BK1045=0),1,"")</f>
        <v/>
      </c>
      <c r="BU1045" s="360" t="str">
        <f>IF(AND(AND(B1020&gt;19,B1020&lt;31),BK1045=1),1,"")</f>
        <v/>
      </c>
      <c r="BV1045" s="360" t="str">
        <f>IF(AND(AND(B1020&gt;19,B1020&lt;31),BK1045=2),1,"")</f>
        <v/>
      </c>
      <c r="BW1045" s="360" t="str">
        <f>IF(AND(AND(B1020&gt;19,B1020&lt;31),BK1045=3),1,"")</f>
        <v/>
      </c>
      <c r="BX1045" s="360">
        <f>IF(AND(AND(B1020&gt;19,B1020&lt;31),BK1045=4),1,"")</f>
        <v>1</v>
      </c>
      <c r="BY1045" s="360" t="str">
        <f>IF(AND(AND(B1020&gt;19,B1020&lt;31),BK1045=5),1,"")</f>
        <v/>
      </c>
      <c r="BZ1045" s="360" t="str">
        <f>IF(AND(B1020&gt;30,BL1045=0),1,"")</f>
        <v/>
      </c>
      <c r="CA1045" s="360" t="str">
        <f>IF(AND(B1020&gt;30,BL1045=1),1,"")</f>
        <v/>
      </c>
      <c r="CB1045" s="360" t="str">
        <f>IF(AND(B1020&gt;30,BL1045=2),1,"")</f>
        <v/>
      </c>
      <c r="CC1045" s="360" t="str">
        <f>IF(AND(B1020&gt;30,BL1045=3),1,"")</f>
        <v/>
      </c>
      <c r="CD1045" s="360" t="str">
        <f>IF(AND(B1020&gt;30,BL1045=4),1,"")</f>
        <v/>
      </c>
      <c r="CE1045" s="360" t="str">
        <f>IF(AND(B1020&gt;30,BL1045=5),1,"")</f>
        <v/>
      </c>
    </row>
    <row r="1046" spans="1:83" ht="36" x14ac:dyDescent="0.35">
      <c r="A1046" s="818" t="str">
        <f>CONCATENATE("Voluntário",J1046)</f>
        <v>Voluntário37</v>
      </c>
      <c r="B1046" s="818"/>
      <c r="C1046" s="818"/>
      <c r="D1046" s="818"/>
      <c r="E1046" s="818"/>
      <c r="F1046" s="818"/>
      <c r="G1046" s="818"/>
      <c r="H1046" s="818"/>
      <c r="I1046" s="818"/>
      <c r="J1046" s="355">
        <f>J1017+1</f>
        <v>37</v>
      </c>
      <c r="Q1046" s="396"/>
      <c r="S1046" s="396"/>
      <c r="T1046" s="396"/>
      <c r="V1046" s="396"/>
      <c r="X1046" s="396"/>
      <c r="Y1046" s="396"/>
      <c r="AA1046" s="396"/>
      <c r="AB1046" s="396"/>
      <c r="AD1046" s="396"/>
      <c r="AE1046" s="396"/>
      <c r="AG1046" s="396"/>
      <c r="AH1046" s="396"/>
      <c r="AJ1046" s="396"/>
      <c r="AK1046" s="396"/>
      <c r="AM1046" s="396"/>
      <c r="AN1046" s="396"/>
      <c r="AP1046" s="396"/>
      <c r="AV1046" s="396"/>
      <c r="AX1046" s="397"/>
      <c r="AY1046" s="398"/>
      <c r="AZ1046" s="399"/>
      <c r="BA1046" s="398"/>
      <c r="BB1046" s="399"/>
      <c r="BC1046" s="398"/>
      <c r="BD1046" s="398"/>
      <c r="BE1046" s="356"/>
      <c r="BF1046" s="356"/>
      <c r="BG1046" s="356"/>
      <c r="BH1046" s="356"/>
    </row>
    <row r="1047" spans="1:83" ht="21" x14ac:dyDescent="0.35">
      <c r="A1047" s="355"/>
      <c r="B1047" s="355"/>
      <c r="C1047" s="355"/>
      <c r="D1047" s="355"/>
      <c r="E1047" s="355"/>
      <c r="F1047" s="355"/>
      <c r="G1047" s="355"/>
      <c r="H1047" s="355"/>
      <c r="I1047" s="355"/>
      <c r="J1047" s="355"/>
      <c r="Q1047" s="396"/>
      <c r="S1047" s="396"/>
      <c r="T1047" s="396"/>
      <c r="V1047" s="396"/>
      <c r="X1047" s="396"/>
      <c r="Y1047" s="396"/>
      <c r="AA1047" s="396"/>
      <c r="AB1047" s="396"/>
      <c r="AD1047" s="396"/>
      <c r="AE1047" s="396"/>
      <c r="AG1047" s="396"/>
      <c r="AH1047" s="396"/>
      <c r="AJ1047" s="396"/>
      <c r="AK1047" s="396"/>
      <c r="AM1047" s="396"/>
      <c r="AN1047" s="396"/>
      <c r="AP1047" s="396"/>
      <c r="AV1047" s="396"/>
      <c r="AX1047" s="397"/>
      <c r="AY1047" s="398"/>
      <c r="AZ1047" s="399"/>
      <c r="BA1047" s="398"/>
      <c r="BB1047" s="399"/>
      <c r="BC1047" s="398"/>
      <c r="BD1047" s="398"/>
      <c r="BE1047" s="356"/>
      <c r="BF1047" s="356"/>
      <c r="BG1047" s="356"/>
      <c r="BH1047" s="356"/>
    </row>
    <row r="1048" spans="1:83" ht="21" x14ac:dyDescent="0.35">
      <c r="A1048" s="356" t="s">
        <v>271</v>
      </c>
      <c r="B1048" s="824" t="s">
        <v>420</v>
      </c>
      <c r="C1048" s="819"/>
      <c r="D1048" s="819"/>
      <c r="E1048" s="819"/>
      <c r="F1048" s="819"/>
      <c r="G1048" s="819"/>
      <c r="H1048" s="819"/>
      <c r="I1048" s="819"/>
      <c r="J1048" s="355"/>
      <c r="Q1048" s="396"/>
      <c r="S1048" s="396"/>
      <c r="T1048" s="396"/>
      <c r="V1048" s="396"/>
      <c r="X1048" s="396"/>
      <c r="Y1048" s="396"/>
      <c r="AA1048" s="396"/>
      <c r="AB1048" s="396"/>
      <c r="AD1048" s="396"/>
      <c r="AE1048" s="396"/>
      <c r="AG1048" s="396"/>
      <c r="AH1048" s="396"/>
      <c r="AJ1048" s="396"/>
      <c r="AK1048" s="396"/>
      <c r="AM1048" s="396"/>
      <c r="AN1048" s="396"/>
      <c r="AP1048" s="396"/>
      <c r="AV1048" s="396"/>
      <c r="AX1048" s="397"/>
      <c r="AY1048" s="398"/>
      <c r="AZ1048" s="399"/>
      <c r="BA1048" s="398"/>
      <c r="BB1048" s="399"/>
      <c r="BC1048" s="398"/>
      <c r="BD1048" s="398"/>
      <c r="BE1048" s="356"/>
      <c r="BF1048" s="356"/>
      <c r="BG1048" s="356"/>
      <c r="BH1048" s="356"/>
    </row>
    <row r="1049" spans="1:83" ht="21" x14ac:dyDescent="0.35">
      <c r="A1049" s="356" t="s">
        <v>272</v>
      </c>
      <c r="B1049" s="819">
        <v>30</v>
      </c>
      <c r="C1049" s="819"/>
      <c r="D1049" s="819"/>
      <c r="E1049" s="819"/>
      <c r="F1049" s="819"/>
      <c r="G1049" s="819"/>
      <c r="H1049" s="819"/>
      <c r="I1049" s="819"/>
      <c r="J1049" s="355"/>
      <c r="Q1049" s="396"/>
      <c r="S1049" s="396"/>
      <c r="T1049" s="396"/>
      <c r="V1049" s="396"/>
      <c r="X1049" s="396"/>
      <c r="Y1049" s="396"/>
      <c r="AA1049" s="396"/>
      <c r="AB1049" s="396"/>
      <c r="AD1049" s="396"/>
      <c r="AE1049" s="396"/>
      <c r="AG1049" s="396"/>
      <c r="AH1049" s="396"/>
      <c r="AJ1049" s="396"/>
      <c r="AK1049" s="396"/>
      <c r="AM1049" s="396"/>
      <c r="AN1049" s="396"/>
      <c r="AP1049" s="396"/>
      <c r="AV1049" s="396"/>
      <c r="AX1049" s="397"/>
      <c r="AY1049" s="398"/>
      <c r="AZ1049" s="399"/>
      <c r="BA1049" s="398"/>
      <c r="BB1049" s="399"/>
      <c r="BC1049" s="398"/>
      <c r="BD1049" s="398"/>
      <c r="BE1049" s="356"/>
      <c r="BF1049" s="360" t="str">
        <f>IF(B1049&lt;20,1,"")</f>
        <v/>
      </c>
      <c r="BG1049" s="360">
        <f>IF(AND(B1049&gt;19,B1049&lt;31),1,"")</f>
        <v>1</v>
      </c>
      <c r="BH1049" s="360" t="str">
        <f>IF(B1049&gt;30,1,"")</f>
        <v/>
      </c>
    </row>
    <row r="1050" spans="1:83" ht="21" x14ac:dyDescent="0.35">
      <c r="A1050" s="356" t="s">
        <v>273</v>
      </c>
      <c r="B1050" s="819" t="s">
        <v>421</v>
      </c>
      <c r="C1050" s="819"/>
      <c r="D1050" s="819"/>
      <c r="E1050" s="819"/>
      <c r="F1050" s="819"/>
      <c r="G1050" s="819"/>
      <c r="H1050" s="819"/>
      <c r="I1050" s="819"/>
      <c r="J1050" s="355"/>
      <c r="Q1050" s="396"/>
      <c r="S1050" s="396"/>
      <c r="T1050" s="396"/>
      <c r="V1050" s="396"/>
      <c r="X1050" s="396"/>
      <c r="Y1050" s="396"/>
      <c r="AA1050" s="396"/>
      <c r="AB1050" s="396"/>
      <c r="AD1050" s="396"/>
      <c r="AE1050" s="396"/>
      <c r="AG1050" s="396"/>
      <c r="AH1050" s="396"/>
      <c r="AJ1050" s="396"/>
      <c r="AK1050" s="396"/>
      <c r="AM1050" s="396"/>
      <c r="AN1050" s="396"/>
      <c r="AP1050" s="396"/>
      <c r="AV1050" s="396"/>
      <c r="AX1050" s="397"/>
      <c r="AY1050" s="398"/>
      <c r="AZ1050" s="399"/>
      <c r="BA1050" s="398"/>
      <c r="BB1050" s="399"/>
      <c r="BC1050" s="398"/>
      <c r="BD1050" s="398"/>
      <c r="BE1050" s="356"/>
      <c r="BF1050" s="356"/>
      <c r="BG1050" s="356"/>
      <c r="BH1050" s="356"/>
    </row>
    <row r="1051" spans="1:83" ht="21.75" thickBot="1" x14ac:dyDescent="0.4">
      <c r="A1051" s="355"/>
      <c r="B1051" s="355"/>
      <c r="C1051" s="355"/>
      <c r="D1051" s="355"/>
      <c r="E1051" s="355"/>
      <c r="F1051" s="355"/>
      <c r="G1051" s="355"/>
      <c r="H1051" s="355"/>
      <c r="I1051" s="355"/>
      <c r="J1051" s="355"/>
      <c r="Q1051" s="396"/>
      <c r="S1051" s="396"/>
      <c r="T1051" s="396"/>
      <c r="V1051" s="396"/>
      <c r="X1051" s="396"/>
      <c r="Y1051" s="396"/>
      <c r="AA1051" s="396"/>
      <c r="AB1051" s="396"/>
      <c r="AD1051" s="396"/>
      <c r="AE1051" s="396"/>
      <c r="AG1051" s="396"/>
      <c r="AH1051" s="396"/>
      <c r="AJ1051" s="396"/>
      <c r="AK1051" s="396"/>
      <c r="AM1051" s="396"/>
      <c r="AN1051" s="396"/>
      <c r="AP1051" s="396"/>
      <c r="AV1051" s="396"/>
      <c r="AX1051" s="397"/>
      <c r="AY1051" s="398"/>
      <c r="AZ1051" s="399"/>
      <c r="BA1051" s="398"/>
      <c r="BB1051" s="399"/>
      <c r="BC1051" s="398"/>
      <c r="BD1051" s="398"/>
      <c r="BE1051" s="356"/>
      <c r="BF1051" s="356"/>
      <c r="BG1051" s="356"/>
      <c r="BH1051" s="356"/>
    </row>
    <row r="1052" spans="1:83" ht="21.75" thickBot="1" x14ac:dyDescent="0.4">
      <c r="A1052" s="368" t="s">
        <v>275</v>
      </c>
      <c r="B1052" s="369">
        <v>4</v>
      </c>
      <c r="C1052" s="370"/>
      <c r="D1052" s="355"/>
      <c r="E1052" s="355"/>
      <c r="F1052" s="355"/>
      <c r="G1052" s="355"/>
      <c r="H1052" s="355"/>
      <c r="I1052" s="355"/>
      <c r="J1052" s="355"/>
      <c r="Q1052" s="364" t="str">
        <f t="shared" ref="Q1052:Q1074" si="977">IF(A1052="5) Quanto a sua casa pagava de conta de água mensalmente há 10 anos atrás (aproximadamente)?",F1052,"")</f>
        <v/>
      </c>
      <c r="R1052" s="388"/>
      <c r="S1052" s="364" t="str">
        <f t="shared" ref="S1052:S1074" si="978">IF(A1052="5) Quanto a sua casa pagava de conta de água mensalmente há 10 anos atrás (aproximadamente)?",I1052,"")</f>
        <v/>
      </c>
      <c r="T1052" s="445" t="str">
        <f t="shared" ref="T1052:T1074" si="979">IF(A1052="6) Quanto a sua casa paga de conta de água hoje?  ",F1052,"")</f>
        <v/>
      </c>
      <c r="U1052" s="388"/>
      <c r="V1052" s="445" t="str">
        <f t="shared" ref="V1052:V1074" si="980">IF(A1052="7) Quanto você acha que sua casa pagará de conta de água em 2030?",F1052,"")</f>
        <v/>
      </c>
      <c r="W1052" s="388"/>
      <c r="X1052" s="445" t="str">
        <f t="shared" ref="X1052:X1074" si="981">IF(A1052="7) Quanto você acha que sua casa pagará de conta de água em 2030?",I1052,"")</f>
        <v/>
      </c>
      <c r="Y1052" s="364" t="str">
        <f t="shared" ref="Y1052:Y1074" si="982">IF(A1052="8) Quanto você acha que sua casa pagará de conta de água em 2050?  ",F1052,"")</f>
        <v/>
      </c>
      <c r="Z1052" s="388"/>
      <c r="AA1052" s="364" t="str">
        <f t="shared" ref="AA1052:AA1074" si="983">IF(A1052="8) Quanto você acha que sua casa pagará de conta de água em 2050?  ",I1052,"")</f>
        <v/>
      </c>
      <c r="AB1052" s="445" t="str">
        <f t="shared" ref="AB1052:AB1074" si="984">IF(A1052="9) Há dez anos atrás, sua casa produzia quantas sacolinhas de lixo por semana (aproximadamente)?",F1052,"")</f>
        <v/>
      </c>
      <c r="AC1052" s="388"/>
      <c r="AD1052" s="445" t="str">
        <f t="shared" ref="AD1052:AD1074" si="985">IF(A1052="9) Há dez anos atrás, sua casa produzia quantas sacolinhas de lixo por semana (aproximadamente)?",I1052,"")</f>
        <v/>
      </c>
      <c r="AE1052" s="364" t="str">
        <f t="shared" ref="AE1052:AE1074" si="986">IF(A1052="10) Sua casa produz quantas sacolinhas de lixo por semana hoje em dia?   ",F1052,"")</f>
        <v/>
      </c>
      <c r="AF1052" s="388"/>
      <c r="AG1052" s="364"/>
      <c r="AH1052" s="445" t="str">
        <f t="shared" ref="AH1052:AH1074" si="987">IF(A1052="11) Quantas sacolinhas de lixo você acha que sua casa produzirá por semana em 2030?  ",F1052,"")</f>
        <v/>
      </c>
      <c r="AI1052" s="388"/>
      <c r="AJ1052" s="445" t="str">
        <f t="shared" ref="AJ1052:AJ1074" si="988">IF(A1052="11) Quantas sacolinhas de lixo você acha que sua casa produzirá por semana em 2030?  ",I1052,"")</f>
        <v/>
      </c>
      <c r="AK1052" s="364" t="str">
        <f t="shared" ref="AK1052:AK1074" si="989">IF(A1052="12) Quantas sacolinhas de lixo você acha que sua casa produzirá por semana em 2050?  ",F1052,"")</f>
        <v/>
      </c>
      <c r="AL1052" s="388"/>
      <c r="AM1052" s="364" t="str">
        <f t="shared" ref="AM1052:AM1074" si="990">IF(A1052="12) Quantas sacolinhas de lixo você acha que sua casa produzirá por semana em 2050?  ",I1052,"")</f>
        <v/>
      </c>
      <c r="AN1052" s="445" t="str">
        <f>IF(A1052="13) Qual porcentagem dos recursos financeiros de São Carlos era investida em abastecimento de água e estruturas de saneamento dez anos atrás? ",B1052,"")</f>
        <v/>
      </c>
      <c r="AO1052" s="388"/>
      <c r="AP1052" s="445" t="str">
        <f>IF(A1052="13) Qual porcentagem dos recursos financeiros de São Carlos era investida em abastecimento de água e estruturas de saneamento dez anos atrás? ",F1052,"")</f>
        <v/>
      </c>
      <c r="AQ1052" s="434" t="str">
        <f>IF(A1052="14) Qual porcentagem dos recursos financeiros de São Carlos é investida em abastecimento de água e estruturas de saneamento hoje? ",B1052,"")</f>
        <v/>
      </c>
      <c r="AR1052" s="451"/>
      <c r="AS1052" s="434" t="str">
        <f>IF(A1052="15) Qual porcentagem dos recursos financeiros de São Carlos será investida em abastecimento de água e estruturas de saneamento em 2030? ",B1052,"")</f>
        <v/>
      </c>
      <c r="AT1052" s="389"/>
      <c r="AU1052" s="435" t="str">
        <f>IF(A1052="15) Qual porcentagem dos recursos financeiros de São Carlos será investida em abastecimento de água e estruturas de saneamento em 2030? ",F1052,"")</f>
        <v/>
      </c>
      <c r="AV1052" s="364" t="str">
        <f>IF(A1052="16) Qual porcentagem dos recursos financeiros de São Carlos será investida em abastecimento de água e estruturas de saneamento em 2050?   ",B1052,"")</f>
        <v/>
      </c>
      <c r="AW1052" s="389"/>
      <c r="AX1052" s="365" t="str">
        <f>IF(A1052="16) Qual porcentagem dos recursos financeiros de São Carlos será investida em abastecimento de água e estruturas de saneamento em 2050?   ",B1052,"")</f>
        <v/>
      </c>
      <c r="AY1052" s="366" t="str">
        <f t="shared" ref="AY1052:AY1074" si="991">IF(A1052="17) De onde vem a água que você bebe?  ",H1052,"")</f>
        <v/>
      </c>
      <c r="AZ1052" s="358" t="str">
        <f t="shared" ref="AZ1052:AZ1074" si="992">IF(A1052="18) Quem é responsável por trazer água para sua casa?  ",H1052,"")</f>
        <v/>
      </c>
      <c r="BA1052" s="366" t="str">
        <f t="shared" ref="BA1052:BA1074" si="993">IF(A1052="19) O que acontece com o esgoto que sai da sua casa?  ",H1052,"")</f>
        <v/>
      </c>
      <c r="BB1052" s="358" t="str">
        <f t="shared" ref="BB1052:BB1074" si="994">IF(A1052="20) Quem consome mais água em sua cidade: a população, as indústrias ou as fazendas? ",H1052,"")</f>
        <v/>
      </c>
      <c r="BC1052" s="366" t="str">
        <f t="shared" ref="BC1052:BC1074" si="995">IF(A1052="21) Você se preocupa se a cidade em que você mora terá água para beber em 2100?  ",H1052,"")</f>
        <v/>
      </c>
      <c r="BD1052" s="367" t="str">
        <f t="shared" ref="BD1052:BD1074" si="996">IF(A1052="22) Você acredita que pode ajudar no processo de decisão sobre gerenciamento dos recursos hídricos?  Se sim, como? ",H1052,"")</f>
        <v/>
      </c>
      <c r="BE1052" s="356"/>
      <c r="BF1052" s="356"/>
      <c r="BG1052" s="356"/>
      <c r="BH1052" s="356"/>
    </row>
    <row r="1053" spans="1:83" ht="21.75" thickBot="1" x14ac:dyDescent="0.4">
      <c r="A1053" s="368" t="s">
        <v>276</v>
      </c>
      <c r="B1053" s="369">
        <v>4</v>
      </c>
      <c r="C1053" s="370"/>
      <c r="D1053" s="355"/>
      <c r="E1053" s="355"/>
      <c r="F1053" s="355"/>
      <c r="G1053" s="355"/>
      <c r="H1053" s="355"/>
      <c r="I1053" s="355"/>
      <c r="J1053" s="355"/>
      <c r="Q1053" s="364" t="str">
        <f t="shared" si="977"/>
        <v/>
      </c>
      <c r="R1053" s="388"/>
      <c r="S1053" s="364" t="str">
        <f t="shared" si="978"/>
        <v/>
      </c>
      <c r="T1053" s="445" t="str">
        <f t="shared" si="979"/>
        <v/>
      </c>
      <c r="U1053" s="388"/>
      <c r="V1053" s="445" t="str">
        <f t="shared" si="980"/>
        <v/>
      </c>
      <c r="W1053" s="388"/>
      <c r="X1053" s="445" t="str">
        <f t="shared" si="981"/>
        <v/>
      </c>
      <c r="Y1053" s="364" t="str">
        <f t="shared" si="982"/>
        <v/>
      </c>
      <c r="Z1053" s="388"/>
      <c r="AA1053" s="364" t="str">
        <f t="shared" si="983"/>
        <v/>
      </c>
      <c r="AB1053" s="445" t="str">
        <f t="shared" si="984"/>
        <v/>
      </c>
      <c r="AC1053" s="388"/>
      <c r="AD1053" s="445" t="str">
        <f t="shared" si="985"/>
        <v/>
      </c>
      <c r="AE1053" s="364" t="str">
        <f t="shared" si="986"/>
        <v/>
      </c>
      <c r="AF1053" s="388"/>
      <c r="AG1053" s="364"/>
      <c r="AH1053" s="445" t="str">
        <f t="shared" si="987"/>
        <v/>
      </c>
      <c r="AI1053" s="388"/>
      <c r="AJ1053" s="445" t="str">
        <f t="shared" si="988"/>
        <v/>
      </c>
      <c r="AK1053" s="364" t="str">
        <f t="shared" si="989"/>
        <v/>
      </c>
      <c r="AL1053" s="388"/>
      <c r="AM1053" s="364" t="str">
        <f t="shared" si="990"/>
        <v/>
      </c>
      <c r="AN1053" s="445" t="str">
        <f t="shared" ref="AN1053:AN1074" si="997">IF(A1053="13) Qual porcentagem dos recursos financeiros de São Carlos era investida em abastecimento de água e estruturas de saneamento dez anos atrás? ",B1053,"")</f>
        <v/>
      </c>
      <c r="AO1053" s="388"/>
      <c r="AP1053" s="445" t="str">
        <f t="shared" ref="AP1053:AP1074" si="998">IF(A1053="13) Qual porcentagem dos recursos financeiros de São Carlos era investida em abastecimento de água e estruturas de saneamento dez anos atrás? ",F1053,"")</f>
        <v/>
      </c>
      <c r="AQ1053" s="434" t="str">
        <f t="shared" ref="AQ1053:AQ1074" si="999">IF(A1053="14) Qual porcentagem dos recursos financeiros de São Carlos é investida em abastecimento de água e estruturas de saneamento hoje? ",B1053,"")</f>
        <v/>
      </c>
      <c r="AR1053" s="451"/>
      <c r="AS1053" s="434" t="str">
        <f t="shared" ref="AS1053:AS1074" si="1000">IF(A1053="15) Qual porcentagem dos recursos financeiros de São Carlos será investida em abastecimento de água e estruturas de saneamento em 2030? ",B1053,"")</f>
        <v/>
      </c>
      <c r="AT1053" s="389"/>
      <c r="AU1053" s="435" t="str">
        <f t="shared" ref="AU1053:AU1074" si="1001">IF(A1053="15) Qual porcentagem dos recursos financeiros de São Carlos será investida em abastecimento de água e estruturas de saneamento em 2030? ",F1053,"")</f>
        <v/>
      </c>
      <c r="AV1053" s="364" t="str">
        <f t="shared" ref="AV1053:AV1074" si="1002">IF(A1053="16) Qual porcentagem dos recursos financeiros de São Carlos será investida em abastecimento de água e estruturas de saneamento em 2050?   ",B1053,"")</f>
        <v/>
      </c>
      <c r="AW1053" s="389"/>
      <c r="AX1053" s="365" t="str">
        <f t="shared" ref="AX1053:AX1074" si="1003">IF(A1053="16) Qual porcentagem dos recursos financeiros de São Carlos será investida em abastecimento de água e estruturas de saneamento em 2050?   ",B1053,"")</f>
        <v/>
      </c>
      <c r="AY1053" s="366" t="str">
        <f t="shared" si="991"/>
        <v/>
      </c>
      <c r="AZ1053" s="358" t="str">
        <f t="shared" si="992"/>
        <v/>
      </c>
      <c r="BA1053" s="366" t="str">
        <f t="shared" si="993"/>
        <v/>
      </c>
      <c r="BB1053" s="358" t="str">
        <f t="shared" si="994"/>
        <v/>
      </c>
      <c r="BC1053" s="366" t="str">
        <f t="shared" si="995"/>
        <v/>
      </c>
      <c r="BD1053" s="367" t="str">
        <f t="shared" si="996"/>
        <v/>
      </c>
      <c r="BE1053" s="356"/>
      <c r="BF1053" s="356"/>
      <c r="BG1053" s="356"/>
      <c r="BH1053" s="356"/>
    </row>
    <row r="1054" spans="1:83" ht="21.75" thickBot="1" x14ac:dyDescent="0.4">
      <c r="A1054" s="368" t="s">
        <v>277</v>
      </c>
      <c r="B1054" s="369">
        <v>2</v>
      </c>
      <c r="C1054" s="371"/>
      <c r="D1054" s="355"/>
      <c r="E1054" s="355"/>
      <c r="F1054" s="355"/>
      <c r="G1054" s="355"/>
      <c r="H1054" s="355"/>
      <c r="I1054" s="355"/>
      <c r="J1054" s="355"/>
      <c r="Q1054" s="364" t="str">
        <f t="shared" si="977"/>
        <v/>
      </c>
      <c r="R1054" s="388"/>
      <c r="S1054" s="364" t="str">
        <f t="shared" si="978"/>
        <v/>
      </c>
      <c r="T1054" s="445" t="str">
        <f t="shared" si="979"/>
        <v/>
      </c>
      <c r="U1054" s="388"/>
      <c r="V1054" s="445" t="str">
        <f t="shared" si="980"/>
        <v/>
      </c>
      <c r="W1054" s="388"/>
      <c r="X1054" s="445" t="str">
        <f t="shared" si="981"/>
        <v/>
      </c>
      <c r="Y1054" s="364" t="str">
        <f t="shared" si="982"/>
        <v/>
      </c>
      <c r="Z1054" s="388"/>
      <c r="AA1054" s="364" t="str">
        <f t="shared" si="983"/>
        <v/>
      </c>
      <c r="AB1054" s="445" t="str">
        <f t="shared" si="984"/>
        <v/>
      </c>
      <c r="AC1054" s="388"/>
      <c r="AD1054" s="445" t="str">
        <f t="shared" si="985"/>
        <v/>
      </c>
      <c r="AE1054" s="364" t="str">
        <f t="shared" si="986"/>
        <v/>
      </c>
      <c r="AF1054" s="388"/>
      <c r="AG1054" s="364"/>
      <c r="AH1054" s="445" t="str">
        <f t="shared" si="987"/>
        <v/>
      </c>
      <c r="AI1054" s="388"/>
      <c r="AJ1054" s="445" t="str">
        <f t="shared" si="988"/>
        <v/>
      </c>
      <c r="AK1054" s="364" t="str">
        <f t="shared" si="989"/>
        <v/>
      </c>
      <c r="AL1054" s="388"/>
      <c r="AM1054" s="364" t="str">
        <f t="shared" si="990"/>
        <v/>
      </c>
      <c r="AN1054" s="445" t="str">
        <f t="shared" si="997"/>
        <v/>
      </c>
      <c r="AO1054" s="388"/>
      <c r="AP1054" s="445" t="str">
        <f t="shared" si="998"/>
        <v/>
      </c>
      <c r="AQ1054" s="434" t="str">
        <f t="shared" si="999"/>
        <v/>
      </c>
      <c r="AR1054" s="451"/>
      <c r="AS1054" s="434" t="str">
        <f t="shared" si="1000"/>
        <v/>
      </c>
      <c r="AT1054" s="389"/>
      <c r="AU1054" s="435" t="str">
        <f t="shared" si="1001"/>
        <v/>
      </c>
      <c r="AV1054" s="364" t="str">
        <f t="shared" si="1002"/>
        <v/>
      </c>
      <c r="AW1054" s="389"/>
      <c r="AX1054" s="365" t="str">
        <f t="shared" si="1003"/>
        <v/>
      </c>
      <c r="AY1054" s="366" t="str">
        <f t="shared" si="991"/>
        <v/>
      </c>
      <c r="AZ1054" s="358" t="str">
        <f t="shared" si="992"/>
        <v/>
      </c>
      <c r="BA1054" s="366" t="str">
        <f t="shared" si="993"/>
        <v/>
      </c>
      <c r="BB1054" s="358" t="str">
        <f t="shared" si="994"/>
        <v/>
      </c>
      <c r="BC1054" s="366" t="str">
        <f t="shared" si="995"/>
        <v/>
      </c>
      <c r="BD1054" s="367" t="str">
        <f t="shared" si="996"/>
        <v/>
      </c>
      <c r="BE1054" s="356"/>
      <c r="BF1054" s="356"/>
      <c r="BG1054" s="356"/>
      <c r="BH1054" s="356"/>
    </row>
    <row r="1055" spans="1:83" ht="21.75" thickBot="1" x14ac:dyDescent="0.4">
      <c r="A1055" s="368" t="s">
        <v>278</v>
      </c>
      <c r="B1055" s="369">
        <v>1</v>
      </c>
      <c r="C1055" s="370"/>
      <c r="D1055" s="355"/>
      <c r="E1055" s="355"/>
      <c r="F1055" s="355"/>
      <c r="G1055" s="355"/>
      <c r="H1055" s="355"/>
      <c r="I1055" s="355"/>
      <c r="J1055" s="355"/>
      <c r="Q1055" s="364" t="str">
        <f t="shared" si="977"/>
        <v/>
      </c>
      <c r="R1055" s="388"/>
      <c r="S1055" s="364" t="str">
        <f t="shared" si="978"/>
        <v/>
      </c>
      <c r="T1055" s="445" t="str">
        <f t="shared" si="979"/>
        <v/>
      </c>
      <c r="U1055" s="388"/>
      <c r="V1055" s="445" t="str">
        <f t="shared" si="980"/>
        <v/>
      </c>
      <c r="W1055" s="388"/>
      <c r="X1055" s="445" t="str">
        <f t="shared" si="981"/>
        <v/>
      </c>
      <c r="Y1055" s="364" t="str">
        <f t="shared" si="982"/>
        <v/>
      </c>
      <c r="Z1055" s="388"/>
      <c r="AA1055" s="364" t="str">
        <f t="shared" si="983"/>
        <v/>
      </c>
      <c r="AB1055" s="445" t="str">
        <f t="shared" si="984"/>
        <v/>
      </c>
      <c r="AC1055" s="388"/>
      <c r="AD1055" s="445" t="str">
        <f t="shared" si="985"/>
        <v/>
      </c>
      <c r="AE1055" s="364" t="str">
        <f t="shared" si="986"/>
        <v/>
      </c>
      <c r="AF1055" s="388"/>
      <c r="AG1055" s="364"/>
      <c r="AH1055" s="445" t="str">
        <f t="shared" si="987"/>
        <v/>
      </c>
      <c r="AI1055" s="388"/>
      <c r="AJ1055" s="445" t="str">
        <f t="shared" si="988"/>
        <v/>
      </c>
      <c r="AK1055" s="364" t="str">
        <f t="shared" si="989"/>
        <v/>
      </c>
      <c r="AL1055" s="388"/>
      <c r="AM1055" s="364" t="str">
        <f t="shared" si="990"/>
        <v/>
      </c>
      <c r="AN1055" s="445" t="str">
        <f t="shared" si="997"/>
        <v/>
      </c>
      <c r="AO1055" s="388"/>
      <c r="AP1055" s="445" t="str">
        <f t="shared" si="998"/>
        <v/>
      </c>
      <c r="AQ1055" s="434" t="str">
        <f t="shared" si="999"/>
        <v/>
      </c>
      <c r="AR1055" s="451"/>
      <c r="AS1055" s="434" t="str">
        <f t="shared" si="1000"/>
        <v/>
      </c>
      <c r="AT1055" s="389"/>
      <c r="AU1055" s="435" t="str">
        <f t="shared" si="1001"/>
        <v/>
      </c>
      <c r="AV1055" s="364" t="str">
        <f t="shared" si="1002"/>
        <v/>
      </c>
      <c r="AW1055" s="389"/>
      <c r="AX1055" s="365" t="str">
        <f t="shared" si="1003"/>
        <v/>
      </c>
      <c r="AY1055" s="366" t="str">
        <f t="shared" si="991"/>
        <v/>
      </c>
      <c r="AZ1055" s="358" t="str">
        <f t="shared" si="992"/>
        <v/>
      </c>
      <c r="BA1055" s="366" t="str">
        <f t="shared" si="993"/>
        <v/>
      </c>
      <c r="BB1055" s="358" t="str">
        <f t="shared" si="994"/>
        <v/>
      </c>
      <c r="BC1055" s="366" t="str">
        <f t="shared" si="995"/>
        <v/>
      </c>
      <c r="BD1055" s="367" t="str">
        <f t="shared" si="996"/>
        <v/>
      </c>
      <c r="BE1055" s="356"/>
      <c r="BF1055" s="356"/>
      <c r="BG1055" s="356"/>
      <c r="BH1055" s="356"/>
    </row>
    <row r="1056" spans="1:83" ht="21.75" thickBot="1" x14ac:dyDescent="0.4">
      <c r="A1056" s="368" t="s">
        <v>279</v>
      </c>
      <c r="B1056" s="369">
        <v>200</v>
      </c>
      <c r="C1056" s="372"/>
      <c r="D1056" s="814" t="s">
        <v>280</v>
      </c>
      <c r="E1056" s="815"/>
      <c r="F1056" s="373">
        <f>IF(B1052&gt;0,B1056/B1052,"")</f>
        <v>50</v>
      </c>
      <c r="G1056" s="368" t="s">
        <v>281</v>
      </c>
      <c r="H1056" s="374"/>
      <c r="I1056" s="375">
        <f>IF(B1052&gt;0,(F1056-F1057)/F1057,"")</f>
        <v>2.3333333333333335</v>
      </c>
      <c r="J1056" s="355"/>
      <c r="Q1056" s="364">
        <f t="shared" si="977"/>
        <v>50</v>
      </c>
      <c r="R1056" s="388"/>
      <c r="S1056" s="364">
        <f t="shared" si="978"/>
        <v>2.3333333333333335</v>
      </c>
      <c r="T1056" s="445" t="str">
        <f t="shared" si="979"/>
        <v/>
      </c>
      <c r="U1056" s="388"/>
      <c r="V1056" s="445" t="str">
        <f t="shared" si="980"/>
        <v/>
      </c>
      <c r="W1056" s="388"/>
      <c r="X1056" s="445" t="str">
        <f t="shared" si="981"/>
        <v/>
      </c>
      <c r="Y1056" s="364" t="str">
        <f t="shared" si="982"/>
        <v/>
      </c>
      <c r="Z1056" s="388"/>
      <c r="AA1056" s="364" t="str">
        <f t="shared" si="983"/>
        <v/>
      </c>
      <c r="AB1056" s="445" t="str">
        <f t="shared" si="984"/>
        <v/>
      </c>
      <c r="AC1056" s="388"/>
      <c r="AD1056" s="445" t="str">
        <f t="shared" si="985"/>
        <v/>
      </c>
      <c r="AE1056" s="364" t="str">
        <f t="shared" si="986"/>
        <v/>
      </c>
      <c r="AF1056" s="388"/>
      <c r="AG1056" s="364"/>
      <c r="AH1056" s="445" t="str">
        <f t="shared" si="987"/>
        <v/>
      </c>
      <c r="AI1056" s="388"/>
      <c r="AJ1056" s="445" t="str">
        <f t="shared" si="988"/>
        <v/>
      </c>
      <c r="AK1056" s="364" t="str">
        <f t="shared" si="989"/>
        <v/>
      </c>
      <c r="AL1056" s="388"/>
      <c r="AM1056" s="364" t="str">
        <f t="shared" si="990"/>
        <v/>
      </c>
      <c r="AN1056" s="445" t="str">
        <f t="shared" si="997"/>
        <v/>
      </c>
      <c r="AO1056" s="388"/>
      <c r="AP1056" s="445" t="str">
        <f t="shared" si="998"/>
        <v/>
      </c>
      <c r="AQ1056" s="434" t="str">
        <f t="shared" si="999"/>
        <v/>
      </c>
      <c r="AR1056" s="451"/>
      <c r="AS1056" s="434" t="str">
        <f t="shared" si="1000"/>
        <v/>
      </c>
      <c r="AT1056" s="389"/>
      <c r="AU1056" s="435" t="str">
        <f t="shared" si="1001"/>
        <v/>
      </c>
      <c r="AV1056" s="364" t="str">
        <f t="shared" si="1002"/>
        <v/>
      </c>
      <c r="AW1056" s="389"/>
      <c r="AX1056" s="365" t="str">
        <f t="shared" si="1003"/>
        <v/>
      </c>
      <c r="AY1056" s="366" t="str">
        <f t="shared" si="991"/>
        <v/>
      </c>
      <c r="AZ1056" s="358" t="str">
        <f t="shared" si="992"/>
        <v/>
      </c>
      <c r="BA1056" s="366" t="str">
        <f t="shared" si="993"/>
        <v/>
      </c>
      <c r="BB1056" s="358" t="str">
        <f t="shared" si="994"/>
        <v/>
      </c>
      <c r="BC1056" s="366" t="str">
        <f t="shared" si="995"/>
        <v/>
      </c>
      <c r="BD1056" s="367" t="str">
        <f t="shared" si="996"/>
        <v/>
      </c>
      <c r="BE1056" s="356"/>
      <c r="BF1056" s="356"/>
      <c r="BG1056" s="356"/>
      <c r="BH1056" s="356"/>
    </row>
    <row r="1057" spans="1:60" ht="21.75" thickBot="1" x14ac:dyDescent="0.4">
      <c r="A1057" s="368" t="s">
        <v>282</v>
      </c>
      <c r="B1057" s="369">
        <v>60</v>
      </c>
      <c r="C1057" s="372"/>
      <c r="D1057" s="814" t="s">
        <v>280</v>
      </c>
      <c r="E1057" s="815"/>
      <c r="F1057" s="373">
        <f>IF(B1053&gt;0,B1057/B1053,"")</f>
        <v>15</v>
      </c>
      <c r="G1057" s="376"/>
      <c r="H1057" s="377"/>
      <c r="I1057" s="378"/>
      <c r="J1057" s="355"/>
      <c r="Q1057" s="364" t="str">
        <f t="shared" si="977"/>
        <v/>
      </c>
      <c r="R1057" s="388"/>
      <c r="S1057" s="364" t="str">
        <f t="shared" si="978"/>
        <v/>
      </c>
      <c r="T1057" s="445">
        <f t="shared" si="979"/>
        <v>15</v>
      </c>
      <c r="U1057" s="388"/>
      <c r="V1057" s="445" t="str">
        <f t="shared" si="980"/>
        <v/>
      </c>
      <c r="W1057" s="388"/>
      <c r="X1057" s="445" t="str">
        <f t="shared" si="981"/>
        <v/>
      </c>
      <c r="Y1057" s="364" t="str">
        <f t="shared" si="982"/>
        <v/>
      </c>
      <c r="Z1057" s="388"/>
      <c r="AA1057" s="364" t="str">
        <f t="shared" si="983"/>
        <v/>
      </c>
      <c r="AB1057" s="445" t="str">
        <f t="shared" si="984"/>
        <v/>
      </c>
      <c r="AC1057" s="388"/>
      <c r="AD1057" s="445" t="str">
        <f t="shared" si="985"/>
        <v/>
      </c>
      <c r="AE1057" s="364" t="str">
        <f t="shared" si="986"/>
        <v/>
      </c>
      <c r="AF1057" s="388"/>
      <c r="AG1057" s="364"/>
      <c r="AH1057" s="445" t="str">
        <f t="shared" si="987"/>
        <v/>
      </c>
      <c r="AI1057" s="388"/>
      <c r="AJ1057" s="445" t="str">
        <f t="shared" si="988"/>
        <v/>
      </c>
      <c r="AK1057" s="364" t="str">
        <f t="shared" si="989"/>
        <v/>
      </c>
      <c r="AL1057" s="388"/>
      <c r="AM1057" s="364" t="str">
        <f t="shared" si="990"/>
        <v/>
      </c>
      <c r="AN1057" s="445" t="str">
        <f t="shared" si="997"/>
        <v/>
      </c>
      <c r="AO1057" s="388"/>
      <c r="AP1057" s="445" t="str">
        <f t="shared" si="998"/>
        <v/>
      </c>
      <c r="AQ1057" s="434" t="str">
        <f t="shared" si="999"/>
        <v/>
      </c>
      <c r="AR1057" s="451"/>
      <c r="AS1057" s="434" t="str">
        <f t="shared" si="1000"/>
        <v/>
      </c>
      <c r="AT1057" s="389"/>
      <c r="AU1057" s="435" t="str">
        <f t="shared" si="1001"/>
        <v/>
      </c>
      <c r="AV1057" s="364" t="str">
        <f t="shared" si="1002"/>
        <v/>
      </c>
      <c r="AW1057" s="389"/>
      <c r="AX1057" s="365" t="str">
        <f t="shared" si="1003"/>
        <v/>
      </c>
      <c r="AY1057" s="366" t="str">
        <f t="shared" si="991"/>
        <v/>
      </c>
      <c r="AZ1057" s="358" t="str">
        <f t="shared" si="992"/>
        <v/>
      </c>
      <c r="BA1057" s="366" t="str">
        <f t="shared" si="993"/>
        <v/>
      </c>
      <c r="BB1057" s="358" t="str">
        <f t="shared" si="994"/>
        <v/>
      </c>
      <c r="BC1057" s="366" t="str">
        <f t="shared" si="995"/>
        <v/>
      </c>
      <c r="BD1057" s="367" t="str">
        <f t="shared" si="996"/>
        <v/>
      </c>
      <c r="BE1057" s="356"/>
      <c r="BF1057" s="356"/>
      <c r="BG1057" s="356"/>
      <c r="BH1057" s="356"/>
    </row>
    <row r="1058" spans="1:60" ht="21.75" thickBot="1" x14ac:dyDescent="0.4">
      <c r="A1058" s="368" t="s">
        <v>283</v>
      </c>
      <c r="B1058" s="369">
        <v>100</v>
      </c>
      <c r="C1058" s="372"/>
      <c r="D1058" s="814" t="s">
        <v>280</v>
      </c>
      <c r="E1058" s="815"/>
      <c r="F1058" s="373">
        <f>IF(B1054&gt;0,B1058/B1054,"")</f>
        <v>50</v>
      </c>
      <c r="G1058" s="368" t="s">
        <v>284</v>
      </c>
      <c r="H1058" s="374"/>
      <c r="I1058" s="375">
        <f>IF(B1053&gt;0,(F1058-F1057)/F1057,"")</f>
        <v>2.3333333333333335</v>
      </c>
      <c r="J1058" s="355"/>
      <c r="Q1058" s="364" t="str">
        <f t="shared" si="977"/>
        <v/>
      </c>
      <c r="R1058" s="388"/>
      <c r="S1058" s="364" t="str">
        <f t="shared" si="978"/>
        <v/>
      </c>
      <c r="T1058" s="445" t="str">
        <f t="shared" si="979"/>
        <v/>
      </c>
      <c r="U1058" s="388"/>
      <c r="V1058" s="445">
        <f t="shared" si="980"/>
        <v>50</v>
      </c>
      <c r="W1058" s="388"/>
      <c r="X1058" s="445">
        <f t="shared" si="981"/>
        <v>2.3333333333333335</v>
      </c>
      <c r="Y1058" s="364" t="str">
        <f t="shared" si="982"/>
        <v/>
      </c>
      <c r="Z1058" s="388"/>
      <c r="AA1058" s="364" t="str">
        <f t="shared" si="983"/>
        <v/>
      </c>
      <c r="AB1058" s="445" t="str">
        <f t="shared" si="984"/>
        <v/>
      </c>
      <c r="AC1058" s="388"/>
      <c r="AD1058" s="445" t="str">
        <f t="shared" si="985"/>
        <v/>
      </c>
      <c r="AE1058" s="364" t="str">
        <f t="shared" si="986"/>
        <v/>
      </c>
      <c r="AF1058" s="388"/>
      <c r="AG1058" s="364"/>
      <c r="AH1058" s="445" t="str">
        <f t="shared" si="987"/>
        <v/>
      </c>
      <c r="AI1058" s="388"/>
      <c r="AJ1058" s="445" t="str">
        <f t="shared" si="988"/>
        <v/>
      </c>
      <c r="AK1058" s="364" t="str">
        <f t="shared" si="989"/>
        <v/>
      </c>
      <c r="AL1058" s="388"/>
      <c r="AM1058" s="364" t="str">
        <f t="shared" si="990"/>
        <v/>
      </c>
      <c r="AN1058" s="445" t="str">
        <f t="shared" si="997"/>
        <v/>
      </c>
      <c r="AO1058" s="388"/>
      <c r="AP1058" s="445" t="str">
        <f t="shared" si="998"/>
        <v/>
      </c>
      <c r="AQ1058" s="434" t="str">
        <f t="shared" si="999"/>
        <v/>
      </c>
      <c r="AR1058" s="451"/>
      <c r="AS1058" s="434" t="str">
        <f t="shared" si="1000"/>
        <v/>
      </c>
      <c r="AT1058" s="389"/>
      <c r="AU1058" s="435" t="str">
        <f t="shared" si="1001"/>
        <v/>
      </c>
      <c r="AV1058" s="364" t="str">
        <f t="shared" si="1002"/>
        <v/>
      </c>
      <c r="AW1058" s="389"/>
      <c r="AX1058" s="365" t="str">
        <f t="shared" si="1003"/>
        <v/>
      </c>
      <c r="AY1058" s="366" t="str">
        <f t="shared" si="991"/>
        <v/>
      </c>
      <c r="AZ1058" s="358" t="str">
        <f t="shared" si="992"/>
        <v/>
      </c>
      <c r="BA1058" s="366" t="str">
        <f t="shared" si="993"/>
        <v/>
      </c>
      <c r="BB1058" s="358" t="str">
        <f t="shared" si="994"/>
        <v/>
      </c>
      <c r="BC1058" s="366" t="str">
        <f t="shared" si="995"/>
        <v/>
      </c>
      <c r="BD1058" s="367" t="str">
        <f t="shared" si="996"/>
        <v/>
      </c>
      <c r="BE1058" s="356"/>
      <c r="BF1058" s="356"/>
      <c r="BG1058" s="356"/>
      <c r="BH1058" s="356"/>
    </row>
    <row r="1059" spans="1:60" ht="21.75" thickBot="1" x14ac:dyDescent="0.4">
      <c r="A1059" s="368" t="s">
        <v>285</v>
      </c>
      <c r="B1059" s="369">
        <v>100</v>
      </c>
      <c r="C1059" s="372"/>
      <c r="D1059" s="814" t="s">
        <v>280</v>
      </c>
      <c r="E1059" s="815"/>
      <c r="F1059" s="373">
        <f>IF(B1055&gt;0,B1059/B1055,"")</f>
        <v>100</v>
      </c>
      <c r="G1059" s="368" t="s">
        <v>286</v>
      </c>
      <c r="H1059" s="374"/>
      <c r="I1059" s="375">
        <f>IF(B1054&gt;0,(F1059-F1057)/F1057,"")</f>
        <v>5.666666666666667</v>
      </c>
      <c r="J1059" s="355"/>
      <c r="Q1059" s="364" t="str">
        <f t="shared" si="977"/>
        <v/>
      </c>
      <c r="R1059" s="388"/>
      <c r="S1059" s="364" t="str">
        <f t="shared" si="978"/>
        <v/>
      </c>
      <c r="T1059" s="445" t="str">
        <f t="shared" si="979"/>
        <v/>
      </c>
      <c r="U1059" s="388"/>
      <c r="V1059" s="445" t="str">
        <f t="shared" si="980"/>
        <v/>
      </c>
      <c r="W1059" s="388"/>
      <c r="X1059" s="445" t="str">
        <f t="shared" si="981"/>
        <v/>
      </c>
      <c r="Y1059" s="364">
        <f t="shared" si="982"/>
        <v>100</v>
      </c>
      <c r="Z1059" s="388"/>
      <c r="AA1059" s="364">
        <f t="shared" si="983"/>
        <v>5.666666666666667</v>
      </c>
      <c r="AB1059" s="445" t="str">
        <f t="shared" si="984"/>
        <v/>
      </c>
      <c r="AC1059" s="388"/>
      <c r="AD1059" s="445" t="str">
        <f t="shared" si="985"/>
        <v/>
      </c>
      <c r="AE1059" s="364" t="str">
        <f t="shared" si="986"/>
        <v/>
      </c>
      <c r="AF1059" s="388"/>
      <c r="AG1059" s="364"/>
      <c r="AH1059" s="445" t="str">
        <f t="shared" si="987"/>
        <v/>
      </c>
      <c r="AI1059" s="388"/>
      <c r="AJ1059" s="445" t="str">
        <f t="shared" si="988"/>
        <v/>
      </c>
      <c r="AK1059" s="364" t="str">
        <f t="shared" si="989"/>
        <v/>
      </c>
      <c r="AL1059" s="388"/>
      <c r="AM1059" s="364" t="str">
        <f t="shared" si="990"/>
        <v/>
      </c>
      <c r="AN1059" s="445" t="str">
        <f t="shared" si="997"/>
        <v/>
      </c>
      <c r="AO1059" s="388"/>
      <c r="AP1059" s="445" t="str">
        <f t="shared" si="998"/>
        <v/>
      </c>
      <c r="AQ1059" s="434" t="str">
        <f t="shared" si="999"/>
        <v/>
      </c>
      <c r="AR1059" s="451"/>
      <c r="AS1059" s="434" t="str">
        <f t="shared" si="1000"/>
        <v/>
      </c>
      <c r="AT1059" s="389"/>
      <c r="AU1059" s="435" t="str">
        <f t="shared" si="1001"/>
        <v/>
      </c>
      <c r="AV1059" s="364" t="str">
        <f t="shared" si="1002"/>
        <v/>
      </c>
      <c r="AW1059" s="389"/>
      <c r="AX1059" s="365" t="str">
        <f t="shared" si="1003"/>
        <v/>
      </c>
      <c r="AY1059" s="366" t="str">
        <f t="shared" si="991"/>
        <v/>
      </c>
      <c r="AZ1059" s="358" t="str">
        <f t="shared" si="992"/>
        <v/>
      </c>
      <c r="BA1059" s="366" t="str">
        <f t="shared" si="993"/>
        <v/>
      </c>
      <c r="BB1059" s="358" t="str">
        <f t="shared" si="994"/>
        <v/>
      </c>
      <c r="BC1059" s="366" t="str">
        <f t="shared" si="995"/>
        <v/>
      </c>
      <c r="BD1059" s="367" t="str">
        <f t="shared" si="996"/>
        <v/>
      </c>
      <c r="BE1059" s="356"/>
      <c r="BF1059" s="356"/>
      <c r="BG1059" s="356"/>
      <c r="BH1059" s="356"/>
    </row>
    <row r="1060" spans="1:60" ht="21.75" thickBot="1" x14ac:dyDescent="0.4">
      <c r="A1060" s="368" t="s">
        <v>287</v>
      </c>
      <c r="B1060" s="369">
        <v>2</v>
      </c>
      <c r="C1060" s="372"/>
      <c r="D1060" s="814" t="s">
        <v>288</v>
      </c>
      <c r="E1060" s="815"/>
      <c r="F1060" s="373">
        <f>IF(B1056&gt;0,B1060/B1052,"")</f>
        <v>0.5</v>
      </c>
      <c r="G1060" s="368" t="s">
        <v>281</v>
      </c>
      <c r="H1060" s="374"/>
      <c r="I1060" s="375">
        <f>IF(B1056&gt;0,(F1060-F1061)/F1061,"")</f>
        <v>1</v>
      </c>
      <c r="J1060" s="355"/>
      <c r="Q1060" s="364" t="str">
        <f t="shared" si="977"/>
        <v/>
      </c>
      <c r="R1060" s="388"/>
      <c r="S1060" s="364" t="str">
        <f t="shared" si="978"/>
        <v/>
      </c>
      <c r="T1060" s="445" t="str">
        <f t="shared" si="979"/>
        <v/>
      </c>
      <c r="U1060" s="388"/>
      <c r="V1060" s="445" t="str">
        <f t="shared" si="980"/>
        <v/>
      </c>
      <c r="W1060" s="388"/>
      <c r="X1060" s="445" t="str">
        <f t="shared" si="981"/>
        <v/>
      </c>
      <c r="Y1060" s="364" t="str">
        <f t="shared" si="982"/>
        <v/>
      </c>
      <c r="Z1060" s="388"/>
      <c r="AA1060" s="364" t="str">
        <f t="shared" si="983"/>
        <v/>
      </c>
      <c r="AB1060" s="445">
        <f t="shared" si="984"/>
        <v>0.5</v>
      </c>
      <c r="AC1060" s="388"/>
      <c r="AD1060" s="445">
        <f t="shared" si="985"/>
        <v>1</v>
      </c>
      <c r="AE1060" s="364" t="str">
        <f t="shared" si="986"/>
        <v/>
      </c>
      <c r="AF1060" s="388"/>
      <c r="AG1060" s="364"/>
      <c r="AH1060" s="445" t="str">
        <f t="shared" si="987"/>
        <v/>
      </c>
      <c r="AI1060" s="388"/>
      <c r="AJ1060" s="445" t="str">
        <f t="shared" si="988"/>
        <v/>
      </c>
      <c r="AK1060" s="364" t="str">
        <f t="shared" si="989"/>
        <v/>
      </c>
      <c r="AL1060" s="388"/>
      <c r="AM1060" s="364" t="str">
        <f t="shared" si="990"/>
        <v/>
      </c>
      <c r="AN1060" s="445" t="str">
        <f t="shared" si="997"/>
        <v/>
      </c>
      <c r="AO1060" s="388"/>
      <c r="AP1060" s="445" t="str">
        <f t="shared" si="998"/>
        <v/>
      </c>
      <c r="AQ1060" s="434" t="str">
        <f t="shared" si="999"/>
        <v/>
      </c>
      <c r="AR1060" s="451"/>
      <c r="AS1060" s="434" t="str">
        <f t="shared" si="1000"/>
        <v/>
      </c>
      <c r="AT1060" s="389"/>
      <c r="AU1060" s="435" t="str">
        <f t="shared" si="1001"/>
        <v/>
      </c>
      <c r="AV1060" s="364" t="str">
        <f t="shared" si="1002"/>
        <v/>
      </c>
      <c r="AW1060" s="389"/>
      <c r="AX1060" s="365" t="str">
        <f t="shared" si="1003"/>
        <v/>
      </c>
      <c r="AY1060" s="366" t="str">
        <f t="shared" si="991"/>
        <v/>
      </c>
      <c r="AZ1060" s="358" t="str">
        <f t="shared" si="992"/>
        <v/>
      </c>
      <c r="BA1060" s="366" t="str">
        <f t="shared" si="993"/>
        <v/>
      </c>
      <c r="BB1060" s="358" t="str">
        <f t="shared" si="994"/>
        <v/>
      </c>
      <c r="BC1060" s="366" t="str">
        <f t="shared" si="995"/>
        <v/>
      </c>
      <c r="BD1060" s="367" t="str">
        <f t="shared" si="996"/>
        <v/>
      </c>
      <c r="BE1060" s="356"/>
      <c r="BF1060" s="356"/>
      <c r="BG1060" s="356"/>
      <c r="BH1060" s="356"/>
    </row>
    <row r="1061" spans="1:60" ht="21.75" thickBot="1" x14ac:dyDescent="0.4">
      <c r="A1061" s="368" t="s">
        <v>289</v>
      </c>
      <c r="B1061" s="369">
        <v>1</v>
      </c>
      <c r="C1061" s="372"/>
      <c r="D1061" s="816" t="s">
        <v>288</v>
      </c>
      <c r="E1061" s="817"/>
      <c r="F1061" s="373">
        <f>IF(B1057&gt;0,B1061/B1053,"")</f>
        <v>0.25</v>
      </c>
      <c r="G1061" s="379"/>
      <c r="H1061" s="372"/>
      <c r="I1061" s="380"/>
      <c r="J1061" s="355"/>
      <c r="Q1061" s="364" t="str">
        <f t="shared" si="977"/>
        <v/>
      </c>
      <c r="R1061" s="388"/>
      <c r="S1061" s="364" t="str">
        <f t="shared" si="978"/>
        <v/>
      </c>
      <c r="T1061" s="445" t="str">
        <f t="shared" si="979"/>
        <v/>
      </c>
      <c r="U1061" s="388"/>
      <c r="V1061" s="445" t="str">
        <f t="shared" si="980"/>
        <v/>
      </c>
      <c r="W1061" s="388"/>
      <c r="X1061" s="445" t="str">
        <f t="shared" si="981"/>
        <v/>
      </c>
      <c r="Y1061" s="364" t="str">
        <f t="shared" si="982"/>
        <v/>
      </c>
      <c r="Z1061" s="388"/>
      <c r="AA1061" s="364" t="str">
        <f t="shared" si="983"/>
        <v/>
      </c>
      <c r="AB1061" s="445" t="str">
        <f t="shared" si="984"/>
        <v/>
      </c>
      <c r="AC1061" s="388"/>
      <c r="AD1061" s="445" t="str">
        <f t="shared" si="985"/>
        <v/>
      </c>
      <c r="AE1061" s="364">
        <f t="shared" si="986"/>
        <v>0.25</v>
      </c>
      <c r="AF1061" s="388"/>
      <c r="AG1061" s="364"/>
      <c r="AH1061" s="445" t="str">
        <f t="shared" si="987"/>
        <v/>
      </c>
      <c r="AI1061" s="388"/>
      <c r="AJ1061" s="445" t="str">
        <f t="shared" si="988"/>
        <v/>
      </c>
      <c r="AK1061" s="364" t="str">
        <f t="shared" si="989"/>
        <v/>
      </c>
      <c r="AL1061" s="388"/>
      <c r="AM1061" s="364" t="str">
        <f t="shared" si="990"/>
        <v/>
      </c>
      <c r="AN1061" s="445" t="str">
        <f t="shared" si="997"/>
        <v/>
      </c>
      <c r="AO1061" s="388"/>
      <c r="AP1061" s="445" t="str">
        <f t="shared" si="998"/>
        <v/>
      </c>
      <c r="AQ1061" s="434" t="str">
        <f t="shared" si="999"/>
        <v/>
      </c>
      <c r="AR1061" s="451"/>
      <c r="AS1061" s="434" t="str">
        <f t="shared" si="1000"/>
        <v/>
      </c>
      <c r="AT1061" s="389"/>
      <c r="AU1061" s="435" t="str">
        <f t="shared" si="1001"/>
        <v/>
      </c>
      <c r="AV1061" s="364" t="str">
        <f t="shared" si="1002"/>
        <v/>
      </c>
      <c r="AW1061" s="389"/>
      <c r="AX1061" s="365" t="str">
        <f t="shared" si="1003"/>
        <v/>
      </c>
      <c r="AY1061" s="366" t="str">
        <f t="shared" si="991"/>
        <v/>
      </c>
      <c r="AZ1061" s="358" t="str">
        <f t="shared" si="992"/>
        <v/>
      </c>
      <c r="BA1061" s="366" t="str">
        <f t="shared" si="993"/>
        <v/>
      </c>
      <c r="BB1061" s="358" t="str">
        <f t="shared" si="994"/>
        <v/>
      </c>
      <c r="BC1061" s="366" t="str">
        <f t="shared" si="995"/>
        <v/>
      </c>
      <c r="BD1061" s="367" t="str">
        <f t="shared" si="996"/>
        <v/>
      </c>
      <c r="BE1061" s="356"/>
      <c r="BF1061" s="356"/>
      <c r="BG1061" s="356"/>
      <c r="BH1061" s="356"/>
    </row>
    <row r="1062" spans="1:60" ht="21.75" thickBot="1" x14ac:dyDescent="0.4">
      <c r="A1062" s="368" t="s">
        <v>290</v>
      </c>
      <c r="B1062" s="369">
        <v>0.75</v>
      </c>
      <c r="C1062" s="372"/>
      <c r="D1062" s="814" t="s">
        <v>288</v>
      </c>
      <c r="E1062" s="815"/>
      <c r="F1062" s="373">
        <f>IF(B1058&gt;0,B1062/B1054,"")</f>
        <v>0.375</v>
      </c>
      <c r="G1062" s="368" t="s">
        <v>284</v>
      </c>
      <c r="H1062" s="374"/>
      <c r="I1062" s="375">
        <f>IF(B1057&gt;0,(F1062-F1061)/F1061,"")</f>
        <v>0.5</v>
      </c>
      <c r="J1062" s="355"/>
      <c r="Q1062" s="364" t="str">
        <f t="shared" si="977"/>
        <v/>
      </c>
      <c r="R1062" s="388"/>
      <c r="S1062" s="364" t="str">
        <f t="shared" si="978"/>
        <v/>
      </c>
      <c r="T1062" s="445" t="str">
        <f t="shared" si="979"/>
        <v/>
      </c>
      <c r="U1062" s="388"/>
      <c r="V1062" s="445" t="str">
        <f t="shared" si="980"/>
        <v/>
      </c>
      <c r="W1062" s="388"/>
      <c r="X1062" s="445" t="str">
        <f t="shared" si="981"/>
        <v/>
      </c>
      <c r="Y1062" s="364" t="str">
        <f t="shared" si="982"/>
        <v/>
      </c>
      <c r="Z1062" s="388"/>
      <c r="AA1062" s="364" t="str">
        <f t="shared" si="983"/>
        <v/>
      </c>
      <c r="AB1062" s="445" t="str">
        <f t="shared" si="984"/>
        <v/>
      </c>
      <c r="AC1062" s="388"/>
      <c r="AD1062" s="445" t="str">
        <f t="shared" si="985"/>
        <v/>
      </c>
      <c r="AE1062" s="364" t="str">
        <f t="shared" si="986"/>
        <v/>
      </c>
      <c r="AF1062" s="388"/>
      <c r="AG1062" s="364"/>
      <c r="AH1062" s="445">
        <f t="shared" si="987"/>
        <v>0.375</v>
      </c>
      <c r="AI1062" s="388"/>
      <c r="AJ1062" s="445">
        <f t="shared" si="988"/>
        <v>0.5</v>
      </c>
      <c r="AK1062" s="364" t="str">
        <f t="shared" si="989"/>
        <v/>
      </c>
      <c r="AL1062" s="388"/>
      <c r="AM1062" s="364" t="str">
        <f t="shared" si="990"/>
        <v/>
      </c>
      <c r="AN1062" s="445" t="str">
        <f t="shared" si="997"/>
        <v/>
      </c>
      <c r="AO1062" s="388"/>
      <c r="AP1062" s="445" t="str">
        <f t="shared" si="998"/>
        <v/>
      </c>
      <c r="AQ1062" s="434" t="str">
        <f t="shared" si="999"/>
        <v/>
      </c>
      <c r="AR1062" s="451"/>
      <c r="AS1062" s="434" t="str">
        <f t="shared" si="1000"/>
        <v/>
      </c>
      <c r="AT1062" s="389"/>
      <c r="AU1062" s="435" t="str">
        <f t="shared" si="1001"/>
        <v/>
      </c>
      <c r="AV1062" s="364" t="str">
        <f t="shared" si="1002"/>
        <v/>
      </c>
      <c r="AW1062" s="389"/>
      <c r="AX1062" s="365" t="str">
        <f t="shared" si="1003"/>
        <v/>
      </c>
      <c r="AY1062" s="366" t="str">
        <f t="shared" si="991"/>
        <v/>
      </c>
      <c r="AZ1062" s="358" t="str">
        <f t="shared" si="992"/>
        <v/>
      </c>
      <c r="BA1062" s="366" t="str">
        <f t="shared" si="993"/>
        <v/>
      </c>
      <c r="BB1062" s="358" t="str">
        <f t="shared" si="994"/>
        <v/>
      </c>
      <c r="BC1062" s="366" t="str">
        <f t="shared" si="995"/>
        <v/>
      </c>
      <c r="BD1062" s="367" t="str">
        <f t="shared" si="996"/>
        <v/>
      </c>
      <c r="BE1062" s="356"/>
      <c r="BF1062" s="356"/>
      <c r="BG1062" s="356"/>
      <c r="BH1062" s="356"/>
    </row>
    <row r="1063" spans="1:60" ht="21.75" thickBot="1" x14ac:dyDescent="0.4">
      <c r="A1063" s="368" t="s">
        <v>291</v>
      </c>
      <c r="B1063" s="369">
        <v>0.25</v>
      </c>
      <c r="C1063" s="372"/>
      <c r="D1063" s="814" t="s">
        <v>288</v>
      </c>
      <c r="E1063" s="815"/>
      <c r="F1063" s="373">
        <f>IF(B1059&gt;0,B1063/B1055,"")</f>
        <v>0.25</v>
      </c>
      <c r="G1063" s="368" t="s">
        <v>286</v>
      </c>
      <c r="H1063" s="374"/>
      <c r="I1063" s="375">
        <f>IF(B1058&gt;0,(F1063-F1061)/F1061,"")</f>
        <v>0</v>
      </c>
      <c r="J1063" s="355"/>
      <c r="Q1063" s="364" t="str">
        <f t="shared" si="977"/>
        <v/>
      </c>
      <c r="R1063" s="388"/>
      <c r="S1063" s="364" t="str">
        <f t="shared" si="978"/>
        <v/>
      </c>
      <c r="T1063" s="445" t="str">
        <f t="shared" si="979"/>
        <v/>
      </c>
      <c r="U1063" s="388"/>
      <c r="V1063" s="445" t="str">
        <f t="shared" si="980"/>
        <v/>
      </c>
      <c r="W1063" s="388"/>
      <c r="X1063" s="445" t="str">
        <f t="shared" si="981"/>
        <v/>
      </c>
      <c r="Y1063" s="364" t="str">
        <f t="shared" si="982"/>
        <v/>
      </c>
      <c r="Z1063" s="388"/>
      <c r="AA1063" s="364" t="str">
        <f t="shared" si="983"/>
        <v/>
      </c>
      <c r="AB1063" s="445" t="str">
        <f t="shared" si="984"/>
        <v/>
      </c>
      <c r="AC1063" s="388"/>
      <c r="AD1063" s="445" t="str">
        <f t="shared" si="985"/>
        <v/>
      </c>
      <c r="AE1063" s="364" t="str">
        <f t="shared" si="986"/>
        <v/>
      </c>
      <c r="AF1063" s="388"/>
      <c r="AG1063" s="364"/>
      <c r="AH1063" s="445" t="str">
        <f t="shared" si="987"/>
        <v/>
      </c>
      <c r="AI1063" s="388"/>
      <c r="AJ1063" s="445" t="str">
        <f t="shared" si="988"/>
        <v/>
      </c>
      <c r="AK1063" s="364">
        <f t="shared" si="989"/>
        <v>0.25</v>
      </c>
      <c r="AL1063" s="388"/>
      <c r="AM1063" s="364">
        <f t="shared" si="990"/>
        <v>0</v>
      </c>
      <c r="AN1063" s="445" t="str">
        <f t="shared" si="997"/>
        <v/>
      </c>
      <c r="AO1063" s="388"/>
      <c r="AP1063" s="445" t="str">
        <f t="shared" si="998"/>
        <v/>
      </c>
      <c r="AQ1063" s="434" t="str">
        <f t="shared" si="999"/>
        <v/>
      </c>
      <c r="AR1063" s="451"/>
      <c r="AS1063" s="434" t="str">
        <f t="shared" si="1000"/>
        <v/>
      </c>
      <c r="AT1063" s="389"/>
      <c r="AU1063" s="435" t="str">
        <f t="shared" si="1001"/>
        <v/>
      </c>
      <c r="AV1063" s="364" t="str">
        <f t="shared" si="1002"/>
        <v/>
      </c>
      <c r="AW1063" s="389"/>
      <c r="AX1063" s="365" t="str">
        <f t="shared" si="1003"/>
        <v/>
      </c>
      <c r="AY1063" s="366" t="str">
        <f t="shared" si="991"/>
        <v/>
      </c>
      <c r="AZ1063" s="358" t="str">
        <f t="shared" si="992"/>
        <v/>
      </c>
      <c r="BA1063" s="366" t="str">
        <f t="shared" si="993"/>
        <v/>
      </c>
      <c r="BB1063" s="358" t="str">
        <f t="shared" si="994"/>
        <v/>
      </c>
      <c r="BC1063" s="366" t="str">
        <f t="shared" si="995"/>
        <v/>
      </c>
      <c r="BD1063" s="367" t="str">
        <f t="shared" si="996"/>
        <v/>
      </c>
      <c r="BE1063" s="356"/>
      <c r="BF1063" s="356"/>
      <c r="BG1063" s="356"/>
      <c r="BH1063" s="356"/>
    </row>
    <row r="1064" spans="1:60" ht="21.75" thickBot="1" x14ac:dyDescent="0.4">
      <c r="A1064" s="368" t="s">
        <v>292</v>
      </c>
      <c r="B1064" s="381">
        <v>0.25</v>
      </c>
      <c r="C1064" s="372"/>
      <c r="D1064" s="368" t="s">
        <v>281</v>
      </c>
      <c r="E1064" s="374"/>
      <c r="F1064" s="375">
        <f>IF(B1064&gt;0,(B1064-B1065)/B1065,"")</f>
        <v>0.66666666666666674</v>
      </c>
      <c r="G1064" s="355"/>
      <c r="H1064" s="355"/>
      <c r="I1064" s="355"/>
      <c r="J1064" s="355"/>
      <c r="Q1064" s="364" t="str">
        <f t="shared" si="977"/>
        <v/>
      </c>
      <c r="R1064" s="388"/>
      <c r="S1064" s="364" t="str">
        <f t="shared" si="978"/>
        <v/>
      </c>
      <c r="T1064" s="445" t="str">
        <f t="shared" si="979"/>
        <v/>
      </c>
      <c r="U1064" s="388"/>
      <c r="V1064" s="445" t="str">
        <f t="shared" si="980"/>
        <v/>
      </c>
      <c r="W1064" s="388"/>
      <c r="X1064" s="445" t="str">
        <f t="shared" si="981"/>
        <v/>
      </c>
      <c r="Y1064" s="364" t="str">
        <f t="shared" si="982"/>
        <v/>
      </c>
      <c r="Z1064" s="388"/>
      <c r="AA1064" s="364" t="str">
        <f t="shared" si="983"/>
        <v/>
      </c>
      <c r="AB1064" s="445" t="str">
        <f t="shared" si="984"/>
        <v/>
      </c>
      <c r="AC1064" s="388"/>
      <c r="AD1064" s="445" t="str">
        <f t="shared" si="985"/>
        <v/>
      </c>
      <c r="AE1064" s="364" t="str">
        <f t="shared" si="986"/>
        <v/>
      </c>
      <c r="AF1064" s="388"/>
      <c r="AG1064" s="364"/>
      <c r="AH1064" s="445" t="str">
        <f t="shared" si="987"/>
        <v/>
      </c>
      <c r="AI1064" s="388"/>
      <c r="AJ1064" s="445" t="str">
        <f t="shared" si="988"/>
        <v/>
      </c>
      <c r="AK1064" s="364" t="str">
        <f t="shared" si="989"/>
        <v/>
      </c>
      <c r="AL1064" s="388"/>
      <c r="AM1064" s="364" t="str">
        <f t="shared" si="990"/>
        <v/>
      </c>
      <c r="AN1064" s="445">
        <f t="shared" si="997"/>
        <v>0.25</v>
      </c>
      <c r="AO1064" s="388"/>
      <c r="AP1064" s="445">
        <f t="shared" si="998"/>
        <v>0.66666666666666674</v>
      </c>
      <c r="AQ1064" s="434" t="str">
        <f t="shared" si="999"/>
        <v/>
      </c>
      <c r="AR1064" s="451"/>
      <c r="AS1064" s="434" t="str">
        <f t="shared" si="1000"/>
        <v/>
      </c>
      <c r="AT1064" s="389"/>
      <c r="AU1064" s="435" t="str">
        <f t="shared" si="1001"/>
        <v/>
      </c>
      <c r="AV1064" s="364" t="str">
        <f t="shared" si="1002"/>
        <v/>
      </c>
      <c r="AW1064" s="389"/>
      <c r="AX1064" s="365" t="str">
        <f t="shared" si="1003"/>
        <v/>
      </c>
      <c r="AY1064" s="366" t="str">
        <f t="shared" si="991"/>
        <v/>
      </c>
      <c r="AZ1064" s="358" t="str">
        <f t="shared" si="992"/>
        <v/>
      </c>
      <c r="BA1064" s="366" t="str">
        <f t="shared" si="993"/>
        <v/>
      </c>
      <c r="BB1064" s="358" t="str">
        <f t="shared" si="994"/>
        <v/>
      </c>
      <c r="BC1064" s="366" t="str">
        <f t="shared" si="995"/>
        <v/>
      </c>
      <c r="BD1064" s="367" t="str">
        <f t="shared" si="996"/>
        <v/>
      </c>
      <c r="BE1064" s="356"/>
      <c r="BF1064" s="356"/>
      <c r="BG1064" s="356"/>
      <c r="BH1064" s="356"/>
    </row>
    <row r="1065" spans="1:60" ht="21.75" thickBot="1" x14ac:dyDescent="0.4">
      <c r="A1065" s="368" t="s">
        <v>293</v>
      </c>
      <c r="B1065" s="381">
        <v>0.15</v>
      </c>
      <c r="C1065" s="372"/>
      <c r="D1065" s="382"/>
      <c r="E1065" s="372"/>
      <c r="F1065" s="380"/>
      <c r="G1065" s="355"/>
      <c r="H1065" s="355"/>
      <c r="I1065" s="355"/>
      <c r="J1065" s="355"/>
      <c r="Q1065" s="364" t="str">
        <f t="shared" si="977"/>
        <v/>
      </c>
      <c r="R1065" s="388"/>
      <c r="S1065" s="364" t="str">
        <f t="shared" si="978"/>
        <v/>
      </c>
      <c r="T1065" s="445" t="str">
        <f t="shared" si="979"/>
        <v/>
      </c>
      <c r="U1065" s="388"/>
      <c r="V1065" s="445" t="str">
        <f t="shared" si="980"/>
        <v/>
      </c>
      <c r="W1065" s="388"/>
      <c r="X1065" s="445" t="str">
        <f t="shared" si="981"/>
        <v/>
      </c>
      <c r="Y1065" s="364" t="str">
        <f t="shared" si="982"/>
        <v/>
      </c>
      <c r="Z1065" s="388"/>
      <c r="AA1065" s="364" t="str">
        <f t="shared" si="983"/>
        <v/>
      </c>
      <c r="AB1065" s="445" t="str">
        <f t="shared" si="984"/>
        <v/>
      </c>
      <c r="AC1065" s="388"/>
      <c r="AD1065" s="445" t="str">
        <f t="shared" si="985"/>
        <v/>
      </c>
      <c r="AE1065" s="364" t="str">
        <f t="shared" si="986"/>
        <v/>
      </c>
      <c r="AF1065" s="388"/>
      <c r="AG1065" s="364"/>
      <c r="AH1065" s="445" t="str">
        <f t="shared" si="987"/>
        <v/>
      </c>
      <c r="AI1065" s="388"/>
      <c r="AJ1065" s="445" t="str">
        <f t="shared" si="988"/>
        <v/>
      </c>
      <c r="AK1065" s="364" t="str">
        <f t="shared" si="989"/>
        <v/>
      </c>
      <c r="AL1065" s="388"/>
      <c r="AM1065" s="364" t="str">
        <f t="shared" si="990"/>
        <v/>
      </c>
      <c r="AN1065" s="445" t="str">
        <f t="shared" si="997"/>
        <v/>
      </c>
      <c r="AO1065" s="388"/>
      <c r="AP1065" s="445" t="str">
        <f t="shared" si="998"/>
        <v/>
      </c>
      <c r="AQ1065" s="434">
        <f t="shared" si="999"/>
        <v>0.15</v>
      </c>
      <c r="AR1065" s="451"/>
      <c r="AS1065" s="434" t="str">
        <f t="shared" si="1000"/>
        <v/>
      </c>
      <c r="AT1065" s="389"/>
      <c r="AU1065" s="435" t="str">
        <f t="shared" si="1001"/>
        <v/>
      </c>
      <c r="AV1065" s="364" t="str">
        <f t="shared" si="1002"/>
        <v/>
      </c>
      <c r="AW1065" s="389"/>
      <c r="AX1065" s="365" t="str">
        <f t="shared" si="1003"/>
        <v/>
      </c>
      <c r="AY1065" s="366" t="str">
        <f t="shared" si="991"/>
        <v/>
      </c>
      <c r="AZ1065" s="358" t="str">
        <f t="shared" si="992"/>
        <v/>
      </c>
      <c r="BA1065" s="366" t="str">
        <f t="shared" si="993"/>
        <v/>
      </c>
      <c r="BB1065" s="358" t="str">
        <f t="shared" si="994"/>
        <v/>
      </c>
      <c r="BC1065" s="366" t="str">
        <f t="shared" si="995"/>
        <v/>
      </c>
      <c r="BD1065" s="367" t="str">
        <f t="shared" si="996"/>
        <v/>
      </c>
      <c r="BE1065" s="356"/>
      <c r="BF1065" s="356"/>
      <c r="BG1065" s="356"/>
      <c r="BH1065" s="356"/>
    </row>
    <row r="1066" spans="1:60" ht="21.75" thickBot="1" x14ac:dyDescent="0.4">
      <c r="A1066" s="368" t="s">
        <v>294</v>
      </c>
      <c r="B1066" s="381">
        <v>0.25</v>
      </c>
      <c r="C1066" s="372"/>
      <c r="D1066" s="368" t="s">
        <v>284</v>
      </c>
      <c r="E1066" s="374"/>
      <c r="F1066" s="375">
        <f>IF(B1066&gt;0,(B1066-B1065)/B1065,"")</f>
        <v>0.66666666666666674</v>
      </c>
      <c r="G1066" s="355"/>
      <c r="H1066" s="355"/>
      <c r="I1066" s="355"/>
      <c r="J1066" s="355"/>
      <c r="Q1066" s="364" t="str">
        <f t="shared" si="977"/>
        <v/>
      </c>
      <c r="R1066" s="388"/>
      <c r="S1066" s="364" t="str">
        <f t="shared" si="978"/>
        <v/>
      </c>
      <c r="T1066" s="445" t="str">
        <f t="shared" si="979"/>
        <v/>
      </c>
      <c r="U1066" s="388"/>
      <c r="V1066" s="445" t="str">
        <f t="shared" si="980"/>
        <v/>
      </c>
      <c r="W1066" s="388"/>
      <c r="X1066" s="445" t="str">
        <f t="shared" si="981"/>
        <v/>
      </c>
      <c r="Y1066" s="364" t="str">
        <f t="shared" si="982"/>
        <v/>
      </c>
      <c r="Z1066" s="388"/>
      <c r="AA1066" s="364" t="str">
        <f t="shared" si="983"/>
        <v/>
      </c>
      <c r="AB1066" s="445" t="str">
        <f t="shared" si="984"/>
        <v/>
      </c>
      <c r="AC1066" s="388"/>
      <c r="AD1066" s="445" t="str">
        <f t="shared" si="985"/>
        <v/>
      </c>
      <c r="AE1066" s="364" t="str">
        <f t="shared" si="986"/>
        <v/>
      </c>
      <c r="AF1066" s="388"/>
      <c r="AG1066" s="364"/>
      <c r="AH1066" s="445" t="str">
        <f t="shared" si="987"/>
        <v/>
      </c>
      <c r="AI1066" s="388"/>
      <c r="AJ1066" s="445" t="str">
        <f t="shared" si="988"/>
        <v/>
      </c>
      <c r="AK1066" s="364" t="str">
        <f t="shared" si="989"/>
        <v/>
      </c>
      <c r="AL1066" s="388"/>
      <c r="AM1066" s="364" t="str">
        <f t="shared" si="990"/>
        <v/>
      </c>
      <c r="AN1066" s="445" t="str">
        <f t="shared" si="997"/>
        <v/>
      </c>
      <c r="AO1066" s="388"/>
      <c r="AP1066" s="445" t="str">
        <f t="shared" si="998"/>
        <v/>
      </c>
      <c r="AQ1066" s="434" t="str">
        <f t="shared" si="999"/>
        <v/>
      </c>
      <c r="AR1066" s="451"/>
      <c r="AS1066" s="434">
        <f t="shared" si="1000"/>
        <v>0.25</v>
      </c>
      <c r="AT1066" s="389"/>
      <c r="AU1066" s="435">
        <f t="shared" si="1001"/>
        <v>0.66666666666666674</v>
      </c>
      <c r="AV1066" s="364" t="str">
        <f t="shared" si="1002"/>
        <v/>
      </c>
      <c r="AW1066" s="389"/>
      <c r="AX1066" s="365" t="str">
        <f t="shared" si="1003"/>
        <v/>
      </c>
      <c r="AY1066" s="366" t="str">
        <f t="shared" si="991"/>
        <v/>
      </c>
      <c r="AZ1066" s="358" t="str">
        <f t="shared" si="992"/>
        <v/>
      </c>
      <c r="BA1066" s="366" t="str">
        <f t="shared" si="993"/>
        <v/>
      </c>
      <c r="BB1066" s="358" t="str">
        <f t="shared" si="994"/>
        <v/>
      </c>
      <c r="BC1066" s="366" t="str">
        <f t="shared" si="995"/>
        <v/>
      </c>
      <c r="BD1066" s="367" t="str">
        <f t="shared" si="996"/>
        <v/>
      </c>
      <c r="BE1066" s="356"/>
      <c r="BF1066" s="356"/>
      <c r="BG1066" s="356"/>
      <c r="BH1066" s="356"/>
    </row>
    <row r="1067" spans="1:60" ht="21.75" thickBot="1" x14ac:dyDescent="0.4">
      <c r="A1067" s="368" t="s">
        <v>295</v>
      </c>
      <c r="B1067" s="381">
        <v>0.15</v>
      </c>
      <c r="C1067" s="372"/>
      <c r="D1067" s="368" t="s">
        <v>286</v>
      </c>
      <c r="E1067" s="374"/>
      <c r="F1067" s="375">
        <f>IF(B1067&gt;0,(B1067-B1065)/B1065,"")</f>
        <v>0</v>
      </c>
      <c r="G1067" s="355"/>
      <c r="H1067" s="355"/>
      <c r="I1067" s="355"/>
      <c r="J1067" s="355"/>
      <c r="Q1067" s="364" t="str">
        <f t="shared" si="977"/>
        <v/>
      </c>
      <c r="R1067" s="388"/>
      <c r="S1067" s="364" t="str">
        <f t="shared" si="978"/>
        <v/>
      </c>
      <c r="T1067" s="445" t="str">
        <f t="shared" si="979"/>
        <v/>
      </c>
      <c r="U1067" s="388"/>
      <c r="V1067" s="445" t="str">
        <f t="shared" si="980"/>
        <v/>
      </c>
      <c r="W1067" s="388"/>
      <c r="X1067" s="445" t="str">
        <f t="shared" si="981"/>
        <v/>
      </c>
      <c r="Y1067" s="364" t="str">
        <f t="shared" si="982"/>
        <v/>
      </c>
      <c r="Z1067" s="388"/>
      <c r="AA1067" s="364" t="str">
        <f t="shared" si="983"/>
        <v/>
      </c>
      <c r="AB1067" s="445" t="str">
        <f t="shared" si="984"/>
        <v/>
      </c>
      <c r="AC1067" s="388"/>
      <c r="AD1067" s="445" t="str">
        <f t="shared" si="985"/>
        <v/>
      </c>
      <c r="AE1067" s="364" t="str">
        <f t="shared" si="986"/>
        <v/>
      </c>
      <c r="AF1067" s="388"/>
      <c r="AG1067" s="364"/>
      <c r="AH1067" s="445" t="str">
        <f t="shared" si="987"/>
        <v/>
      </c>
      <c r="AI1067" s="388"/>
      <c r="AJ1067" s="445" t="str">
        <f t="shared" si="988"/>
        <v/>
      </c>
      <c r="AK1067" s="364" t="str">
        <f t="shared" si="989"/>
        <v/>
      </c>
      <c r="AL1067" s="388"/>
      <c r="AM1067" s="364" t="str">
        <f t="shared" si="990"/>
        <v/>
      </c>
      <c r="AN1067" s="445" t="str">
        <f t="shared" si="997"/>
        <v/>
      </c>
      <c r="AO1067" s="388"/>
      <c r="AP1067" s="445" t="str">
        <f t="shared" si="998"/>
        <v/>
      </c>
      <c r="AQ1067" s="434" t="str">
        <f t="shared" si="999"/>
        <v/>
      </c>
      <c r="AR1067" s="451"/>
      <c r="AS1067" s="434" t="str">
        <f t="shared" si="1000"/>
        <v/>
      </c>
      <c r="AT1067" s="389"/>
      <c r="AU1067" s="435" t="str">
        <f t="shared" si="1001"/>
        <v/>
      </c>
      <c r="AV1067" s="364">
        <f t="shared" si="1002"/>
        <v>0.15</v>
      </c>
      <c r="AW1067" s="389"/>
      <c r="AX1067" s="365">
        <f>IF(A1067="16) Qual porcentagem dos recursos financeiros de São Carlos será investida em abastecimento de água e estruturas de saneamento em 2050?   ",F1067,"")</f>
        <v>0</v>
      </c>
      <c r="AY1067" s="366" t="str">
        <f t="shared" si="991"/>
        <v/>
      </c>
      <c r="AZ1067" s="358" t="str">
        <f t="shared" si="992"/>
        <v/>
      </c>
      <c r="BA1067" s="366" t="str">
        <f t="shared" si="993"/>
        <v/>
      </c>
      <c r="BB1067" s="358" t="str">
        <f t="shared" si="994"/>
        <v/>
      </c>
      <c r="BC1067" s="366" t="str">
        <f t="shared" si="995"/>
        <v/>
      </c>
      <c r="BD1067" s="367" t="str">
        <f t="shared" si="996"/>
        <v/>
      </c>
      <c r="BE1067" s="356"/>
      <c r="BF1067" s="356"/>
      <c r="BG1067" s="356"/>
      <c r="BH1067" s="356"/>
    </row>
    <row r="1068" spans="1:60" ht="21.75" thickBot="1" x14ac:dyDescent="0.4">
      <c r="A1068" s="355"/>
      <c r="B1068" s="355"/>
      <c r="C1068" s="355"/>
      <c r="D1068" s="355"/>
      <c r="E1068" s="355"/>
      <c r="F1068" s="383"/>
      <c r="G1068" s="355"/>
      <c r="H1068" s="823" t="s">
        <v>296</v>
      </c>
      <c r="I1068" s="823"/>
      <c r="J1068" s="355"/>
      <c r="Q1068" s="364" t="str">
        <f t="shared" si="977"/>
        <v/>
      </c>
      <c r="R1068" s="388"/>
      <c r="S1068" s="364" t="str">
        <f t="shared" si="978"/>
        <v/>
      </c>
      <c r="T1068" s="445" t="str">
        <f t="shared" si="979"/>
        <v/>
      </c>
      <c r="U1068" s="388"/>
      <c r="V1068" s="445" t="str">
        <f t="shared" si="980"/>
        <v/>
      </c>
      <c r="W1068" s="388"/>
      <c r="X1068" s="445" t="str">
        <f t="shared" si="981"/>
        <v/>
      </c>
      <c r="Y1068" s="364" t="str">
        <f t="shared" si="982"/>
        <v/>
      </c>
      <c r="Z1068" s="388"/>
      <c r="AA1068" s="364" t="str">
        <f t="shared" si="983"/>
        <v/>
      </c>
      <c r="AB1068" s="445" t="str">
        <f t="shared" si="984"/>
        <v/>
      </c>
      <c r="AC1068" s="388"/>
      <c r="AD1068" s="445" t="str">
        <f t="shared" si="985"/>
        <v/>
      </c>
      <c r="AE1068" s="364" t="str">
        <f t="shared" si="986"/>
        <v/>
      </c>
      <c r="AF1068" s="388"/>
      <c r="AG1068" s="364"/>
      <c r="AH1068" s="445" t="str">
        <f t="shared" si="987"/>
        <v/>
      </c>
      <c r="AI1068" s="388"/>
      <c r="AJ1068" s="445" t="str">
        <f t="shared" si="988"/>
        <v/>
      </c>
      <c r="AK1068" s="364" t="str">
        <f t="shared" si="989"/>
        <v/>
      </c>
      <c r="AL1068" s="388"/>
      <c r="AM1068" s="364" t="str">
        <f t="shared" si="990"/>
        <v/>
      </c>
      <c r="AN1068" s="445" t="str">
        <f t="shared" si="997"/>
        <v/>
      </c>
      <c r="AO1068" s="388"/>
      <c r="AP1068" s="445" t="str">
        <f t="shared" si="998"/>
        <v/>
      </c>
      <c r="AQ1068" s="434" t="str">
        <f t="shared" si="999"/>
        <v/>
      </c>
      <c r="AR1068" s="451"/>
      <c r="AS1068" s="434" t="str">
        <f t="shared" si="1000"/>
        <v/>
      </c>
      <c r="AT1068" s="389"/>
      <c r="AU1068" s="435" t="str">
        <f t="shared" si="1001"/>
        <v/>
      </c>
      <c r="AV1068" s="364" t="str">
        <f t="shared" si="1002"/>
        <v/>
      </c>
      <c r="AW1068" s="389"/>
      <c r="AX1068" s="365" t="str">
        <f t="shared" si="1003"/>
        <v/>
      </c>
      <c r="AY1068" s="366" t="str">
        <f t="shared" si="991"/>
        <v/>
      </c>
      <c r="AZ1068" s="358" t="str">
        <f t="shared" si="992"/>
        <v/>
      </c>
      <c r="BA1068" s="366" t="str">
        <f t="shared" si="993"/>
        <v/>
      </c>
      <c r="BB1068" s="358" t="str">
        <f t="shared" si="994"/>
        <v/>
      </c>
      <c r="BC1068" s="366" t="str">
        <f t="shared" si="995"/>
        <v/>
      </c>
      <c r="BD1068" s="367" t="str">
        <f t="shared" si="996"/>
        <v/>
      </c>
      <c r="BE1068" s="356"/>
      <c r="BF1068" s="356"/>
      <c r="BG1068" s="356"/>
      <c r="BH1068" s="356"/>
    </row>
    <row r="1069" spans="1:60" ht="21.75" thickBot="1" x14ac:dyDescent="0.4">
      <c r="A1069" s="368" t="s">
        <v>297</v>
      </c>
      <c r="B1069" s="820" t="s">
        <v>422</v>
      </c>
      <c r="C1069" s="821"/>
      <c r="D1069" s="821"/>
      <c r="E1069" s="821"/>
      <c r="F1069" s="821"/>
      <c r="G1069" s="822"/>
      <c r="H1069" s="819">
        <v>1</v>
      </c>
      <c r="I1069" s="819"/>
      <c r="J1069" s="355"/>
      <c r="Q1069" s="364" t="str">
        <f t="shared" si="977"/>
        <v/>
      </c>
      <c r="R1069" s="388"/>
      <c r="S1069" s="364" t="str">
        <f t="shared" si="978"/>
        <v/>
      </c>
      <c r="T1069" s="445" t="str">
        <f t="shared" si="979"/>
        <v/>
      </c>
      <c r="U1069" s="388"/>
      <c r="V1069" s="445" t="str">
        <f t="shared" si="980"/>
        <v/>
      </c>
      <c r="W1069" s="388"/>
      <c r="X1069" s="445" t="str">
        <f t="shared" si="981"/>
        <v/>
      </c>
      <c r="Y1069" s="364" t="str">
        <f t="shared" si="982"/>
        <v/>
      </c>
      <c r="Z1069" s="388"/>
      <c r="AA1069" s="364" t="str">
        <f t="shared" si="983"/>
        <v/>
      </c>
      <c r="AB1069" s="445" t="str">
        <f t="shared" si="984"/>
        <v/>
      </c>
      <c r="AC1069" s="388"/>
      <c r="AD1069" s="445" t="str">
        <f t="shared" si="985"/>
        <v/>
      </c>
      <c r="AE1069" s="364" t="str">
        <f t="shared" si="986"/>
        <v/>
      </c>
      <c r="AF1069" s="388"/>
      <c r="AG1069" s="364"/>
      <c r="AH1069" s="445" t="str">
        <f t="shared" si="987"/>
        <v/>
      </c>
      <c r="AI1069" s="388"/>
      <c r="AJ1069" s="445" t="str">
        <f t="shared" si="988"/>
        <v/>
      </c>
      <c r="AK1069" s="364" t="str">
        <f t="shared" si="989"/>
        <v/>
      </c>
      <c r="AL1069" s="388"/>
      <c r="AM1069" s="364" t="str">
        <f t="shared" si="990"/>
        <v/>
      </c>
      <c r="AN1069" s="445" t="str">
        <f t="shared" si="997"/>
        <v/>
      </c>
      <c r="AO1069" s="388"/>
      <c r="AP1069" s="445" t="str">
        <f t="shared" si="998"/>
        <v/>
      </c>
      <c r="AQ1069" s="434" t="str">
        <f t="shared" si="999"/>
        <v/>
      </c>
      <c r="AR1069" s="451"/>
      <c r="AS1069" s="434" t="str">
        <f t="shared" si="1000"/>
        <v/>
      </c>
      <c r="AT1069" s="389"/>
      <c r="AU1069" s="435" t="str">
        <f t="shared" si="1001"/>
        <v/>
      </c>
      <c r="AV1069" s="364" t="str">
        <f t="shared" si="1002"/>
        <v/>
      </c>
      <c r="AW1069" s="389"/>
      <c r="AX1069" s="365" t="str">
        <f t="shared" si="1003"/>
        <v/>
      </c>
      <c r="AY1069" s="366">
        <f t="shared" si="991"/>
        <v>1</v>
      </c>
      <c r="AZ1069" s="358" t="str">
        <f t="shared" si="992"/>
        <v/>
      </c>
      <c r="BA1069" s="366" t="str">
        <f t="shared" si="993"/>
        <v/>
      </c>
      <c r="BB1069" s="358" t="str">
        <f t="shared" si="994"/>
        <v/>
      </c>
      <c r="BC1069" s="366" t="str">
        <f t="shared" si="995"/>
        <v/>
      </c>
      <c r="BD1069" s="367" t="str">
        <f t="shared" si="996"/>
        <v/>
      </c>
      <c r="BE1069" s="356"/>
      <c r="BF1069" s="356"/>
      <c r="BG1069" s="356"/>
      <c r="BH1069" s="356"/>
    </row>
    <row r="1070" spans="1:60" ht="21.75" thickBot="1" x14ac:dyDescent="0.4">
      <c r="A1070" s="368" t="s">
        <v>299</v>
      </c>
      <c r="B1070" s="820" t="s">
        <v>300</v>
      </c>
      <c r="C1070" s="821"/>
      <c r="D1070" s="821"/>
      <c r="E1070" s="821"/>
      <c r="F1070" s="821"/>
      <c r="G1070" s="822"/>
      <c r="H1070" s="819">
        <v>1</v>
      </c>
      <c r="I1070" s="819"/>
      <c r="J1070" s="355"/>
      <c r="Q1070" s="364" t="str">
        <f t="shared" si="977"/>
        <v/>
      </c>
      <c r="R1070" s="388"/>
      <c r="S1070" s="364" t="str">
        <f t="shared" si="978"/>
        <v/>
      </c>
      <c r="T1070" s="445" t="str">
        <f t="shared" si="979"/>
        <v/>
      </c>
      <c r="U1070" s="388"/>
      <c r="V1070" s="445" t="str">
        <f t="shared" si="980"/>
        <v/>
      </c>
      <c r="W1070" s="388"/>
      <c r="X1070" s="445" t="str">
        <f t="shared" si="981"/>
        <v/>
      </c>
      <c r="Y1070" s="364" t="str">
        <f t="shared" si="982"/>
        <v/>
      </c>
      <c r="Z1070" s="388"/>
      <c r="AA1070" s="364" t="str">
        <f t="shared" si="983"/>
        <v/>
      </c>
      <c r="AB1070" s="445" t="str">
        <f t="shared" si="984"/>
        <v/>
      </c>
      <c r="AC1070" s="388"/>
      <c r="AD1070" s="445" t="str">
        <f t="shared" si="985"/>
        <v/>
      </c>
      <c r="AE1070" s="364" t="str">
        <f t="shared" si="986"/>
        <v/>
      </c>
      <c r="AF1070" s="388"/>
      <c r="AG1070" s="364"/>
      <c r="AH1070" s="445" t="str">
        <f t="shared" si="987"/>
        <v/>
      </c>
      <c r="AI1070" s="388"/>
      <c r="AJ1070" s="445" t="str">
        <f t="shared" si="988"/>
        <v/>
      </c>
      <c r="AK1070" s="364" t="str">
        <f t="shared" si="989"/>
        <v/>
      </c>
      <c r="AL1070" s="388"/>
      <c r="AM1070" s="364" t="str">
        <f t="shared" si="990"/>
        <v/>
      </c>
      <c r="AN1070" s="445" t="str">
        <f t="shared" si="997"/>
        <v/>
      </c>
      <c r="AO1070" s="388"/>
      <c r="AP1070" s="445" t="str">
        <f t="shared" si="998"/>
        <v/>
      </c>
      <c r="AQ1070" s="434" t="str">
        <f t="shared" si="999"/>
        <v/>
      </c>
      <c r="AR1070" s="451"/>
      <c r="AS1070" s="434" t="str">
        <f t="shared" si="1000"/>
        <v/>
      </c>
      <c r="AT1070" s="389"/>
      <c r="AU1070" s="435" t="str">
        <f t="shared" si="1001"/>
        <v/>
      </c>
      <c r="AV1070" s="364" t="str">
        <f t="shared" si="1002"/>
        <v/>
      </c>
      <c r="AW1070" s="389"/>
      <c r="AX1070" s="365" t="str">
        <f t="shared" si="1003"/>
        <v/>
      </c>
      <c r="AY1070" s="366" t="str">
        <f t="shared" si="991"/>
        <v/>
      </c>
      <c r="AZ1070" s="358">
        <f t="shared" si="992"/>
        <v>1</v>
      </c>
      <c r="BA1070" s="366" t="str">
        <f t="shared" si="993"/>
        <v/>
      </c>
      <c r="BB1070" s="358" t="str">
        <f t="shared" si="994"/>
        <v/>
      </c>
      <c r="BC1070" s="366" t="str">
        <f t="shared" si="995"/>
        <v/>
      </c>
      <c r="BD1070" s="367" t="str">
        <f t="shared" si="996"/>
        <v/>
      </c>
      <c r="BE1070" s="356"/>
      <c r="BF1070" s="356"/>
      <c r="BG1070" s="356"/>
      <c r="BH1070" s="356"/>
    </row>
    <row r="1071" spans="1:60" ht="21.75" thickBot="1" x14ac:dyDescent="0.4">
      <c r="A1071" s="368" t="s">
        <v>301</v>
      </c>
      <c r="B1071" s="820" t="s">
        <v>423</v>
      </c>
      <c r="C1071" s="821"/>
      <c r="D1071" s="821"/>
      <c r="E1071" s="821"/>
      <c r="F1071" s="821"/>
      <c r="G1071" s="822"/>
      <c r="H1071" s="819">
        <v>0</v>
      </c>
      <c r="I1071" s="819"/>
      <c r="J1071" s="355"/>
      <c r="Q1071" s="364" t="str">
        <f t="shared" si="977"/>
        <v/>
      </c>
      <c r="R1071" s="388"/>
      <c r="S1071" s="364" t="str">
        <f t="shared" si="978"/>
        <v/>
      </c>
      <c r="T1071" s="445" t="str">
        <f t="shared" si="979"/>
        <v/>
      </c>
      <c r="U1071" s="388"/>
      <c r="V1071" s="445" t="str">
        <f t="shared" si="980"/>
        <v/>
      </c>
      <c r="W1071" s="388"/>
      <c r="X1071" s="445" t="str">
        <f t="shared" si="981"/>
        <v/>
      </c>
      <c r="Y1071" s="364" t="str">
        <f t="shared" si="982"/>
        <v/>
      </c>
      <c r="Z1071" s="388"/>
      <c r="AA1071" s="364" t="str">
        <f t="shared" si="983"/>
        <v/>
      </c>
      <c r="AB1071" s="445" t="str">
        <f t="shared" si="984"/>
        <v/>
      </c>
      <c r="AC1071" s="388"/>
      <c r="AD1071" s="445" t="str">
        <f t="shared" si="985"/>
        <v/>
      </c>
      <c r="AE1071" s="364" t="str">
        <f t="shared" si="986"/>
        <v/>
      </c>
      <c r="AF1071" s="388"/>
      <c r="AG1071" s="364"/>
      <c r="AH1071" s="445" t="str">
        <f t="shared" si="987"/>
        <v/>
      </c>
      <c r="AI1071" s="388"/>
      <c r="AJ1071" s="445" t="str">
        <f t="shared" si="988"/>
        <v/>
      </c>
      <c r="AK1071" s="364" t="str">
        <f t="shared" si="989"/>
        <v/>
      </c>
      <c r="AL1071" s="388"/>
      <c r="AM1071" s="364" t="str">
        <f t="shared" si="990"/>
        <v/>
      </c>
      <c r="AN1071" s="445" t="str">
        <f t="shared" si="997"/>
        <v/>
      </c>
      <c r="AO1071" s="388"/>
      <c r="AP1071" s="445" t="str">
        <f t="shared" si="998"/>
        <v/>
      </c>
      <c r="AQ1071" s="434" t="str">
        <f t="shared" si="999"/>
        <v/>
      </c>
      <c r="AR1071" s="451"/>
      <c r="AS1071" s="434" t="str">
        <f t="shared" si="1000"/>
        <v/>
      </c>
      <c r="AT1071" s="389"/>
      <c r="AU1071" s="435" t="str">
        <f t="shared" si="1001"/>
        <v/>
      </c>
      <c r="AV1071" s="364" t="str">
        <f t="shared" si="1002"/>
        <v/>
      </c>
      <c r="AW1071" s="389"/>
      <c r="AX1071" s="365" t="str">
        <f t="shared" si="1003"/>
        <v/>
      </c>
      <c r="AY1071" s="366" t="str">
        <f t="shared" si="991"/>
        <v/>
      </c>
      <c r="AZ1071" s="358" t="str">
        <f t="shared" si="992"/>
        <v/>
      </c>
      <c r="BA1071" s="366">
        <f t="shared" si="993"/>
        <v>0</v>
      </c>
      <c r="BB1071" s="358" t="str">
        <f t="shared" si="994"/>
        <v/>
      </c>
      <c r="BC1071" s="366" t="str">
        <f t="shared" si="995"/>
        <v/>
      </c>
      <c r="BD1071" s="367" t="str">
        <f t="shared" si="996"/>
        <v/>
      </c>
      <c r="BE1071" s="356"/>
      <c r="BF1071" s="356"/>
      <c r="BG1071" s="356"/>
      <c r="BH1071" s="356"/>
    </row>
    <row r="1072" spans="1:60" ht="21.75" thickBot="1" x14ac:dyDescent="0.4">
      <c r="A1072" s="368" t="s">
        <v>302</v>
      </c>
      <c r="B1072" s="820" t="s">
        <v>3</v>
      </c>
      <c r="C1072" s="821"/>
      <c r="D1072" s="821"/>
      <c r="E1072" s="821"/>
      <c r="F1072" s="821"/>
      <c r="G1072" s="822"/>
      <c r="H1072" s="819">
        <v>1</v>
      </c>
      <c r="I1072" s="819"/>
      <c r="J1072" s="355"/>
      <c r="Q1072" s="364" t="str">
        <f t="shared" si="977"/>
        <v/>
      </c>
      <c r="R1072" s="388"/>
      <c r="S1072" s="364" t="str">
        <f t="shared" si="978"/>
        <v/>
      </c>
      <c r="T1072" s="445" t="str">
        <f t="shared" si="979"/>
        <v/>
      </c>
      <c r="U1072" s="388"/>
      <c r="V1072" s="445" t="str">
        <f t="shared" si="980"/>
        <v/>
      </c>
      <c r="W1072" s="388"/>
      <c r="X1072" s="445" t="str">
        <f t="shared" si="981"/>
        <v/>
      </c>
      <c r="Y1072" s="364" t="str">
        <f t="shared" si="982"/>
        <v/>
      </c>
      <c r="Z1072" s="388"/>
      <c r="AA1072" s="364" t="str">
        <f t="shared" si="983"/>
        <v/>
      </c>
      <c r="AB1072" s="445" t="str">
        <f t="shared" si="984"/>
        <v/>
      </c>
      <c r="AC1072" s="388"/>
      <c r="AD1072" s="445" t="str">
        <f t="shared" si="985"/>
        <v/>
      </c>
      <c r="AE1072" s="364" t="str">
        <f t="shared" si="986"/>
        <v/>
      </c>
      <c r="AF1072" s="388"/>
      <c r="AG1072" s="364"/>
      <c r="AH1072" s="445" t="str">
        <f t="shared" si="987"/>
        <v/>
      </c>
      <c r="AI1072" s="388"/>
      <c r="AJ1072" s="445" t="str">
        <f t="shared" si="988"/>
        <v/>
      </c>
      <c r="AK1072" s="364" t="str">
        <f t="shared" si="989"/>
        <v/>
      </c>
      <c r="AL1072" s="388"/>
      <c r="AM1072" s="364" t="str">
        <f t="shared" si="990"/>
        <v/>
      </c>
      <c r="AN1072" s="445" t="str">
        <f t="shared" si="997"/>
        <v/>
      </c>
      <c r="AO1072" s="388"/>
      <c r="AP1072" s="445" t="str">
        <f t="shared" si="998"/>
        <v/>
      </c>
      <c r="AQ1072" s="434" t="str">
        <f t="shared" si="999"/>
        <v/>
      </c>
      <c r="AR1072" s="451"/>
      <c r="AS1072" s="434" t="str">
        <f t="shared" si="1000"/>
        <v/>
      </c>
      <c r="AT1072" s="389"/>
      <c r="AU1072" s="435" t="str">
        <f t="shared" si="1001"/>
        <v/>
      </c>
      <c r="AV1072" s="364" t="str">
        <f t="shared" si="1002"/>
        <v/>
      </c>
      <c r="AW1072" s="389"/>
      <c r="AX1072" s="365" t="str">
        <f t="shared" si="1003"/>
        <v/>
      </c>
      <c r="AY1072" s="366" t="str">
        <f t="shared" si="991"/>
        <v/>
      </c>
      <c r="AZ1072" s="358" t="str">
        <f t="shared" si="992"/>
        <v/>
      </c>
      <c r="BA1072" s="366" t="str">
        <f t="shared" si="993"/>
        <v/>
      </c>
      <c r="BB1072" s="358">
        <f t="shared" si="994"/>
        <v>1</v>
      </c>
      <c r="BC1072" s="366" t="str">
        <f t="shared" si="995"/>
        <v/>
      </c>
      <c r="BD1072" s="367" t="str">
        <f t="shared" si="996"/>
        <v/>
      </c>
      <c r="BE1072" s="356"/>
      <c r="BF1072" s="356"/>
      <c r="BG1072" s="356"/>
      <c r="BH1072" s="356"/>
    </row>
    <row r="1073" spans="1:83" ht="21.75" thickBot="1" x14ac:dyDescent="0.4">
      <c r="A1073" s="368" t="s">
        <v>303</v>
      </c>
      <c r="B1073" s="820" t="s">
        <v>424</v>
      </c>
      <c r="C1073" s="821"/>
      <c r="D1073" s="821"/>
      <c r="E1073" s="821"/>
      <c r="F1073" s="821"/>
      <c r="G1073" s="822"/>
      <c r="H1073" s="819">
        <v>1</v>
      </c>
      <c r="I1073" s="819"/>
      <c r="J1073" s="355"/>
      <c r="Q1073" s="364" t="str">
        <f t="shared" si="977"/>
        <v/>
      </c>
      <c r="R1073" s="388"/>
      <c r="S1073" s="364" t="str">
        <f t="shared" si="978"/>
        <v/>
      </c>
      <c r="T1073" s="445" t="str">
        <f t="shared" si="979"/>
        <v/>
      </c>
      <c r="U1073" s="388"/>
      <c r="V1073" s="445" t="str">
        <f t="shared" si="980"/>
        <v/>
      </c>
      <c r="W1073" s="388"/>
      <c r="X1073" s="445" t="str">
        <f t="shared" si="981"/>
        <v/>
      </c>
      <c r="Y1073" s="364" t="str">
        <f t="shared" si="982"/>
        <v/>
      </c>
      <c r="Z1073" s="388"/>
      <c r="AA1073" s="364" t="str">
        <f t="shared" si="983"/>
        <v/>
      </c>
      <c r="AB1073" s="445" t="str">
        <f t="shared" si="984"/>
        <v/>
      </c>
      <c r="AC1073" s="388"/>
      <c r="AD1073" s="445" t="str">
        <f t="shared" si="985"/>
        <v/>
      </c>
      <c r="AE1073" s="364" t="str">
        <f t="shared" si="986"/>
        <v/>
      </c>
      <c r="AF1073" s="388"/>
      <c r="AG1073" s="364"/>
      <c r="AH1073" s="445" t="str">
        <f t="shared" si="987"/>
        <v/>
      </c>
      <c r="AI1073" s="388"/>
      <c r="AJ1073" s="445" t="str">
        <f t="shared" si="988"/>
        <v/>
      </c>
      <c r="AK1073" s="364" t="str">
        <f t="shared" si="989"/>
        <v/>
      </c>
      <c r="AL1073" s="388"/>
      <c r="AM1073" s="364" t="str">
        <f t="shared" si="990"/>
        <v/>
      </c>
      <c r="AN1073" s="445" t="str">
        <f t="shared" si="997"/>
        <v/>
      </c>
      <c r="AO1073" s="388"/>
      <c r="AP1073" s="445" t="str">
        <f t="shared" si="998"/>
        <v/>
      </c>
      <c r="AQ1073" s="434" t="str">
        <f t="shared" si="999"/>
        <v/>
      </c>
      <c r="AR1073" s="451"/>
      <c r="AS1073" s="434" t="str">
        <f t="shared" si="1000"/>
        <v/>
      </c>
      <c r="AT1073" s="389"/>
      <c r="AU1073" s="435" t="str">
        <f t="shared" si="1001"/>
        <v/>
      </c>
      <c r="AV1073" s="364" t="str">
        <f t="shared" si="1002"/>
        <v/>
      </c>
      <c r="AW1073" s="389"/>
      <c r="AX1073" s="365" t="str">
        <f t="shared" si="1003"/>
        <v/>
      </c>
      <c r="AY1073" s="366" t="str">
        <f t="shared" si="991"/>
        <v/>
      </c>
      <c r="AZ1073" s="358" t="str">
        <f t="shared" si="992"/>
        <v/>
      </c>
      <c r="BA1073" s="366" t="str">
        <f t="shared" si="993"/>
        <v/>
      </c>
      <c r="BB1073" s="358" t="str">
        <f t="shared" si="994"/>
        <v/>
      </c>
      <c r="BC1073" s="366">
        <f t="shared" si="995"/>
        <v>1</v>
      </c>
      <c r="BD1073" s="367" t="str">
        <f t="shared" si="996"/>
        <v/>
      </c>
      <c r="BE1073" s="356"/>
      <c r="BF1073" s="356"/>
      <c r="BG1073" s="356"/>
      <c r="BH1073" s="356"/>
    </row>
    <row r="1074" spans="1:83" ht="21.75" thickBot="1" x14ac:dyDescent="0.4">
      <c r="A1074" s="368" t="s">
        <v>305</v>
      </c>
      <c r="B1074" s="820"/>
      <c r="C1074" s="821"/>
      <c r="D1074" s="821"/>
      <c r="E1074" s="821"/>
      <c r="F1074" s="821"/>
      <c r="G1074" s="822"/>
      <c r="H1074" s="819"/>
      <c r="I1074" s="819"/>
      <c r="J1074" s="355"/>
      <c r="Q1074" s="364" t="str">
        <f t="shared" si="977"/>
        <v/>
      </c>
      <c r="R1074" s="388"/>
      <c r="S1074" s="364" t="str">
        <f t="shared" si="978"/>
        <v/>
      </c>
      <c r="T1074" s="445" t="str">
        <f t="shared" si="979"/>
        <v/>
      </c>
      <c r="U1074" s="388"/>
      <c r="V1074" s="445" t="str">
        <f t="shared" si="980"/>
        <v/>
      </c>
      <c r="W1074" s="388"/>
      <c r="X1074" s="445" t="str">
        <f t="shared" si="981"/>
        <v/>
      </c>
      <c r="Y1074" s="364" t="str">
        <f t="shared" si="982"/>
        <v/>
      </c>
      <c r="Z1074" s="388"/>
      <c r="AA1074" s="364" t="str">
        <f t="shared" si="983"/>
        <v/>
      </c>
      <c r="AB1074" s="445" t="str">
        <f t="shared" si="984"/>
        <v/>
      </c>
      <c r="AC1074" s="388"/>
      <c r="AD1074" s="445" t="str">
        <f t="shared" si="985"/>
        <v/>
      </c>
      <c r="AE1074" s="364" t="str">
        <f t="shared" si="986"/>
        <v/>
      </c>
      <c r="AF1074" s="388"/>
      <c r="AG1074" s="364"/>
      <c r="AH1074" s="445" t="str">
        <f t="shared" si="987"/>
        <v/>
      </c>
      <c r="AI1074" s="388"/>
      <c r="AJ1074" s="445" t="str">
        <f t="shared" si="988"/>
        <v/>
      </c>
      <c r="AK1074" s="364" t="str">
        <f t="shared" si="989"/>
        <v/>
      </c>
      <c r="AL1074" s="388"/>
      <c r="AM1074" s="364" t="str">
        <f t="shared" si="990"/>
        <v/>
      </c>
      <c r="AN1074" s="445" t="str">
        <f t="shared" si="997"/>
        <v/>
      </c>
      <c r="AO1074" s="388"/>
      <c r="AP1074" s="445" t="str">
        <f t="shared" si="998"/>
        <v/>
      </c>
      <c r="AQ1074" s="434" t="str">
        <f t="shared" si="999"/>
        <v/>
      </c>
      <c r="AR1074" s="451"/>
      <c r="AS1074" s="434" t="str">
        <f t="shared" si="1000"/>
        <v/>
      </c>
      <c r="AT1074" s="389"/>
      <c r="AU1074" s="435" t="str">
        <f t="shared" si="1001"/>
        <v/>
      </c>
      <c r="AV1074" s="364" t="str">
        <f t="shared" si="1002"/>
        <v/>
      </c>
      <c r="AW1074" s="389"/>
      <c r="AX1074" s="365" t="str">
        <f t="shared" si="1003"/>
        <v/>
      </c>
      <c r="AY1074" s="366" t="str">
        <f t="shared" si="991"/>
        <v/>
      </c>
      <c r="AZ1074" s="358" t="str">
        <f t="shared" si="992"/>
        <v/>
      </c>
      <c r="BA1074" s="366" t="str">
        <f t="shared" si="993"/>
        <v/>
      </c>
      <c r="BB1074" s="358" t="str">
        <f t="shared" si="994"/>
        <v/>
      </c>
      <c r="BC1074" s="366" t="str">
        <f t="shared" si="995"/>
        <v/>
      </c>
      <c r="BD1074" s="367">
        <f t="shared" si="996"/>
        <v>0</v>
      </c>
      <c r="BE1074" s="356"/>
      <c r="BF1074" s="356"/>
      <c r="BG1074" s="356"/>
      <c r="BH1074" s="356"/>
      <c r="BJ1074" s="360" t="str">
        <f>IF(B1049&lt;20,SUM(AY1048:BC1074),"")</f>
        <v/>
      </c>
      <c r="BK1074" s="360">
        <f>IF(AND(B1049&gt;19,B1049&lt;31),SUM(AY1048:BC1074),"")</f>
        <v>4</v>
      </c>
      <c r="BL1074" s="360" t="str">
        <f>IF(B1049&gt;30,SUM(AY1048:BC1074),"")</f>
        <v/>
      </c>
      <c r="BM1074" s="356"/>
      <c r="BN1074" s="360" t="str">
        <f>IF(AND(B1049&lt;20,BJ1074=0),1,"")</f>
        <v/>
      </c>
      <c r="BO1074" s="360" t="str">
        <f>IF(AND(B1049&lt;20,BJ1074=1),1,"")</f>
        <v/>
      </c>
      <c r="BP1074" s="360" t="str">
        <f>IF(AND(B1049&lt;20,BJ1074=2),1,"")</f>
        <v/>
      </c>
      <c r="BQ1074" s="360" t="str">
        <f>IF(AND(B1049&lt;20,BJ1074=3),1,"")</f>
        <v/>
      </c>
      <c r="BR1074" s="360" t="str">
        <f>IF(AND(B1049&lt;20,BJ1074=4),1,"")</f>
        <v/>
      </c>
      <c r="BS1074" s="360" t="str">
        <f>IF(AND(B1049&lt;20,BJ1074=5),1,"")</f>
        <v/>
      </c>
      <c r="BT1074" s="360" t="str">
        <f>IF(AND(AND(B1049&gt;19,B1049&lt;31),BK1074=0),1,"")</f>
        <v/>
      </c>
      <c r="BU1074" s="360" t="str">
        <f>IF(AND(AND(B1049&gt;19,B1049&lt;31),BK1074=1),1,"")</f>
        <v/>
      </c>
      <c r="BV1074" s="360" t="str">
        <f>IF(AND(AND(B1049&gt;19,B1049&lt;31),BK1074=2),1,"")</f>
        <v/>
      </c>
      <c r="BW1074" s="360" t="str">
        <f>IF(AND(AND(B1049&gt;19,B1049&lt;31),BK1074=3),1,"")</f>
        <v/>
      </c>
      <c r="BX1074" s="360">
        <f>IF(AND(AND(B1049&gt;19,B1049&lt;31),BK1074=4),1,"")</f>
        <v>1</v>
      </c>
      <c r="BY1074" s="360" t="str">
        <f>IF(AND(AND(B1049&gt;19,B1049&lt;31),BK1074=5),1,"")</f>
        <v/>
      </c>
      <c r="BZ1074" s="360" t="str">
        <f>IF(AND(B1049&gt;30,BL1074=0),1,"")</f>
        <v/>
      </c>
      <c r="CA1074" s="360" t="str">
        <f>IF(AND(B1049&gt;30,BL1074=1),1,"")</f>
        <v/>
      </c>
      <c r="CB1074" s="360" t="str">
        <f>IF(AND(B1049&gt;30,BL1074=2),1,"")</f>
        <v/>
      </c>
      <c r="CC1074" s="360" t="str">
        <f>IF(AND(B1049&gt;30,BL1074=3),1,"")</f>
        <v/>
      </c>
      <c r="CD1074" s="360" t="str">
        <f>IF(AND(B1049&gt;30,BL1074=4),1,"")</f>
        <v/>
      </c>
      <c r="CE1074" s="360" t="str">
        <f>IF(AND(B1049&gt;30,BL1074=5),1,"")</f>
        <v/>
      </c>
    </row>
    <row r="1075" spans="1:83" ht="36" x14ac:dyDescent="0.35">
      <c r="A1075" s="818" t="str">
        <f>CONCATENATE("Voluntário",J1075)</f>
        <v>Voluntário38</v>
      </c>
      <c r="B1075" s="818"/>
      <c r="C1075" s="818"/>
      <c r="D1075" s="818"/>
      <c r="E1075" s="818"/>
      <c r="F1075" s="818"/>
      <c r="G1075" s="818"/>
      <c r="H1075" s="818"/>
      <c r="I1075" s="818"/>
      <c r="J1075" s="355">
        <f>J1046+1</f>
        <v>38</v>
      </c>
      <c r="Q1075" s="396"/>
      <c r="S1075" s="396"/>
      <c r="T1075" s="396"/>
      <c r="V1075" s="396"/>
      <c r="X1075" s="396"/>
      <c r="Y1075" s="396"/>
      <c r="AA1075" s="396"/>
      <c r="AB1075" s="396"/>
      <c r="AD1075" s="396"/>
      <c r="AE1075" s="396"/>
      <c r="AG1075" s="396"/>
      <c r="AH1075" s="396"/>
      <c r="AJ1075" s="396"/>
      <c r="AK1075" s="396"/>
      <c r="AM1075" s="396"/>
      <c r="AN1075" s="396"/>
      <c r="AP1075" s="396"/>
      <c r="AV1075" s="396"/>
      <c r="AX1075" s="397"/>
      <c r="AY1075" s="398"/>
      <c r="AZ1075" s="399"/>
      <c r="BA1075" s="398"/>
      <c r="BB1075" s="399"/>
      <c r="BC1075" s="398"/>
      <c r="BD1075" s="398"/>
      <c r="BE1075" s="356"/>
      <c r="BF1075" s="356"/>
      <c r="BG1075" s="356"/>
      <c r="BH1075" s="356"/>
    </row>
    <row r="1076" spans="1:83" ht="21" x14ac:dyDescent="0.35">
      <c r="A1076" s="355"/>
      <c r="B1076" s="355"/>
      <c r="C1076" s="355"/>
      <c r="D1076" s="355"/>
      <c r="E1076" s="355"/>
      <c r="F1076" s="355"/>
      <c r="G1076" s="355"/>
      <c r="H1076" s="355"/>
      <c r="I1076" s="355"/>
      <c r="J1076" s="355"/>
      <c r="Q1076" s="396"/>
      <c r="S1076" s="396"/>
      <c r="T1076" s="396"/>
      <c r="V1076" s="396"/>
      <c r="X1076" s="396"/>
      <c r="Y1076" s="396"/>
      <c r="AA1076" s="396"/>
      <c r="AB1076" s="396"/>
      <c r="AD1076" s="396"/>
      <c r="AE1076" s="396"/>
      <c r="AG1076" s="396"/>
      <c r="AH1076" s="396"/>
      <c r="AJ1076" s="396"/>
      <c r="AK1076" s="396"/>
      <c r="AM1076" s="396"/>
      <c r="AN1076" s="396"/>
      <c r="AP1076" s="396"/>
      <c r="AV1076" s="396"/>
      <c r="AX1076" s="397"/>
      <c r="AY1076" s="398"/>
      <c r="AZ1076" s="399"/>
      <c r="BA1076" s="398"/>
      <c r="BB1076" s="399"/>
      <c r="BC1076" s="398"/>
      <c r="BD1076" s="398"/>
      <c r="BE1076" s="356"/>
      <c r="BF1076" s="356"/>
      <c r="BG1076" s="356"/>
      <c r="BH1076" s="356"/>
    </row>
    <row r="1077" spans="1:83" ht="21" x14ac:dyDescent="0.35">
      <c r="A1077" s="356" t="s">
        <v>271</v>
      </c>
      <c r="B1077" s="824" t="s">
        <v>425</v>
      </c>
      <c r="C1077" s="819"/>
      <c r="D1077" s="819"/>
      <c r="E1077" s="819"/>
      <c r="F1077" s="819"/>
      <c r="G1077" s="819"/>
      <c r="H1077" s="819"/>
      <c r="I1077" s="819"/>
      <c r="J1077" s="355"/>
      <c r="Q1077" s="396"/>
      <c r="S1077" s="396"/>
      <c r="T1077" s="396"/>
      <c r="V1077" s="396"/>
      <c r="X1077" s="396"/>
      <c r="Y1077" s="396"/>
      <c r="AA1077" s="396"/>
      <c r="AB1077" s="396"/>
      <c r="AD1077" s="396"/>
      <c r="AE1077" s="396"/>
      <c r="AG1077" s="396"/>
      <c r="AH1077" s="396"/>
      <c r="AJ1077" s="396"/>
      <c r="AK1077" s="396"/>
      <c r="AM1077" s="396"/>
      <c r="AN1077" s="396"/>
      <c r="AP1077" s="396"/>
      <c r="AV1077" s="396"/>
      <c r="AX1077" s="397"/>
      <c r="AY1077" s="398"/>
      <c r="AZ1077" s="399"/>
      <c r="BA1077" s="398"/>
      <c r="BB1077" s="399"/>
      <c r="BC1077" s="398"/>
      <c r="BD1077" s="398"/>
      <c r="BE1077" s="356"/>
      <c r="BF1077" s="356"/>
      <c r="BG1077" s="356"/>
      <c r="BH1077" s="356"/>
    </row>
    <row r="1078" spans="1:83" ht="21" x14ac:dyDescent="0.35">
      <c r="A1078" s="356" t="s">
        <v>272</v>
      </c>
      <c r="B1078" s="819">
        <v>36</v>
      </c>
      <c r="C1078" s="819"/>
      <c r="D1078" s="819"/>
      <c r="E1078" s="819"/>
      <c r="F1078" s="819"/>
      <c r="G1078" s="819"/>
      <c r="H1078" s="819"/>
      <c r="I1078" s="819"/>
      <c r="J1078" s="355"/>
      <c r="Q1078" s="396"/>
      <c r="S1078" s="396"/>
      <c r="T1078" s="396"/>
      <c r="V1078" s="396"/>
      <c r="X1078" s="396"/>
      <c r="Y1078" s="396"/>
      <c r="AA1078" s="396"/>
      <c r="AB1078" s="396"/>
      <c r="AD1078" s="396"/>
      <c r="AE1078" s="396"/>
      <c r="AG1078" s="396"/>
      <c r="AH1078" s="396"/>
      <c r="AJ1078" s="396"/>
      <c r="AK1078" s="396"/>
      <c r="AM1078" s="396"/>
      <c r="AN1078" s="396"/>
      <c r="AP1078" s="396"/>
      <c r="AV1078" s="396"/>
      <c r="AX1078" s="397"/>
      <c r="AY1078" s="398"/>
      <c r="AZ1078" s="399"/>
      <c r="BA1078" s="398"/>
      <c r="BB1078" s="399"/>
      <c r="BC1078" s="398"/>
      <c r="BD1078" s="398"/>
      <c r="BE1078" s="356"/>
      <c r="BF1078" s="360" t="str">
        <f>IF(B1078&lt;20,1,"")</f>
        <v/>
      </c>
      <c r="BG1078" s="360" t="str">
        <f>IF(AND(B1078&gt;19,B1078&lt;31),1,"")</f>
        <v/>
      </c>
      <c r="BH1078" s="360">
        <f>IF(B1078&gt;30,1,"")</f>
        <v>1</v>
      </c>
    </row>
    <row r="1079" spans="1:83" ht="21" x14ac:dyDescent="0.35">
      <c r="A1079" s="356" t="s">
        <v>273</v>
      </c>
      <c r="B1079" s="819" t="s">
        <v>426</v>
      </c>
      <c r="C1079" s="819"/>
      <c r="D1079" s="819"/>
      <c r="E1079" s="819"/>
      <c r="F1079" s="819"/>
      <c r="G1079" s="819"/>
      <c r="H1079" s="819"/>
      <c r="I1079" s="819"/>
      <c r="J1079" s="355"/>
      <c r="Q1079" s="396"/>
      <c r="S1079" s="396"/>
      <c r="T1079" s="396"/>
      <c r="V1079" s="396"/>
      <c r="X1079" s="396"/>
      <c r="Y1079" s="396"/>
      <c r="AA1079" s="396"/>
      <c r="AB1079" s="396"/>
      <c r="AD1079" s="396"/>
      <c r="AE1079" s="396"/>
      <c r="AG1079" s="396"/>
      <c r="AH1079" s="396"/>
      <c r="AJ1079" s="396"/>
      <c r="AK1079" s="396"/>
      <c r="AM1079" s="396"/>
      <c r="AN1079" s="396"/>
      <c r="AP1079" s="396"/>
      <c r="AV1079" s="396"/>
      <c r="AX1079" s="397"/>
      <c r="AY1079" s="398"/>
      <c r="AZ1079" s="399"/>
      <c r="BA1079" s="398"/>
      <c r="BB1079" s="399"/>
      <c r="BC1079" s="398"/>
      <c r="BD1079" s="398"/>
      <c r="BE1079" s="356"/>
      <c r="BF1079" s="356"/>
      <c r="BG1079" s="356"/>
      <c r="BH1079" s="356"/>
    </row>
    <row r="1080" spans="1:83" ht="21.75" thickBot="1" x14ac:dyDescent="0.4">
      <c r="A1080" s="355"/>
      <c r="B1080" s="355"/>
      <c r="C1080" s="355"/>
      <c r="D1080" s="355"/>
      <c r="E1080" s="355"/>
      <c r="F1080" s="355"/>
      <c r="G1080" s="355"/>
      <c r="H1080" s="355"/>
      <c r="I1080" s="355"/>
      <c r="J1080" s="355"/>
      <c r="Q1080" s="396"/>
      <c r="S1080" s="396"/>
      <c r="T1080" s="396"/>
      <c r="V1080" s="396"/>
      <c r="X1080" s="396"/>
      <c r="Y1080" s="396"/>
      <c r="AA1080" s="396"/>
      <c r="AB1080" s="396"/>
      <c r="AD1080" s="396"/>
      <c r="AE1080" s="396"/>
      <c r="AG1080" s="396"/>
      <c r="AH1080" s="396"/>
      <c r="AJ1080" s="396"/>
      <c r="AK1080" s="396"/>
      <c r="AM1080" s="396"/>
      <c r="AN1080" s="396"/>
      <c r="AP1080" s="396"/>
      <c r="AV1080" s="396"/>
      <c r="AX1080" s="397"/>
      <c r="AY1080" s="398"/>
      <c r="AZ1080" s="399"/>
      <c r="BA1080" s="398"/>
      <c r="BB1080" s="399"/>
      <c r="BC1080" s="398"/>
      <c r="BD1080" s="398"/>
      <c r="BE1080" s="356"/>
      <c r="BF1080" s="356"/>
      <c r="BG1080" s="356"/>
      <c r="BH1080" s="356"/>
    </row>
    <row r="1081" spans="1:83" ht="21.75" thickBot="1" x14ac:dyDescent="0.4">
      <c r="A1081" s="368" t="s">
        <v>275</v>
      </c>
      <c r="B1081" s="369">
        <v>5</v>
      </c>
      <c r="C1081" s="370"/>
      <c r="D1081" s="355"/>
      <c r="E1081" s="355"/>
      <c r="F1081" s="355"/>
      <c r="G1081" s="355"/>
      <c r="H1081" s="355"/>
      <c r="I1081" s="355"/>
      <c r="J1081" s="355"/>
      <c r="Q1081" s="364" t="str">
        <f t="shared" ref="Q1081:Q1103" si="1004">IF(A1081="5) Quanto a sua casa pagava de conta de água mensalmente há 10 anos atrás (aproximadamente)?",F1081,"")</f>
        <v/>
      </c>
      <c r="R1081" s="388"/>
      <c r="S1081" s="364" t="str">
        <f t="shared" ref="S1081:S1103" si="1005">IF(A1081="5) Quanto a sua casa pagava de conta de água mensalmente há 10 anos atrás (aproximadamente)?",I1081,"")</f>
        <v/>
      </c>
      <c r="T1081" s="445" t="str">
        <f t="shared" ref="T1081:T1103" si="1006">IF(A1081="6) Quanto a sua casa paga de conta de água hoje?  ",F1081,"")</f>
        <v/>
      </c>
      <c r="U1081" s="388"/>
      <c r="V1081" s="445" t="str">
        <f t="shared" ref="V1081:V1103" si="1007">IF(A1081="7) Quanto você acha que sua casa pagará de conta de água em 2030?",F1081,"")</f>
        <v/>
      </c>
      <c r="W1081" s="388"/>
      <c r="X1081" s="445" t="str">
        <f t="shared" ref="X1081:X1103" si="1008">IF(A1081="7) Quanto você acha que sua casa pagará de conta de água em 2030?",I1081,"")</f>
        <v/>
      </c>
      <c r="Y1081" s="364" t="str">
        <f t="shared" ref="Y1081:Y1103" si="1009">IF(A1081="8) Quanto você acha que sua casa pagará de conta de água em 2050?  ",F1081,"")</f>
        <v/>
      </c>
      <c r="Z1081" s="388"/>
      <c r="AA1081" s="364" t="str">
        <f t="shared" ref="AA1081:AA1103" si="1010">IF(A1081="8) Quanto você acha que sua casa pagará de conta de água em 2050?  ",I1081,"")</f>
        <v/>
      </c>
      <c r="AB1081" s="445" t="str">
        <f t="shared" ref="AB1081:AB1103" si="1011">IF(A1081="9) Há dez anos atrás, sua casa produzia quantas sacolinhas de lixo por semana (aproximadamente)?",F1081,"")</f>
        <v/>
      </c>
      <c r="AC1081" s="388"/>
      <c r="AD1081" s="445" t="str">
        <f t="shared" ref="AD1081:AD1103" si="1012">IF(A1081="9) Há dez anos atrás, sua casa produzia quantas sacolinhas de lixo por semana (aproximadamente)?",I1081,"")</f>
        <v/>
      </c>
      <c r="AE1081" s="364" t="str">
        <f t="shared" ref="AE1081:AE1103" si="1013">IF(A1081="10) Sua casa produz quantas sacolinhas de lixo por semana hoje em dia?   ",F1081,"")</f>
        <v/>
      </c>
      <c r="AF1081" s="388"/>
      <c r="AG1081" s="364"/>
      <c r="AH1081" s="445" t="str">
        <f t="shared" ref="AH1081:AH1103" si="1014">IF(A1081="11) Quantas sacolinhas de lixo você acha que sua casa produzirá por semana em 2030?  ",F1081,"")</f>
        <v/>
      </c>
      <c r="AI1081" s="388"/>
      <c r="AJ1081" s="445" t="str">
        <f t="shared" ref="AJ1081:AJ1103" si="1015">IF(A1081="11) Quantas sacolinhas de lixo você acha que sua casa produzirá por semana em 2030?  ",I1081,"")</f>
        <v/>
      </c>
      <c r="AK1081" s="364" t="str">
        <f t="shared" ref="AK1081:AK1103" si="1016">IF(A1081="12) Quantas sacolinhas de lixo você acha que sua casa produzirá por semana em 2050?  ",F1081,"")</f>
        <v/>
      </c>
      <c r="AL1081" s="388"/>
      <c r="AM1081" s="364" t="str">
        <f t="shared" ref="AM1081:AM1103" si="1017">IF(A1081="12) Quantas sacolinhas de lixo você acha que sua casa produzirá por semana em 2050?  ",I1081,"")</f>
        <v/>
      </c>
      <c r="AN1081" s="445" t="str">
        <f>IF(A1081="13) Qual porcentagem dos recursos financeiros de São Carlos era investida em abastecimento de água e estruturas de saneamento dez anos atrás? ",B1081,"")</f>
        <v/>
      </c>
      <c r="AO1081" s="388"/>
      <c r="AP1081" s="445" t="str">
        <f>IF(A1081="13) Qual porcentagem dos recursos financeiros de São Carlos era investida em abastecimento de água e estruturas de saneamento dez anos atrás? ",F1081,"")</f>
        <v/>
      </c>
      <c r="AQ1081" s="434" t="str">
        <f>IF(A1081="14) Qual porcentagem dos recursos financeiros de São Carlos é investida em abastecimento de água e estruturas de saneamento hoje? ",B1081,"")</f>
        <v/>
      </c>
      <c r="AR1081" s="451"/>
      <c r="AS1081" s="434" t="str">
        <f>IF(A1081="15) Qual porcentagem dos recursos financeiros de São Carlos será investida em abastecimento de água e estruturas de saneamento em 2030? ",B1081,"")</f>
        <v/>
      </c>
      <c r="AT1081" s="389"/>
      <c r="AU1081" s="435" t="str">
        <f>IF(A1081="15) Qual porcentagem dos recursos financeiros de São Carlos será investida em abastecimento de água e estruturas de saneamento em 2030? ",F1081,"")</f>
        <v/>
      </c>
      <c r="AV1081" s="364" t="str">
        <f>IF(A1081="16) Qual porcentagem dos recursos financeiros de São Carlos será investida em abastecimento de água e estruturas de saneamento em 2050?   ",B1081,"")</f>
        <v/>
      </c>
      <c r="AW1081" s="389"/>
      <c r="AX1081" s="365" t="str">
        <f>IF(A1081="16) Qual porcentagem dos recursos financeiros de São Carlos será investida em abastecimento de água e estruturas de saneamento em 2050?   ",B1081,"")</f>
        <v/>
      </c>
      <c r="AY1081" s="366" t="str">
        <f t="shared" ref="AY1081:AY1103" si="1018">IF(A1081="17) De onde vem a água que você bebe?  ",H1081,"")</f>
        <v/>
      </c>
      <c r="AZ1081" s="358" t="str">
        <f t="shared" ref="AZ1081:AZ1103" si="1019">IF(A1081="18) Quem é responsável por trazer água para sua casa?  ",H1081,"")</f>
        <v/>
      </c>
      <c r="BA1081" s="366" t="str">
        <f t="shared" ref="BA1081:BA1103" si="1020">IF(A1081="19) O que acontece com o esgoto que sai da sua casa?  ",H1081,"")</f>
        <v/>
      </c>
      <c r="BB1081" s="358" t="str">
        <f t="shared" ref="BB1081:BB1103" si="1021">IF(A1081="20) Quem consome mais água em sua cidade: a população, as indústrias ou as fazendas? ",H1081,"")</f>
        <v/>
      </c>
      <c r="BC1081" s="366" t="str">
        <f t="shared" ref="BC1081:BC1103" si="1022">IF(A1081="21) Você se preocupa se a cidade em que você mora terá água para beber em 2100?  ",H1081,"")</f>
        <v/>
      </c>
      <c r="BD1081" s="367" t="str">
        <f t="shared" ref="BD1081:BD1103" si="1023">IF(A1081="22) Você acredita que pode ajudar no processo de decisão sobre gerenciamento dos recursos hídricos?  Se sim, como? ",H1081,"")</f>
        <v/>
      </c>
      <c r="BE1081" s="356"/>
      <c r="BF1081" s="356"/>
      <c r="BG1081" s="356"/>
      <c r="BH1081" s="356"/>
    </row>
    <row r="1082" spans="1:83" ht="21.75" thickBot="1" x14ac:dyDescent="0.4">
      <c r="A1082" s="368" t="s">
        <v>276</v>
      </c>
      <c r="B1082" s="369">
        <v>5</v>
      </c>
      <c r="C1082" s="370"/>
      <c r="D1082" s="355"/>
      <c r="E1082" s="355"/>
      <c r="F1082" s="355"/>
      <c r="G1082" s="355"/>
      <c r="H1082" s="355"/>
      <c r="I1082" s="355"/>
      <c r="J1082" s="355"/>
      <c r="Q1082" s="364" t="str">
        <f t="shared" si="1004"/>
        <v/>
      </c>
      <c r="R1082" s="388"/>
      <c r="S1082" s="364" t="str">
        <f t="shared" si="1005"/>
        <v/>
      </c>
      <c r="T1082" s="445" t="str">
        <f t="shared" si="1006"/>
        <v/>
      </c>
      <c r="U1082" s="388"/>
      <c r="V1082" s="445" t="str">
        <f t="shared" si="1007"/>
        <v/>
      </c>
      <c r="W1082" s="388"/>
      <c r="X1082" s="445" t="str">
        <f t="shared" si="1008"/>
        <v/>
      </c>
      <c r="Y1082" s="364" t="str">
        <f t="shared" si="1009"/>
        <v/>
      </c>
      <c r="Z1082" s="388"/>
      <c r="AA1082" s="364" t="str">
        <f t="shared" si="1010"/>
        <v/>
      </c>
      <c r="AB1082" s="445" t="str">
        <f t="shared" si="1011"/>
        <v/>
      </c>
      <c r="AC1082" s="388"/>
      <c r="AD1082" s="445" t="str">
        <f t="shared" si="1012"/>
        <v/>
      </c>
      <c r="AE1082" s="364" t="str">
        <f t="shared" si="1013"/>
        <v/>
      </c>
      <c r="AF1082" s="388"/>
      <c r="AG1082" s="364"/>
      <c r="AH1082" s="445" t="str">
        <f t="shared" si="1014"/>
        <v/>
      </c>
      <c r="AI1082" s="388"/>
      <c r="AJ1082" s="445" t="str">
        <f t="shared" si="1015"/>
        <v/>
      </c>
      <c r="AK1082" s="364" t="str">
        <f t="shared" si="1016"/>
        <v/>
      </c>
      <c r="AL1082" s="388"/>
      <c r="AM1082" s="364" t="str">
        <f t="shared" si="1017"/>
        <v/>
      </c>
      <c r="AN1082" s="445" t="str">
        <f t="shared" ref="AN1082:AN1103" si="1024">IF(A1082="13) Qual porcentagem dos recursos financeiros de São Carlos era investida em abastecimento de água e estruturas de saneamento dez anos atrás? ",B1082,"")</f>
        <v/>
      </c>
      <c r="AO1082" s="388"/>
      <c r="AP1082" s="445" t="str">
        <f t="shared" ref="AP1082:AP1103" si="1025">IF(A1082="13) Qual porcentagem dos recursos financeiros de São Carlos era investida em abastecimento de água e estruturas de saneamento dez anos atrás? ",F1082,"")</f>
        <v/>
      </c>
      <c r="AQ1082" s="434" t="str">
        <f t="shared" ref="AQ1082:AQ1103" si="1026">IF(A1082="14) Qual porcentagem dos recursos financeiros de São Carlos é investida em abastecimento de água e estruturas de saneamento hoje? ",B1082,"")</f>
        <v/>
      </c>
      <c r="AR1082" s="451"/>
      <c r="AS1082" s="434" t="str">
        <f t="shared" ref="AS1082:AS1103" si="1027">IF(A1082="15) Qual porcentagem dos recursos financeiros de São Carlos será investida em abastecimento de água e estruturas de saneamento em 2030? ",B1082,"")</f>
        <v/>
      </c>
      <c r="AT1082" s="389"/>
      <c r="AU1082" s="435" t="str">
        <f t="shared" ref="AU1082:AU1103" si="1028">IF(A1082="15) Qual porcentagem dos recursos financeiros de São Carlos será investida em abastecimento de água e estruturas de saneamento em 2030? ",F1082,"")</f>
        <v/>
      </c>
      <c r="AV1082" s="364" t="str">
        <f t="shared" ref="AV1082:AV1103" si="1029">IF(A1082="16) Qual porcentagem dos recursos financeiros de São Carlos será investida em abastecimento de água e estruturas de saneamento em 2050?   ",B1082,"")</f>
        <v/>
      </c>
      <c r="AW1082" s="389"/>
      <c r="AX1082" s="365" t="str">
        <f t="shared" ref="AX1082:AX1103" si="1030">IF(A1082="16) Qual porcentagem dos recursos financeiros de São Carlos será investida em abastecimento de água e estruturas de saneamento em 2050?   ",B1082,"")</f>
        <v/>
      </c>
      <c r="AY1082" s="366" t="str">
        <f t="shared" si="1018"/>
        <v/>
      </c>
      <c r="AZ1082" s="358" t="str">
        <f t="shared" si="1019"/>
        <v/>
      </c>
      <c r="BA1082" s="366" t="str">
        <f t="shared" si="1020"/>
        <v/>
      </c>
      <c r="BB1082" s="358" t="str">
        <f t="shared" si="1021"/>
        <v/>
      </c>
      <c r="BC1082" s="366" t="str">
        <f t="shared" si="1022"/>
        <v/>
      </c>
      <c r="BD1082" s="367" t="str">
        <f t="shared" si="1023"/>
        <v/>
      </c>
      <c r="BE1082" s="356"/>
      <c r="BF1082" s="356"/>
      <c r="BG1082" s="356"/>
      <c r="BH1082" s="356"/>
    </row>
    <row r="1083" spans="1:83" ht="21.75" thickBot="1" x14ac:dyDescent="0.4">
      <c r="A1083" s="368" t="s">
        <v>277</v>
      </c>
      <c r="B1083" s="369">
        <v>2</v>
      </c>
      <c r="C1083" s="371"/>
      <c r="D1083" s="355"/>
      <c r="E1083" s="355"/>
      <c r="F1083" s="355"/>
      <c r="G1083" s="355"/>
      <c r="H1083" s="355"/>
      <c r="I1083" s="355"/>
      <c r="J1083" s="355"/>
      <c r="Q1083" s="364" t="str">
        <f t="shared" si="1004"/>
        <v/>
      </c>
      <c r="R1083" s="388"/>
      <c r="S1083" s="364" t="str">
        <f t="shared" si="1005"/>
        <v/>
      </c>
      <c r="T1083" s="445" t="str">
        <f t="shared" si="1006"/>
        <v/>
      </c>
      <c r="U1083" s="388"/>
      <c r="V1083" s="445" t="str">
        <f t="shared" si="1007"/>
        <v/>
      </c>
      <c r="W1083" s="388"/>
      <c r="X1083" s="445" t="str">
        <f t="shared" si="1008"/>
        <v/>
      </c>
      <c r="Y1083" s="364" t="str">
        <f t="shared" si="1009"/>
        <v/>
      </c>
      <c r="Z1083" s="388"/>
      <c r="AA1083" s="364" t="str">
        <f t="shared" si="1010"/>
        <v/>
      </c>
      <c r="AB1083" s="445" t="str">
        <f t="shared" si="1011"/>
        <v/>
      </c>
      <c r="AC1083" s="388"/>
      <c r="AD1083" s="445" t="str">
        <f t="shared" si="1012"/>
        <v/>
      </c>
      <c r="AE1083" s="364" t="str">
        <f t="shared" si="1013"/>
        <v/>
      </c>
      <c r="AF1083" s="388"/>
      <c r="AG1083" s="364"/>
      <c r="AH1083" s="445" t="str">
        <f t="shared" si="1014"/>
        <v/>
      </c>
      <c r="AI1083" s="388"/>
      <c r="AJ1083" s="445" t="str">
        <f t="shared" si="1015"/>
        <v/>
      </c>
      <c r="AK1083" s="364" t="str">
        <f t="shared" si="1016"/>
        <v/>
      </c>
      <c r="AL1083" s="388"/>
      <c r="AM1083" s="364" t="str">
        <f t="shared" si="1017"/>
        <v/>
      </c>
      <c r="AN1083" s="445" t="str">
        <f t="shared" si="1024"/>
        <v/>
      </c>
      <c r="AO1083" s="388"/>
      <c r="AP1083" s="445" t="str">
        <f t="shared" si="1025"/>
        <v/>
      </c>
      <c r="AQ1083" s="434" t="str">
        <f t="shared" si="1026"/>
        <v/>
      </c>
      <c r="AR1083" s="451"/>
      <c r="AS1083" s="434" t="str">
        <f t="shared" si="1027"/>
        <v/>
      </c>
      <c r="AT1083" s="389"/>
      <c r="AU1083" s="435" t="str">
        <f t="shared" si="1028"/>
        <v/>
      </c>
      <c r="AV1083" s="364" t="str">
        <f t="shared" si="1029"/>
        <v/>
      </c>
      <c r="AW1083" s="389"/>
      <c r="AX1083" s="365" t="str">
        <f t="shared" si="1030"/>
        <v/>
      </c>
      <c r="AY1083" s="366" t="str">
        <f t="shared" si="1018"/>
        <v/>
      </c>
      <c r="AZ1083" s="358" t="str">
        <f t="shared" si="1019"/>
        <v/>
      </c>
      <c r="BA1083" s="366" t="str">
        <f t="shared" si="1020"/>
        <v/>
      </c>
      <c r="BB1083" s="358" t="str">
        <f t="shared" si="1021"/>
        <v/>
      </c>
      <c r="BC1083" s="366" t="str">
        <f t="shared" si="1022"/>
        <v/>
      </c>
      <c r="BD1083" s="367" t="str">
        <f t="shared" si="1023"/>
        <v/>
      </c>
      <c r="BE1083" s="356"/>
      <c r="BF1083" s="356"/>
      <c r="BG1083" s="356"/>
      <c r="BH1083" s="356"/>
    </row>
    <row r="1084" spans="1:83" ht="21.75" thickBot="1" x14ac:dyDescent="0.4">
      <c r="A1084" s="368" t="s">
        <v>278</v>
      </c>
      <c r="B1084" s="369">
        <v>2</v>
      </c>
      <c r="C1084" s="370"/>
      <c r="D1084" s="355"/>
      <c r="E1084" s="355"/>
      <c r="F1084" s="355"/>
      <c r="G1084" s="355"/>
      <c r="H1084" s="355"/>
      <c r="I1084" s="355"/>
      <c r="J1084" s="355"/>
      <c r="Q1084" s="364" t="str">
        <f t="shared" si="1004"/>
        <v/>
      </c>
      <c r="R1084" s="388"/>
      <c r="S1084" s="364" t="str">
        <f t="shared" si="1005"/>
        <v/>
      </c>
      <c r="T1084" s="445" t="str">
        <f t="shared" si="1006"/>
        <v/>
      </c>
      <c r="U1084" s="388"/>
      <c r="V1084" s="445" t="str">
        <f t="shared" si="1007"/>
        <v/>
      </c>
      <c r="W1084" s="388"/>
      <c r="X1084" s="445" t="str">
        <f t="shared" si="1008"/>
        <v/>
      </c>
      <c r="Y1084" s="364" t="str">
        <f t="shared" si="1009"/>
        <v/>
      </c>
      <c r="Z1084" s="388"/>
      <c r="AA1084" s="364" t="str">
        <f t="shared" si="1010"/>
        <v/>
      </c>
      <c r="AB1084" s="445" t="str">
        <f t="shared" si="1011"/>
        <v/>
      </c>
      <c r="AC1084" s="388"/>
      <c r="AD1084" s="445" t="str">
        <f t="shared" si="1012"/>
        <v/>
      </c>
      <c r="AE1084" s="364" t="str">
        <f t="shared" si="1013"/>
        <v/>
      </c>
      <c r="AF1084" s="388"/>
      <c r="AG1084" s="364"/>
      <c r="AH1084" s="445" t="str">
        <f t="shared" si="1014"/>
        <v/>
      </c>
      <c r="AI1084" s="388"/>
      <c r="AJ1084" s="445" t="str">
        <f t="shared" si="1015"/>
        <v/>
      </c>
      <c r="AK1084" s="364" t="str">
        <f t="shared" si="1016"/>
        <v/>
      </c>
      <c r="AL1084" s="388"/>
      <c r="AM1084" s="364" t="str">
        <f t="shared" si="1017"/>
        <v/>
      </c>
      <c r="AN1084" s="445" t="str">
        <f t="shared" si="1024"/>
        <v/>
      </c>
      <c r="AO1084" s="388"/>
      <c r="AP1084" s="445" t="str">
        <f t="shared" si="1025"/>
        <v/>
      </c>
      <c r="AQ1084" s="434" t="str">
        <f t="shared" si="1026"/>
        <v/>
      </c>
      <c r="AR1084" s="451"/>
      <c r="AS1084" s="434" t="str">
        <f t="shared" si="1027"/>
        <v/>
      </c>
      <c r="AT1084" s="389"/>
      <c r="AU1084" s="435" t="str">
        <f t="shared" si="1028"/>
        <v/>
      </c>
      <c r="AV1084" s="364" t="str">
        <f t="shared" si="1029"/>
        <v/>
      </c>
      <c r="AW1084" s="389"/>
      <c r="AX1084" s="365" t="str">
        <f t="shared" si="1030"/>
        <v/>
      </c>
      <c r="AY1084" s="366" t="str">
        <f t="shared" si="1018"/>
        <v/>
      </c>
      <c r="AZ1084" s="358" t="str">
        <f t="shared" si="1019"/>
        <v/>
      </c>
      <c r="BA1084" s="366" t="str">
        <f t="shared" si="1020"/>
        <v/>
      </c>
      <c r="BB1084" s="358" t="str">
        <f t="shared" si="1021"/>
        <v/>
      </c>
      <c r="BC1084" s="366" t="str">
        <f t="shared" si="1022"/>
        <v/>
      </c>
      <c r="BD1084" s="367" t="str">
        <f t="shared" si="1023"/>
        <v/>
      </c>
      <c r="BE1084" s="356"/>
      <c r="BF1084" s="356"/>
      <c r="BG1084" s="356"/>
      <c r="BH1084" s="356"/>
    </row>
    <row r="1085" spans="1:83" ht="21.75" thickBot="1" x14ac:dyDescent="0.4">
      <c r="A1085" s="368" t="s">
        <v>279</v>
      </c>
      <c r="B1085" s="369">
        <v>80</v>
      </c>
      <c r="C1085" s="372"/>
      <c r="D1085" s="814" t="s">
        <v>280</v>
      </c>
      <c r="E1085" s="815"/>
      <c r="F1085" s="373">
        <f>IF(B1081&gt;0,B1085/B1081,"")</f>
        <v>16</v>
      </c>
      <c r="G1085" s="368" t="s">
        <v>281</v>
      </c>
      <c r="H1085" s="374"/>
      <c r="I1085" s="375">
        <f>IF(B1081&gt;0,(F1085-F1086)/F1086,"")</f>
        <v>-0.6</v>
      </c>
      <c r="J1085" s="355"/>
      <c r="Q1085" s="364">
        <f t="shared" si="1004"/>
        <v>16</v>
      </c>
      <c r="R1085" s="388"/>
      <c r="S1085" s="364">
        <f t="shared" si="1005"/>
        <v>-0.6</v>
      </c>
      <c r="T1085" s="445" t="str">
        <f t="shared" si="1006"/>
        <v/>
      </c>
      <c r="U1085" s="388"/>
      <c r="V1085" s="445" t="str">
        <f t="shared" si="1007"/>
        <v/>
      </c>
      <c r="W1085" s="388"/>
      <c r="X1085" s="445" t="str">
        <f t="shared" si="1008"/>
        <v/>
      </c>
      <c r="Y1085" s="364" t="str">
        <f t="shared" si="1009"/>
        <v/>
      </c>
      <c r="Z1085" s="388"/>
      <c r="AA1085" s="364" t="str">
        <f t="shared" si="1010"/>
        <v/>
      </c>
      <c r="AB1085" s="445" t="str">
        <f t="shared" si="1011"/>
        <v/>
      </c>
      <c r="AC1085" s="388"/>
      <c r="AD1085" s="445" t="str">
        <f t="shared" si="1012"/>
        <v/>
      </c>
      <c r="AE1085" s="364" t="str">
        <f t="shared" si="1013"/>
        <v/>
      </c>
      <c r="AF1085" s="388"/>
      <c r="AG1085" s="364"/>
      <c r="AH1085" s="445" t="str">
        <f t="shared" si="1014"/>
        <v/>
      </c>
      <c r="AI1085" s="388"/>
      <c r="AJ1085" s="445" t="str">
        <f t="shared" si="1015"/>
        <v/>
      </c>
      <c r="AK1085" s="364" t="str">
        <f t="shared" si="1016"/>
        <v/>
      </c>
      <c r="AL1085" s="388"/>
      <c r="AM1085" s="364" t="str">
        <f t="shared" si="1017"/>
        <v/>
      </c>
      <c r="AN1085" s="445" t="str">
        <f t="shared" si="1024"/>
        <v/>
      </c>
      <c r="AO1085" s="388"/>
      <c r="AP1085" s="445" t="str">
        <f t="shared" si="1025"/>
        <v/>
      </c>
      <c r="AQ1085" s="434" t="str">
        <f t="shared" si="1026"/>
        <v/>
      </c>
      <c r="AR1085" s="451"/>
      <c r="AS1085" s="434" t="str">
        <f t="shared" si="1027"/>
        <v/>
      </c>
      <c r="AT1085" s="389"/>
      <c r="AU1085" s="435" t="str">
        <f t="shared" si="1028"/>
        <v/>
      </c>
      <c r="AV1085" s="364" t="str">
        <f t="shared" si="1029"/>
        <v/>
      </c>
      <c r="AW1085" s="389"/>
      <c r="AX1085" s="365" t="str">
        <f t="shared" si="1030"/>
        <v/>
      </c>
      <c r="AY1085" s="366" t="str">
        <f t="shared" si="1018"/>
        <v/>
      </c>
      <c r="AZ1085" s="358" t="str">
        <f t="shared" si="1019"/>
        <v/>
      </c>
      <c r="BA1085" s="366" t="str">
        <f t="shared" si="1020"/>
        <v/>
      </c>
      <c r="BB1085" s="358" t="str">
        <f t="shared" si="1021"/>
        <v/>
      </c>
      <c r="BC1085" s="366" t="str">
        <f t="shared" si="1022"/>
        <v/>
      </c>
      <c r="BD1085" s="367" t="str">
        <f t="shared" si="1023"/>
        <v/>
      </c>
      <c r="BE1085" s="356"/>
      <c r="BF1085" s="356"/>
      <c r="BG1085" s="356"/>
      <c r="BH1085" s="356"/>
    </row>
    <row r="1086" spans="1:83" ht="21.75" thickBot="1" x14ac:dyDescent="0.4">
      <c r="A1086" s="368" t="s">
        <v>282</v>
      </c>
      <c r="B1086" s="369">
        <v>200</v>
      </c>
      <c r="C1086" s="372"/>
      <c r="D1086" s="814" t="s">
        <v>280</v>
      </c>
      <c r="E1086" s="815"/>
      <c r="F1086" s="373">
        <f>IF(B1082&gt;0,B1086/B1082,"")</f>
        <v>40</v>
      </c>
      <c r="G1086" s="376"/>
      <c r="H1086" s="377"/>
      <c r="I1086" s="378"/>
      <c r="J1086" s="355"/>
      <c r="Q1086" s="364" t="str">
        <f t="shared" si="1004"/>
        <v/>
      </c>
      <c r="R1086" s="388"/>
      <c r="S1086" s="364" t="str">
        <f t="shared" si="1005"/>
        <v/>
      </c>
      <c r="T1086" s="445">
        <f t="shared" si="1006"/>
        <v>40</v>
      </c>
      <c r="U1086" s="388"/>
      <c r="V1086" s="445" t="str">
        <f t="shared" si="1007"/>
        <v/>
      </c>
      <c r="W1086" s="388"/>
      <c r="X1086" s="445" t="str">
        <f t="shared" si="1008"/>
        <v/>
      </c>
      <c r="Y1086" s="364" t="str">
        <f t="shared" si="1009"/>
        <v/>
      </c>
      <c r="Z1086" s="388"/>
      <c r="AA1086" s="364" t="str">
        <f t="shared" si="1010"/>
        <v/>
      </c>
      <c r="AB1086" s="445" t="str">
        <f t="shared" si="1011"/>
        <v/>
      </c>
      <c r="AC1086" s="388"/>
      <c r="AD1086" s="445" t="str">
        <f t="shared" si="1012"/>
        <v/>
      </c>
      <c r="AE1086" s="364" t="str">
        <f t="shared" si="1013"/>
        <v/>
      </c>
      <c r="AF1086" s="388"/>
      <c r="AG1086" s="364"/>
      <c r="AH1086" s="445" t="str">
        <f t="shared" si="1014"/>
        <v/>
      </c>
      <c r="AI1086" s="388"/>
      <c r="AJ1086" s="445" t="str">
        <f t="shared" si="1015"/>
        <v/>
      </c>
      <c r="AK1086" s="364" t="str">
        <f t="shared" si="1016"/>
        <v/>
      </c>
      <c r="AL1086" s="388"/>
      <c r="AM1086" s="364" t="str">
        <f t="shared" si="1017"/>
        <v/>
      </c>
      <c r="AN1086" s="445" t="str">
        <f t="shared" si="1024"/>
        <v/>
      </c>
      <c r="AO1086" s="388"/>
      <c r="AP1086" s="445" t="str">
        <f t="shared" si="1025"/>
        <v/>
      </c>
      <c r="AQ1086" s="434" t="str">
        <f t="shared" si="1026"/>
        <v/>
      </c>
      <c r="AR1086" s="451"/>
      <c r="AS1086" s="434" t="str">
        <f t="shared" si="1027"/>
        <v/>
      </c>
      <c r="AT1086" s="389"/>
      <c r="AU1086" s="435" t="str">
        <f t="shared" si="1028"/>
        <v/>
      </c>
      <c r="AV1086" s="364" t="str">
        <f t="shared" si="1029"/>
        <v/>
      </c>
      <c r="AW1086" s="389"/>
      <c r="AX1086" s="365" t="str">
        <f t="shared" si="1030"/>
        <v/>
      </c>
      <c r="AY1086" s="366" t="str">
        <f t="shared" si="1018"/>
        <v/>
      </c>
      <c r="AZ1086" s="358" t="str">
        <f t="shared" si="1019"/>
        <v/>
      </c>
      <c r="BA1086" s="366" t="str">
        <f t="shared" si="1020"/>
        <v/>
      </c>
      <c r="BB1086" s="358" t="str">
        <f t="shared" si="1021"/>
        <v/>
      </c>
      <c r="BC1086" s="366" t="str">
        <f t="shared" si="1022"/>
        <v/>
      </c>
      <c r="BD1086" s="367" t="str">
        <f t="shared" si="1023"/>
        <v/>
      </c>
      <c r="BE1086" s="356"/>
      <c r="BF1086" s="356"/>
      <c r="BG1086" s="356"/>
      <c r="BH1086" s="356"/>
    </row>
    <row r="1087" spans="1:83" ht="21.75" thickBot="1" x14ac:dyDescent="0.4">
      <c r="A1087" s="368" t="s">
        <v>283</v>
      </c>
      <c r="B1087" s="369">
        <v>150</v>
      </c>
      <c r="C1087" s="372"/>
      <c r="D1087" s="814" t="s">
        <v>280</v>
      </c>
      <c r="E1087" s="815"/>
      <c r="F1087" s="373">
        <f>IF(B1083&gt;0,B1087/B1083,"")</f>
        <v>75</v>
      </c>
      <c r="G1087" s="368" t="s">
        <v>284</v>
      </c>
      <c r="H1087" s="374"/>
      <c r="I1087" s="375">
        <f>IF(B1082&gt;0,(F1087-F1086)/F1086,"")</f>
        <v>0.875</v>
      </c>
      <c r="J1087" s="355"/>
      <c r="Q1087" s="364" t="str">
        <f t="shared" si="1004"/>
        <v/>
      </c>
      <c r="R1087" s="388"/>
      <c r="S1087" s="364" t="str">
        <f t="shared" si="1005"/>
        <v/>
      </c>
      <c r="T1087" s="445" t="str">
        <f t="shared" si="1006"/>
        <v/>
      </c>
      <c r="U1087" s="388"/>
      <c r="V1087" s="445">
        <f t="shared" si="1007"/>
        <v>75</v>
      </c>
      <c r="W1087" s="388"/>
      <c r="X1087" s="445">
        <f t="shared" si="1008"/>
        <v>0.875</v>
      </c>
      <c r="Y1087" s="364" t="str">
        <f t="shared" si="1009"/>
        <v/>
      </c>
      <c r="Z1087" s="388"/>
      <c r="AA1087" s="364" t="str">
        <f t="shared" si="1010"/>
        <v/>
      </c>
      <c r="AB1087" s="445" t="str">
        <f t="shared" si="1011"/>
        <v/>
      </c>
      <c r="AC1087" s="388"/>
      <c r="AD1087" s="445" t="str">
        <f t="shared" si="1012"/>
        <v/>
      </c>
      <c r="AE1087" s="364" t="str">
        <f t="shared" si="1013"/>
        <v/>
      </c>
      <c r="AF1087" s="388"/>
      <c r="AG1087" s="364"/>
      <c r="AH1087" s="445" t="str">
        <f t="shared" si="1014"/>
        <v/>
      </c>
      <c r="AI1087" s="388"/>
      <c r="AJ1087" s="445" t="str">
        <f t="shared" si="1015"/>
        <v/>
      </c>
      <c r="AK1087" s="364" t="str">
        <f t="shared" si="1016"/>
        <v/>
      </c>
      <c r="AL1087" s="388"/>
      <c r="AM1087" s="364" t="str">
        <f t="shared" si="1017"/>
        <v/>
      </c>
      <c r="AN1087" s="445" t="str">
        <f t="shared" si="1024"/>
        <v/>
      </c>
      <c r="AO1087" s="388"/>
      <c r="AP1087" s="445" t="str">
        <f t="shared" si="1025"/>
        <v/>
      </c>
      <c r="AQ1087" s="434" t="str">
        <f t="shared" si="1026"/>
        <v/>
      </c>
      <c r="AR1087" s="451"/>
      <c r="AS1087" s="434" t="str">
        <f t="shared" si="1027"/>
        <v/>
      </c>
      <c r="AT1087" s="389"/>
      <c r="AU1087" s="435" t="str">
        <f t="shared" si="1028"/>
        <v/>
      </c>
      <c r="AV1087" s="364" t="str">
        <f t="shared" si="1029"/>
        <v/>
      </c>
      <c r="AW1087" s="389"/>
      <c r="AX1087" s="365" t="str">
        <f t="shared" si="1030"/>
        <v/>
      </c>
      <c r="AY1087" s="366" t="str">
        <f t="shared" si="1018"/>
        <v/>
      </c>
      <c r="AZ1087" s="358" t="str">
        <f t="shared" si="1019"/>
        <v/>
      </c>
      <c r="BA1087" s="366" t="str">
        <f t="shared" si="1020"/>
        <v/>
      </c>
      <c r="BB1087" s="358" t="str">
        <f t="shared" si="1021"/>
        <v/>
      </c>
      <c r="BC1087" s="366" t="str">
        <f t="shared" si="1022"/>
        <v/>
      </c>
      <c r="BD1087" s="367" t="str">
        <f t="shared" si="1023"/>
        <v/>
      </c>
      <c r="BE1087" s="356"/>
      <c r="BF1087" s="356"/>
      <c r="BG1087" s="356"/>
      <c r="BH1087" s="356"/>
    </row>
    <row r="1088" spans="1:83" ht="21.75" thickBot="1" x14ac:dyDescent="0.4">
      <c r="A1088" s="368" t="s">
        <v>285</v>
      </c>
      <c r="B1088" s="369">
        <v>220</v>
      </c>
      <c r="C1088" s="372"/>
      <c r="D1088" s="814" t="s">
        <v>280</v>
      </c>
      <c r="E1088" s="815"/>
      <c r="F1088" s="373">
        <f>IF(B1084&gt;0,B1088/B1084,"")</f>
        <v>110</v>
      </c>
      <c r="G1088" s="368" t="s">
        <v>286</v>
      </c>
      <c r="H1088" s="374"/>
      <c r="I1088" s="375">
        <f>IF(B1083&gt;0,(F1088-F1086)/F1086,"")</f>
        <v>1.75</v>
      </c>
      <c r="J1088" s="355"/>
      <c r="Q1088" s="364" t="str">
        <f t="shared" si="1004"/>
        <v/>
      </c>
      <c r="R1088" s="388"/>
      <c r="S1088" s="364" t="str">
        <f t="shared" si="1005"/>
        <v/>
      </c>
      <c r="T1088" s="445" t="str">
        <f t="shared" si="1006"/>
        <v/>
      </c>
      <c r="U1088" s="388"/>
      <c r="V1088" s="445" t="str">
        <f t="shared" si="1007"/>
        <v/>
      </c>
      <c r="W1088" s="388"/>
      <c r="X1088" s="445" t="str">
        <f t="shared" si="1008"/>
        <v/>
      </c>
      <c r="Y1088" s="364">
        <f t="shared" si="1009"/>
        <v>110</v>
      </c>
      <c r="Z1088" s="388"/>
      <c r="AA1088" s="364">
        <f t="shared" si="1010"/>
        <v>1.75</v>
      </c>
      <c r="AB1088" s="445" t="str">
        <f t="shared" si="1011"/>
        <v/>
      </c>
      <c r="AC1088" s="388"/>
      <c r="AD1088" s="445" t="str">
        <f t="shared" si="1012"/>
        <v/>
      </c>
      <c r="AE1088" s="364" t="str">
        <f t="shared" si="1013"/>
        <v/>
      </c>
      <c r="AF1088" s="388"/>
      <c r="AG1088" s="364"/>
      <c r="AH1088" s="445" t="str">
        <f t="shared" si="1014"/>
        <v/>
      </c>
      <c r="AI1088" s="388"/>
      <c r="AJ1088" s="445" t="str">
        <f t="shared" si="1015"/>
        <v/>
      </c>
      <c r="AK1088" s="364" t="str">
        <f t="shared" si="1016"/>
        <v/>
      </c>
      <c r="AL1088" s="388"/>
      <c r="AM1088" s="364" t="str">
        <f t="shared" si="1017"/>
        <v/>
      </c>
      <c r="AN1088" s="445" t="str">
        <f t="shared" si="1024"/>
        <v/>
      </c>
      <c r="AO1088" s="388"/>
      <c r="AP1088" s="445" t="str">
        <f t="shared" si="1025"/>
        <v/>
      </c>
      <c r="AQ1088" s="434" t="str">
        <f t="shared" si="1026"/>
        <v/>
      </c>
      <c r="AR1088" s="451"/>
      <c r="AS1088" s="434" t="str">
        <f t="shared" si="1027"/>
        <v/>
      </c>
      <c r="AT1088" s="389"/>
      <c r="AU1088" s="435" t="str">
        <f t="shared" si="1028"/>
        <v/>
      </c>
      <c r="AV1088" s="364" t="str">
        <f t="shared" si="1029"/>
        <v/>
      </c>
      <c r="AW1088" s="389"/>
      <c r="AX1088" s="365" t="str">
        <f t="shared" si="1030"/>
        <v/>
      </c>
      <c r="AY1088" s="366" t="str">
        <f t="shared" si="1018"/>
        <v/>
      </c>
      <c r="AZ1088" s="358" t="str">
        <f t="shared" si="1019"/>
        <v/>
      </c>
      <c r="BA1088" s="366" t="str">
        <f t="shared" si="1020"/>
        <v/>
      </c>
      <c r="BB1088" s="358" t="str">
        <f t="shared" si="1021"/>
        <v/>
      </c>
      <c r="BC1088" s="366" t="str">
        <f t="shared" si="1022"/>
        <v/>
      </c>
      <c r="BD1088" s="367" t="str">
        <f t="shared" si="1023"/>
        <v/>
      </c>
      <c r="BE1088" s="356"/>
      <c r="BF1088" s="356"/>
      <c r="BG1088" s="356"/>
      <c r="BH1088" s="356"/>
    </row>
    <row r="1089" spans="1:83" ht="21.75" thickBot="1" x14ac:dyDescent="0.4">
      <c r="A1089" s="368" t="s">
        <v>287</v>
      </c>
      <c r="B1089" s="369">
        <v>6</v>
      </c>
      <c r="C1089" s="372"/>
      <c r="D1089" s="814" t="s">
        <v>288</v>
      </c>
      <c r="E1089" s="815"/>
      <c r="F1089" s="373">
        <f>IF(B1085&gt;0,B1089/B1081,"")</f>
        <v>1.2</v>
      </c>
      <c r="G1089" s="368" t="s">
        <v>281</v>
      </c>
      <c r="H1089" s="374"/>
      <c r="I1089" s="375">
        <f>IF(B1085&gt;0,(F1089-F1090)/F1090,"")</f>
        <v>-0.4</v>
      </c>
      <c r="J1089" s="355"/>
      <c r="Q1089" s="364" t="str">
        <f t="shared" si="1004"/>
        <v/>
      </c>
      <c r="R1089" s="388"/>
      <c r="S1089" s="364" t="str">
        <f t="shared" si="1005"/>
        <v/>
      </c>
      <c r="T1089" s="445" t="str">
        <f t="shared" si="1006"/>
        <v/>
      </c>
      <c r="U1089" s="388"/>
      <c r="V1089" s="445" t="str">
        <f t="shared" si="1007"/>
        <v/>
      </c>
      <c r="W1089" s="388"/>
      <c r="X1089" s="445" t="str">
        <f t="shared" si="1008"/>
        <v/>
      </c>
      <c r="Y1089" s="364" t="str">
        <f t="shared" si="1009"/>
        <v/>
      </c>
      <c r="Z1089" s="388"/>
      <c r="AA1089" s="364" t="str">
        <f t="shared" si="1010"/>
        <v/>
      </c>
      <c r="AB1089" s="445">
        <f t="shared" si="1011"/>
        <v>1.2</v>
      </c>
      <c r="AC1089" s="388"/>
      <c r="AD1089" s="445">
        <f t="shared" si="1012"/>
        <v>-0.4</v>
      </c>
      <c r="AE1089" s="364" t="str">
        <f t="shared" si="1013"/>
        <v/>
      </c>
      <c r="AF1089" s="388"/>
      <c r="AG1089" s="364"/>
      <c r="AH1089" s="445" t="str">
        <f t="shared" si="1014"/>
        <v/>
      </c>
      <c r="AI1089" s="388"/>
      <c r="AJ1089" s="445" t="str">
        <f t="shared" si="1015"/>
        <v/>
      </c>
      <c r="AK1089" s="364" t="str">
        <f t="shared" si="1016"/>
        <v/>
      </c>
      <c r="AL1089" s="388"/>
      <c r="AM1089" s="364" t="str">
        <f t="shared" si="1017"/>
        <v/>
      </c>
      <c r="AN1089" s="445" t="str">
        <f t="shared" si="1024"/>
        <v/>
      </c>
      <c r="AO1089" s="388"/>
      <c r="AP1089" s="445" t="str">
        <f t="shared" si="1025"/>
        <v/>
      </c>
      <c r="AQ1089" s="434" t="str">
        <f t="shared" si="1026"/>
        <v/>
      </c>
      <c r="AR1089" s="451"/>
      <c r="AS1089" s="434" t="str">
        <f t="shared" si="1027"/>
        <v/>
      </c>
      <c r="AT1089" s="389"/>
      <c r="AU1089" s="435" t="str">
        <f t="shared" si="1028"/>
        <v/>
      </c>
      <c r="AV1089" s="364" t="str">
        <f t="shared" si="1029"/>
        <v/>
      </c>
      <c r="AW1089" s="389"/>
      <c r="AX1089" s="365" t="str">
        <f t="shared" si="1030"/>
        <v/>
      </c>
      <c r="AY1089" s="366" t="str">
        <f t="shared" si="1018"/>
        <v/>
      </c>
      <c r="AZ1089" s="358" t="str">
        <f t="shared" si="1019"/>
        <v/>
      </c>
      <c r="BA1089" s="366" t="str">
        <f t="shared" si="1020"/>
        <v/>
      </c>
      <c r="BB1089" s="358" t="str">
        <f t="shared" si="1021"/>
        <v/>
      </c>
      <c r="BC1089" s="366" t="str">
        <f t="shared" si="1022"/>
        <v/>
      </c>
      <c r="BD1089" s="367" t="str">
        <f t="shared" si="1023"/>
        <v/>
      </c>
      <c r="BE1089" s="356"/>
      <c r="BF1089" s="356"/>
      <c r="BG1089" s="356"/>
      <c r="BH1089" s="356"/>
    </row>
    <row r="1090" spans="1:83" ht="21.75" thickBot="1" x14ac:dyDescent="0.4">
      <c r="A1090" s="368" t="s">
        <v>289</v>
      </c>
      <c r="B1090" s="369">
        <v>10</v>
      </c>
      <c r="C1090" s="372"/>
      <c r="D1090" s="816" t="s">
        <v>288</v>
      </c>
      <c r="E1090" s="817"/>
      <c r="F1090" s="373">
        <f>IF(B1086&gt;0,B1090/B1082,"")</f>
        <v>2</v>
      </c>
      <c r="G1090" s="379"/>
      <c r="H1090" s="372"/>
      <c r="I1090" s="380"/>
      <c r="J1090" s="355"/>
      <c r="Q1090" s="364" t="str">
        <f t="shared" si="1004"/>
        <v/>
      </c>
      <c r="R1090" s="388"/>
      <c r="S1090" s="364" t="str">
        <f t="shared" si="1005"/>
        <v/>
      </c>
      <c r="T1090" s="445" t="str">
        <f t="shared" si="1006"/>
        <v/>
      </c>
      <c r="U1090" s="388"/>
      <c r="V1090" s="445" t="str">
        <f t="shared" si="1007"/>
        <v/>
      </c>
      <c r="W1090" s="388"/>
      <c r="X1090" s="445" t="str">
        <f t="shared" si="1008"/>
        <v/>
      </c>
      <c r="Y1090" s="364" t="str">
        <f t="shared" si="1009"/>
        <v/>
      </c>
      <c r="Z1090" s="388"/>
      <c r="AA1090" s="364" t="str">
        <f t="shared" si="1010"/>
        <v/>
      </c>
      <c r="AB1090" s="445" t="str">
        <f t="shared" si="1011"/>
        <v/>
      </c>
      <c r="AC1090" s="388"/>
      <c r="AD1090" s="445" t="str">
        <f t="shared" si="1012"/>
        <v/>
      </c>
      <c r="AE1090" s="364">
        <f t="shared" si="1013"/>
        <v>2</v>
      </c>
      <c r="AF1090" s="388"/>
      <c r="AG1090" s="364"/>
      <c r="AH1090" s="445" t="str">
        <f t="shared" si="1014"/>
        <v/>
      </c>
      <c r="AI1090" s="388"/>
      <c r="AJ1090" s="445" t="str">
        <f t="shared" si="1015"/>
        <v/>
      </c>
      <c r="AK1090" s="364" t="str">
        <f t="shared" si="1016"/>
        <v/>
      </c>
      <c r="AL1090" s="388"/>
      <c r="AM1090" s="364" t="str">
        <f t="shared" si="1017"/>
        <v/>
      </c>
      <c r="AN1090" s="445" t="str">
        <f t="shared" si="1024"/>
        <v/>
      </c>
      <c r="AO1090" s="388"/>
      <c r="AP1090" s="445" t="str">
        <f t="shared" si="1025"/>
        <v/>
      </c>
      <c r="AQ1090" s="434" t="str">
        <f t="shared" si="1026"/>
        <v/>
      </c>
      <c r="AR1090" s="451"/>
      <c r="AS1090" s="434" t="str">
        <f t="shared" si="1027"/>
        <v/>
      </c>
      <c r="AT1090" s="389"/>
      <c r="AU1090" s="435" t="str">
        <f t="shared" si="1028"/>
        <v/>
      </c>
      <c r="AV1090" s="364" t="str">
        <f t="shared" si="1029"/>
        <v/>
      </c>
      <c r="AW1090" s="389"/>
      <c r="AX1090" s="365" t="str">
        <f t="shared" si="1030"/>
        <v/>
      </c>
      <c r="AY1090" s="366" t="str">
        <f t="shared" si="1018"/>
        <v/>
      </c>
      <c r="AZ1090" s="358" t="str">
        <f t="shared" si="1019"/>
        <v/>
      </c>
      <c r="BA1090" s="366" t="str">
        <f t="shared" si="1020"/>
        <v/>
      </c>
      <c r="BB1090" s="358" t="str">
        <f t="shared" si="1021"/>
        <v/>
      </c>
      <c r="BC1090" s="366" t="str">
        <f t="shared" si="1022"/>
        <v/>
      </c>
      <c r="BD1090" s="367" t="str">
        <f t="shared" si="1023"/>
        <v/>
      </c>
      <c r="BE1090" s="356"/>
      <c r="BF1090" s="356"/>
      <c r="BG1090" s="356"/>
      <c r="BH1090" s="356"/>
    </row>
    <row r="1091" spans="1:83" ht="21.75" thickBot="1" x14ac:dyDescent="0.4">
      <c r="A1091" s="368" t="s">
        <v>290</v>
      </c>
      <c r="B1091" s="369">
        <v>3</v>
      </c>
      <c r="C1091" s="372"/>
      <c r="D1091" s="814" t="s">
        <v>288</v>
      </c>
      <c r="E1091" s="815"/>
      <c r="F1091" s="373">
        <f>IF(B1087&gt;0,B1091/B1083,"")</f>
        <v>1.5</v>
      </c>
      <c r="G1091" s="368" t="s">
        <v>284</v>
      </c>
      <c r="H1091" s="374"/>
      <c r="I1091" s="375">
        <f>IF(B1086&gt;0,(F1091-F1090)/F1090,"")</f>
        <v>-0.25</v>
      </c>
      <c r="J1091" s="355"/>
      <c r="Q1091" s="364" t="str">
        <f t="shared" si="1004"/>
        <v/>
      </c>
      <c r="R1091" s="388"/>
      <c r="S1091" s="364" t="str">
        <f t="shared" si="1005"/>
        <v/>
      </c>
      <c r="T1091" s="445" t="str">
        <f t="shared" si="1006"/>
        <v/>
      </c>
      <c r="U1091" s="388"/>
      <c r="V1091" s="445" t="str">
        <f t="shared" si="1007"/>
        <v/>
      </c>
      <c r="W1091" s="388"/>
      <c r="X1091" s="445" t="str">
        <f t="shared" si="1008"/>
        <v/>
      </c>
      <c r="Y1091" s="364" t="str">
        <f t="shared" si="1009"/>
        <v/>
      </c>
      <c r="Z1091" s="388"/>
      <c r="AA1091" s="364" t="str">
        <f t="shared" si="1010"/>
        <v/>
      </c>
      <c r="AB1091" s="445" t="str">
        <f t="shared" si="1011"/>
        <v/>
      </c>
      <c r="AC1091" s="388"/>
      <c r="AD1091" s="445" t="str">
        <f t="shared" si="1012"/>
        <v/>
      </c>
      <c r="AE1091" s="364" t="str">
        <f t="shared" si="1013"/>
        <v/>
      </c>
      <c r="AF1091" s="388"/>
      <c r="AG1091" s="364"/>
      <c r="AH1091" s="445">
        <f t="shared" si="1014"/>
        <v>1.5</v>
      </c>
      <c r="AI1091" s="388"/>
      <c r="AJ1091" s="445">
        <f t="shared" si="1015"/>
        <v>-0.25</v>
      </c>
      <c r="AK1091" s="364" t="str">
        <f t="shared" si="1016"/>
        <v/>
      </c>
      <c r="AL1091" s="388"/>
      <c r="AM1091" s="364" t="str">
        <f t="shared" si="1017"/>
        <v/>
      </c>
      <c r="AN1091" s="445" t="str">
        <f t="shared" si="1024"/>
        <v/>
      </c>
      <c r="AO1091" s="388"/>
      <c r="AP1091" s="445" t="str">
        <f t="shared" si="1025"/>
        <v/>
      </c>
      <c r="AQ1091" s="434" t="str">
        <f t="shared" si="1026"/>
        <v/>
      </c>
      <c r="AR1091" s="451"/>
      <c r="AS1091" s="434" t="str">
        <f t="shared" si="1027"/>
        <v/>
      </c>
      <c r="AT1091" s="389"/>
      <c r="AU1091" s="435" t="str">
        <f t="shared" si="1028"/>
        <v/>
      </c>
      <c r="AV1091" s="364" t="str">
        <f t="shared" si="1029"/>
        <v/>
      </c>
      <c r="AW1091" s="389"/>
      <c r="AX1091" s="365" t="str">
        <f t="shared" si="1030"/>
        <v/>
      </c>
      <c r="AY1091" s="366" t="str">
        <f t="shared" si="1018"/>
        <v/>
      </c>
      <c r="AZ1091" s="358" t="str">
        <f t="shared" si="1019"/>
        <v/>
      </c>
      <c r="BA1091" s="366" t="str">
        <f t="shared" si="1020"/>
        <v/>
      </c>
      <c r="BB1091" s="358" t="str">
        <f t="shared" si="1021"/>
        <v/>
      </c>
      <c r="BC1091" s="366" t="str">
        <f t="shared" si="1022"/>
        <v/>
      </c>
      <c r="BD1091" s="367" t="str">
        <f t="shared" si="1023"/>
        <v/>
      </c>
      <c r="BE1091" s="356"/>
      <c r="BF1091" s="356"/>
      <c r="BG1091" s="356"/>
      <c r="BH1091" s="356"/>
    </row>
    <row r="1092" spans="1:83" ht="21.75" thickBot="1" x14ac:dyDescent="0.4">
      <c r="A1092" s="368" t="s">
        <v>291</v>
      </c>
      <c r="B1092" s="369">
        <v>2</v>
      </c>
      <c r="C1092" s="372"/>
      <c r="D1092" s="814" t="s">
        <v>288</v>
      </c>
      <c r="E1092" s="815"/>
      <c r="F1092" s="373">
        <f>IF(B1088&gt;0,B1092/B1084,"")</f>
        <v>1</v>
      </c>
      <c r="G1092" s="368" t="s">
        <v>286</v>
      </c>
      <c r="H1092" s="374"/>
      <c r="I1092" s="375">
        <f>IF(B1087&gt;0,(F1092-F1090)/F1090,"")</f>
        <v>-0.5</v>
      </c>
      <c r="J1092" s="355"/>
      <c r="Q1092" s="364" t="str">
        <f t="shared" si="1004"/>
        <v/>
      </c>
      <c r="R1092" s="388"/>
      <c r="S1092" s="364" t="str">
        <f t="shared" si="1005"/>
        <v/>
      </c>
      <c r="T1092" s="445" t="str">
        <f t="shared" si="1006"/>
        <v/>
      </c>
      <c r="U1092" s="388"/>
      <c r="V1092" s="445" t="str">
        <f t="shared" si="1007"/>
        <v/>
      </c>
      <c r="W1092" s="388"/>
      <c r="X1092" s="445" t="str">
        <f t="shared" si="1008"/>
        <v/>
      </c>
      <c r="Y1092" s="364" t="str">
        <f t="shared" si="1009"/>
        <v/>
      </c>
      <c r="Z1092" s="388"/>
      <c r="AA1092" s="364" t="str">
        <f t="shared" si="1010"/>
        <v/>
      </c>
      <c r="AB1092" s="445" t="str">
        <f t="shared" si="1011"/>
        <v/>
      </c>
      <c r="AC1092" s="388"/>
      <c r="AD1092" s="445" t="str">
        <f t="shared" si="1012"/>
        <v/>
      </c>
      <c r="AE1092" s="364" t="str">
        <f t="shared" si="1013"/>
        <v/>
      </c>
      <c r="AF1092" s="388"/>
      <c r="AG1092" s="364"/>
      <c r="AH1092" s="445" t="str">
        <f t="shared" si="1014"/>
        <v/>
      </c>
      <c r="AI1092" s="388"/>
      <c r="AJ1092" s="445" t="str">
        <f t="shared" si="1015"/>
        <v/>
      </c>
      <c r="AK1092" s="364">
        <f t="shared" si="1016"/>
        <v>1</v>
      </c>
      <c r="AL1092" s="388"/>
      <c r="AM1092" s="364">
        <f t="shared" si="1017"/>
        <v>-0.5</v>
      </c>
      <c r="AN1092" s="445" t="str">
        <f t="shared" si="1024"/>
        <v/>
      </c>
      <c r="AO1092" s="388"/>
      <c r="AP1092" s="445" t="str">
        <f t="shared" si="1025"/>
        <v/>
      </c>
      <c r="AQ1092" s="434" t="str">
        <f t="shared" si="1026"/>
        <v/>
      </c>
      <c r="AR1092" s="451"/>
      <c r="AS1092" s="434" t="str">
        <f t="shared" si="1027"/>
        <v/>
      </c>
      <c r="AT1092" s="389"/>
      <c r="AU1092" s="435" t="str">
        <f t="shared" si="1028"/>
        <v/>
      </c>
      <c r="AV1092" s="364" t="str">
        <f t="shared" si="1029"/>
        <v/>
      </c>
      <c r="AW1092" s="389"/>
      <c r="AX1092" s="365" t="str">
        <f t="shared" si="1030"/>
        <v/>
      </c>
      <c r="AY1092" s="366" t="str">
        <f t="shared" si="1018"/>
        <v/>
      </c>
      <c r="AZ1092" s="358" t="str">
        <f t="shared" si="1019"/>
        <v/>
      </c>
      <c r="BA1092" s="366" t="str">
        <f t="shared" si="1020"/>
        <v/>
      </c>
      <c r="BB1092" s="358" t="str">
        <f t="shared" si="1021"/>
        <v/>
      </c>
      <c r="BC1092" s="366" t="str">
        <f t="shared" si="1022"/>
        <v/>
      </c>
      <c r="BD1092" s="367" t="str">
        <f t="shared" si="1023"/>
        <v/>
      </c>
      <c r="BE1092" s="356"/>
      <c r="BF1092" s="356"/>
      <c r="BG1092" s="356"/>
      <c r="BH1092" s="356"/>
    </row>
    <row r="1093" spans="1:83" ht="21.75" thickBot="1" x14ac:dyDescent="0.4">
      <c r="A1093" s="368" t="s">
        <v>292</v>
      </c>
      <c r="B1093" s="381">
        <v>0.05</v>
      </c>
      <c r="C1093" s="372"/>
      <c r="D1093" s="368" t="s">
        <v>281</v>
      </c>
      <c r="E1093" s="374"/>
      <c r="F1093" s="375">
        <f>IF(B1093&gt;0,(B1093-B1094)/B1094,"")</f>
        <v>-0.66666666666666663</v>
      </c>
      <c r="G1093" s="355"/>
      <c r="H1093" s="355"/>
      <c r="I1093" s="355"/>
      <c r="J1093" s="355"/>
      <c r="Q1093" s="364" t="str">
        <f t="shared" si="1004"/>
        <v/>
      </c>
      <c r="R1093" s="388"/>
      <c r="S1093" s="364" t="str">
        <f t="shared" si="1005"/>
        <v/>
      </c>
      <c r="T1093" s="445" t="str">
        <f t="shared" si="1006"/>
        <v/>
      </c>
      <c r="U1093" s="388"/>
      <c r="V1093" s="445" t="str">
        <f t="shared" si="1007"/>
        <v/>
      </c>
      <c r="W1093" s="388"/>
      <c r="X1093" s="445" t="str">
        <f t="shared" si="1008"/>
        <v/>
      </c>
      <c r="Y1093" s="364" t="str">
        <f t="shared" si="1009"/>
        <v/>
      </c>
      <c r="Z1093" s="388"/>
      <c r="AA1093" s="364" t="str">
        <f t="shared" si="1010"/>
        <v/>
      </c>
      <c r="AB1093" s="445" t="str">
        <f t="shared" si="1011"/>
        <v/>
      </c>
      <c r="AC1093" s="388"/>
      <c r="AD1093" s="445" t="str">
        <f t="shared" si="1012"/>
        <v/>
      </c>
      <c r="AE1093" s="364" t="str">
        <f t="shared" si="1013"/>
        <v/>
      </c>
      <c r="AF1093" s="388"/>
      <c r="AG1093" s="364"/>
      <c r="AH1093" s="445" t="str">
        <f t="shared" si="1014"/>
        <v/>
      </c>
      <c r="AI1093" s="388"/>
      <c r="AJ1093" s="445" t="str">
        <f t="shared" si="1015"/>
        <v/>
      </c>
      <c r="AK1093" s="364" t="str">
        <f t="shared" si="1016"/>
        <v/>
      </c>
      <c r="AL1093" s="388"/>
      <c r="AM1093" s="364" t="str">
        <f t="shared" si="1017"/>
        <v/>
      </c>
      <c r="AN1093" s="445">
        <f t="shared" si="1024"/>
        <v>0.05</v>
      </c>
      <c r="AO1093" s="388"/>
      <c r="AP1093" s="445">
        <f t="shared" si="1025"/>
        <v>-0.66666666666666663</v>
      </c>
      <c r="AQ1093" s="434" t="str">
        <f t="shared" si="1026"/>
        <v/>
      </c>
      <c r="AR1093" s="451"/>
      <c r="AS1093" s="434" t="str">
        <f t="shared" si="1027"/>
        <v/>
      </c>
      <c r="AT1093" s="389"/>
      <c r="AU1093" s="435" t="str">
        <f t="shared" si="1028"/>
        <v/>
      </c>
      <c r="AV1093" s="364" t="str">
        <f t="shared" si="1029"/>
        <v/>
      </c>
      <c r="AW1093" s="389"/>
      <c r="AX1093" s="365" t="str">
        <f t="shared" si="1030"/>
        <v/>
      </c>
      <c r="AY1093" s="366" t="str">
        <f t="shared" si="1018"/>
        <v/>
      </c>
      <c r="AZ1093" s="358" t="str">
        <f t="shared" si="1019"/>
        <v/>
      </c>
      <c r="BA1093" s="366" t="str">
        <f t="shared" si="1020"/>
        <v/>
      </c>
      <c r="BB1093" s="358" t="str">
        <f t="shared" si="1021"/>
        <v/>
      </c>
      <c r="BC1093" s="366" t="str">
        <f t="shared" si="1022"/>
        <v/>
      </c>
      <c r="BD1093" s="367" t="str">
        <f t="shared" si="1023"/>
        <v/>
      </c>
      <c r="BE1093" s="356"/>
      <c r="BF1093" s="356"/>
      <c r="BG1093" s="356"/>
      <c r="BH1093" s="356"/>
    </row>
    <row r="1094" spans="1:83" ht="21.75" thickBot="1" x14ac:dyDescent="0.4">
      <c r="A1094" s="368" t="s">
        <v>293</v>
      </c>
      <c r="B1094" s="381">
        <v>0.15</v>
      </c>
      <c r="C1094" s="372"/>
      <c r="D1094" s="382"/>
      <c r="E1094" s="372"/>
      <c r="F1094" s="380"/>
      <c r="G1094" s="355"/>
      <c r="H1094" s="355"/>
      <c r="I1094" s="355"/>
      <c r="J1094" s="355"/>
      <c r="Q1094" s="364" t="str">
        <f t="shared" si="1004"/>
        <v/>
      </c>
      <c r="R1094" s="388"/>
      <c r="S1094" s="364" t="str">
        <f t="shared" si="1005"/>
        <v/>
      </c>
      <c r="T1094" s="445" t="str">
        <f t="shared" si="1006"/>
        <v/>
      </c>
      <c r="U1094" s="388"/>
      <c r="V1094" s="445" t="str">
        <f t="shared" si="1007"/>
        <v/>
      </c>
      <c r="W1094" s="388"/>
      <c r="X1094" s="445" t="str">
        <f t="shared" si="1008"/>
        <v/>
      </c>
      <c r="Y1094" s="364" t="str">
        <f t="shared" si="1009"/>
        <v/>
      </c>
      <c r="Z1094" s="388"/>
      <c r="AA1094" s="364" t="str">
        <f t="shared" si="1010"/>
        <v/>
      </c>
      <c r="AB1094" s="445" t="str">
        <f t="shared" si="1011"/>
        <v/>
      </c>
      <c r="AC1094" s="388"/>
      <c r="AD1094" s="445" t="str">
        <f t="shared" si="1012"/>
        <v/>
      </c>
      <c r="AE1094" s="364" t="str">
        <f t="shared" si="1013"/>
        <v/>
      </c>
      <c r="AF1094" s="388"/>
      <c r="AG1094" s="364"/>
      <c r="AH1094" s="445" t="str">
        <f t="shared" si="1014"/>
        <v/>
      </c>
      <c r="AI1094" s="388"/>
      <c r="AJ1094" s="445" t="str">
        <f t="shared" si="1015"/>
        <v/>
      </c>
      <c r="AK1094" s="364" t="str">
        <f t="shared" si="1016"/>
        <v/>
      </c>
      <c r="AL1094" s="388"/>
      <c r="AM1094" s="364" t="str">
        <f t="shared" si="1017"/>
        <v/>
      </c>
      <c r="AN1094" s="445" t="str">
        <f t="shared" si="1024"/>
        <v/>
      </c>
      <c r="AO1094" s="388"/>
      <c r="AP1094" s="445" t="str">
        <f t="shared" si="1025"/>
        <v/>
      </c>
      <c r="AQ1094" s="434">
        <f t="shared" si="1026"/>
        <v>0.15</v>
      </c>
      <c r="AR1094" s="451"/>
      <c r="AS1094" s="434" t="str">
        <f t="shared" si="1027"/>
        <v/>
      </c>
      <c r="AT1094" s="389"/>
      <c r="AU1094" s="435" t="str">
        <f t="shared" si="1028"/>
        <v/>
      </c>
      <c r="AV1094" s="364" t="str">
        <f t="shared" si="1029"/>
        <v/>
      </c>
      <c r="AW1094" s="389"/>
      <c r="AX1094" s="365" t="str">
        <f t="shared" si="1030"/>
        <v/>
      </c>
      <c r="AY1094" s="366" t="str">
        <f t="shared" si="1018"/>
        <v/>
      </c>
      <c r="AZ1094" s="358" t="str">
        <f t="shared" si="1019"/>
        <v/>
      </c>
      <c r="BA1094" s="366" t="str">
        <f t="shared" si="1020"/>
        <v/>
      </c>
      <c r="BB1094" s="358" t="str">
        <f t="shared" si="1021"/>
        <v/>
      </c>
      <c r="BC1094" s="366" t="str">
        <f t="shared" si="1022"/>
        <v/>
      </c>
      <c r="BD1094" s="367" t="str">
        <f t="shared" si="1023"/>
        <v/>
      </c>
      <c r="BE1094" s="356"/>
      <c r="BF1094" s="356"/>
      <c r="BG1094" s="356"/>
      <c r="BH1094" s="356"/>
    </row>
    <row r="1095" spans="1:83" ht="21.75" thickBot="1" x14ac:dyDescent="0.4">
      <c r="A1095" s="368" t="s">
        <v>294</v>
      </c>
      <c r="B1095" s="381">
        <v>0.3</v>
      </c>
      <c r="C1095" s="372"/>
      <c r="D1095" s="368" t="s">
        <v>284</v>
      </c>
      <c r="E1095" s="374"/>
      <c r="F1095" s="375">
        <f>IF(B1095&gt;0,(B1095-B1094)/B1094,"")</f>
        <v>1</v>
      </c>
      <c r="G1095" s="355"/>
      <c r="H1095" s="355"/>
      <c r="I1095" s="355"/>
      <c r="J1095" s="355"/>
      <c r="Q1095" s="364" t="str">
        <f t="shared" si="1004"/>
        <v/>
      </c>
      <c r="R1095" s="388"/>
      <c r="S1095" s="364" t="str">
        <f t="shared" si="1005"/>
        <v/>
      </c>
      <c r="T1095" s="445" t="str">
        <f t="shared" si="1006"/>
        <v/>
      </c>
      <c r="U1095" s="388"/>
      <c r="V1095" s="445" t="str">
        <f t="shared" si="1007"/>
        <v/>
      </c>
      <c r="W1095" s="388"/>
      <c r="X1095" s="445" t="str">
        <f t="shared" si="1008"/>
        <v/>
      </c>
      <c r="Y1095" s="364" t="str">
        <f t="shared" si="1009"/>
        <v/>
      </c>
      <c r="Z1095" s="388"/>
      <c r="AA1095" s="364" t="str">
        <f t="shared" si="1010"/>
        <v/>
      </c>
      <c r="AB1095" s="445" t="str">
        <f t="shared" si="1011"/>
        <v/>
      </c>
      <c r="AC1095" s="388"/>
      <c r="AD1095" s="445" t="str">
        <f t="shared" si="1012"/>
        <v/>
      </c>
      <c r="AE1095" s="364" t="str">
        <f t="shared" si="1013"/>
        <v/>
      </c>
      <c r="AF1095" s="388"/>
      <c r="AG1095" s="364"/>
      <c r="AH1095" s="445" t="str">
        <f t="shared" si="1014"/>
        <v/>
      </c>
      <c r="AI1095" s="388"/>
      <c r="AJ1095" s="445" t="str">
        <f t="shared" si="1015"/>
        <v/>
      </c>
      <c r="AK1095" s="364" t="str">
        <f t="shared" si="1016"/>
        <v/>
      </c>
      <c r="AL1095" s="388"/>
      <c r="AM1095" s="364" t="str">
        <f t="shared" si="1017"/>
        <v/>
      </c>
      <c r="AN1095" s="445" t="str">
        <f t="shared" si="1024"/>
        <v/>
      </c>
      <c r="AO1095" s="388"/>
      <c r="AP1095" s="445" t="str">
        <f t="shared" si="1025"/>
        <v/>
      </c>
      <c r="AQ1095" s="434" t="str">
        <f t="shared" si="1026"/>
        <v/>
      </c>
      <c r="AR1095" s="451"/>
      <c r="AS1095" s="434">
        <f t="shared" si="1027"/>
        <v>0.3</v>
      </c>
      <c r="AT1095" s="389"/>
      <c r="AU1095" s="435">
        <f t="shared" si="1028"/>
        <v>1</v>
      </c>
      <c r="AV1095" s="364" t="str">
        <f t="shared" si="1029"/>
        <v/>
      </c>
      <c r="AW1095" s="389"/>
      <c r="AX1095" s="365" t="str">
        <f t="shared" si="1030"/>
        <v/>
      </c>
      <c r="AY1095" s="366" t="str">
        <f t="shared" si="1018"/>
        <v/>
      </c>
      <c r="AZ1095" s="358" t="str">
        <f t="shared" si="1019"/>
        <v/>
      </c>
      <c r="BA1095" s="366" t="str">
        <f t="shared" si="1020"/>
        <v/>
      </c>
      <c r="BB1095" s="358" t="str">
        <f t="shared" si="1021"/>
        <v/>
      </c>
      <c r="BC1095" s="366" t="str">
        <f t="shared" si="1022"/>
        <v/>
      </c>
      <c r="BD1095" s="367" t="str">
        <f t="shared" si="1023"/>
        <v/>
      </c>
      <c r="BE1095" s="356"/>
      <c r="BF1095" s="356"/>
      <c r="BG1095" s="356"/>
      <c r="BH1095" s="356"/>
    </row>
    <row r="1096" spans="1:83" ht="21.75" thickBot="1" x14ac:dyDescent="0.4">
      <c r="A1096" s="368" t="s">
        <v>295</v>
      </c>
      <c r="B1096" s="381">
        <v>0.4</v>
      </c>
      <c r="C1096" s="372"/>
      <c r="D1096" s="368" t="s">
        <v>286</v>
      </c>
      <c r="E1096" s="374"/>
      <c r="F1096" s="375">
        <f>IF(B1096&gt;0,(B1096-B1094)/B1094,"")</f>
        <v>1.6666666666666667</v>
      </c>
      <c r="G1096" s="355"/>
      <c r="H1096" s="355"/>
      <c r="I1096" s="355"/>
      <c r="J1096" s="355"/>
      <c r="Q1096" s="364" t="str">
        <f t="shared" si="1004"/>
        <v/>
      </c>
      <c r="R1096" s="388"/>
      <c r="S1096" s="364" t="str">
        <f t="shared" si="1005"/>
        <v/>
      </c>
      <c r="T1096" s="445" t="str">
        <f t="shared" si="1006"/>
        <v/>
      </c>
      <c r="U1096" s="388"/>
      <c r="V1096" s="445" t="str">
        <f t="shared" si="1007"/>
        <v/>
      </c>
      <c r="W1096" s="388"/>
      <c r="X1096" s="445" t="str">
        <f t="shared" si="1008"/>
        <v/>
      </c>
      <c r="Y1096" s="364" t="str">
        <f t="shared" si="1009"/>
        <v/>
      </c>
      <c r="Z1096" s="388"/>
      <c r="AA1096" s="364" t="str">
        <f t="shared" si="1010"/>
        <v/>
      </c>
      <c r="AB1096" s="445" t="str">
        <f t="shared" si="1011"/>
        <v/>
      </c>
      <c r="AC1096" s="388"/>
      <c r="AD1096" s="445" t="str">
        <f t="shared" si="1012"/>
        <v/>
      </c>
      <c r="AE1096" s="364" t="str">
        <f t="shared" si="1013"/>
        <v/>
      </c>
      <c r="AF1096" s="388"/>
      <c r="AG1096" s="364"/>
      <c r="AH1096" s="445" t="str">
        <f t="shared" si="1014"/>
        <v/>
      </c>
      <c r="AI1096" s="388"/>
      <c r="AJ1096" s="445" t="str">
        <f t="shared" si="1015"/>
        <v/>
      </c>
      <c r="AK1096" s="364" t="str">
        <f t="shared" si="1016"/>
        <v/>
      </c>
      <c r="AL1096" s="388"/>
      <c r="AM1096" s="364" t="str">
        <f t="shared" si="1017"/>
        <v/>
      </c>
      <c r="AN1096" s="445" t="str">
        <f t="shared" si="1024"/>
        <v/>
      </c>
      <c r="AO1096" s="388"/>
      <c r="AP1096" s="445" t="str">
        <f t="shared" si="1025"/>
        <v/>
      </c>
      <c r="AQ1096" s="434" t="str">
        <f t="shared" si="1026"/>
        <v/>
      </c>
      <c r="AR1096" s="451"/>
      <c r="AS1096" s="434" t="str">
        <f t="shared" si="1027"/>
        <v/>
      </c>
      <c r="AT1096" s="389"/>
      <c r="AU1096" s="435" t="str">
        <f t="shared" si="1028"/>
        <v/>
      </c>
      <c r="AV1096" s="364">
        <f t="shared" si="1029"/>
        <v>0.4</v>
      </c>
      <c r="AW1096" s="389"/>
      <c r="AX1096" s="365">
        <f>IF(A1096="16) Qual porcentagem dos recursos financeiros de São Carlos será investida em abastecimento de água e estruturas de saneamento em 2050?   ",F1096,"")</f>
        <v>1.6666666666666667</v>
      </c>
      <c r="AY1096" s="366" t="str">
        <f t="shared" si="1018"/>
        <v/>
      </c>
      <c r="AZ1096" s="358" t="str">
        <f t="shared" si="1019"/>
        <v/>
      </c>
      <c r="BA1096" s="366" t="str">
        <f t="shared" si="1020"/>
        <v/>
      </c>
      <c r="BB1096" s="358" t="str">
        <f t="shared" si="1021"/>
        <v/>
      </c>
      <c r="BC1096" s="366" t="str">
        <f t="shared" si="1022"/>
        <v/>
      </c>
      <c r="BD1096" s="367" t="str">
        <f t="shared" si="1023"/>
        <v/>
      </c>
      <c r="BE1096" s="356"/>
      <c r="BF1096" s="356"/>
      <c r="BG1096" s="356"/>
      <c r="BH1096" s="356"/>
    </row>
    <row r="1097" spans="1:83" ht="21.75" thickBot="1" x14ac:dyDescent="0.4">
      <c r="A1097" s="355"/>
      <c r="B1097" s="355"/>
      <c r="C1097" s="355"/>
      <c r="D1097" s="355"/>
      <c r="E1097" s="355"/>
      <c r="F1097" s="383"/>
      <c r="G1097" s="355"/>
      <c r="H1097" s="823" t="s">
        <v>296</v>
      </c>
      <c r="I1097" s="823"/>
      <c r="J1097" s="355"/>
      <c r="Q1097" s="364" t="str">
        <f t="shared" si="1004"/>
        <v/>
      </c>
      <c r="R1097" s="388"/>
      <c r="S1097" s="364" t="str">
        <f t="shared" si="1005"/>
        <v/>
      </c>
      <c r="T1097" s="445" t="str">
        <f t="shared" si="1006"/>
        <v/>
      </c>
      <c r="U1097" s="388"/>
      <c r="V1097" s="445" t="str">
        <f t="shared" si="1007"/>
        <v/>
      </c>
      <c r="W1097" s="388"/>
      <c r="X1097" s="445" t="str">
        <f t="shared" si="1008"/>
        <v/>
      </c>
      <c r="Y1097" s="364" t="str">
        <f t="shared" si="1009"/>
        <v/>
      </c>
      <c r="Z1097" s="388"/>
      <c r="AA1097" s="364" t="str">
        <f t="shared" si="1010"/>
        <v/>
      </c>
      <c r="AB1097" s="445" t="str">
        <f t="shared" si="1011"/>
        <v/>
      </c>
      <c r="AC1097" s="388"/>
      <c r="AD1097" s="445" t="str">
        <f t="shared" si="1012"/>
        <v/>
      </c>
      <c r="AE1097" s="364" t="str">
        <f t="shared" si="1013"/>
        <v/>
      </c>
      <c r="AF1097" s="388"/>
      <c r="AG1097" s="364"/>
      <c r="AH1097" s="445" t="str">
        <f t="shared" si="1014"/>
        <v/>
      </c>
      <c r="AI1097" s="388"/>
      <c r="AJ1097" s="445" t="str">
        <f t="shared" si="1015"/>
        <v/>
      </c>
      <c r="AK1097" s="364" t="str">
        <f t="shared" si="1016"/>
        <v/>
      </c>
      <c r="AL1097" s="388"/>
      <c r="AM1097" s="364" t="str">
        <f t="shared" si="1017"/>
        <v/>
      </c>
      <c r="AN1097" s="445" t="str">
        <f t="shared" si="1024"/>
        <v/>
      </c>
      <c r="AO1097" s="388"/>
      <c r="AP1097" s="445" t="str">
        <f t="shared" si="1025"/>
        <v/>
      </c>
      <c r="AQ1097" s="434" t="str">
        <f t="shared" si="1026"/>
        <v/>
      </c>
      <c r="AR1097" s="451"/>
      <c r="AS1097" s="434" t="str">
        <f t="shared" si="1027"/>
        <v/>
      </c>
      <c r="AT1097" s="389"/>
      <c r="AU1097" s="435" t="str">
        <f t="shared" si="1028"/>
        <v/>
      </c>
      <c r="AV1097" s="364" t="str">
        <f t="shared" si="1029"/>
        <v/>
      </c>
      <c r="AW1097" s="389"/>
      <c r="AX1097" s="365" t="str">
        <f t="shared" si="1030"/>
        <v/>
      </c>
      <c r="AY1097" s="366" t="str">
        <f t="shared" si="1018"/>
        <v/>
      </c>
      <c r="AZ1097" s="358" t="str">
        <f t="shared" si="1019"/>
        <v/>
      </c>
      <c r="BA1097" s="366" t="str">
        <f t="shared" si="1020"/>
        <v/>
      </c>
      <c r="BB1097" s="358" t="str">
        <f t="shared" si="1021"/>
        <v/>
      </c>
      <c r="BC1097" s="366" t="str">
        <f t="shared" si="1022"/>
        <v/>
      </c>
      <c r="BD1097" s="367" t="str">
        <f t="shared" si="1023"/>
        <v/>
      </c>
      <c r="BE1097" s="356"/>
      <c r="BF1097" s="356"/>
      <c r="BG1097" s="356"/>
      <c r="BH1097" s="356"/>
    </row>
    <row r="1098" spans="1:83" ht="21.75" thickBot="1" x14ac:dyDescent="0.4">
      <c r="A1098" s="368" t="s">
        <v>297</v>
      </c>
      <c r="B1098" s="820" t="s">
        <v>427</v>
      </c>
      <c r="C1098" s="821"/>
      <c r="D1098" s="821"/>
      <c r="E1098" s="821"/>
      <c r="F1098" s="821"/>
      <c r="G1098" s="822"/>
      <c r="H1098" s="819">
        <v>1</v>
      </c>
      <c r="I1098" s="819"/>
      <c r="J1098" s="355"/>
      <c r="Q1098" s="364" t="str">
        <f t="shared" si="1004"/>
        <v/>
      </c>
      <c r="R1098" s="388"/>
      <c r="S1098" s="364" t="str">
        <f t="shared" si="1005"/>
        <v/>
      </c>
      <c r="T1098" s="445" t="str">
        <f t="shared" si="1006"/>
        <v/>
      </c>
      <c r="U1098" s="388"/>
      <c r="V1098" s="445" t="str">
        <f t="shared" si="1007"/>
        <v/>
      </c>
      <c r="W1098" s="388"/>
      <c r="X1098" s="445" t="str">
        <f t="shared" si="1008"/>
        <v/>
      </c>
      <c r="Y1098" s="364" t="str">
        <f t="shared" si="1009"/>
        <v/>
      </c>
      <c r="Z1098" s="388"/>
      <c r="AA1098" s="364" t="str">
        <f t="shared" si="1010"/>
        <v/>
      </c>
      <c r="AB1098" s="445" t="str">
        <f t="shared" si="1011"/>
        <v/>
      </c>
      <c r="AC1098" s="388"/>
      <c r="AD1098" s="445" t="str">
        <f t="shared" si="1012"/>
        <v/>
      </c>
      <c r="AE1098" s="364" t="str">
        <f t="shared" si="1013"/>
        <v/>
      </c>
      <c r="AF1098" s="388"/>
      <c r="AG1098" s="364"/>
      <c r="AH1098" s="445" t="str">
        <f t="shared" si="1014"/>
        <v/>
      </c>
      <c r="AI1098" s="388"/>
      <c r="AJ1098" s="445" t="str">
        <f t="shared" si="1015"/>
        <v/>
      </c>
      <c r="AK1098" s="364" t="str">
        <f t="shared" si="1016"/>
        <v/>
      </c>
      <c r="AL1098" s="388"/>
      <c r="AM1098" s="364" t="str">
        <f t="shared" si="1017"/>
        <v/>
      </c>
      <c r="AN1098" s="445" t="str">
        <f t="shared" si="1024"/>
        <v/>
      </c>
      <c r="AO1098" s="388"/>
      <c r="AP1098" s="445" t="str">
        <f t="shared" si="1025"/>
        <v/>
      </c>
      <c r="AQ1098" s="434" t="str">
        <f t="shared" si="1026"/>
        <v/>
      </c>
      <c r="AR1098" s="451"/>
      <c r="AS1098" s="434" t="str">
        <f t="shared" si="1027"/>
        <v/>
      </c>
      <c r="AT1098" s="389"/>
      <c r="AU1098" s="435" t="str">
        <f t="shared" si="1028"/>
        <v/>
      </c>
      <c r="AV1098" s="364" t="str">
        <f t="shared" si="1029"/>
        <v/>
      </c>
      <c r="AW1098" s="389"/>
      <c r="AX1098" s="365" t="str">
        <f t="shared" si="1030"/>
        <v/>
      </c>
      <c r="AY1098" s="366">
        <f t="shared" si="1018"/>
        <v>1</v>
      </c>
      <c r="AZ1098" s="358" t="str">
        <f t="shared" si="1019"/>
        <v/>
      </c>
      <c r="BA1098" s="366" t="str">
        <f t="shared" si="1020"/>
        <v/>
      </c>
      <c r="BB1098" s="358" t="str">
        <f t="shared" si="1021"/>
        <v/>
      </c>
      <c r="BC1098" s="366" t="str">
        <f t="shared" si="1022"/>
        <v/>
      </c>
      <c r="BD1098" s="367" t="str">
        <f t="shared" si="1023"/>
        <v/>
      </c>
      <c r="BE1098" s="356"/>
      <c r="BF1098" s="356"/>
      <c r="BG1098" s="356"/>
      <c r="BH1098" s="356"/>
    </row>
    <row r="1099" spans="1:83" ht="21.75" thickBot="1" x14ac:dyDescent="0.4">
      <c r="A1099" s="368" t="s">
        <v>299</v>
      </c>
      <c r="B1099" s="820" t="s">
        <v>300</v>
      </c>
      <c r="C1099" s="821"/>
      <c r="D1099" s="821"/>
      <c r="E1099" s="821"/>
      <c r="F1099" s="821"/>
      <c r="G1099" s="822"/>
      <c r="H1099" s="819">
        <v>1</v>
      </c>
      <c r="I1099" s="819"/>
      <c r="J1099" s="355"/>
      <c r="Q1099" s="364" t="str">
        <f t="shared" si="1004"/>
        <v/>
      </c>
      <c r="R1099" s="388"/>
      <c r="S1099" s="364" t="str">
        <f t="shared" si="1005"/>
        <v/>
      </c>
      <c r="T1099" s="445" t="str">
        <f t="shared" si="1006"/>
        <v/>
      </c>
      <c r="U1099" s="388"/>
      <c r="V1099" s="445" t="str">
        <f t="shared" si="1007"/>
        <v/>
      </c>
      <c r="W1099" s="388"/>
      <c r="X1099" s="445" t="str">
        <f t="shared" si="1008"/>
        <v/>
      </c>
      <c r="Y1099" s="364" t="str">
        <f t="shared" si="1009"/>
        <v/>
      </c>
      <c r="Z1099" s="388"/>
      <c r="AA1099" s="364" t="str">
        <f t="shared" si="1010"/>
        <v/>
      </c>
      <c r="AB1099" s="445" t="str">
        <f t="shared" si="1011"/>
        <v/>
      </c>
      <c r="AC1099" s="388"/>
      <c r="AD1099" s="445" t="str">
        <f t="shared" si="1012"/>
        <v/>
      </c>
      <c r="AE1099" s="364" t="str">
        <f t="shared" si="1013"/>
        <v/>
      </c>
      <c r="AF1099" s="388"/>
      <c r="AG1099" s="364"/>
      <c r="AH1099" s="445" t="str">
        <f t="shared" si="1014"/>
        <v/>
      </c>
      <c r="AI1099" s="388"/>
      <c r="AJ1099" s="445" t="str">
        <f t="shared" si="1015"/>
        <v/>
      </c>
      <c r="AK1099" s="364" t="str">
        <f t="shared" si="1016"/>
        <v/>
      </c>
      <c r="AL1099" s="388"/>
      <c r="AM1099" s="364" t="str">
        <f t="shared" si="1017"/>
        <v/>
      </c>
      <c r="AN1099" s="445" t="str">
        <f t="shared" si="1024"/>
        <v/>
      </c>
      <c r="AO1099" s="388"/>
      <c r="AP1099" s="445" t="str">
        <f t="shared" si="1025"/>
        <v/>
      </c>
      <c r="AQ1099" s="434" t="str">
        <f t="shared" si="1026"/>
        <v/>
      </c>
      <c r="AR1099" s="451"/>
      <c r="AS1099" s="434" t="str">
        <f t="shared" si="1027"/>
        <v/>
      </c>
      <c r="AT1099" s="389"/>
      <c r="AU1099" s="435" t="str">
        <f t="shared" si="1028"/>
        <v/>
      </c>
      <c r="AV1099" s="364" t="str">
        <f t="shared" si="1029"/>
        <v/>
      </c>
      <c r="AW1099" s="389"/>
      <c r="AX1099" s="365" t="str">
        <f t="shared" si="1030"/>
        <v/>
      </c>
      <c r="AY1099" s="366" t="str">
        <f t="shared" si="1018"/>
        <v/>
      </c>
      <c r="AZ1099" s="358">
        <f t="shared" si="1019"/>
        <v>1</v>
      </c>
      <c r="BA1099" s="366" t="str">
        <f t="shared" si="1020"/>
        <v/>
      </c>
      <c r="BB1099" s="358" t="str">
        <f t="shared" si="1021"/>
        <v/>
      </c>
      <c r="BC1099" s="366" t="str">
        <f t="shared" si="1022"/>
        <v/>
      </c>
      <c r="BD1099" s="367" t="str">
        <f t="shared" si="1023"/>
        <v/>
      </c>
      <c r="BE1099" s="356"/>
      <c r="BF1099" s="356"/>
      <c r="BG1099" s="356"/>
      <c r="BH1099" s="356"/>
    </row>
    <row r="1100" spans="1:83" ht="21.75" thickBot="1" x14ac:dyDescent="0.4">
      <c r="A1100" s="368" t="s">
        <v>301</v>
      </c>
      <c r="B1100" s="820" t="s">
        <v>428</v>
      </c>
      <c r="C1100" s="821"/>
      <c r="D1100" s="821"/>
      <c r="E1100" s="821"/>
      <c r="F1100" s="821"/>
      <c r="G1100" s="822"/>
      <c r="H1100" s="819">
        <v>1</v>
      </c>
      <c r="I1100" s="819"/>
      <c r="J1100" s="355"/>
      <c r="Q1100" s="364" t="str">
        <f t="shared" si="1004"/>
        <v/>
      </c>
      <c r="R1100" s="388"/>
      <c r="S1100" s="364" t="str">
        <f t="shared" si="1005"/>
        <v/>
      </c>
      <c r="T1100" s="445" t="str">
        <f t="shared" si="1006"/>
        <v/>
      </c>
      <c r="U1100" s="388"/>
      <c r="V1100" s="445" t="str">
        <f t="shared" si="1007"/>
        <v/>
      </c>
      <c r="W1100" s="388"/>
      <c r="X1100" s="445" t="str">
        <f t="shared" si="1008"/>
        <v/>
      </c>
      <c r="Y1100" s="364" t="str">
        <f t="shared" si="1009"/>
        <v/>
      </c>
      <c r="Z1100" s="388"/>
      <c r="AA1100" s="364" t="str">
        <f t="shared" si="1010"/>
        <v/>
      </c>
      <c r="AB1100" s="445" t="str">
        <f t="shared" si="1011"/>
        <v/>
      </c>
      <c r="AC1100" s="388"/>
      <c r="AD1100" s="445" t="str">
        <f t="shared" si="1012"/>
        <v/>
      </c>
      <c r="AE1100" s="364" t="str">
        <f t="shared" si="1013"/>
        <v/>
      </c>
      <c r="AF1100" s="388"/>
      <c r="AG1100" s="364"/>
      <c r="AH1100" s="445" t="str">
        <f t="shared" si="1014"/>
        <v/>
      </c>
      <c r="AI1100" s="388"/>
      <c r="AJ1100" s="445" t="str">
        <f t="shared" si="1015"/>
        <v/>
      </c>
      <c r="AK1100" s="364" t="str">
        <f t="shared" si="1016"/>
        <v/>
      </c>
      <c r="AL1100" s="388"/>
      <c r="AM1100" s="364" t="str">
        <f t="shared" si="1017"/>
        <v/>
      </c>
      <c r="AN1100" s="445" t="str">
        <f t="shared" si="1024"/>
        <v/>
      </c>
      <c r="AO1100" s="388"/>
      <c r="AP1100" s="445" t="str">
        <f t="shared" si="1025"/>
        <v/>
      </c>
      <c r="AQ1100" s="434" t="str">
        <f t="shared" si="1026"/>
        <v/>
      </c>
      <c r="AR1100" s="451"/>
      <c r="AS1100" s="434" t="str">
        <f t="shared" si="1027"/>
        <v/>
      </c>
      <c r="AT1100" s="389"/>
      <c r="AU1100" s="435" t="str">
        <f t="shared" si="1028"/>
        <v/>
      </c>
      <c r="AV1100" s="364" t="str">
        <f t="shared" si="1029"/>
        <v/>
      </c>
      <c r="AW1100" s="389"/>
      <c r="AX1100" s="365" t="str">
        <f t="shared" si="1030"/>
        <v/>
      </c>
      <c r="AY1100" s="366" t="str">
        <f t="shared" si="1018"/>
        <v/>
      </c>
      <c r="AZ1100" s="358" t="str">
        <f t="shared" si="1019"/>
        <v/>
      </c>
      <c r="BA1100" s="366">
        <f t="shared" si="1020"/>
        <v>1</v>
      </c>
      <c r="BB1100" s="358" t="str">
        <f t="shared" si="1021"/>
        <v/>
      </c>
      <c r="BC1100" s="366" t="str">
        <f t="shared" si="1022"/>
        <v/>
      </c>
      <c r="BD1100" s="367" t="str">
        <f t="shared" si="1023"/>
        <v/>
      </c>
      <c r="BE1100" s="356"/>
      <c r="BF1100" s="356"/>
      <c r="BG1100" s="356"/>
      <c r="BH1100" s="356"/>
    </row>
    <row r="1101" spans="1:83" ht="21.75" thickBot="1" x14ac:dyDescent="0.4">
      <c r="A1101" s="368" t="s">
        <v>302</v>
      </c>
      <c r="B1101" s="820" t="s">
        <v>3</v>
      </c>
      <c r="C1101" s="821"/>
      <c r="D1101" s="821"/>
      <c r="E1101" s="821"/>
      <c r="F1101" s="821"/>
      <c r="G1101" s="822"/>
      <c r="H1101" s="819">
        <v>1</v>
      </c>
      <c r="I1101" s="819"/>
      <c r="J1101" s="355"/>
      <c r="Q1101" s="364" t="str">
        <f t="shared" si="1004"/>
        <v/>
      </c>
      <c r="R1101" s="388"/>
      <c r="S1101" s="364" t="str">
        <f t="shared" si="1005"/>
        <v/>
      </c>
      <c r="T1101" s="445" t="str">
        <f t="shared" si="1006"/>
        <v/>
      </c>
      <c r="U1101" s="388"/>
      <c r="V1101" s="445" t="str">
        <f t="shared" si="1007"/>
        <v/>
      </c>
      <c r="W1101" s="388"/>
      <c r="X1101" s="445" t="str">
        <f t="shared" si="1008"/>
        <v/>
      </c>
      <c r="Y1101" s="364" t="str">
        <f t="shared" si="1009"/>
        <v/>
      </c>
      <c r="Z1101" s="388"/>
      <c r="AA1101" s="364" t="str">
        <f t="shared" si="1010"/>
        <v/>
      </c>
      <c r="AB1101" s="445" t="str">
        <f t="shared" si="1011"/>
        <v/>
      </c>
      <c r="AC1101" s="388"/>
      <c r="AD1101" s="445" t="str">
        <f t="shared" si="1012"/>
        <v/>
      </c>
      <c r="AE1101" s="364" t="str">
        <f t="shared" si="1013"/>
        <v/>
      </c>
      <c r="AF1101" s="388"/>
      <c r="AG1101" s="364"/>
      <c r="AH1101" s="445" t="str">
        <f t="shared" si="1014"/>
        <v/>
      </c>
      <c r="AI1101" s="388"/>
      <c r="AJ1101" s="445" t="str">
        <f t="shared" si="1015"/>
        <v/>
      </c>
      <c r="AK1101" s="364" t="str">
        <f t="shared" si="1016"/>
        <v/>
      </c>
      <c r="AL1101" s="388"/>
      <c r="AM1101" s="364" t="str">
        <f t="shared" si="1017"/>
        <v/>
      </c>
      <c r="AN1101" s="445" t="str">
        <f t="shared" si="1024"/>
        <v/>
      </c>
      <c r="AO1101" s="388"/>
      <c r="AP1101" s="445" t="str">
        <f t="shared" si="1025"/>
        <v/>
      </c>
      <c r="AQ1101" s="434" t="str">
        <f t="shared" si="1026"/>
        <v/>
      </c>
      <c r="AR1101" s="451"/>
      <c r="AS1101" s="434" t="str">
        <f t="shared" si="1027"/>
        <v/>
      </c>
      <c r="AT1101" s="389"/>
      <c r="AU1101" s="435" t="str">
        <f t="shared" si="1028"/>
        <v/>
      </c>
      <c r="AV1101" s="364" t="str">
        <f t="shared" si="1029"/>
        <v/>
      </c>
      <c r="AW1101" s="389"/>
      <c r="AX1101" s="365" t="str">
        <f t="shared" si="1030"/>
        <v/>
      </c>
      <c r="AY1101" s="366" t="str">
        <f t="shared" si="1018"/>
        <v/>
      </c>
      <c r="AZ1101" s="358" t="str">
        <f t="shared" si="1019"/>
        <v/>
      </c>
      <c r="BA1101" s="366" t="str">
        <f t="shared" si="1020"/>
        <v/>
      </c>
      <c r="BB1101" s="358">
        <f t="shared" si="1021"/>
        <v>1</v>
      </c>
      <c r="BC1101" s="366" t="str">
        <f t="shared" si="1022"/>
        <v/>
      </c>
      <c r="BD1101" s="367" t="str">
        <f t="shared" si="1023"/>
        <v/>
      </c>
      <c r="BE1101" s="356"/>
      <c r="BF1101" s="356"/>
      <c r="BG1101" s="356"/>
      <c r="BH1101" s="356"/>
    </row>
    <row r="1102" spans="1:83" ht="21.75" thickBot="1" x14ac:dyDescent="0.4">
      <c r="A1102" s="368" t="s">
        <v>303</v>
      </c>
      <c r="B1102" s="820" t="s">
        <v>335</v>
      </c>
      <c r="C1102" s="821"/>
      <c r="D1102" s="821"/>
      <c r="E1102" s="821"/>
      <c r="F1102" s="821"/>
      <c r="G1102" s="822"/>
      <c r="H1102" s="819">
        <v>1</v>
      </c>
      <c r="I1102" s="819"/>
      <c r="J1102" s="355"/>
      <c r="Q1102" s="364" t="str">
        <f t="shared" si="1004"/>
        <v/>
      </c>
      <c r="R1102" s="388"/>
      <c r="S1102" s="364" t="str">
        <f t="shared" si="1005"/>
        <v/>
      </c>
      <c r="T1102" s="445" t="str">
        <f t="shared" si="1006"/>
        <v/>
      </c>
      <c r="U1102" s="388"/>
      <c r="V1102" s="445" t="str">
        <f t="shared" si="1007"/>
        <v/>
      </c>
      <c r="W1102" s="388"/>
      <c r="X1102" s="445" t="str">
        <f t="shared" si="1008"/>
        <v/>
      </c>
      <c r="Y1102" s="364" t="str">
        <f t="shared" si="1009"/>
        <v/>
      </c>
      <c r="Z1102" s="388"/>
      <c r="AA1102" s="364" t="str">
        <f t="shared" si="1010"/>
        <v/>
      </c>
      <c r="AB1102" s="445" t="str">
        <f t="shared" si="1011"/>
        <v/>
      </c>
      <c r="AC1102" s="388"/>
      <c r="AD1102" s="445" t="str">
        <f t="shared" si="1012"/>
        <v/>
      </c>
      <c r="AE1102" s="364" t="str">
        <f t="shared" si="1013"/>
        <v/>
      </c>
      <c r="AF1102" s="388"/>
      <c r="AG1102" s="364"/>
      <c r="AH1102" s="445" t="str">
        <f t="shared" si="1014"/>
        <v/>
      </c>
      <c r="AI1102" s="388"/>
      <c r="AJ1102" s="445" t="str">
        <f t="shared" si="1015"/>
        <v/>
      </c>
      <c r="AK1102" s="364" t="str">
        <f t="shared" si="1016"/>
        <v/>
      </c>
      <c r="AL1102" s="388"/>
      <c r="AM1102" s="364" t="str">
        <f t="shared" si="1017"/>
        <v/>
      </c>
      <c r="AN1102" s="445" t="str">
        <f t="shared" si="1024"/>
        <v/>
      </c>
      <c r="AO1102" s="388"/>
      <c r="AP1102" s="445" t="str">
        <f t="shared" si="1025"/>
        <v/>
      </c>
      <c r="AQ1102" s="434" t="str">
        <f t="shared" si="1026"/>
        <v/>
      </c>
      <c r="AR1102" s="451"/>
      <c r="AS1102" s="434" t="str">
        <f t="shared" si="1027"/>
        <v/>
      </c>
      <c r="AT1102" s="389"/>
      <c r="AU1102" s="435" t="str">
        <f t="shared" si="1028"/>
        <v/>
      </c>
      <c r="AV1102" s="364" t="str">
        <f t="shared" si="1029"/>
        <v/>
      </c>
      <c r="AW1102" s="389"/>
      <c r="AX1102" s="365" t="str">
        <f t="shared" si="1030"/>
        <v/>
      </c>
      <c r="AY1102" s="366" t="str">
        <f t="shared" si="1018"/>
        <v/>
      </c>
      <c r="AZ1102" s="358" t="str">
        <f t="shared" si="1019"/>
        <v/>
      </c>
      <c r="BA1102" s="366" t="str">
        <f t="shared" si="1020"/>
        <v/>
      </c>
      <c r="BB1102" s="358" t="str">
        <f t="shared" si="1021"/>
        <v/>
      </c>
      <c r="BC1102" s="366">
        <f t="shared" si="1022"/>
        <v>1</v>
      </c>
      <c r="BD1102" s="367" t="str">
        <f t="shared" si="1023"/>
        <v/>
      </c>
      <c r="BE1102" s="356"/>
      <c r="BF1102" s="356"/>
      <c r="BG1102" s="356"/>
      <c r="BH1102" s="356"/>
    </row>
    <row r="1103" spans="1:83" ht="21.75" thickBot="1" x14ac:dyDescent="0.4">
      <c r="A1103" s="368" t="s">
        <v>305</v>
      </c>
      <c r="B1103" s="820"/>
      <c r="C1103" s="821"/>
      <c r="D1103" s="821"/>
      <c r="E1103" s="821"/>
      <c r="F1103" s="821"/>
      <c r="G1103" s="822"/>
      <c r="H1103" s="819"/>
      <c r="I1103" s="819"/>
      <c r="J1103" s="355"/>
      <c r="Q1103" s="364" t="str">
        <f t="shared" si="1004"/>
        <v/>
      </c>
      <c r="R1103" s="388"/>
      <c r="S1103" s="364" t="str">
        <f t="shared" si="1005"/>
        <v/>
      </c>
      <c r="T1103" s="445" t="str">
        <f t="shared" si="1006"/>
        <v/>
      </c>
      <c r="U1103" s="388"/>
      <c r="V1103" s="445" t="str">
        <f t="shared" si="1007"/>
        <v/>
      </c>
      <c r="W1103" s="388"/>
      <c r="X1103" s="445" t="str">
        <f t="shared" si="1008"/>
        <v/>
      </c>
      <c r="Y1103" s="364" t="str">
        <f t="shared" si="1009"/>
        <v/>
      </c>
      <c r="Z1103" s="388"/>
      <c r="AA1103" s="364" t="str">
        <f t="shared" si="1010"/>
        <v/>
      </c>
      <c r="AB1103" s="445" t="str">
        <f t="shared" si="1011"/>
        <v/>
      </c>
      <c r="AC1103" s="388"/>
      <c r="AD1103" s="445" t="str">
        <f t="shared" si="1012"/>
        <v/>
      </c>
      <c r="AE1103" s="364" t="str">
        <f t="shared" si="1013"/>
        <v/>
      </c>
      <c r="AF1103" s="388"/>
      <c r="AG1103" s="364"/>
      <c r="AH1103" s="445" t="str">
        <f t="shared" si="1014"/>
        <v/>
      </c>
      <c r="AI1103" s="388"/>
      <c r="AJ1103" s="445" t="str">
        <f t="shared" si="1015"/>
        <v/>
      </c>
      <c r="AK1103" s="364" t="str">
        <f t="shared" si="1016"/>
        <v/>
      </c>
      <c r="AL1103" s="388"/>
      <c r="AM1103" s="364" t="str">
        <f t="shared" si="1017"/>
        <v/>
      </c>
      <c r="AN1103" s="445" t="str">
        <f t="shared" si="1024"/>
        <v/>
      </c>
      <c r="AO1103" s="388"/>
      <c r="AP1103" s="445" t="str">
        <f t="shared" si="1025"/>
        <v/>
      </c>
      <c r="AQ1103" s="434" t="str">
        <f t="shared" si="1026"/>
        <v/>
      </c>
      <c r="AR1103" s="451"/>
      <c r="AS1103" s="434" t="str">
        <f t="shared" si="1027"/>
        <v/>
      </c>
      <c r="AT1103" s="389"/>
      <c r="AU1103" s="435" t="str">
        <f t="shared" si="1028"/>
        <v/>
      </c>
      <c r="AV1103" s="364" t="str">
        <f t="shared" si="1029"/>
        <v/>
      </c>
      <c r="AW1103" s="389"/>
      <c r="AX1103" s="365" t="str">
        <f t="shared" si="1030"/>
        <v/>
      </c>
      <c r="AY1103" s="366" t="str">
        <f t="shared" si="1018"/>
        <v/>
      </c>
      <c r="AZ1103" s="358" t="str">
        <f t="shared" si="1019"/>
        <v/>
      </c>
      <c r="BA1103" s="366" t="str">
        <f t="shared" si="1020"/>
        <v/>
      </c>
      <c r="BB1103" s="358" t="str">
        <f t="shared" si="1021"/>
        <v/>
      </c>
      <c r="BC1103" s="366" t="str">
        <f t="shared" si="1022"/>
        <v/>
      </c>
      <c r="BD1103" s="367">
        <f t="shared" si="1023"/>
        <v>0</v>
      </c>
      <c r="BE1103" s="356"/>
      <c r="BF1103" s="356"/>
      <c r="BG1103" s="356"/>
      <c r="BH1103" s="356"/>
      <c r="BJ1103" s="360" t="str">
        <f>IF(B1078&lt;20,SUM(AY1077:BC1103),"")</f>
        <v/>
      </c>
      <c r="BK1103" s="360" t="str">
        <f>IF(AND(B1078&gt;19,B1078&lt;31),SUM(AY1077:BC1103),"")</f>
        <v/>
      </c>
      <c r="BL1103" s="360">
        <f>IF(B1078&gt;30,SUM(AY1077:BC1103),"")</f>
        <v>5</v>
      </c>
      <c r="BM1103" s="356"/>
      <c r="BN1103" s="360" t="str">
        <f>IF(AND(B1078&lt;20,BJ1103=0),1,"")</f>
        <v/>
      </c>
      <c r="BO1103" s="360" t="str">
        <f>IF(AND(B1078&lt;20,BJ1103=1),1,"")</f>
        <v/>
      </c>
      <c r="BP1103" s="360" t="str">
        <f>IF(AND(B1078&lt;20,BJ1103=2),1,"")</f>
        <v/>
      </c>
      <c r="BQ1103" s="360" t="str">
        <f>IF(AND(B1078&lt;20,BJ1103=3),1,"")</f>
        <v/>
      </c>
      <c r="BR1103" s="360" t="str">
        <f>IF(AND(B1078&lt;20,BJ1103=4),1,"")</f>
        <v/>
      </c>
      <c r="BS1103" s="360" t="str">
        <f>IF(AND(B1078&lt;20,BJ1103=5),1,"")</f>
        <v/>
      </c>
      <c r="BT1103" s="360" t="str">
        <f>IF(AND(AND(B1078&gt;19,B1078&lt;31),BK1103=0),1,"")</f>
        <v/>
      </c>
      <c r="BU1103" s="360" t="str">
        <f>IF(AND(AND(B1078&gt;19,B1078&lt;31),BK1103=1),1,"")</f>
        <v/>
      </c>
      <c r="BV1103" s="360" t="str">
        <f>IF(AND(AND(B1078&gt;19,B1078&lt;31),BK1103=2),1,"")</f>
        <v/>
      </c>
      <c r="BW1103" s="360" t="str">
        <f>IF(AND(AND(B1078&gt;19,B1078&lt;31),BK1103=3),1,"")</f>
        <v/>
      </c>
      <c r="BX1103" s="360" t="str">
        <f>IF(AND(AND(B1078&gt;19,B1078&lt;31),BK1103=4),1,"")</f>
        <v/>
      </c>
      <c r="BY1103" s="360" t="str">
        <f>IF(AND(AND(B1078&gt;19,B1078&lt;31),BK1103=5),1,"")</f>
        <v/>
      </c>
      <c r="BZ1103" s="360" t="str">
        <f>IF(AND(B1078&gt;30,BL1103=0),1,"")</f>
        <v/>
      </c>
      <c r="CA1103" s="360" t="str">
        <f>IF(AND(B1078&gt;30,BL1103=1),1,"")</f>
        <v/>
      </c>
      <c r="CB1103" s="360" t="str">
        <f>IF(AND(B1078&gt;30,BL1103=2),1,"")</f>
        <v/>
      </c>
      <c r="CC1103" s="360" t="str">
        <f>IF(AND(B1078&gt;30,BL1103=3),1,"")</f>
        <v/>
      </c>
      <c r="CD1103" s="360" t="str">
        <f>IF(AND(B1078&gt;30,BL1103=4),1,"")</f>
        <v/>
      </c>
      <c r="CE1103" s="360">
        <f>IF(AND(B1078&gt;30,BL1103=5),1,"")</f>
        <v>1</v>
      </c>
    </row>
    <row r="1104" spans="1:83" ht="36" x14ac:dyDescent="0.35">
      <c r="A1104" s="818" t="str">
        <f>CONCATENATE("Voluntário",J1104)</f>
        <v>Voluntário39</v>
      </c>
      <c r="B1104" s="818"/>
      <c r="C1104" s="818"/>
      <c r="D1104" s="818"/>
      <c r="E1104" s="818"/>
      <c r="F1104" s="818"/>
      <c r="G1104" s="818"/>
      <c r="H1104" s="818"/>
      <c r="I1104" s="818"/>
      <c r="J1104" s="355">
        <f>J1075+1</f>
        <v>39</v>
      </c>
      <c r="Q1104" s="396"/>
      <c r="S1104" s="396"/>
      <c r="T1104" s="396"/>
      <c r="V1104" s="396"/>
      <c r="X1104" s="396"/>
      <c r="Y1104" s="396"/>
      <c r="AA1104" s="396"/>
      <c r="AB1104" s="396"/>
      <c r="AD1104" s="396"/>
      <c r="AE1104" s="396"/>
      <c r="AG1104" s="396"/>
      <c r="AH1104" s="396"/>
      <c r="AJ1104" s="396"/>
      <c r="AK1104" s="396"/>
      <c r="AM1104" s="396"/>
      <c r="AN1104" s="396"/>
      <c r="AP1104" s="396"/>
      <c r="AV1104" s="396"/>
      <c r="AX1104" s="397"/>
      <c r="AY1104" s="398"/>
      <c r="AZ1104" s="399"/>
      <c r="BA1104" s="398"/>
      <c r="BB1104" s="399"/>
      <c r="BC1104" s="398"/>
      <c r="BD1104" s="398"/>
      <c r="BE1104" s="356"/>
      <c r="BF1104" s="356"/>
      <c r="BG1104" s="356"/>
      <c r="BH1104" s="356"/>
    </row>
    <row r="1105" spans="1:60" ht="21" x14ac:dyDescent="0.35">
      <c r="A1105" s="355"/>
      <c r="B1105" s="355"/>
      <c r="C1105" s="355"/>
      <c r="D1105" s="355"/>
      <c r="E1105" s="355"/>
      <c r="F1105" s="355"/>
      <c r="G1105" s="355"/>
      <c r="H1105" s="355"/>
      <c r="I1105" s="355"/>
      <c r="J1105" s="355"/>
      <c r="Q1105" s="396"/>
      <c r="S1105" s="396"/>
      <c r="T1105" s="396"/>
      <c r="V1105" s="396"/>
      <c r="X1105" s="396"/>
      <c r="Y1105" s="396"/>
      <c r="AA1105" s="396"/>
      <c r="AB1105" s="396"/>
      <c r="AD1105" s="396"/>
      <c r="AE1105" s="396"/>
      <c r="AG1105" s="396"/>
      <c r="AH1105" s="396"/>
      <c r="AJ1105" s="396"/>
      <c r="AK1105" s="396"/>
      <c r="AM1105" s="396"/>
      <c r="AN1105" s="396"/>
      <c r="AP1105" s="396"/>
      <c r="AV1105" s="396"/>
      <c r="AX1105" s="397"/>
      <c r="AY1105" s="398"/>
      <c r="AZ1105" s="399"/>
      <c r="BA1105" s="398"/>
      <c r="BB1105" s="399"/>
      <c r="BC1105" s="398"/>
      <c r="BD1105" s="398"/>
      <c r="BE1105" s="356"/>
      <c r="BF1105" s="356"/>
      <c r="BG1105" s="356"/>
      <c r="BH1105" s="356"/>
    </row>
    <row r="1106" spans="1:60" ht="21" x14ac:dyDescent="0.35">
      <c r="A1106" s="356" t="s">
        <v>271</v>
      </c>
      <c r="B1106" s="824" t="s">
        <v>429</v>
      </c>
      <c r="C1106" s="819"/>
      <c r="D1106" s="819"/>
      <c r="E1106" s="819"/>
      <c r="F1106" s="819"/>
      <c r="G1106" s="819"/>
      <c r="H1106" s="819"/>
      <c r="I1106" s="819"/>
      <c r="J1106" s="355"/>
      <c r="Q1106" s="396"/>
      <c r="S1106" s="396"/>
      <c r="T1106" s="396"/>
      <c r="V1106" s="396"/>
      <c r="X1106" s="396"/>
      <c r="Y1106" s="396"/>
      <c r="AA1106" s="396"/>
      <c r="AB1106" s="396"/>
      <c r="AD1106" s="396"/>
      <c r="AE1106" s="396"/>
      <c r="AG1106" s="396"/>
      <c r="AH1106" s="396"/>
      <c r="AJ1106" s="396"/>
      <c r="AK1106" s="396"/>
      <c r="AM1106" s="396"/>
      <c r="AN1106" s="396"/>
      <c r="AP1106" s="396"/>
      <c r="AV1106" s="396"/>
      <c r="AX1106" s="397"/>
      <c r="AY1106" s="398"/>
      <c r="AZ1106" s="399"/>
      <c r="BA1106" s="398"/>
      <c r="BB1106" s="399"/>
      <c r="BC1106" s="398"/>
      <c r="BD1106" s="398"/>
      <c r="BE1106" s="356"/>
      <c r="BF1106" s="356"/>
      <c r="BG1106" s="356"/>
      <c r="BH1106" s="356"/>
    </row>
    <row r="1107" spans="1:60" ht="21" x14ac:dyDescent="0.35">
      <c r="A1107" s="356" t="s">
        <v>272</v>
      </c>
      <c r="B1107" s="819">
        <v>33</v>
      </c>
      <c r="C1107" s="819"/>
      <c r="D1107" s="819"/>
      <c r="E1107" s="819"/>
      <c r="F1107" s="819"/>
      <c r="G1107" s="819"/>
      <c r="H1107" s="819"/>
      <c r="I1107" s="819"/>
      <c r="J1107" s="355"/>
      <c r="Q1107" s="396"/>
      <c r="S1107" s="396"/>
      <c r="T1107" s="396"/>
      <c r="V1107" s="396"/>
      <c r="X1107" s="396"/>
      <c r="Y1107" s="396"/>
      <c r="AA1107" s="396"/>
      <c r="AB1107" s="396"/>
      <c r="AD1107" s="396"/>
      <c r="AE1107" s="396"/>
      <c r="AG1107" s="396"/>
      <c r="AH1107" s="396"/>
      <c r="AJ1107" s="396"/>
      <c r="AK1107" s="396"/>
      <c r="AM1107" s="396"/>
      <c r="AN1107" s="396"/>
      <c r="AP1107" s="396"/>
      <c r="AV1107" s="396"/>
      <c r="AX1107" s="397"/>
      <c r="AY1107" s="398"/>
      <c r="AZ1107" s="399"/>
      <c r="BA1107" s="398"/>
      <c r="BB1107" s="399"/>
      <c r="BC1107" s="398"/>
      <c r="BD1107" s="398"/>
      <c r="BE1107" s="356"/>
      <c r="BF1107" s="360" t="str">
        <f>IF(B1107&lt;20,1,"")</f>
        <v/>
      </c>
      <c r="BG1107" s="360" t="str">
        <f>IF(AND(B1107&gt;19,B1107&lt;31),1,"")</f>
        <v/>
      </c>
      <c r="BH1107" s="360">
        <f>IF(B1107&gt;30,1,"")</f>
        <v>1</v>
      </c>
    </row>
    <row r="1108" spans="1:60" ht="21" x14ac:dyDescent="0.35">
      <c r="A1108" s="356" t="s">
        <v>273</v>
      </c>
      <c r="B1108" s="819" t="s">
        <v>430</v>
      </c>
      <c r="C1108" s="819"/>
      <c r="D1108" s="819"/>
      <c r="E1108" s="819"/>
      <c r="F1108" s="819"/>
      <c r="G1108" s="819"/>
      <c r="H1108" s="819"/>
      <c r="I1108" s="819"/>
      <c r="J1108" s="355"/>
      <c r="Q1108" s="396"/>
      <c r="S1108" s="396"/>
      <c r="T1108" s="396"/>
      <c r="V1108" s="396"/>
      <c r="X1108" s="396"/>
      <c r="Y1108" s="396"/>
      <c r="AA1108" s="396"/>
      <c r="AB1108" s="396"/>
      <c r="AD1108" s="396"/>
      <c r="AE1108" s="396"/>
      <c r="AG1108" s="396"/>
      <c r="AH1108" s="396"/>
      <c r="AJ1108" s="396"/>
      <c r="AK1108" s="396"/>
      <c r="AM1108" s="396"/>
      <c r="AN1108" s="396"/>
      <c r="AP1108" s="396"/>
      <c r="AV1108" s="396"/>
      <c r="AX1108" s="397"/>
      <c r="AY1108" s="398"/>
      <c r="AZ1108" s="399"/>
      <c r="BA1108" s="398"/>
      <c r="BB1108" s="399"/>
      <c r="BC1108" s="398"/>
      <c r="BD1108" s="398"/>
      <c r="BE1108" s="356"/>
      <c r="BF1108" s="356"/>
      <c r="BG1108" s="356"/>
      <c r="BH1108" s="356"/>
    </row>
    <row r="1109" spans="1:60" ht="21.75" thickBot="1" x14ac:dyDescent="0.4">
      <c r="A1109" s="355"/>
      <c r="B1109" s="355"/>
      <c r="C1109" s="355"/>
      <c r="D1109" s="355"/>
      <c r="E1109" s="355"/>
      <c r="F1109" s="355"/>
      <c r="G1109" s="355"/>
      <c r="H1109" s="355"/>
      <c r="I1109" s="355"/>
      <c r="J1109" s="355"/>
      <c r="Q1109" s="396"/>
      <c r="S1109" s="396"/>
      <c r="T1109" s="396"/>
      <c r="V1109" s="396"/>
      <c r="X1109" s="396"/>
      <c r="Y1109" s="396"/>
      <c r="AA1109" s="396"/>
      <c r="AB1109" s="396"/>
      <c r="AD1109" s="396"/>
      <c r="AE1109" s="396"/>
      <c r="AG1109" s="396"/>
      <c r="AH1109" s="396"/>
      <c r="AJ1109" s="396"/>
      <c r="AK1109" s="396"/>
      <c r="AM1109" s="396"/>
      <c r="AN1109" s="396"/>
      <c r="AP1109" s="396"/>
      <c r="AV1109" s="396"/>
      <c r="AX1109" s="397"/>
      <c r="AY1109" s="398"/>
      <c r="AZ1109" s="399"/>
      <c r="BA1109" s="398"/>
      <c r="BB1109" s="399"/>
      <c r="BC1109" s="398"/>
      <c r="BD1109" s="398"/>
      <c r="BE1109" s="356"/>
      <c r="BF1109" s="356"/>
      <c r="BG1109" s="356"/>
      <c r="BH1109" s="356"/>
    </row>
    <row r="1110" spans="1:60" ht="21.75" thickBot="1" x14ac:dyDescent="0.4">
      <c r="A1110" s="368" t="s">
        <v>275</v>
      </c>
      <c r="B1110" s="369">
        <v>8</v>
      </c>
      <c r="C1110" s="370"/>
      <c r="D1110" s="355"/>
      <c r="E1110" s="355"/>
      <c r="F1110" s="355"/>
      <c r="G1110" s="355"/>
      <c r="H1110" s="355"/>
      <c r="I1110" s="355"/>
      <c r="J1110" s="355"/>
      <c r="Q1110" s="364" t="str">
        <f t="shared" ref="Q1110:Q1132" si="1031">IF(A1110="5) Quanto a sua casa pagava de conta de água mensalmente há 10 anos atrás (aproximadamente)?",F1110,"")</f>
        <v/>
      </c>
      <c r="R1110" s="388"/>
      <c r="S1110" s="364" t="str">
        <f t="shared" ref="S1110:S1132" si="1032">IF(A1110="5) Quanto a sua casa pagava de conta de água mensalmente há 10 anos atrás (aproximadamente)?",I1110,"")</f>
        <v/>
      </c>
      <c r="T1110" s="445" t="str">
        <f t="shared" ref="T1110:T1132" si="1033">IF(A1110="6) Quanto a sua casa paga de conta de água hoje?  ",F1110,"")</f>
        <v/>
      </c>
      <c r="U1110" s="388"/>
      <c r="V1110" s="445" t="str">
        <f t="shared" ref="V1110:V1132" si="1034">IF(A1110="7) Quanto você acha que sua casa pagará de conta de água em 2030?",F1110,"")</f>
        <v/>
      </c>
      <c r="W1110" s="388"/>
      <c r="X1110" s="445" t="str">
        <f t="shared" ref="X1110:X1132" si="1035">IF(A1110="7) Quanto você acha que sua casa pagará de conta de água em 2030?",I1110,"")</f>
        <v/>
      </c>
      <c r="Y1110" s="364" t="str">
        <f t="shared" ref="Y1110:Y1132" si="1036">IF(A1110="8) Quanto você acha que sua casa pagará de conta de água em 2050?  ",F1110,"")</f>
        <v/>
      </c>
      <c r="Z1110" s="388"/>
      <c r="AA1110" s="364" t="str">
        <f t="shared" ref="AA1110:AA1132" si="1037">IF(A1110="8) Quanto você acha que sua casa pagará de conta de água em 2050?  ",I1110,"")</f>
        <v/>
      </c>
      <c r="AB1110" s="445" t="str">
        <f t="shared" ref="AB1110:AB1132" si="1038">IF(A1110="9) Há dez anos atrás, sua casa produzia quantas sacolinhas de lixo por semana (aproximadamente)?",F1110,"")</f>
        <v/>
      </c>
      <c r="AC1110" s="388"/>
      <c r="AD1110" s="445" t="str">
        <f t="shared" ref="AD1110:AD1132" si="1039">IF(A1110="9) Há dez anos atrás, sua casa produzia quantas sacolinhas de lixo por semana (aproximadamente)?",I1110,"")</f>
        <v/>
      </c>
      <c r="AE1110" s="364" t="str">
        <f t="shared" ref="AE1110:AE1132" si="1040">IF(A1110="10) Sua casa produz quantas sacolinhas de lixo por semana hoje em dia?   ",F1110,"")</f>
        <v/>
      </c>
      <c r="AF1110" s="388"/>
      <c r="AG1110" s="364"/>
      <c r="AH1110" s="445" t="str">
        <f t="shared" ref="AH1110:AH1132" si="1041">IF(A1110="11) Quantas sacolinhas de lixo você acha que sua casa produzirá por semana em 2030?  ",F1110,"")</f>
        <v/>
      </c>
      <c r="AI1110" s="388"/>
      <c r="AJ1110" s="445" t="str">
        <f t="shared" ref="AJ1110:AJ1132" si="1042">IF(A1110="11) Quantas sacolinhas de lixo você acha que sua casa produzirá por semana em 2030?  ",I1110,"")</f>
        <v/>
      </c>
      <c r="AK1110" s="364" t="str">
        <f t="shared" ref="AK1110:AK1132" si="1043">IF(A1110="12) Quantas sacolinhas de lixo você acha que sua casa produzirá por semana em 2050?  ",F1110,"")</f>
        <v/>
      </c>
      <c r="AL1110" s="388"/>
      <c r="AM1110" s="364" t="str">
        <f t="shared" ref="AM1110:AM1132" si="1044">IF(A1110="12) Quantas sacolinhas de lixo você acha que sua casa produzirá por semana em 2050?  ",I1110,"")</f>
        <v/>
      </c>
      <c r="AN1110" s="445" t="str">
        <f>IF(A1110="13) Qual porcentagem dos recursos financeiros de São Carlos era investida em abastecimento de água e estruturas de saneamento dez anos atrás? ",B1110,"")</f>
        <v/>
      </c>
      <c r="AO1110" s="388"/>
      <c r="AP1110" s="445" t="str">
        <f>IF(A1110="13) Qual porcentagem dos recursos financeiros de São Carlos era investida em abastecimento de água e estruturas de saneamento dez anos atrás? ",F1110,"")</f>
        <v/>
      </c>
      <c r="AQ1110" s="434" t="str">
        <f>IF(A1110="14) Qual porcentagem dos recursos financeiros de São Carlos é investida em abastecimento de água e estruturas de saneamento hoje? ",B1110,"")</f>
        <v/>
      </c>
      <c r="AR1110" s="451"/>
      <c r="AS1110" s="434" t="str">
        <f>IF(A1110="15) Qual porcentagem dos recursos financeiros de São Carlos será investida em abastecimento de água e estruturas de saneamento em 2030? ",B1110,"")</f>
        <v/>
      </c>
      <c r="AT1110" s="389"/>
      <c r="AU1110" s="435" t="str">
        <f>IF(A1110="15) Qual porcentagem dos recursos financeiros de São Carlos será investida em abastecimento de água e estruturas de saneamento em 2030? ",F1110,"")</f>
        <v/>
      </c>
      <c r="AV1110" s="364" t="str">
        <f>IF(A1110="16) Qual porcentagem dos recursos financeiros de São Carlos será investida em abastecimento de água e estruturas de saneamento em 2050?   ",B1110,"")</f>
        <v/>
      </c>
      <c r="AW1110" s="389"/>
      <c r="AX1110" s="365" t="str">
        <f>IF(A1110="16) Qual porcentagem dos recursos financeiros de São Carlos será investida em abastecimento de água e estruturas de saneamento em 2050?   ",B1110,"")</f>
        <v/>
      </c>
      <c r="AY1110" s="366" t="str">
        <f t="shared" ref="AY1110:AY1132" si="1045">IF(A1110="17) De onde vem a água que você bebe?  ",H1110,"")</f>
        <v/>
      </c>
      <c r="AZ1110" s="358" t="str">
        <f t="shared" ref="AZ1110:AZ1132" si="1046">IF(A1110="18) Quem é responsável por trazer água para sua casa?  ",H1110,"")</f>
        <v/>
      </c>
      <c r="BA1110" s="366" t="str">
        <f t="shared" ref="BA1110:BA1132" si="1047">IF(A1110="19) O que acontece com o esgoto que sai da sua casa?  ",H1110,"")</f>
        <v/>
      </c>
      <c r="BB1110" s="358" t="str">
        <f t="shared" ref="BB1110:BB1132" si="1048">IF(A1110="20) Quem consome mais água em sua cidade: a população, as indústrias ou as fazendas? ",H1110,"")</f>
        <v/>
      </c>
      <c r="BC1110" s="366" t="str">
        <f t="shared" ref="BC1110:BC1132" si="1049">IF(A1110="21) Você se preocupa se a cidade em que você mora terá água para beber em 2100?  ",H1110,"")</f>
        <v/>
      </c>
      <c r="BD1110" s="367" t="str">
        <f t="shared" ref="BD1110:BD1132" si="1050">IF(A1110="22) Você acredita que pode ajudar no processo de decisão sobre gerenciamento dos recursos hídricos?  Se sim, como? ",H1110,"")</f>
        <v/>
      </c>
      <c r="BE1110" s="356"/>
      <c r="BF1110" s="356"/>
      <c r="BG1110" s="356"/>
      <c r="BH1110" s="356"/>
    </row>
    <row r="1111" spans="1:60" ht="21.75" thickBot="1" x14ac:dyDescent="0.4">
      <c r="A1111" s="368" t="s">
        <v>276</v>
      </c>
      <c r="B1111" s="369">
        <v>2</v>
      </c>
      <c r="C1111" s="370"/>
      <c r="D1111" s="355"/>
      <c r="E1111" s="355"/>
      <c r="F1111" s="355"/>
      <c r="G1111" s="355"/>
      <c r="H1111" s="355"/>
      <c r="I1111" s="355"/>
      <c r="J1111" s="355"/>
      <c r="Q1111" s="364" t="str">
        <f t="shared" si="1031"/>
        <v/>
      </c>
      <c r="R1111" s="388"/>
      <c r="S1111" s="364" t="str">
        <f t="shared" si="1032"/>
        <v/>
      </c>
      <c r="T1111" s="445" t="str">
        <f t="shared" si="1033"/>
        <v/>
      </c>
      <c r="U1111" s="388"/>
      <c r="V1111" s="445" t="str">
        <f t="shared" si="1034"/>
        <v/>
      </c>
      <c r="W1111" s="388"/>
      <c r="X1111" s="445" t="str">
        <f t="shared" si="1035"/>
        <v/>
      </c>
      <c r="Y1111" s="364" t="str">
        <f t="shared" si="1036"/>
        <v/>
      </c>
      <c r="Z1111" s="388"/>
      <c r="AA1111" s="364" t="str">
        <f t="shared" si="1037"/>
        <v/>
      </c>
      <c r="AB1111" s="445" t="str">
        <f t="shared" si="1038"/>
        <v/>
      </c>
      <c r="AC1111" s="388"/>
      <c r="AD1111" s="445" t="str">
        <f t="shared" si="1039"/>
        <v/>
      </c>
      <c r="AE1111" s="364" t="str">
        <f t="shared" si="1040"/>
        <v/>
      </c>
      <c r="AF1111" s="388"/>
      <c r="AG1111" s="364"/>
      <c r="AH1111" s="445" t="str">
        <f t="shared" si="1041"/>
        <v/>
      </c>
      <c r="AI1111" s="388"/>
      <c r="AJ1111" s="445" t="str">
        <f t="shared" si="1042"/>
        <v/>
      </c>
      <c r="AK1111" s="364" t="str">
        <f t="shared" si="1043"/>
        <v/>
      </c>
      <c r="AL1111" s="388"/>
      <c r="AM1111" s="364" t="str">
        <f t="shared" si="1044"/>
        <v/>
      </c>
      <c r="AN1111" s="445" t="str">
        <f t="shared" ref="AN1111:AN1132" si="1051">IF(A1111="13) Qual porcentagem dos recursos financeiros de São Carlos era investida em abastecimento de água e estruturas de saneamento dez anos atrás? ",B1111,"")</f>
        <v/>
      </c>
      <c r="AO1111" s="388"/>
      <c r="AP1111" s="445" t="str">
        <f t="shared" ref="AP1111:AP1132" si="1052">IF(A1111="13) Qual porcentagem dos recursos financeiros de São Carlos era investida em abastecimento de água e estruturas de saneamento dez anos atrás? ",F1111,"")</f>
        <v/>
      </c>
      <c r="AQ1111" s="434" t="str">
        <f t="shared" ref="AQ1111:AQ1132" si="1053">IF(A1111="14) Qual porcentagem dos recursos financeiros de São Carlos é investida em abastecimento de água e estruturas de saneamento hoje? ",B1111,"")</f>
        <v/>
      </c>
      <c r="AR1111" s="451"/>
      <c r="AS1111" s="434" t="str">
        <f t="shared" ref="AS1111:AS1132" si="1054">IF(A1111="15) Qual porcentagem dos recursos financeiros de São Carlos será investida em abastecimento de água e estruturas de saneamento em 2030? ",B1111,"")</f>
        <v/>
      </c>
      <c r="AT1111" s="389"/>
      <c r="AU1111" s="435" t="str">
        <f t="shared" ref="AU1111:AU1132" si="1055">IF(A1111="15) Qual porcentagem dos recursos financeiros de São Carlos será investida em abastecimento de água e estruturas de saneamento em 2030? ",F1111,"")</f>
        <v/>
      </c>
      <c r="AV1111" s="364" t="str">
        <f t="shared" ref="AV1111:AV1132" si="1056">IF(A1111="16) Qual porcentagem dos recursos financeiros de São Carlos será investida em abastecimento de água e estruturas de saneamento em 2050?   ",B1111,"")</f>
        <v/>
      </c>
      <c r="AW1111" s="389"/>
      <c r="AX1111" s="365" t="str">
        <f t="shared" ref="AX1111:AX1132" si="1057">IF(A1111="16) Qual porcentagem dos recursos financeiros de São Carlos será investida em abastecimento de água e estruturas de saneamento em 2050?   ",B1111,"")</f>
        <v/>
      </c>
      <c r="AY1111" s="366" t="str">
        <f t="shared" si="1045"/>
        <v/>
      </c>
      <c r="AZ1111" s="358" t="str">
        <f t="shared" si="1046"/>
        <v/>
      </c>
      <c r="BA1111" s="366" t="str">
        <f t="shared" si="1047"/>
        <v/>
      </c>
      <c r="BB1111" s="358" t="str">
        <f t="shared" si="1048"/>
        <v/>
      </c>
      <c r="BC1111" s="366" t="str">
        <f t="shared" si="1049"/>
        <v/>
      </c>
      <c r="BD1111" s="367" t="str">
        <f t="shared" si="1050"/>
        <v/>
      </c>
      <c r="BE1111" s="356"/>
      <c r="BF1111" s="356"/>
      <c r="BG1111" s="356"/>
      <c r="BH1111" s="356"/>
    </row>
    <row r="1112" spans="1:60" ht="21.75" thickBot="1" x14ac:dyDescent="0.4">
      <c r="A1112" s="368" t="s">
        <v>277</v>
      </c>
      <c r="B1112" s="369">
        <v>2</v>
      </c>
      <c r="C1112" s="371"/>
      <c r="D1112" s="355"/>
      <c r="E1112" s="355"/>
      <c r="F1112" s="355"/>
      <c r="G1112" s="355"/>
      <c r="H1112" s="355"/>
      <c r="I1112" s="355"/>
      <c r="J1112" s="355"/>
      <c r="Q1112" s="364" t="str">
        <f t="shared" si="1031"/>
        <v/>
      </c>
      <c r="R1112" s="388"/>
      <c r="S1112" s="364" t="str">
        <f t="shared" si="1032"/>
        <v/>
      </c>
      <c r="T1112" s="445" t="str">
        <f t="shared" si="1033"/>
        <v/>
      </c>
      <c r="U1112" s="388"/>
      <c r="V1112" s="445" t="str">
        <f t="shared" si="1034"/>
        <v/>
      </c>
      <c r="W1112" s="388"/>
      <c r="X1112" s="445" t="str">
        <f t="shared" si="1035"/>
        <v/>
      </c>
      <c r="Y1112" s="364" t="str">
        <f t="shared" si="1036"/>
        <v/>
      </c>
      <c r="Z1112" s="388"/>
      <c r="AA1112" s="364" t="str">
        <f t="shared" si="1037"/>
        <v/>
      </c>
      <c r="AB1112" s="445" t="str">
        <f t="shared" si="1038"/>
        <v/>
      </c>
      <c r="AC1112" s="388"/>
      <c r="AD1112" s="445" t="str">
        <f t="shared" si="1039"/>
        <v/>
      </c>
      <c r="AE1112" s="364" t="str">
        <f t="shared" si="1040"/>
        <v/>
      </c>
      <c r="AF1112" s="388"/>
      <c r="AG1112" s="364"/>
      <c r="AH1112" s="445" t="str">
        <f t="shared" si="1041"/>
        <v/>
      </c>
      <c r="AI1112" s="388"/>
      <c r="AJ1112" s="445" t="str">
        <f t="shared" si="1042"/>
        <v/>
      </c>
      <c r="AK1112" s="364" t="str">
        <f t="shared" si="1043"/>
        <v/>
      </c>
      <c r="AL1112" s="388"/>
      <c r="AM1112" s="364" t="str">
        <f t="shared" si="1044"/>
        <v/>
      </c>
      <c r="AN1112" s="445" t="str">
        <f t="shared" si="1051"/>
        <v/>
      </c>
      <c r="AO1112" s="388"/>
      <c r="AP1112" s="445" t="str">
        <f t="shared" si="1052"/>
        <v/>
      </c>
      <c r="AQ1112" s="434" t="str">
        <f t="shared" si="1053"/>
        <v/>
      </c>
      <c r="AR1112" s="451"/>
      <c r="AS1112" s="434" t="str">
        <f t="shared" si="1054"/>
        <v/>
      </c>
      <c r="AT1112" s="389"/>
      <c r="AU1112" s="435" t="str">
        <f t="shared" si="1055"/>
        <v/>
      </c>
      <c r="AV1112" s="364" t="str">
        <f t="shared" si="1056"/>
        <v/>
      </c>
      <c r="AW1112" s="389"/>
      <c r="AX1112" s="365" t="str">
        <f t="shared" si="1057"/>
        <v/>
      </c>
      <c r="AY1112" s="366" t="str">
        <f t="shared" si="1045"/>
        <v/>
      </c>
      <c r="AZ1112" s="358" t="str">
        <f t="shared" si="1046"/>
        <v/>
      </c>
      <c r="BA1112" s="366" t="str">
        <f t="shared" si="1047"/>
        <v/>
      </c>
      <c r="BB1112" s="358" t="str">
        <f t="shared" si="1048"/>
        <v/>
      </c>
      <c r="BC1112" s="366" t="str">
        <f t="shared" si="1049"/>
        <v/>
      </c>
      <c r="BD1112" s="367" t="str">
        <f t="shared" si="1050"/>
        <v/>
      </c>
      <c r="BE1112" s="356"/>
      <c r="BF1112" s="356"/>
      <c r="BG1112" s="356"/>
      <c r="BH1112" s="356"/>
    </row>
    <row r="1113" spans="1:60" ht="21.75" thickBot="1" x14ac:dyDescent="0.4">
      <c r="A1113" s="368" t="s">
        <v>278</v>
      </c>
      <c r="B1113" s="369">
        <v>4</v>
      </c>
      <c r="C1113" s="370"/>
      <c r="D1113" s="355"/>
      <c r="E1113" s="355"/>
      <c r="F1113" s="355"/>
      <c r="G1113" s="355"/>
      <c r="H1113" s="355"/>
      <c r="I1113" s="355"/>
      <c r="J1113" s="355"/>
      <c r="Q1113" s="364" t="str">
        <f t="shared" si="1031"/>
        <v/>
      </c>
      <c r="R1113" s="388"/>
      <c r="S1113" s="364" t="str">
        <f t="shared" si="1032"/>
        <v/>
      </c>
      <c r="T1113" s="445" t="str">
        <f t="shared" si="1033"/>
        <v/>
      </c>
      <c r="U1113" s="388"/>
      <c r="V1113" s="445" t="str">
        <f t="shared" si="1034"/>
        <v/>
      </c>
      <c r="W1113" s="388"/>
      <c r="X1113" s="445" t="str">
        <f t="shared" si="1035"/>
        <v/>
      </c>
      <c r="Y1113" s="364" t="str">
        <f t="shared" si="1036"/>
        <v/>
      </c>
      <c r="Z1113" s="388"/>
      <c r="AA1113" s="364" t="str">
        <f t="shared" si="1037"/>
        <v/>
      </c>
      <c r="AB1113" s="445" t="str">
        <f t="shared" si="1038"/>
        <v/>
      </c>
      <c r="AC1113" s="388"/>
      <c r="AD1113" s="445" t="str">
        <f t="shared" si="1039"/>
        <v/>
      </c>
      <c r="AE1113" s="364" t="str">
        <f t="shared" si="1040"/>
        <v/>
      </c>
      <c r="AF1113" s="388"/>
      <c r="AG1113" s="364"/>
      <c r="AH1113" s="445" t="str">
        <f t="shared" si="1041"/>
        <v/>
      </c>
      <c r="AI1113" s="388"/>
      <c r="AJ1113" s="445" t="str">
        <f t="shared" si="1042"/>
        <v/>
      </c>
      <c r="AK1113" s="364" t="str">
        <f t="shared" si="1043"/>
        <v/>
      </c>
      <c r="AL1113" s="388"/>
      <c r="AM1113" s="364" t="str">
        <f t="shared" si="1044"/>
        <v/>
      </c>
      <c r="AN1113" s="445" t="str">
        <f t="shared" si="1051"/>
        <v/>
      </c>
      <c r="AO1113" s="388"/>
      <c r="AP1113" s="445" t="str">
        <f t="shared" si="1052"/>
        <v/>
      </c>
      <c r="AQ1113" s="434" t="str">
        <f t="shared" si="1053"/>
        <v/>
      </c>
      <c r="AR1113" s="451"/>
      <c r="AS1113" s="434" t="str">
        <f t="shared" si="1054"/>
        <v/>
      </c>
      <c r="AT1113" s="389"/>
      <c r="AU1113" s="435" t="str">
        <f t="shared" si="1055"/>
        <v/>
      </c>
      <c r="AV1113" s="364" t="str">
        <f t="shared" si="1056"/>
        <v/>
      </c>
      <c r="AW1113" s="389"/>
      <c r="AX1113" s="365" t="str">
        <f t="shared" si="1057"/>
        <v/>
      </c>
      <c r="AY1113" s="366" t="str">
        <f t="shared" si="1045"/>
        <v/>
      </c>
      <c r="AZ1113" s="358" t="str">
        <f t="shared" si="1046"/>
        <v/>
      </c>
      <c r="BA1113" s="366" t="str">
        <f t="shared" si="1047"/>
        <v/>
      </c>
      <c r="BB1113" s="358" t="str">
        <f t="shared" si="1048"/>
        <v/>
      </c>
      <c r="BC1113" s="366" t="str">
        <f t="shared" si="1049"/>
        <v/>
      </c>
      <c r="BD1113" s="367" t="str">
        <f t="shared" si="1050"/>
        <v/>
      </c>
      <c r="BE1113" s="356"/>
      <c r="BF1113" s="356"/>
      <c r="BG1113" s="356"/>
      <c r="BH1113" s="356"/>
    </row>
    <row r="1114" spans="1:60" ht="21.75" thickBot="1" x14ac:dyDescent="0.4">
      <c r="A1114" s="368" t="s">
        <v>279</v>
      </c>
      <c r="B1114" s="369">
        <v>10</v>
      </c>
      <c r="C1114" s="372"/>
      <c r="D1114" s="814" t="s">
        <v>280</v>
      </c>
      <c r="E1114" s="815"/>
      <c r="F1114" s="373">
        <f>IF(B1110&gt;0,B1114/B1110,"")</f>
        <v>1.25</v>
      </c>
      <c r="G1114" s="368" t="s">
        <v>281</v>
      </c>
      <c r="H1114" s="374"/>
      <c r="I1114" s="375">
        <f>IF(B1110&gt;0,(F1114-F1115)/F1115,"")</f>
        <v>-0.95</v>
      </c>
      <c r="J1114" s="355"/>
      <c r="Q1114" s="364">
        <f t="shared" si="1031"/>
        <v>1.25</v>
      </c>
      <c r="R1114" s="388"/>
      <c r="S1114" s="364">
        <f t="shared" si="1032"/>
        <v>-0.95</v>
      </c>
      <c r="T1114" s="445" t="str">
        <f t="shared" si="1033"/>
        <v/>
      </c>
      <c r="U1114" s="388"/>
      <c r="V1114" s="445" t="str">
        <f t="shared" si="1034"/>
        <v/>
      </c>
      <c r="W1114" s="388"/>
      <c r="X1114" s="445" t="str">
        <f t="shared" si="1035"/>
        <v/>
      </c>
      <c r="Y1114" s="364" t="str">
        <f t="shared" si="1036"/>
        <v/>
      </c>
      <c r="Z1114" s="388"/>
      <c r="AA1114" s="364" t="str">
        <f t="shared" si="1037"/>
        <v/>
      </c>
      <c r="AB1114" s="445" t="str">
        <f t="shared" si="1038"/>
        <v/>
      </c>
      <c r="AC1114" s="388"/>
      <c r="AD1114" s="445" t="str">
        <f t="shared" si="1039"/>
        <v/>
      </c>
      <c r="AE1114" s="364" t="str">
        <f t="shared" si="1040"/>
        <v/>
      </c>
      <c r="AF1114" s="388"/>
      <c r="AG1114" s="364"/>
      <c r="AH1114" s="445" t="str">
        <f t="shared" si="1041"/>
        <v/>
      </c>
      <c r="AI1114" s="388"/>
      <c r="AJ1114" s="445" t="str">
        <f t="shared" si="1042"/>
        <v/>
      </c>
      <c r="AK1114" s="364" t="str">
        <f t="shared" si="1043"/>
        <v/>
      </c>
      <c r="AL1114" s="388"/>
      <c r="AM1114" s="364" t="str">
        <f t="shared" si="1044"/>
        <v/>
      </c>
      <c r="AN1114" s="445" t="str">
        <f t="shared" si="1051"/>
        <v/>
      </c>
      <c r="AO1114" s="388"/>
      <c r="AP1114" s="445" t="str">
        <f t="shared" si="1052"/>
        <v/>
      </c>
      <c r="AQ1114" s="434" t="str">
        <f t="shared" si="1053"/>
        <v/>
      </c>
      <c r="AR1114" s="451"/>
      <c r="AS1114" s="434" t="str">
        <f t="shared" si="1054"/>
        <v/>
      </c>
      <c r="AT1114" s="389"/>
      <c r="AU1114" s="435" t="str">
        <f t="shared" si="1055"/>
        <v/>
      </c>
      <c r="AV1114" s="364" t="str">
        <f t="shared" si="1056"/>
        <v/>
      </c>
      <c r="AW1114" s="389"/>
      <c r="AX1114" s="365" t="str">
        <f t="shared" si="1057"/>
        <v/>
      </c>
      <c r="AY1114" s="366" t="str">
        <f t="shared" si="1045"/>
        <v/>
      </c>
      <c r="AZ1114" s="358" t="str">
        <f t="shared" si="1046"/>
        <v/>
      </c>
      <c r="BA1114" s="366" t="str">
        <f t="shared" si="1047"/>
        <v/>
      </c>
      <c r="BB1114" s="358" t="str">
        <f t="shared" si="1048"/>
        <v/>
      </c>
      <c r="BC1114" s="366" t="str">
        <f t="shared" si="1049"/>
        <v/>
      </c>
      <c r="BD1114" s="367" t="str">
        <f t="shared" si="1050"/>
        <v/>
      </c>
      <c r="BE1114" s="356"/>
      <c r="BF1114" s="356"/>
      <c r="BG1114" s="356"/>
      <c r="BH1114" s="356"/>
    </row>
    <row r="1115" spans="1:60" ht="21.75" thickBot="1" x14ac:dyDescent="0.4">
      <c r="A1115" s="368" t="s">
        <v>282</v>
      </c>
      <c r="B1115" s="369">
        <v>50</v>
      </c>
      <c r="C1115" s="372"/>
      <c r="D1115" s="814" t="s">
        <v>280</v>
      </c>
      <c r="E1115" s="815"/>
      <c r="F1115" s="373">
        <f>IF(B1111&gt;0,B1115/B1111,"")</f>
        <v>25</v>
      </c>
      <c r="G1115" s="376"/>
      <c r="H1115" s="377"/>
      <c r="I1115" s="378"/>
      <c r="J1115" s="355"/>
      <c r="Q1115" s="364" t="str">
        <f t="shared" si="1031"/>
        <v/>
      </c>
      <c r="R1115" s="388"/>
      <c r="S1115" s="364" t="str">
        <f t="shared" si="1032"/>
        <v/>
      </c>
      <c r="T1115" s="445">
        <f t="shared" si="1033"/>
        <v>25</v>
      </c>
      <c r="U1115" s="388"/>
      <c r="V1115" s="445" t="str">
        <f t="shared" si="1034"/>
        <v/>
      </c>
      <c r="W1115" s="388"/>
      <c r="X1115" s="445" t="str">
        <f t="shared" si="1035"/>
        <v/>
      </c>
      <c r="Y1115" s="364" t="str">
        <f t="shared" si="1036"/>
        <v/>
      </c>
      <c r="Z1115" s="388"/>
      <c r="AA1115" s="364" t="str">
        <f t="shared" si="1037"/>
        <v/>
      </c>
      <c r="AB1115" s="445" t="str">
        <f t="shared" si="1038"/>
        <v/>
      </c>
      <c r="AC1115" s="388"/>
      <c r="AD1115" s="445" t="str">
        <f t="shared" si="1039"/>
        <v/>
      </c>
      <c r="AE1115" s="364" t="str">
        <f t="shared" si="1040"/>
        <v/>
      </c>
      <c r="AF1115" s="388"/>
      <c r="AG1115" s="364"/>
      <c r="AH1115" s="445" t="str">
        <f t="shared" si="1041"/>
        <v/>
      </c>
      <c r="AI1115" s="388"/>
      <c r="AJ1115" s="445" t="str">
        <f t="shared" si="1042"/>
        <v/>
      </c>
      <c r="AK1115" s="364" t="str">
        <f t="shared" si="1043"/>
        <v/>
      </c>
      <c r="AL1115" s="388"/>
      <c r="AM1115" s="364" t="str">
        <f t="shared" si="1044"/>
        <v/>
      </c>
      <c r="AN1115" s="445" t="str">
        <f t="shared" si="1051"/>
        <v/>
      </c>
      <c r="AO1115" s="388"/>
      <c r="AP1115" s="445" t="str">
        <f t="shared" si="1052"/>
        <v/>
      </c>
      <c r="AQ1115" s="434" t="str">
        <f t="shared" si="1053"/>
        <v/>
      </c>
      <c r="AR1115" s="451"/>
      <c r="AS1115" s="434" t="str">
        <f t="shared" si="1054"/>
        <v/>
      </c>
      <c r="AT1115" s="389"/>
      <c r="AU1115" s="435" t="str">
        <f t="shared" si="1055"/>
        <v/>
      </c>
      <c r="AV1115" s="364" t="str">
        <f t="shared" si="1056"/>
        <v/>
      </c>
      <c r="AW1115" s="389"/>
      <c r="AX1115" s="365" t="str">
        <f t="shared" si="1057"/>
        <v/>
      </c>
      <c r="AY1115" s="366" t="str">
        <f t="shared" si="1045"/>
        <v/>
      </c>
      <c r="AZ1115" s="358" t="str">
        <f t="shared" si="1046"/>
        <v/>
      </c>
      <c r="BA1115" s="366" t="str">
        <f t="shared" si="1047"/>
        <v/>
      </c>
      <c r="BB1115" s="358" t="str">
        <f t="shared" si="1048"/>
        <v/>
      </c>
      <c r="BC1115" s="366" t="str">
        <f t="shared" si="1049"/>
        <v/>
      </c>
      <c r="BD1115" s="367" t="str">
        <f t="shared" si="1050"/>
        <v/>
      </c>
      <c r="BE1115" s="356"/>
      <c r="BF1115" s="356"/>
      <c r="BG1115" s="356"/>
      <c r="BH1115" s="356"/>
    </row>
    <row r="1116" spans="1:60" ht="21.75" thickBot="1" x14ac:dyDescent="0.4">
      <c r="A1116" s="368" t="s">
        <v>283</v>
      </c>
      <c r="B1116" s="369">
        <v>100</v>
      </c>
      <c r="C1116" s="372"/>
      <c r="D1116" s="814" t="s">
        <v>280</v>
      </c>
      <c r="E1116" s="815"/>
      <c r="F1116" s="373">
        <f>IF(B1112&gt;0,B1116/B1112,"")</f>
        <v>50</v>
      </c>
      <c r="G1116" s="368" t="s">
        <v>284</v>
      </c>
      <c r="H1116" s="374"/>
      <c r="I1116" s="375">
        <f>IF(B1111&gt;0,(F1116-F1115)/F1115,"")</f>
        <v>1</v>
      </c>
      <c r="J1116" s="355"/>
      <c r="Q1116" s="364" t="str">
        <f t="shared" si="1031"/>
        <v/>
      </c>
      <c r="R1116" s="388"/>
      <c r="S1116" s="364" t="str">
        <f t="shared" si="1032"/>
        <v/>
      </c>
      <c r="T1116" s="445" t="str">
        <f t="shared" si="1033"/>
        <v/>
      </c>
      <c r="U1116" s="388"/>
      <c r="V1116" s="445">
        <f t="shared" si="1034"/>
        <v>50</v>
      </c>
      <c r="W1116" s="388"/>
      <c r="X1116" s="445">
        <f t="shared" si="1035"/>
        <v>1</v>
      </c>
      <c r="Y1116" s="364" t="str">
        <f t="shared" si="1036"/>
        <v/>
      </c>
      <c r="Z1116" s="388"/>
      <c r="AA1116" s="364" t="str">
        <f t="shared" si="1037"/>
        <v/>
      </c>
      <c r="AB1116" s="445" t="str">
        <f t="shared" si="1038"/>
        <v/>
      </c>
      <c r="AC1116" s="388"/>
      <c r="AD1116" s="445" t="str">
        <f t="shared" si="1039"/>
        <v/>
      </c>
      <c r="AE1116" s="364" t="str">
        <f t="shared" si="1040"/>
        <v/>
      </c>
      <c r="AF1116" s="388"/>
      <c r="AG1116" s="364"/>
      <c r="AH1116" s="445" t="str">
        <f t="shared" si="1041"/>
        <v/>
      </c>
      <c r="AI1116" s="388"/>
      <c r="AJ1116" s="445" t="str">
        <f t="shared" si="1042"/>
        <v/>
      </c>
      <c r="AK1116" s="364" t="str">
        <f t="shared" si="1043"/>
        <v/>
      </c>
      <c r="AL1116" s="388"/>
      <c r="AM1116" s="364" t="str">
        <f t="shared" si="1044"/>
        <v/>
      </c>
      <c r="AN1116" s="445" t="str">
        <f t="shared" si="1051"/>
        <v/>
      </c>
      <c r="AO1116" s="388"/>
      <c r="AP1116" s="445" t="str">
        <f t="shared" si="1052"/>
        <v/>
      </c>
      <c r="AQ1116" s="434" t="str">
        <f t="shared" si="1053"/>
        <v/>
      </c>
      <c r="AR1116" s="451"/>
      <c r="AS1116" s="434" t="str">
        <f t="shared" si="1054"/>
        <v/>
      </c>
      <c r="AT1116" s="389"/>
      <c r="AU1116" s="435" t="str">
        <f t="shared" si="1055"/>
        <v/>
      </c>
      <c r="AV1116" s="364" t="str">
        <f t="shared" si="1056"/>
        <v/>
      </c>
      <c r="AW1116" s="389"/>
      <c r="AX1116" s="365" t="str">
        <f t="shared" si="1057"/>
        <v/>
      </c>
      <c r="AY1116" s="366" t="str">
        <f t="shared" si="1045"/>
        <v/>
      </c>
      <c r="AZ1116" s="358" t="str">
        <f t="shared" si="1046"/>
        <v/>
      </c>
      <c r="BA1116" s="366" t="str">
        <f t="shared" si="1047"/>
        <v/>
      </c>
      <c r="BB1116" s="358" t="str">
        <f t="shared" si="1048"/>
        <v/>
      </c>
      <c r="BC1116" s="366" t="str">
        <f t="shared" si="1049"/>
        <v/>
      </c>
      <c r="BD1116" s="367" t="str">
        <f t="shared" si="1050"/>
        <v/>
      </c>
      <c r="BE1116" s="356"/>
      <c r="BF1116" s="356"/>
      <c r="BG1116" s="356"/>
      <c r="BH1116" s="356"/>
    </row>
    <row r="1117" spans="1:60" ht="21.75" thickBot="1" x14ac:dyDescent="0.4">
      <c r="A1117" s="368" t="s">
        <v>285</v>
      </c>
      <c r="B1117" s="369">
        <v>200</v>
      </c>
      <c r="C1117" s="372"/>
      <c r="D1117" s="814" t="s">
        <v>280</v>
      </c>
      <c r="E1117" s="815"/>
      <c r="F1117" s="373">
        <f>IF(B1113&gt;0,B1117/B1113,"")</f>
        <v>50</v>
      </c>
      <c r="G1117" s="368" t="s">
        <v>286</v>
      </c>
      <c r="H1117" s="374"/>
      <c r="I1117" s="375">
        <f>IF(B1112&gt;0,(F1117-F1115)/F1115,"")</f>
        <v>1</v>
      </c>
      <c r="J1117" s="355"/>
      <c r="Q1117" s="364" t="str">
        <f t="shared" si="1031"/>
        <v/>
      </c>
      <c r="R1117" s="388"/>
      <c r="S1117" s="364" t="str">
        <f t="shared" si="1032"/>
        <v/>
      </c>
      <c r="T1117" s="445" t="str">
        <f t="shared" si="1033"/>
        <v/>
      </c>
      <c r="U1117" s="388"/>
      <c r="V1117" s="445" t="str">
        <f t="shared" si="1034"/>
        <v/>
      </c>
      <c r="W1117" s="388"/>
      <c r="X1117" s="445" t="str">
        <f t="shared" si="1035"/>
        <v/>
      </c>
      <c r="Y1117" s="364">
        <f t="shared" si="1036"/>
        <v>50</v>
      </c>
      <c r="Z1117" s="388"/>
      <c r="AA1117" s="364">
        <f t="shared" si="1037"/>
        <v>1</v>
      </c>
      <c r="AB1117" s="445" t="str">
        <f t="shared" si="1038"/>
        <v/>
      </c>
      <c r="AC1117" s="388"/>
      <c r="AD1117" s="445" t="str">
        <f t="shared" si="1039"/>
        <v/>
      </c>
      <c r="AE1117" s="364" t="str">
        <f t="shared" si="1040"/>
        <v/>
      </c>
      <c r="AF1117" s="388"/>
      <c r="AG1117" s="364"/>
      <c r="AH1117" s="445" t="str">
        <f t="shared" si="1041"/>
        <v/>
      </c>
      <c r="AI1117" s="388"/>
      <c r="AJ1117" s="445" t="str">
        <f t="shared" si="1042"/>
        <v/>
      </c>
      <c r="AK1117" s="364" t="str">
        <f t="shared" si="1043"/>
        <v/>
      </c>
      <c r="AL1117" s="388"/>
      <c r="AM1117" s="364" t="str">
        <f t="shared" si="1044"/>
        <v/>
      </c>
      <c r="AN1117" s="445" t="str">
        <f t="shared" si="1051"/>
        <v/>
      </c>
      <c r="AO1117" s="388"/>
      <c r="AP1117" s="445" t="str">
        <f t="shared" si="1052"/>
        <v/>
      </c>
      <c r="AQ1117" s="434" t="str">
        <f t="shared" si="1053"/>
        <v/>
      </c>
      <c r="AR1117" s="451"/>
      <c r="AS1117" s="434" t="str">
        <f t="shared" si="1054"/>
        <v/>
      </c>
      <c r="AT1117" s="389"/>
      <c r="AU1117" s="435" t="str">
        <f t="shared" si="1055"/>
        <v/>
      </c>
      <c r="AV1117" s="364" t="str">
        <f t="shared" si="1056"/>
        <v/>
      </c>
      <c r="AW1117" s="389"/>
      <c r="AX1117" s="365" t="str">
        <f t="shared" si="1057"/>
        <v/>
      </c>
      <c r="AY1117" s="366" t="str">
        <f t="shared" si="1045"/>
        <v/>
      </c>
      <c r="AZ1117" s="358" t="str">
        <f t="shared" si="1046"/>
        <v/>
      </c>
      <c r="BA1117" s="366" t="str">
        <f t="shared" si="1047"/>
        <v/>
      </c>
      <c r="BB1117" s="358" t="str">
        <f t="shared" si="1048"/>
        <v/>
      </c>
      <c r="BC1117" s="366" t="str">
        <f t="shared" si="1049"/>
        <v/>
      </c>
      <c r="BD1117" s="367" t="str">
        <f t="shared" si="1050"/>
        <v/>
      </c>
      <c r="BE1117" s="356"/>
      <c r="BF1117" s="356"/>
      <c r="BG1117" s="356"/>
      <c r="BH1117" s="356"/>
    </row>
    <row r="1118" spans="1:60" ht="21.75" thickBot="1" x14ac:dyDescent="0.4">
      <c r="A1118" s="368" t="s">
        <v>287</v>
      </c>
      <c r="B1118" s="369">
        <v>14</v>
      </c>
      <c r="C1118" s="372"/>
      <c r="D1118" s="814" t="s">
        <v>288</v>
      </c>
      <c r="E1118" s="815"/>
      <c r="F1118" s="373">
        <f>IF(B1114&gt;0,B1118/B1110,"")</f>
        <v>1.75</v>
      </c>
      <c r="G1118" s="368" t="s">
        <v>281</v>
      </c>
      <c r="H1118" s="374"/>
      <c r="I1118" s="375">
        <f>IF(B1114&gt;0,(F1118-F1119)/F1119,"")</f>
        <v>-0.65</v>
      </c>
      <c r="J1118" s="355"/>
      <c r="Q1118" s="364" t="str">
        <f t="shared" si="1031"/>
        <v/>
      </c>
      <c r="R1118" s="388"/>
      <c r="S1118" s="364" t="str">
        <f t="shared" si="1032"/>
        <v/>
      </c>
      <c r="T1118" s="445" t="str">
        <f t="shared" si="1033"/>
        <v/>
      </c>
      <c r="U1118" s="388"/>
      <c r="V1118" s="445" t="str">
        <f t="shared" si="1034"/>
        <v/>
      </c>
      <c r="W1118" s="388"/>
      <c r="X1118" s="445" t="str">
        <f t="shared" si="1035"/>
        <v/>
      </c>
      <c r="Y1118" s="364" t="str">
        <f t="shared" si="1036"/>
        <v/>
      </c>
      <c r="Z1118" s="388"/>
      <c r="AA1118" s="364" t="str">
        <f t="shared" si="1037"/>
        <v/>
      </c>
      <c r="AB1118" s="445">
        <f t="shared" si="1038"/>
        <v>1.75</v>
      </c>
      <c r="AC1118" s="388"/>
      <c r="AD1118" s="445">
        <f t="shared" si="1039"/>
        <v>-0.65</v>
      </c>
      <c r="AE1118" s="364" t="str">
        <f t="shared" si="1040"/>
        <v/>
      </c>
      <c r="AF1118" s="388"/>
      <c r="AG1118" s="364"/>
      <c r="AH1118" s="445" t="str">
        <f t="shared" si="1041"/>
        <v/>
      </c>
      <c r="AI1118" s="388"/>
      <c r="AJ1118" s="445" t="str">
        <f t="shared" si="1042"/>
        <v/>
      </c>
      <c r="AK1118" s="364" t="str">
        <f t="shared" si="1043"/>
        <v/>
      </c>
      <c r="AL1118" s="388"/>
      <c r="AM1118" s="364" t="str">
        <f t="shared" si="1044"/>
        <v/>
      </c>
      <c r="AN1118" s="445" t="str">
        <f t="shared" si="1051"/>
        <v/>
      </c>
      <c r="AO1118" s="388"/>
      <c r="AP1118" s="445" t="str">
        <f t="shared" si="1052"/>
        <v/>
      </c>
      <c r="AQ1118" s="434" t="str">
        <f t="shared" si="1053"/>
        <v/>
      </c>
      <c r="AR1118" s="451"/>
      <c r="AS1118" s="434" t="str">
        <f t="shared" si="1054"/>
        <v/>
      </c>
      <c r="AT1118" s="389"/>
      <c r="AU1118" s="435" t="str">
        <f t="shared" si="1055"/>
        <v/>
      </c>
      <c r="AV1118" s="364" t="str">
        <f t="shared" si="1056"/>
        <v/>
      </c>
      <c r="AW1118" s="389"/>
      <c r="AX1118" s="365" t="str">
        <f t="shared" si="1057"/>
        <v/>
      </c>
      <c r="AY1118" s="366" t="str">
        <f t="shared" si="1045"/>
        <v/>
      </c>
      <c r="AZ1118" s="358" t="str">
        <f t="shared" si="1046"/>
        <v/>
      </c>
      <c r="BA1118" s="366" t="str">
        <f t="shared" si="1047"/>
        <v/>
      </c>
      <c r="BB1118" s="358" t="str">
        <f t="shared" si="1048"/>
        <v/>
      </c>
      <c r="BC1118" s="366" t="str">
        <f t="shared" si="1049"/>
        <v/>
      </c>
      <c r="BD1118" s="367" t="str">
        <f t="shared" si="1050"/>
        <v/>
      </c>
      <c r="BE1118" s="356"/>
      <c r="BF1118" s="356"/>
      <c r="BG1118" s="356"/>
      <c r="BH1118" s="356"/>
    </row>
    <row r="1119" spans="1:60" ht="21.75" thickBot="1" x14ac:dyDescent="0.4">
      <c r="A1119" s="368" t="s">
        <v>289</v>
      </c>
      <c r="B1119" s="369">
        <v>10</v>
      </c>
      <c r="C1119" s="372"/>
      <c r="D1119" s="816" t="s">
        <v>288</v>
      </c>
      <c r="E1119" s="817"/>
      <c r="F1119" s="373">
        <f>IF(B1115&gt;0,B1119/B1111,"")</f>
        <v>5</v>
      </c>
      <c r="G1119" s="379"/>
      <c r="H1119" s="372"/>
      <c r="I1119" s="380"/>
      <c r="J1119" s="355"/>
      <c r="Q1119" s="364" t="str">
        <f t="shared" si="1031"/>
        <v/>
      </c>
      <c r="R1119" s="388"/>
      <c r="S1119" s="364" t="str">
        <f t="shared" si="1032"/>
        <v/>
      </c>
      <c r="T1119" s="445" t="str">
        <f t="shared" si="1033"/>
        <v/>
      </c>
      <c r="U1119" s="388"/>
      <c r="V1119" s="445" t="str">
        <f t="shared" si="1034"/>
        <v/>
      </c>
      <c r="W1119" s="388"/>
      <c r="X1119" s="445" t="str">
        <f t="shared" si="1035"/>
        <v/>
      </c>
      <c r="Y1119" s="364" t="str">
        <f t="shared" si="1036"/>
        <v/>
      </c>
      <c r="Z1119" s="388"/>
      <c r="AA1119" s="364" t="str">
        <f t="shared" si="1037"/>
        <v/>
      </c>
      <c r="AB1119" s="445" t="str">
        <f t="shared" si="1038"/>
        <v/>
      </c>
      <c r="AC1119" s="388"/>
      <c r="AD1119" s="445" t="str">
        <f t="shared" si="1039"/>
        <v/>
      </c>
      <c r="AE1119" s="364">
        <f t="shared" si="1040"/>
        <v>5</v>
      </c>
      <c r="AF1119" s="388"/>
      <c r="AG1119" s="364"/>
      <c r="AH1119" s="445" t="str">
        <f t="shared" si="1041"/>
        <v/>
      </c>
      <c r="AI1119" s="388"/>
      <c r="AJ1119" s="445" t="str">
        <f t="shared" si="1042"/>
        <v/>
      </c>
      <c r="AK1119" s="364" t="str">
        <f t="shared" si="1043"/>
        <v/>
      </c>
      <c r="AL1119" s="388"/>
      <c r="AM1119" s="364" t="str">
        <f t="shared" si="1044"/>
        <v/>
      </c>
      <c r="AN1119" s="445" t="str">
        <f t="shared" si="1051"/>
        <v/>
      </c>
      <c r="AO1119" s="388"/>
      <c r="AP1119" s="445" t="str">
        <f t="shared" si="1052"/>
        <v/>
      </c>
      <c r="AQ1119" s="434" t="str">
        <f t="shared" si="1053"/>
        <v/>
      </c>
      <c r="AR1119" s="451"/>
      <c r="AS1119" s="434" t="str">
        <f t="shared" si="1054"/>
        <v/>
      </c>
      <c r="AT1119" s="389"/>
      <c r="AU1119" s="435" t="str">
        <f t="shared" si="1055"/>
        <v/>
      </c>
      <c r="AV1119" s="364" t="str">
        <f t="shared" si="1056"/>
        <v/>
      </c>
      <c r="AW1119" s="389"/>
      <c r="AX1119" s="365" t="str">
        <f t="shared" si="1057"/>
        <v/>
      </c>
      <c r="AY1119" s="366" t="str">
        <f t="shared" si="1045"/>
        <v/>
      </c>
      <c r="AZ1119" s="358" t="str">
        <f t="shared" si="1046"/>
        <v/>
      </c>
      <c r="BA1119" s="366" t="str">
        <f t="shared" si="1047"/>
        <v/>
      </c>
      <c r="BB1119" s="358" t="str">
        <f t="shared" si="1048"/>
        <v/>
      </c>
      <c r="BC1119" s="366" t="str">
        <f t="shared" si="1049"/>
        <v/>
      </c>
      <c r="BD1119" s="367" t="str">
        <f t="shared" si="1050"/>
        <v/>
      </c>
      <c r="BE1119" s="356"/>
      <c r="BF1119" s="356"/>
      <c r="BG1119" s="356"/>
      <c r="BH1119" s="356"/>
    </row>
    <row r="1120" spans="1:60" ht="21.75" thickBot="1" x14ac:dyDescent="0.4">
      <c r="A1120" s="368" t="s">
        <v>290</v>
      </c>
      <c r="B1120" s="369">
        <v>10</v>
      </c>
      <c r="C1120" s="372"/>
      <c r="D1120" s="814" t="s">
        <v>288</v>
      </c>
      <c r="E1120" s="815"/>
      <c r="F1120" s="373">
        <f>IF(B1116&gt;0,B1120/B1112,"")</f>
        <v>5</v>
      </c>
      <c r="G1120" s="368" t="s">
        <v>284</v>
      </c>
      <c r="H1120" s="374"/>
      <c r="I1120" s="375">
        <f>IF(B1115&gt;0,(F1120-F1119)/F1119,"")</f>
        <v>0</v>
      </c>
      <c r="J1120" s="355"/>
      <c r="Q1120" s="364" t="str">
        <f t="shared" si="1031"/>
        <v/>
      </c>
      <c r="R1120" s="388"/>
      <c r="S1120" s="364" t="str">
        <f t="shared" si="1032"/>
        <v/>
      </c>
      <c r="T1120" s="445" t="str">
        <f t="shared" si="1033"/>
        <v/>
      </c>
      <c r="U1120" s="388"/>
      <c r="V1120" s="445" t="str">
        <f t="shared" si="1034"/>
        <v/>
      </c>
      <c r="W1120" s="388"/>
      <c r="X1120" s="445" t="str">
        <f t="shared" si="1035"/>
        <v/>
      </c>
      <c r="Y1120" s="364" t="str">
        <f t="shared" si="1036"/>
        <v/>
      </c>
      <c r="Z1120" s="388"/>
      <c r="AA1120" s="364" t="str">
        <f t="shared" si="1037"/>
        <v/>
      </c>
      <c r="AB1120" s="445" t="str">
        <f t="shared" si="1038"/>
        <v/>
      </c>
      <c r="AC1120" s="388"/>
      <c r="AD1120" s="445" t="str">
        <f t="shared" si="1039"/>
        <v/>
      </c>
      <c r="AE1120" s="364" t="str">
        <f t="shared" si="1040"/>
        <v/>
      </c>
      <c r="AF1120" s="388"/>
      <c r="AG1120" s="364"/>
      <c r="AH1120" s="445">
        <f t="shared" si="1041"/>
        <v>5</v>
      </c>
      <c r="AI1120" s="388"/>
      <c r="AJ1120" s="445">
        <f t="shared" si="1042"/>
        <v>0</v>
      </c>
      <c r="AK1120" s="364" t="str">
        <f t="shared" si="1043"/>
        <v/>
      </c>
      <c r="AL1120" s="388"/>
      <c r="AM1120" s="364" t="str">
        <f t="shared" si="1044"/>
        <v/>
      </c>
      <c r="AN1120" s="445" t="str">
        <f t="shared" si="1051"/>
        <v/>
      </c>
      <c r="AO1120" s="388"/>
      <c r="AP1120" s="445" t="str">
        <f t="shared" si="1052"/>
        <v/>
      </c>
      <c r="AQ1120" s="434" t="str">
        <f t="shared" si="1053"/>
        <v/>
      </c>
      <c r="AR1120" s="451"/>
      <c r="AS1120" s="434" t="str">
        <f t="shared" si="1054"/>
        <v/>
      </c>
      <c r="AT1120" s="389"/>
      <c r="AU1120" s="435" t="str">
        <f t="shared" si="1055"/>
        <v/>
      </c>
      <c r="AV1120" s="364" t="str">
        <f t="shared" si="1056"/>
        <v/>
      </c>
      <c r="AW1120" s="389"/>
      <c r="AX1120" s="365" t="str">
        <f t="shared" si="1057"/>
        <v/>
      </c>
      <c r="AY1120" s="366" t="str">
        <f t="shared" si="1045"/>
        <v/>
      </c>
      <c r="AZ1120" s="358" t="str">
        <f t="shared" si="1046"/>
        <v/>
      </c>
      <c r="BA1120" s="366" t="str">
        <f t="shared" si="1047"/>
        <v/>
      </c>
      <c r="BB1120" s="358" t="str">
        <f t="shared" si="1048"/>
        <v/>
      </c>
      <c r="BC1120" s="366" t="str">
        <f t="shared" si="1049"/>
        <v/>
      </c>
      <c r="BD1120" s="367" t="str">
        <f t="shared" si="1050"/>
        <v/>
      </c>
      <c r="BE1120" s="356"/>
      <c r="BF1120" s="356"/>
      <c r="BG1120" s="356"/>
      <c r="BH1120" s="356"/>
    </row>
    <row r="1121" spans="1:83" ht="21.75" thickBot="1" x14ac:dyDescent="0.4">
      <c r="A1121" s="368" t="s">
        <v>291</v>
      </c>
      <c r="B1121" s="369">
        <v>10</v>
      </c>
      <c r="C1121" s="372"/>
      <c r="D1121" s="814" t="s">
        <v>288</v>
      </c>
      <c r="E1121" s="815"/>
      <c r="F1121" s="373">
        <f>IF(B1117&gt;0,B1121/B1113,"")</f>
        <v>2.5</v>
      </c>
      <c r="G1121" s="368" t="s">
        <v>286</v>
      </c>
      <c r="H1121" s="374"/>
      <c r="I1121" s="375">
        <f>IF(B1116&gt;0,(F1121-F1119)/F1119,"")</f>
        <v>-0.5</v>
      </c>
      <c r="J1121" s="355"/>
      <c r="Q1121" s="364" t="str">
        <f t="shared" si="1031"/>
        <v/>
      </c>
      <c r="R1121" s="388"/>
      <c r="S1121" s="364" t="str">
        <f t="shared" si="1032"/>
        <v/>
      </c>
      <c r="T1121" s="445" t="str">
        <f t="shared" si="1033"/>
        <v/>
      </c>
      <c r="U1121" s="388"/>
      <c r="V1121" s="445" t="str">
        <f t="shared" si="1034"/>
        <v/>
      </c>
      <c r="W1121" s="388"/>
      <c r="X1121" s="445" t="str">
        <f t="shared" si="1035"/>
        <v/>
      </c>
      <c r="Y1121" s="364" t="str">
        <f t="shared" si="1036"/>
        <v/>
      </c>
      <c r="Z1121" s="388"/>
      <c r="AA1121" s="364" t="str">
        <f t="shared" si="1037"/>
        <v/>
      </c>
      <c r="AB1121" s="445" t="str">
        <f t="shared" si="1038"/>
        <v/>
      </c>
      <c r="AC1121" s="388"/>
      <c r="AD1121" s="445" t="str">
        <f t="shared" si="1039"/>
        <v/>
      </c>
      <c r="AE1121" s="364" t="str">
        <f t="shared" si="1040"/>
        <v/>
      </c>
      <c r="AF1121" s="388"/>
      <c r="AG1121" s="364"/>
      <c r="AH1121" s="445" t="str">
        <f t="shared" si="1041"/>
        <v/>
      </c>
      <c r="AI1121" s="388"/>
      <c r="AJ1121" s="445" t="str">
        <f t="shared" si="1042"/>
        <v/>
      </c>
      <c r="AK1121" s="364">
        <f t="shared" si="1043"/>
        <v>2.5</v>
      </c>
      <c r="AL1121" s="388"/>
      <c r="AM1121" s="364">
        <f t="shared" si="1044"/>
        <v>-0.5</v>
      </c>
      <c r="AN1121" s="445" t="str">
        <f t="shared" si="1051"/>
        <v/>
      </c>
      <c r="AO1121" s="388"/>
      <c r="AP1121" s="445" t="str">
        <f t="shared" si="1052"/>
        <v/>
      </c>
      <c r="AQ1121" s="434" t="str">
        <f t="shared" si="1053"/>
        <v/>
      </c>
      <c r="AR1121" s="451"/>
      <c r="AS1121" s="434" t="str">
        <f t="shared" si="1054"/>
        <v/>
      </c>
      <c r="AT1121" s="389"/>
      <c r="AU1121" s="435" t="str">
        <f t="shared" si="1055"/>
        <v/>
      </c>
      <c r="AV1121" s="364" t="str">
        <f t="shared" si="1056"/>
        <v/>
      </c>
      <c r="AW1121" s="389"/>
      <c r="AX1121" s="365" t="str">
        <f t="shared" si="1057"/>
        <v/>
      </c>
      <c r="AY1121" s="366" t="str">
        <f t="shared" si="1045"/>
        <v/>
      </c>
      <c r="AZ1121" s="358" t="str">
        <f t="shared" si="1046"/>
        <v/>
      </c>
      <c r="BA1121" s="366" t="str">
        <f t="shared" si="1047"/>
        <v/>
      </c>
      <c r="BB1121" s="358" t="str">
        <f t="shared" si="1048"/>
        <v/>
      </c>
      <c r="BC1121" s="366" t="str">
        <f t="shared" si="1049"/>
        <v/>
      </c>
      <c r="BD1121" s="367" t="str">
        <f t="shared" si="1050"/>
        <v/>
      </c>
      <c r="BE1121" s="356"/>
      <c r="BF1121" s="356"/>
      <c r="BG1121" s="356"/>
      <c r="BH1121" s="356"/>
    </row>
    <row r="1122" spans="1:83" ht="21.75" thickBot="1" x14ac:dyDescent="0.4">
      <c r="A1122" s="368" t="s">
        <v>292</v>
      </c>
      <c r="B1122" s="381">
        <v>0.05</v>
      </c>
      <c r="C1122" s="372"/>
      <c r="D1122" s="368" t="s">
        <v>281</v>
      </c>
      <c r="E1122" s="374"/>
      <c r="F1122" s="375">
        <f>IF(B1122&gt;0,(B1122-B1123)/B1123,"")</f>
        <v>-0.75000000000000011</v>
      </c>
      <c r="G1122" s="355"/>
      <c r="H1122" s="355"/>
      <c r="I1122" s="355"/>
      <c r="J1122" s="355"/>
      <c r="Q1122" s="364" t="str">
        <f t="shared" si="1031"/>
        <v/>
      </c>
      <c r="R1122" s="388"/>
      <c r="S1122" s="364" t="str">
        <f t="shared" si="1032"/>
        <v/>
      </c>
      <c r="T1122" s="445" t="str">
        <f t="shared" si="1033"/>
        <v/>
      </c>
      <c r="U1122" s="388"/>
      <c r="V1122" s="445" t="str">
        <f t="shared" si="1034"/>
        <v/>
      </c>
      <c r="W1122" s="388"/>
      <c r="X1122" s="445" t="str">
        <f t="shared" si="1035"/>
        <v/>
      </c>
      <c r="Y1122" s="364" t="str">
        <f t="shared" si="1036"/>
        <v/>
      </c>
      <c r="Z1122" s="388"/>
      <c r="AA1122" s="364" t="str">
        <f t="shared" si="1037"/>
        <v/>
      </c>
      <c r="AB1122" s="445" t="str">
        <f t="shared" si="1038"/>
        <v/>
      </c>
      <c r="AC1122" s="388"/>
      <c r="AD1122" s="445" t="str">
        <f t="shared" si="1039"/>
        <v/>
      </c>
      <c r="AE1122" s="364" t="str">
        <f t="shared" si="1040"/>
        <v/>
      </c>
      <c r="AF1122" s="388"/>
      <c r="AG1122" s="364"/>
      <c r="AH1122" s="445" t="str">
        <f t="shared" si="1041"/>
        <v/>
      </c>
      <c r="AI1122" s="388"/>
      <c r="AJ1122" s="445" t="str">
        <f t="shared" si="1042"/>
        <v/>
      </c>
      <c r="AK1122" s="364" t="str">
        <f t="shared" si="1043"/>
        <v/>
      </c>
      <c r="AL1122" s="388"/>
      <c r="AM1122" s="364" t="str">
        <f t="shared" si="1044"/>
        <v/>
      </c>
      <c r="AN1122" s="445">
        <f t="shared" si="1051"/>
        <v>0.05</v>
      </c>
      <c r="AO1122" s="388"/>
      <c r="AP1122" s="445">
        <f t="shared" si="1052"/>
        <v>-0.75000000000000011</v>
      </c>
      <c r="AQ1122" s="434" t="str">
        <f t="shared" si="1053"/>
        <v/>
      </c>
      <c r="AR1122" s="451"/>
      <c r="AS1122" s="434" t="str">
        <f t="shared" si="1054"/>
        <v/>
      </c>
      <c r="AT1122" s="389"/>
      <c r="AU1122" s="435" t="str">
        <f t="shared" si="1055"/>
        <v/>
      </c>
      <c r="AV1122" s="364" t="str">
        <f t="shared" si="1056"/>
        <v/>
      </c>
      <c r="AW1122" s="389"/>
      <c r="AX1122" s="365" t="str">
        <f t="shared" si="1057"/>
        <v/>
      </c>
      <c r="AY1122" s="366" t="str">
        <f t="shared" si="1045"/>
        <v/>
      </c>
      <c r="AZ1122" s="358" t="str">
        <f t="shared" si="1046"/>
        <v/>
      </c>
      <c r="BA1122" s="366" t="str">
        <f t="shared" si="1047"/>
        <v/>
      </c>
      <c r="BB1122" s="358" t="str">
        <f t="shared" si="1048"/>
        <v/>
      </c>
      <c r="BC1122" s="366" t="str">
        <f t="shared" si="1049"/>
        <v/>
      </c>
      <c r="BD1122" s="367" t="str">
        <f t="shared" si="1050"/>
        <v/>
      </c>
      <c r="BE1122" s="356"/>
      <c r="BF1122" s="356"/>
      <c r="BG1122" s="356"/>
      <c r="BH1122" s="356"/>
    </row>
    <row r="1123" spans="1:83" ht="21.75" thickBot="1" x14ac:dyDescent="0.4">
      <c r="A1123" s="368" t="s">
        <v>293</v>
      </c>
      <c r="B1123" s="381">
        <v>0.2</v>
      </c>
      <c r="C1123" s="372"/>
      <c r="D1123" s="382"/>
      <c r="E1123" s="372"/>
      <c r="F1123" s="380"/>
      <c r="G1123" s="355"/>
      <c r="H1123" s="355"/>
      <c r="I1123" s="355"/>
      <c r="J1123" s="355"/>
      <c r="Q1123" s="364" t="str">
        <f t="shared" si="1031"/>
        <v/>
      </c>
      <c r="R1123" s="388"/>
      <c r="S1123" s="364" t="str">
        <f t="shared" si="1032"/>
        <v/>
      </c>
      <c r="T1123" s="445" t="str">
        <f t="shared" si="1033"/>
        <v/>
      </c>
      <c r="U1123" s="388"/>
      <c r="V1123" s="445" t="str">
        <f t="shared" si="1034"/>
        <v/>
      </c>
      <c r="W1123" s="388"/>
      <c r="X1123" s="445" t="str">
        <f t="shared" si="1035"/>
        <v/>
      </c>
      <c r="Y1123" s="364" t="str">
        <f t="shared" si="1036"/>
        <v/>
      </c>
      <c r="Z1123" s="388"/>
      <c r="AA1123" s="364" t="str">
        <f t="shared" si="1037"/>
        <v/>
      </c>
      <c r="AB1123" s="445" t="str">
        <f t="shared" si="1038"/>
        <v/>
      </c>
      <c r="AC1123" s="388"/>
      <c r="AD1123" s="445" t="str">
        <f t="shared" si="1039"/>
        <v/>
      </c>
      <c r="AE1123" s="364" t="str">
        <f t="shared" si="1040"/>
        <v/>
      </c>
      <c r="AF1123" s="388"/>
      <c r="AG1123" s="364"/>
      <c r="AH1123" s="445" t="str">
        <f t="shared" si="1041"/>
        <v/>
      </c>
      <c r="AI1123" s="388"/>
      <c r="AJ1123" s="445" t="str">
        <f t="shared" si="1042"/>
        <v/>
      </c>
      <c r="AK1123" s="364" t="str">
        <f t="shared" si="1043"/>
        <v/>
      </c>
      <c r="AL1123" s="388"/>
      <c r="AM1123" s="364" t="str">
        <f t="shared" si="1044"/>
        <v/>
      </c>
      <c r="AN1123" s="445" t="str">
        <f t="shared" si="1051"/>
        <v/>
      </c>
      <c r="AO1123" s="388"/>
      <c r="AP1123" s="445" t="str">
        <f t="shared" si="1052"/>
        <v/>
      </c>
      <c r="AQ1123" s="434">
        <f t="shared" si="1053"/>
        <v>0.2</v>
      </c>
      <c r="AR1123" s="451"/>
      <c r="AS1123" s="434" t="str">
        <f t="shared" si="1054"/>
        <v/>
      </c>
      <c r="AT1123" s="389"/>
      <c r="AU1123" s="435" t="str">
        <f t="shared" si="1055"/>
        <v/>
      </c>
      <c r="AV1123" s="364" t="str">
        <f t="shared" si="1056"/>
        <v/>
      </c>
      <c r="AW1123" s="389"/>
      <c r="AX1123" s="365" t="str">
        <f t="shared" si="1057"/>
        <v/>
      </c>
      <c r="AY1123" s="366" t="str">
        <f t="shared" si="1045"/>
        <v/>
      </c>
      <c r="AZ1123" s="358" t="str">
        <f t="shared" si="1046"/>
        <v/>
      </c>
      <c r="BA1123" s="366" t="str">
        <f t="shared" si="1047"/>
        <v/>
      </c>
      <c r="BB1123" s="358" t="str">
        <f t="shared" si="1048"/>
        <v/>
      </c>
      <c r="BC1123" s="366" t="str">
        <f t="shared" si="1049"/>
        <v/>
      </c>
      <c r="BD1123" s="367" t="str">
        <f t="shared" si="1050"/>
        <v/>
      </c>
      <c r="BE1123" s="356"/>
      <c r="BF1123" s="356"/>
      <c r="BG1123" s="356"/>
      <c r="BH1123" s="356"/>
    </row>
    <row r="1124" spans="1:83" ht="21.75" thickBot="1" x14ac:dyDescent="0.4">
      <c r="A1124" s="368" t="s">
        <v>294</v>
      </c>
      <c r="B1124" s="381">
        <v>0.15</v>
      </c>
      <c r="C1124" s="372"/>
      <c r="D1124" s="368" t="s">
        <v>284</v>
      </c>
      <c r="E1124" s="374"/>
      <c r="F1124" s="375">
        <f>IF(B1124&gt;0,(B1124-B1123)/B1123,"")</f>
        <v>-0.25000000000000006</v>
      </c>
      <c r="G1124" s="355"/>
      <c r="H1124" s="355"/>
      <c r="I1124" s="355"/>
      <c r="J1124" s="355"/>
      <c r="Q1124" s="364" t="str">
        <f t="shared" si="1031"/>
        <v/>
      </c>
      <c r="R1124" s="388"/>
      <c r="S1124" s="364" t="str">
        <f t="shared" si="1032"/>
        <v/>
      </c>
      <c r="T1124" s="445" t="str">
        <f t="shared" si="1033"/>
        <v/>
      </c>
      <c r="U1124" s="388"/>
      <c r="V1124" s="445" t="str">
        <f t="shared" si="1034"/>
        <v/>
      </c>
      <c r="W1124" s="388"/>
      <c r="X1124" s="445" t="str">
        <f t="shared" si="1035"/>
        <v/>
      </c>
      <c r="Y1124" s="364" t="str">
        <f t="shared" si="1036"/>
        <v/>
      </c>
      <c r="Z1124" s="388"/>
      <c r="AA1124" s="364" t="str">
        <f t="shared" si="1037"/>
        <v/>
      </c>
      <c r="AB1124" s="445" t="str">
        <f t="shared" si="1038"/>
        <v/>
      </c>
      <c r="AC1124" s="388"/>
      <c r="AD1124" s="445" t="str">
        <f t="shared" si="1039"/>
        <v/>
      </c>
      <c r="AE1124" s="364" t="str">
        <f t="shared" si="1040"/>
        <v/>
      </c>
      <c r="AF1124" s="388"/>
      <c r="AG1124" s="364"/>
      <c r="AH1124" s="445" t="str">
        <f t="shared" si="1041"/>
        <v/>
      </c>
      <c r="AI1124" s="388"/>
      <c r="AJ1124" s="445" t="str">
        <f t="shared" si="1042"/>
        <v/>
      </c>
      <c r="AK1124" s="364" t="str">
        <f t="shared" si="1043"/>
        <v/>
      </c>
      <c r="AL1124" s="388"/>
      <c r="AM1124" s="364" t="str">
        <f t="shared" si="1044"/>
        <v/>
      </c>
      <c r="AN1124" s="445" t="str">
        <f t="shared" si="1051"/>
        <v/>
      </c>
      <c r="AO1124" s="388"/>
      <c r="AP1124" s="445" t="str">
        <f t="shared" si="1052"/>
        <v/>
      </c>
      <c r="AQ1124" s="434" t="str">
        <f t="shared" si="1053"/>
        <v/>
      </c>
      <c r="AR1124" s="451"/>
      <c r="AS1124" s="434">
        <f t="shared" si="1054"/>
        <v>0.15</v>
      </c>
      <c r="AT1124" s="389"/>
      <c r="AU1124" s="435">
        <f t="shared" si="1055"/>
        <v>-0.25000000000000006</v>
      </c>
      <c r="AV1124" s="364" t="str">
        <f t="shared" si="1056"/>
        <v/>
      </c>
      <c r="AW1124" s="389"/>
      <c r="AX1124" s="365" t="str">
        <f t="shared" si="1057"/>
        <v/>
      </c>
      <c r="AY1124" s="366" t="str">
        <f t="shared" si="1045"/>
        <v/>
      </c>
      <c r="AZ1124" s="358" t="str">
        <f t="shared" si="1046"/>
        <v/>
      </c>
      <c r="BA1124" s="366" t="str">
        <f t="shared" si="1047"/>
        <v/>
      </c>
      <c r="BB1124" s="358" t="str">
        <f t="shared" si="1048"/>
        <v/>
      </c>
      <c r="BC1124" s="366" t="str">
        <f t="shared" si="1049"/>
        <v/>
      </c>
      <c r="BD1124" s="367" t="str">
        <f t="shared" si="1050"/>
        <v/>
      </c>
      <c r="BE1124" s="356"/>
      <c r="BF1124" s="356"/>
      <c r="BG1124" s="356"/>
      <c r="BH1124" s="356"/>
    </row>
    <row r="1125" spans="1:83" ht="21.75" thickBot="1" x14ac:dyDescent="0.4">
      <c r="A1125" s="368" t="s">
        <v>295</v>
      </c>
      <c r="B1125" s="381">
        <v>0.15</v>
      </c>
      <c r="C1125" s="372"/>
      <c r="D1125" s="368" t="s">
        <v>286</v>
      </c>
      <c r="E1125" s="374"/>
      <c r="F1125" s="375">
        <f>IF(B1125&gt;0,(B1125-B1123)/B1123,"")</f>
        <v>-0.25000000000000006</v>
      </c>
      <c r="G1125" s="355"/>
      <c r="H1125" s="355"/>
      <c r="I1125" s="355"/>
      <c r="J1125" s="355"/>
      <c r="Q1125" s="364" t="str">
        <f t="shared" si="1031"/>
        <v/>
      </c>
      <c r="R1125" s="388"/>
      <c r="S1125" s="364" t="str">
        <f t="shared" si="1032"/>
        <v/>
      </c>
      <c r="T1125" s="445" t="str">
        <f t="shared" si="1033"/>
        <v/>
      </c>
      <c r="U1125" s="388"/>
      <c r="V1125" s="445" t="str">
        <f t="shared" si="1034"/>
        <v/>
      </c>
      <c r="W1125" s="388"/>
      <c r="X1125" s="445" t="str">
        <f t="shared" si="1035"/>
        <v/>
      </c>
      <c r="Y1125" s="364" t="str">
        <f t="shared" si="1036"/>
        <v/>
      </c>
      <c r="Z1125" s="388"/>
      <c r="AA1125" s="364" t="str">
        <f t="shared" si="1037"/>
        <v/>
      </c>
      <c r="AB1125" s="445" t="str">
        <f t="shared" si="1038"/>
        <v/>
      </c>
      <c r="AC1125" s="388"/>
      <c r="AD1125" s="445" t="str">
        <f t="shared" si="1039"/>
        <v/>
      </c>
      <c r="AE1125" s="364" t="str">
        <f t="shared" si="1040"/>
        <v/>
      </c>
      <c r="AF1125" s="388"/>
      <c r="AG1125" s="364"/>
      <c r="AH1125" s="445" t="str">
        <f t="shared" si="1041"/>
        <v/>
      </c>
      <c r="AI1125" s="388"/>
      <c r="AJ1125" s="445" t="str">
        <f t="shared" si="1042"/>
        <v/>
      </c>
      <c r="AK1125" s="364" t="str">
        <f t="shared" si="1043"/>
        <v/>
      </c>
      <c r="AL1125" s="388"/>
      <c r="AM1125" s="364" t="str">
        <f t="shared" si="1044"/>
        <v/>
      </c>
      <c r="AN1125" s="445" t="str">
        <f t="shared" si="1051"/>
        <v/>
      </c>
      <c r="AO1125" s="388"/>
      <c r="AP1125" s="445" t="str">
        <f t="shared" si="1052"/>
        <v/>
      </c>
      <c r="AQ1125" s="434" t="str">
        <f t="shared" si="1053"/>
        <v/>
      </c>
      <c r="AR1125" s="451"/>
      <c r="AS1125" s="434" t="str">
        <f t="shared" si="1054"/>
        <v/>
      </c>
      <c r="AT1125" s="389"/>
      <c r="AU1125" s="435" t="str">
        <f t="shared" si="1055"/>
        <v/>
      </c>
      <c r="AV1125" s="364">
        <f t="shared" si="1056"/>
        <v>0.15</v>
      </c>
      <c r="AW1125" s="389"/>
      <c r="AX1125" s="365">
        <f>IF(A1125="16) Qual porcentagem dos recursos financeiros de São Carlos será investida em abastecimento de água e estruturas de saneamento em 2050?   ",F1125,"")</f>
        <v>-0.25000000000000006</v>
      </c>
      <c r="AY1125" s="366" t="str">
        <f t="shared" si="1045"/>
        <v/>
      </c>
      <c r="AZ1125" s="358" t="str">
        <f t="shared" si="1046"/>
        <v/>
      </c>
      <c r="BA1125" s="366" t="str">
        <f t="shared" si="1047"/>
        <v/>
      </c>
      <c r="BB1125" s="358" t="str">
        <f t="shared" si="1048"/>
        <v/>
      </c>
      <c r="BC1125" s="366" t="str">
        <f t="shared" si="1049"/>
        <v/>
      </c>
      <c r="BD1125" s="367" t="str">
        <f t="shared" si="1050"/>
        <v/>
      </c>
      <c r="BE1125" s="356"/>
      <c r="BF1125" s="356"/>
      <c r="BG1125" s="356"/>
      <c r="BH1125" s="356"/>
    </row>
    <row r="1126" spans="1:83" ht="21.75" thickBot="1" x14ac:dyDescent="0.4">
      <c r="A1126" s="355"/>
      <c r="B1126" s="355"/>
      <c r="C1126" s="355"/>
      <c r="D1126" s="355"/>
      <c r="E1126" s="355"/>
      <c r="F1126" s="383"/>
      <c r="G1126" s="355"/>
      <c r="H1126" s="823" t="s">
        <v>296</v>
      </c>
      <c r="I1126" s="823"/>
      <c r="J1126" s="355"/>
      <c r="Q1126" s="364" t="str">
        <f t="shared" si="1031"/>
        <v/>
      </c>
      <c r="R1126" s="388"/>
      <c r="S1126" s="364" t="str">
        <f t="shared" si="1032"/>
        <v/>
      </c>
      <c r="T1126" s="445" t="str">
        <f t="shared" si="1033"/>
        <v/>
      </c>
      <c r="U1126" s="388"/>
      <c r="V1126" s="445" t="str">
        <f t="shared" si="1034"/>
        <v/>
      </c>
      <c r="W1126" s="388"/>
      <c r="X1126" s="445" t="str">
        <f t="shared" si="1035"/>
        <v/>
      </c>
      <c r="Y1126" s="364" t="str">
        <f t="shared" si="1036"/>
        <v/>
      </c>
      <c r="Z1126" s="388"/>
      <c r="AA1126" s="364" t="str">
        <f t="shared" si="1037"/>
        <v/>
      </c>
      <c r="AB1126" s="445" t="str">
        <f t="shared" si="1038"/>
        <v/>
      </c>
      <c r="AC1126" s="388"/>
      <c r="AD1126" s="445" t="str">
        <f t="shared" si="1039"/>
        <v/>
      </c>
      <c r="AE1126" s="364" t="str">
        <f t="shared" si="1040"/>
        <v/>
      </c>
      <c r="AF1126" s="388"/>
      <c r="AG1126" s="364"/>
      <c r="AH1126" s="445" t="str">
        <f t="shared" si="1041"/>
        <v/>
      </c>
      <c r="AI1126" s="388"/>
      <c r="AJ1126" s="445" t="str">
        <f t="shared" si="1042"/>
        <v/>
      </c>
      <c r="AK1126" s="364" t="str">
        <f t="shared" si="1043"/>
        <v/>
      </c>
      <c r="AL1126" s="388"/>
      <c r="AM1126" s="364" t="str">
        <f t="shared" si="1044"/>
        <v/>
      </c>
      <c r="AN1126" s="445" t="str">
        <f t="shared" si="1051"/>
        <v/>
      </c>
      <c r="AO1126" s="388"/>
      <c r="AP1126" s="445" t="str">
        <f t="shared" si="1052"/>
        <v/>
      </c>
      <c r="AQ1126" s="434" t="str">
        <f t="shared" si="1053"/>
        <v/>
      </c>
      <c r="AR1126" s="451"/>
      <c r="AS1126" s="434" t="str">
        <f t="shared" si="1054"/>
        <v/>
      </c>
      <c r="AT1126" s="389"/>
      <c r="AU1126" s="435" t="str">
        <f t="shared" si="1055"/>
        <v/>
      </c>
      <c r="AV1126" s="364" t="str">
        <f t="shared" si="1056"/>
        <v/>
      </c>
      <c r="AW1126" s="389"/>
      <c r="AX1126" s="365" t="str">
        <f t="shared" si="1057"/>
        <v/>
      </c>
      <c r="AY1126" s="366" t="str">
        <f t="shared" si="1045"/>
        <v/>
      </c>
      <c r="AZ1126" s="358" t="str">
        <f t="shared" si="1046"/>
        <v/>
      </c>
      <c r="BA1126" s="366" t="str">
        <f t="shared" si="1047"/>
        <v/>
      </c>
      <c r="BB1126" s="358" t="str">
        <f t="shared" si="1048"/>
        <v/>
      </c>
      <c r="BC1126" s="366" t="str">
        <f t="shared" si="1049"/>
        <v/>
      </c>
      <c r="BD1126" s="367" t="str">
        <f t="shared" si="1050"/>
        <v/>
      </c>
      <c r="BE1126" s="356"/>
      <c r="BF1126" s="356"/>
      <c r="BG1126" s="356"/>
      <c r="BH1126" s="356"/>
    </row>
    <row r="1127" spans="1:83" ht="21.75" thickBot="1" x14ac:dyDescent="0.4">
      <c r="A1127" s="368" t="s">
        <v>297</v>
      </c>
      <c r="B1127" s="820" t="s">
        <v>300</v>
      </c>
      <c r="C1127" s="821"/>
      <c r="D1127" s="821"/>
      <c r="E1127" s="821"/>
      <c r="F1127" s="821"/>
      <c r="G1127" s="822"/>
      <c r="H1127" s="819">
        <v>0</v>
      </c>
      <c r="I1127" s="819"/>
      <c r="J1127" s="355"/>
      <c r="Q1127" s="364" t="str">
        <f t="shared" si="1031"/>
        <v/>
      </c>
      <c r="R1127" s="388"/>
      <c r="S1127" s="364" t="str">
        <f t="shared" si="1032"/>
        <v/>
      </c>
      <c r="T1127" s="445" t="str">
        <f t="shared" si="1033"/>
        <v/>
      </c>
      <c r="U1127" s="388"/>
      <c r="V1127" s="445" t="str">
        <f t="shared" si="1034"/>
        <v/>
      </c>
      <c r="W1127" s="388"/>
      <c r="X1127" s="445" t="str">
        <f t="shared" si="1035"/>
        <v/>
      </c>
      <c r="Y1127" s="364" t="str">
        <f t="shared" si="1036"/>
        <v/>
      </c>
      <c r="Z1127" s="388"/>
      <c r="AA1127" s="364" t="str">
        <f t="shared" si="1037"/>
        <v/>
      </c>
      <c r="AB1127" s="445" t="str">
        <f t="shared" si="1038"/>
        <v/>
      </c>
      <c r="AC1127" s="388"/>
      <c r="AD1127" s="445" t="str">
        <f t="shared" si="1039"/>
        <v/>
      </c>
      <c r="AE1127" s="364" t="str">
        <f t="shared" si="1040"/>
        <v/>
      </c>
      <c r="AF1127" s="388"/>
      <c r="AG1127" s="364"/>
      <c r="AH1127" s="445" t="str">
        <f t="shared" si="1041"/>
        <v/>
      </c>
      <c r="AI1127" s="388"/>
      <c r="AJ1127" s="445" t="str">
        <f t="shared" si="1042"/>
        <v/>
      </c>
      <c r="AK1127" s="364" t="str">
        <f t="shared" si="1043"/>
        <v/>
      </c>
      <c r="AL1127" s="388"/>
      <c r="AM1127" s="364" t="str">
        <f t="shared" si="1044"/>
        <v/>
      </c>
      <c r="AN1127" s="445" t="str">
        <f t="shared" si="1051"/>
        <v/>
      </c>
      <c r="AO1127" s="388"/>
      <c r="AP1127" s="445" t="str">
        <f t="shared" si="1052"/>
        <v/>
      </c>
      <c r="AQ1127" s="434" t="str">
        <f t="shared" si="1053"/>
        <v/>
      </c>
      <c r="AR1127" s="451"/>
      <c r="AS1127" s="434" t="str">
        <f t="shared" si="1054"/>
        <v/>
      </c>
      <c r="AT1127" s="389"/>
      <c r="AU1127" s="435" t="str">
        <f t="shared" si="1055"/>
        <v/>
      </c>
      <c r="AV1127" s="364" t="str">
        <f t="shared" si="1056"/>
        <v/>
      </c>
      <c r="AW1127" s="389"/>
      <c r="AX1127" s="365" t="str">
        <f t="shared" si="1057"/>
        <v/>
      </c>
      <c r="AY1127" s="366">
        <f t="shared" si="1045"/>
        <v>0</v>
      </c>
      <c r="AZ1127" s="358" t="str">
        <f t="shared" si="1046"/>
        <v/>
      </c>
      <c r="BA1127" s="366" t="str">
        <f t="shared" si="1047"/>
        <v/>
      </c>
      <c r="BB1127" s="358" t="str">
        <f t="shared" si="1048"/>
        <v/>
      </c>
      <c r="BC1127" s="366" t="str">
        <f t="shared" si="1049"/>
        <v/>
      </c>
      <c r="BD1127" s="367" t="str">
        <f t="shared" si="1050"/>
        <v/>
      </c>
      <c r="BE1127" s="356"/>
      <c r="BF1127" s="356"/>
      <c r="BG1127" s="356"/>
      <c r="BH1127" s="356"/>
    </row>
    <row r="1128" spans="1:83" ht="21.75" thickBot="1" x14ac:dyDescent="0.4">
      <c r="A1128" s="368" t="s">
        <v>299</v>
      </c>
      <c r="B1128" s="820" t="s">
        <v>300</v>
      </c>
      <c r="C1128" s="821"/>
      <c r="D1128" s="821"/>
      <c r="E1128" s="821"/>
      <c r="F1128" s="821"/>
      <c r="G1128" s="822"/>
      <c r="H1128" s="819">
        <v>1</v>
      </c>
      <c r="I1128" s="819"/>
      <c r="J1128" s="355"/>
      <c r="Q1128" s="364" t="str">
        <f t="shared" si="1031"/>
        <v/>
      </c>
      <c r="R1128" s="388"/>
      <c r="S1128" s="364" t="str">
        <f t="shared" si="1032"/>
        <v/>
      </c>
      <c r="T1128" s="445" t="str">
        <f t="shared" si="1033"/>
        <v/>
      </c>
      <c r="U1128" s="388"/>
      <c r="V1128" s="445" t="str">
        <f t="shared" si="1034"/>
        <v/>
      </c>
      <c r="W1128" s="388"/>
      <c r="X1128" s="445" t="str">
        <f t="shared" si="1035"/>
        <v/>
      </c>
      <c r="Y1128" s="364" t="str">
        <f t="shared" si="1036"/>
        <v/>
      </c>
      <c r="Z1128" s="388"/>
      <c r="AA1128" s="364" t="str">
        <f t="shared" si="1037"/>
        <v/>
      </c>
      <c r="AB1128" s="445" t="str">
        <f t="shared" si="1038"/>
        <v/>
      </c>
      <c r="AC1128" s="388"/>
      <c r="AD1128" s="445" t="str">
        <f t="shared" si="1039"/>
        <v/>
      </c>
      <c r="AE1128" s="364" t="str">
        <f t="shared" si="1040"/>
        <v/>
      </c>
      <c r="AF1128" s="388"/>
      <c r="AG1128" s="364"/>
      <c r="AH1128" s="445" t="str">
        <f t="shared" si="1041"/>
        <v/>
      </c>
      <c r="AI1128" s="388"/>
      <c r="AJ1128" s="445" t="str">
        <f t="shared" si="1042"/>
        <v/>
      </c>
      <c r="AK1128" s="364" t="str">
        <f t="shared" si="1043"/>
        <v/>
      </c>
      <c r="AL1128" s="388"/>
      <c r="AM1128" s="364" t="str">
        <f t="shared" si="1044"/>
        <v/>
      </c>
      <c r="AN1128" s="445" t="str">
        <f t="shared" si="1051"/>
        <v/>
      </c>
      <c r="AO1128" s="388"/>
      <c r="AP1128" s="445" t="str">
        <f t="shared" si="1052"/>
        <v/>
      </c>
      <c r="AQ1128" s="434" t="str">
        <f t="shared" si="1053"/>
        <v/>
      </c>
      <c r="AR1128" s="451"/>
      <c r="AS1128" s="434" t="str">
        <f t="shared" si="1054"/>
        <v/>
      </c>
      <c r="AT1128" s="389"/>
      <c r="AU1128" s="435" t="str">
        <f t="shared" si="1055"/>
        <v/>
      </c>
      <c r="AV1128" s="364" t="str">
        <f t="shared" si="1056"/>
        <v/>
      </c>
      <c r="AW1128" s="389"/>
      <c r="AX1128" s="365" t="str">
        <f t="shared" si="1057"/>
        <v/>
      </c>
      <c r="AY1128" s="366" t="str">
        <f t="shared" si="1045"/>
        <v/>
      </c>
      <c r="AZ1128" s="358">
        <f t="shared" si="1046"/>
        <v>1</v>
      </c>
      <c r="BA1128" s="366" t="str">
        <f t="shared" si="1047"/>
        <v/>
      </c>
      <c r="BB1128" s="358" t="str">
        <f t="shared" si="1048"/>
        <v/>
      </c>
      <c r="BC1128" s="366" t="str">
        <f t="shared" si="1049"/>
        <v/>
      </c>
      <c r="BD1128" s="367" t="str">
        <f t="shared" si="1050"/>
        <v/>
      </c>
      <c r="BE1128" s="356"/>
      <c r="BF1128" s="356"/>
      <c r="BG1128" s="356"/>
      <c r="BH1128" s="356"/>
    </row>
    <row r="1129" spans="1:83" ht="21.75" thickBot="1" x14ac:dyDescent="0.4">
      <c r="A1129" s="368" t="s">
        <v>301</v>
      </c>
      <c r="B1129" s="820" t="s">
        <v>298</v>
      </c>
      <c r="C1129" s="821"/>
      <c r="D1129" s="821"/>
      <c r="E1129" s="821"/>
      <c r="F1129" s="821"/>
      <c r="G1129" s="822"/>
      <c r="H1129" s="819">
        <v>0</v>
      </c>
      <c r="I1129" s="819"/>
      <c r="J1129" s="355"/>
      <c r="Q1129" s="364" t="str">
        <f t="shared" si="1031"/>
        <v/>
      </c>
      <c r="R1129" s="388"/>
      <c r="S1129" s="364" t="str">
        <f t="shared" si="1032"/>
        <v/>
      </c>
      <c r="T1129" s="445" t="str">
        <f t="shared" si="1033"/>
        <v/>
      </c>
      <c r="U1129" s="388"/>
      <c r="V1129" s="445" t="str">
        <f t="shared" si="1034"/>
        <v/>
      </c>
      <c r="W1129" s="388"/>
      <c r="X1129" s="445" t="str">
        <f t="shared" si="1035"/>
        <v/>
      </c>
      <c r="Y1129" s="364" t="str">
        <f t="shared" si="1036"/>
        <v/>
      </c>
      <c r="Z1129" s="388"/>
      <c r="AA1129" s="364" t="str">
        <f t="shared" si="1037"/>
        <v/>
      </c>
      <c r="AB1129" s="445" t="str">
        <f t="shared" si="1038"/>
        <v/>
      </c>
      <c r="AC1129" s="388"/>
      <c r="AD1129" s="445" t="str">
        <f t="shared" si="1039"/>
        <v/>
      </c>
      <c r="AE1129" s="364" t="str">
        <f t="shared" si="1040"/>
        <v/>
      </c>
      <c r="AF1129" s="388"/>
      <c r="AG1129" s="364"/>
      <c r="AH1129" s="445" t="str">
        <f t="shared" si="1041"/>
        <v/>
      </c>
      <c r="AI1129" s="388"/>
      <c r="AJ1129" s="445" t="str">
        <f t="shared" si="1042"/>
        <v/>
      </c>
      <c r="AK1129" s="364" t="str">
        <f t="shared" si="1043"/>
        <v/>
      </c>
      <c r="AL1129" s="388"/>
      <c r="AM1129" s="364" t="str">
        <f t="shared" si="1044"/>
        <v/>
      </c>
      <c r="AN1129" s="445" t="str">
        <f t="shared" si="1051"/>
        <v/>
      </c>
      <c r="AO1129" s="388"/>
      <c r="AP1129" s="445" t="str">
        <f t="shared" si="1052"/>
        <v/>
      </c>
      <c r="AQ1129" s="434" t="str">
        <f t="shared" si="1053"/>
        <v/>
      </c>
      <c r="AR1129" s="451"/>
      <c r="AS1129" s="434" t="str">
        <f t="shared" si="1054"/>
        <v/>
      </c>
      <c r="AT1129" s="389"/>
      <c r="AU1129" s="435" t="str">
        <f t="shared" si="1055"/>
        <v/>
      </c>
      <c r="AV1129" s="364" t="str">
        <f t="shared" si="1056"/>
        <v/>
      </c>
      <c r="AW1129" s="389"/>
      <c r="AX1129" s="365" t="str">
        <f t="shared" si="1057"/>
        <v/>
      </c>
      <c r="AY1129" s="366" t="str">
        <f t="shared" si="1045"/>
        <v/>
      </c>
      <c r="AZ1129" s="358" t="str">
        <f t="shared" si="1046"/>
        <v/>
      </c>
      <c r="BA1129" s="366">
        <f t="shared" si="1047"/>
        <v>0</v>
      </c>
      <c r="BB1129" s="358" t="str">
        <f t="shared" si="1048"/>
        <v/>
      </c>
      <c r="BC1129" s="366" t="str">
        <f t="shared" si="1049"/>
        <v/>
      </c>
      <c r="BD1129" s="367" t="str">
        <f t="shared" si="1050"/>
        <v/>
      </c>
      <c r="BE1129" s="356"/>
      <c r="BF1129" s="356"/>
      <c r="BG1129" s="356"/>
      <c r="BH1129" s="356"/>
    </row>
    <row r="1130" spans="1:83" ht="21.75" thickBot="1" x14ac:dyDescent="0.4">
      <c r="A1130" s="368" t="s">
        <v>302</v>
      </c>
      <c r="B1130" s="820" t="s">
        <v>311</v>
      </c>
      <c r="C1130" s="821"/>
      <c r="D1130" s="821"/>
      <c r="E1130" s="821"/>
      <c r="F1130" s="821"/>
      <c r="G1130" s="822"/>
      <c r="H1130" s="819">
        <v>0</v>
      </c>
      <c r="I1130" s="819"/>
      <c r="J1130" s="355"/>
      <c r="Q1130" s="364" t="str">
        <f t="shared" si="1031"/>
        <v/>
      </c>
      <c r="R1130" s="388"/>
      <c r="S1130" s="364" t="str">
        <f t="shared" si="1032"/>
        <v/>
      </c>
      <c r="T1130" s="445" t="str">
        <f t="shared" si="1033"/>
        <v/>
      </c>
      <c r="U1130" s="388"/>
      <c r="V1130" s="445" t="str">
        <f t="shared" si="1034"/>
        <v/>
      </c>
      <c r="W1130" s="388"/>
      <c r="X1130" s="445" t="str">
        <f t="shared" si="1035"/>
        <v/>
      </c>
      <c r="Y1130" s="364" t="str">
        <f t="shared" si="1036"/>
        <v/>
      </c>
      <c r="Z1130" s="388"/>
      <c r="AA1130" s="364" t="str">
        <f t="shared" si="1037"/>
        <v/>
      </c>
      <c r="AB1130" s="445" t="str">
        <f t="shared" si="1038"/>
        <v/>
      </c>
      <c r="AC1130" s="388"/>
      <c r="AD1130" s="445" t="str">
        <f t="shared" si="1039"/>
        <v/>
      </c>
      <c r="AE1130" s="364" t="str">
        <f t="shared" si="1040"/>
        <v/>
      </c>
      <c r="AF1130" s="388"/>
      <c r="AG1130" s="364"/>
      <c r="AH1130" s="445" t="str">
        <f t="shared" si="1041"/>
        <v/>
      </c>
      <c r="AI1130" s="388"/>
      <c r="AJ1130" s="445" t="str">
        <f t="shared" si="1042"/>
        <v/>
      </c>
      <c r="AK1130" s="364" t="str">
        <f t="shared" si="1043"/>
        <v/>
      </c>
      <c r="AL1130" s="388"/>
      <c r="AM1130" s="364" t="str">
        <f t="shared" si="1044"/>
        <v/>
      </c>
      <c r="AN1130" s="445" t="str">
        <f t="shared" si="1051"/>
        <v/>
      </c>
      <c r="AO1130" s="388"/>
      <c r="AP1130" s="445" t="str">
        <f t="shared" si="1052"/>
        <v/>
      </c>
      <c r="AQ1130" s="434" t="str">
        <f t="shared" si="1053"/>
        <v/>
      </c>
      <c r="AR1130" s="451"/>
      <c r="AS1130" s="434" t="str">
        <f t="shared" si="1054"/>
        <v/>
      </c>
      <c r="AT1130" s="389"/>
      <c r="AU1130" s="435" t="str">
        <f t="shared" si="1055"/>
        <v/>
      </c>
      <c r="AV1130" s="364" t="str">
        <f t="shared" si="1056"/>
        <v/>
      </c>
      <c r="AW1130" s="389"/>
      <c r="AX1130" s="365" t="str">
        <f t="shared" si="1057"/>
        <v/>
      </c>
      <c r="AY1130" s="366" t="str">
        <f t="shared" si="1045"/>
        <v/>
      </c>
      <c r="AZ1130" s="358" t="str">
        <f t="shared" si="1046"/>
        <v/>
      </c>
      <c r="BA1130" s="366" t="str">
        <f t="shared" si="1047"/>
        <v/>
      </c>
      <c r="BB1130" s="358">
        <f t="shared" si="1048"/>
        <v>0</v>
      </c>
      <c r="BC1130" s="366" t="str">
        <f t="shared" si="1049"/>
        <v/>
      </c>
      <c r="BD1130" s="367" t="str">
        <f t="shared" si="1050"/>
        <v/>
      </c>
      <c r="BE1130" s="356"/>
      <c r="BF1130" s="356"/>
      <c r="BG1130" s="356"/>
      <c r="BH1130" s="356"/>
    </row>
    <row r="1131" spans="1:83" ht="21.75" thickBot="1" x14ac:dyDescent="0.4">
      <c r="A1131" s="368" t="s">
        <v>303</v>
      </c>
      <c r="B1131" s="820" t="s">
        <v>335</v>
      </c>
      <c r="C1131" s="821"/>
      <c r="D1131" s="821"/>
      <c r="E1131" s="821"/>
      <c r="F1131" s="821"/>
      <c r="G1131" s="822"/>
      <c r="H1131" s="819">
        <v>1</v>
      </c>
      <c r="I1131" s="819"/>
      <c r="J1131" s="355"/>
      <c r="Q1131" s="364" t="str">
        <f t="shared" si="1031"/>
        <v/>
      </c>
      <c r="R1131" s="388"/>
      <c r="S1131" s="364" t="str">
        <f t="shared" si="1032"/>
        <v/>
      </c>
      <c r="T1131" s="445" t="str">
        <f t="shared" si="1033"/>
        <v/>
      </c>
      <c r="U1131" s="388"/>
      <c r="V1131" s="445" t="str">
        <f t="shared" si="1034"/>
        <v/>
      </c>
      <c r="W1131" s="388"/>
      <c r="X1131" s="445" t="str">
        <f t="shared" si="1035"/>
        <v/>
      </c>
      <c r="Y1131" s="364" t="str">
        <f t="shared" si="1036"/>
        <v/>
      </c>
      <c r="Z1131" s="388"/>
      <c r="AA1131" s="364" t="str">
        <f t="shared" si="1037"/>
        <v/>
      </c>
      <c r="AB1131" s="445" t="str">
        <f t="shared" si="1038"/>
        <v/>
      </c>
      <c r="AC1131" s="388"/>
      <c r="AD1131" s="445" t="str">
        <f t="shared" si="1039"/>
        <v/>
      </c>
      <c r="AE1131" s="364" t="str">
        <f t="shared" si="1040"/>
        <v/>
      </c>
      <c r="AF1131" s="388"/>
      <c r="AG1131" s="364"/>
      <c r="AH1131" s="445" t="str">
        <f t="shared" si="1041"/>
        <v/>
      </c>
      <c r="AI1131" s="388"/>
      <c r="AJ1131" s="445" t="str">
        <f t="shared" si="1042"/>
        <v/>
      </c>
      <c r="AK1131" s="364" t="str">
        <f t="shared" si="1043"/>
        <v/>
      </c>
      <c r="AL1131" s="388"/>
      <c r="AM1131" s="364" t="str">
        <f t="shared" si="1044"/>
        <v/>
      </c>
      <c r="AN1131" s="445" t="str">
        <f t="shared" si="1051"/>
        <v/>
      </c>
      <c r="AO1131" s="388"/>
      <c r="AP1131" s="445" t="str">
        <f t="shared" si="1052"/>
        <v/>
      </c>
      <c r="AQ1131" s="434" t="str">
        <f t="shared" si="1053"/>
        <v/>
      </c>
      <c r="AR1131" s="451"/>
      <c r="AS1131" s="434" t="str">
        <f t="shared" si="1054"/>
        <v/>
      </c>
      <c r="AT1131" s="389"/>
      <c r="AU1131" s="435" t="str">
        <f t="shared" si="1055"/>
        <v/>
      </c>
      <c r="AV1131" s="364" t="str">
        <f t="shared" si="1056"/>
        <v/>
      </c>
      <c r="AW1131" s="389"/>
      <c r="AX1131" s="365" t="str">
        <f t="shared" si="1057"/>
        <v/>
      </c>
      <c r="AY1131" s="366" t="str">
        <f t="shared" si="1045"/>
        <v/>
      </c>
      <c r="AZ1131" s="358" t="str">
        <f t="shared" si="1046"/>
        <v/>
      </c>
      <c r="BA1131" s="366" t="str">
        <f t="shared" si="1047"/>
        <v/>
      </c>
      <c r="BB1131" s="358" t="str">
        <f t="shared" si="1048"/>
        <v/>
      </c>
      <c r="BC1131" s="366">
        <f t="shared" si="1049"/>
        <v>1</v>
      </c>
      <c r="BD1131" s="367" t="str">
        <f t="shared" si="1050"/>
        <v/>
      </c>
      <c r="BE1131" s="356"/>
      <c r="BF1131" s="356"/>
      <c r="BG1131" s="356"/>
      <c r="BH1131" s="356"/>
    </row>
    <row r="1132" spans="1:83" ht="21.75" thickBot="1" x14ac:dyDescent="0.4">
      <c r="A1132" s="368" t="s">
        <v>305</v>
      </c>
      <c r="B1132" s="820"/>
      <c r="C1132" s="821"/>
      <c r="D1132" s="821"/>
      <c r="E1132" s="821"/>
      <c r="F1132" s="821"/>
      <c r="G1132" s="822"/>
      <c r="H1132" s="819"/>
      <c r="I1132" s="819"/>
      <c r="J1132" s="355"/>
      <c r="Q1132" s="364" t="str">
        <f t="shared" si="1031"/>
        <v/>
      </c>
      <c r="R1132" s="388"/>
      <c r="S1132" s="364" t="str">
        <f t="shared" si="1032"/>
        <v/>
      </c>
      <c r="T1132" s="445" t="str">
        <f t="shared" si="1033"/>
        <v/>
      </c>
      <c r="U1132" s="388"/>
      <c r="V1132" s="445" t="str">
        <f t="shared" si="1034"/>
        <v/>
      </c>
      <c r="W1132" s="388"/>
      <c r="X1132" s="445" t="str">
        <f t="shared" si="1035"/>
        <v/>
      </c>
      <c r="Y1132" s="364" t="str">
        <f t="shared" si="1036"/>
        <v/>
      </c>
      <c r="Z1132" s="388"/>
      <c r="AA1132" s="364" t="str">
        <f t="shared" si="1037"/>
        <v/>
      </c>
      <c r="AB1132" s="445" t="str">
        <f t="shared" si="1038"/>
        <v/>
      </c>
      <c r="AC1132" s="388"/>
      <c r="AD1132" s="445" t="str">
        <f t="shared" si="1039"/>
        <v/>
      </c>
      <c r="AE1132" s="364" t="str">
        <f t="shared" si="1040"/>
        <v/>
      </c>
      <c r="AF1132" s="388"/>
      <c r="AG1132" s="364"/>
      <c r="AH1132" s="445" t="str">
        <f t="shared" si="1041"/>
        <v/>
      </c>
      <c r="AI1132" s="388"/>
      <c r="AJ1132" s="445" t="str">
        <f t="shared" si="1042"/>
        <v/>
      </c>
      <c r="AK1132" s="364" t="str">
        <f t="shared" si="1043"/>
        <v/>
      </c>
      <c r="AL1132" s="388"/>
      <c r="AM1132" s="364" t="str">
        <f t="shared" si="1044"/>
        <v/>
      </c>
      <c r="AN1132" s="445" t="str">
        <f t="shared" si="1051"/>
        <v/>
      </c>
      <c r="AO1132" s="388"/>
      <c r="AP1132" s="445" t="str">
        <f t="shared" si="1052"/>
        <v/>
      </c>
      <c r="AQ1132" s="434" t="str">
        <f t="shared" si="1053"/>
        <v/>
      </c>
      <c r="AR1132" s="451"/>
      <c r="AS1132" s="434" t="str">
        <f t="shared" si="1054"/>
        <v/>
      </c>
      <c r="AT1132" s="389"/>
      <c r="AU1132" s="435" t="str">
        <f t="shared" si="1055"/>
        <v/>
      </c>
      <c r="AV1132" s="364" t="str">
        <f t="shared" si="1056"/>
        <v/>
      </c>
      <c r="AW1132" s="389"/>
      <c r="AX1132" s="365" t="str">
        <f t="shared" si="1057"/>
        <v/>
      </c>
      <c r="AY1132" s="366" t="str">
        <f t="shared" si="1045"/>
        <v/>
      </c>
      <c r="AZ1132" s="358" t="str">
        <f t="shared" si="1046"/>
        <v/>
      </c>
      <c r="BA1132" s="366" t="str">
        <f t="shared" si="1047"/>
        <v/>
      </c>
      <c r="BB1132" s="358" t="str">
        <f t="shared" si="1048"/>
        <v/>
      </c>
      <c r="BC1132" s="366" t="str">
        <f t="shared" si="1049"/>
        <v/>
      </c>
      <c r="BD1132" s="367">
        <f t="shared" si="1050"/>
        <v>0</v>
      </c>
      <c r="BE1132" s="356"/>
      <c r="BF1132" s="356"/>
      <c r="BG1132" s="356"/>
      <c r="BH1132" s="356"/>
      <c r="BJ1132" s="360" t="str">
        <f>IF(B1107&lt;20,SUM(AY1106:BC1132),"")</f>
        <v/>
      </c>
      <c r="BK1132" s="360" t="str">
        <f>IF(AND(B1107&gt;19,B1107&lt;31),SUM(AY1106:BC1132),"")</f>
        <v/>
      </c>
      <c r="BL1132" s="360">
        <f>IF(B1107&gt;30,SUM(AY1106:BC1132),"")</f>
        <v>2</v>
      </c>
      <c r="BM1132" s="356"/>
      <c r="BN1132" s="360" t="str">
        <f>IF(AND(B1107&lt;20,BJ1132=0),1,"")</f>
        <v/>
      </c>
      <c r="BO1132" s="360" t="str">
        <f>IF(AND(B1107&lt;20,BJ1132=1),1,"")</f>
        <v/>
      </c>
      <c r="BP1132" s="360" t="str">
        <f>IF(AND(B1107&lt;20,BJ1132=2),1,"")</f>
        <v/>
      </c>
      <c r="BQ1132" s="360" t="str">
        <f>IF(AND(B1107&lt;20,BJ1132=3),1,"")</f>
        <v/>
      </c>
      <c r="BR1132" s="360" t="str">
        <f>IF(AND(B1107&lt;20,BJ1132=4),1,"")</f>
        <v/>
      </c>
      <c r="BS1132" s="360" t="str">
        <f>IF(AND(B1107&lt;20,BJ1132=5),1,"")</f>
        <v/>
      </c>
      <c r="BT1132" s="360" t="str">
        <f>IF(AND(AND(B1107&gt;19,B1107&lt;31),BK1132=0),1,"")</f>
        <v/>
      </c>
      <c r="BU1132" s="360" t="str">
        <f>IF(AND(AND(B1107&gt;19,B1107&lt;31),BK1132=1),1,"")</f>
        <v/>
      </c>
      <c r="BV1132" s="360" t="str">
        <f>IF(AND(AND(B1107&gt;19,B1107&lt;31),BK1132=2),1,"")</f>
        <v/>
      </c>
      <c r="BW1132" s="360" t="str">
        <f>IF(AND(AND(B1107&gt;19,B1107&lt;31),BK1132=3),1,"")</f>
        <v/>
      </c>
      <c r="BX1132" s="360" t="str">
        <f>IF(AND(AND(B1107&gt;19,B1107&lt;31),BK1132=4),1,"")</f>
        <v/>
      </c>
      <c r="BY1132" s="360" t="str">
        <f>IF(AND(AND(B1107&gt;19,B1107&lt;31),BK1132=5),1,"")</f>
        <v/>
      </c>
      <c r="BZ1132" s="360" t="str">
        <f>IF(AND(B1107&gt;30,BL1132=0),1,"")</f>
        <v/>
      </c>
      <c r="CA1132" s="360" t="str">
        <f>IF(AND(B1107&gt;30,BL1132=1),1,"")</f>
        <v/>
      </c>
      <c r="CB1132" s="360">
        <f>IF(AND(B1107&gt;30,BL1132=2),1,"")</f>
        <v>1</v>
      </c>
      <c r="CC1132" s="360" t="str">
        <f>IF(AND(B1107&gt;30,BL1132=3),1,"")</f>
        <v/>
      </c>
      <c r="CD1132" s="360" t="str">
        <f>IF(AND(B1107&gt;30,BL1132=4),1,"")</f>
        <v/>
      </c>
      <c r="CE1132" s="360" t="str">
        <f>IF(AND(B1107&gt;30,BL1132=5),1,"")</f>
        <v/>
      </c>
    </row>
    <row r="1133" spans="1:83" ht="36" x14ac:dyDescent="0.35">
      <c r="A1133" s="818" t="str">
        <f>CONCATENATE("Voluntário",J1133)</f>
        <v>Voluntário40</v>
      </c>
      <c r="B1133" s="818"/>
      <c r="C1133" s="818"/>
      <c r="D1133" s="818"/>
      <c r="E1133" s="818"/>
      <c r="F1133" s="818"/>
      <c r="G1133" s="818"/>
      <c r="H1133" s="818"/>
      <c r="I1133" s="818"/>
      <c r="J1133" s="355">
        <f>J1104+1</f>
        <v>40</v>
      </c>
      <c r="Q1133" s="396"/>
      <c r="S1133" s="396"/>
      <c r="T1133" s="396"/>
      <c r="V1133" s="396"/>
      <c r="X1133" s="396"/>
      <c r="Y1133" s="396"/>
      <c r="AA1133" s="396"/>
      <c r="AB1133" s="396"/>
      <c r="AD1133" s="396"/>
      <c r="AE1133" s="396"/>
      <c r="AG1133" s="396"/>
      <c r="AH1133" s="396"/>
      <c r="AJ1133" s="396"/>
      <c r="AK1133" s="396"/>
      <c r="AM1133" s="396"/>
      <c r="AN1133" s="396"/>
      <c r="AP1133" s="396"/>
      <c r="AV1133" s="396"/>
      <c r="AX1133" s="397"/>
      <c r="AY1133" s="398"/>
      <c r="AZ1133" s="399"/>
      <c r="BA1133" s="398"/>
      <c r="BB1133" s="399"/>
      <c r="BC1133" s="398"/>
      <c r="BD1133" s="398"/>
      <c r="BE1133" s="356"/>
      <c r="BF1133" s="356"/>
      <c r="BG1133" s="356"/>
      <c r="BH1133" s="356"/>
    </row>
    <row r="1134" spans="1:83" ht="21" x14ac:dyDescent="0.35">
      <c r="A1134" s="355"/>
      <c r="B1134" s="355"/>
      <c r="C1134" s="355"/>
      <c r="D1134" s="355"/>
      <c r="E1134" s="355"/>
      <c r="F1134" s="355"/>
      <c r="G1134" s="355"/>
      <c r="H1134" s="355"/>
      <c r="I1134" s="355"/>
      <c r="J1134" s="355"/>
      <c r="Q1134" s="396"/>
      <c r="S1134" s="396"/>
      <c r="T1134" s="396"/>
      <c r="V1134" s="396"/>
      <c r="X1134" s="396"/>
      <c r="Y1134" s="396"/>
      <c r="AA1134" s="396"/>
      <c r="AB1134" s="396"/>
      <c r="AD1134" s="396"/>
      <c r="AE1134" s="396"/>
      <c r="AG1134" s="396"/>
      <c r="AH1134" s="396"/>
      <c r="AJ1134" s="396"/>
      <c r="AK1134" s="396"/>
      <c r="AM1134" s="396"/>
      <c r="AN1134" s="396"/>
      <c r="AP1134" s="396"/>
      <c r="AV1134" s="396"/>
      <c r="AX1134" s="397"/>
      <c r="AY1134" s="398"/>
      <c r="AZ1134" s="399"/>
      <c r="BA1134" s="398"/>
      <c r="BB1134" s="399"/>
      <c r="BC1134" s="398"/>
      <c r="BD1134" s="398"/>
      <c r="BE1134" s="356"/>
      <c r="BF1134" s="356"/>
      <c r="BG1134" s="356"/>
      <c r="BH1134" s="356"/>
    </row>
    <row r="1135" spans="1:83" ht="21" x14ac:dyDescent="0.35">
      <c r="A1135" s="356" t="s">
        <v>271</v>
      </c>
      <c r="B1135" s="824" t="s">
        <v>431</v>
      </c>
      <c r="C1135" s="819"/>
      <c r="D1135" s="819"/>
      <c r="E1135" s="819"/>
      <c r="F1135" s="819"/>
      <c r="G1135" s="819"/>
      <c r="H1135" s="819"/>
      <c r="I1135" s="819"/>
      <c r="J1135" s="355"/>
      <c r="Q1135" s="396"/>
      <c r="S1135" s="396"/>
      <c r="T1135" s="396"/>
      <c r="V1135" s="396"/>
      <c r="X1135" s="396"/>
      <c r="Y1135" s="396"/>
      <c r="AA1135" s="396"/>
      <c r="AB1135" s="396"/>
      <c r="AD1135" s="396"/>
      <c r="AE1135" s="396"/>
      <c r="AG1135" s="396"/>
      <c r="AH1135" s="396"/>
      <c r="AJ1135" s="396"/>
      <c r="AK1135" s="396"/>
      <c r="AM1135" s="396"/>
      <c r="AN1135" s="396"/>
      <c r="AP1135" s="396"/>
      <c r="AV1135" s="396"/>
      <c r="AX1135" s="397"/>
      <c r="AY1135" s="398"/>
      <c r="AZ1135" s="399"/>
      <c r="BA1135" s="398"/>
      <c r="BB1135" s="399"/>
      <c r="BC1135" s="398"/>
      <c r="BD1135" s="398"/>
      <c r="BE1135" s="356"/>
      <c r="BF1135" s="356"/>
      <c r="BG1135" s="356"/>
      <c r="BH1135" s="356"/>
    </row>
    <row r="1136" spans="1:83" ht="21" x14ac:dyDescent="0.35">
      <c r="A1136" s="356" t="s">
        <v>272</v>
      </c>
      <c r="B1136" s="819">
        <v>30</v>
      </c>
      <c r="C1136" s="819"/>
      <c r="D1136" s="819"/>
      <c r="E1136" s="819"/>
      <c r="F1136" s="819"/>
      <c r="G1136" s="819"/>
      <c r="H1136" s="819"/>
      <c r="I1136" s="819"/>
      <c r="J1136" s="355"/>
      <c r="Q1136" s="396"/>
      <c r="S1136" s="396"/>
      <c r="T1136" s="396"/>
      <c r="V1136" s="396"/>
      <c r="X1136" s="396"/>
      <c r="Y1136" s="396"/>
      <c r="AA1136" s="396"/>
      <c r="AB1136" s="396"/>
      <c r="AD1136" s="396"/>
      <c r="AE1136" s="396"/>
      <c r="AG1136" s="396"/>
      <c r="AH1136" s="396"/>
      <c r="AJ1136" s="396"/>
      <c r="AK1136" s="396"/>
      <c r="AM1136" s="396"/>
      <c r="AN1136" s="396"/>
      <c r="AP1136" s="396"/>
      <c r="AV1136" s="396"/>
      <c r="AX1136" s="397"/>
      <c r="AY1136" s="398"/>
      <c r="AZ1136" s="399"/>
      <c r="BA1136" s="398"/>
      <c r="BB1136" s="399"/>
      <c r="BC1136" s="398"/>
      <c r="BD1136" s="398"/>
      <c r="BE1136" s="356"/>
      <c r="BF1136" s="360" t="str">
        <f>IF(B1136&lt;20,1,"")</f>
        <v/>
      </c>
      <c r="BG1136" s="360">
        <f>IF(AND(B1136&gt;19,B1136&lt;31),1,"")</f>
        <v>1</v>
      </c>
      <c r="BH1136" s="360" t="str">
        <f>IF(B1136&gt;30,1,"")</f>
        <v/>
      </c>
    </row>
    <row r="1137" spans="1:60" ht="21" x14ac:dyDescent="0.35">
      <c r="A1137" s="356" t="s">
        <v>273</v>
      </c>
      <c r="B1137" s="819" t="s">
        <v>432</v>
      </c>
      <c r="C1137" s="819"/>
      <c r="D1137" s="819"/>
      <c r="E1137" s="819"/>
      <c r="F1137" s="819"/>
      <c r="G1137" s="819"/>
      <c r="H1137" s="819"/>
      <c r="I1137" s="819"/>
      <c r="J1137" s="355"/>
      <c r="Q1137" s="396"/>
      <c r="S1137" s="396"/>
      <c r="T1137" s="396"/>
      <c r="V1137" s="396"/>
      <c r="X1137" s="396"/>
      <c r="Y1137" s="396"/>
      <c r="AA1137" s="396"/>
      <c r="AB1137" s="396"/>
      <c r="AD1137" s="396"/>
      <c r="AE1137" s="396"/>
      <c r="AG1137" s="396"/>
      <c r="AH1137" s="396"/>
      <c r="AJ1137" s="396"/>
      <c r="AK1137" s="396"/>
      <c r="AM1137" s="396"/>
      <c r="AN1137" s="396"/>
      <c r="AP1137" s="396"/>
      <c r="AV1137" s="396"/>
      <c r="AX1137" s="397"/>
      <c r="AY1137" s="398"/>
      <c r="AZ1137" s="399"/>
      <c r="BA1137" s="398"/>
      <c r="BB1137" s="399"/>
      <c r="BC1137" s="398"/>
      <c r="BD1137" s="398"/>
      <c r="BE1137" s="356"/>
      <c r="BF1137" s="356"/>
      <c r="BG1137" s="356"/>
      <c r="BH1137" s="356"/>
    </row>
    <row r="1138" spans="1:60" ht="21.75" thickBot="1" x14ac:dyDescent="0.4">
      <c r="A1138" s="355"/>
      <c r="B1138" s="355"/>
      <c r="C1138" s="355"/>
      <c r="D1138" s="355"/>
      <c r="E1138" s="355"/>
      <c r="F1138" s="355"/>
      <c r="G1138" s="355"/>
      <c r="H1138" s="355"/>
      <c r="I1138" s="355"/>
      <c r="J1138" s="355"/>
      <c r="Q1138" s="396"/>
      <c r="S1138" s="396"/>
      <c r="T1138" s="396"/>
      <c r="V1138" s="396"/>
      <c r="X1138" s="396"/>
      <c r="Y1138" s="396"/>
      <c r="AA1138" s="396"/>
      <c r="AB1138" s="396"/>
      <c r="AD1138" s="396"/>
      <c r="AE1138" s="396"/>
      <c r="AG1138" s="396"/>
      <c r="AH1138" s="396"/>
      <c r="AJ1138" s="396"/>
      <c r="AK1138" s="396"/>
      <c r="AM1138" s="396"/>
      <c r="AN1138" s="396"/>
      <c r="AP1138" s="396"/>
      <c r="AV1138" s="396"/>
      <c r="AX1138" s="397"/>
      <c r="AY1138" s="398"/>
      <c r="AZ1138" s="399"/>
      <c r="BA1138" s="398"/>
      <c r="BB1138" s="399"/>
      <c r="BC1138" s="398"/>
      <c r="BD1138" s="398"/>
      <c r="BE1138" s="356"/>
      <c r="BF1138" s="356"/>
      <c r="BG1138" s="356"/>
      <c r="BH1138" s="356"/>
    </row>
    <row r="1139" spans="1:60" ht="21.75" thickBot="1" x14ac:dyDescent="0.4">
      <c r="A1139" s="368" t="s">
        <v>275</v>
      </c>
      <c r="B1139" s="369">
        <v>5</v>
      </c>
      <c r="C1139" s="370"/>
      <c r="D1139" s="355"/>
      <c r="E1139" s="355"/>
      <c r="F1139" s="355"/>
      <c r="G1139" s="355"/>
      <c r="H1139" s="355"/>
      <c r="I1139" s="355"/>
      <c r="J1139" s="355"/>
      <c r="Q1139" s="364" t="str">
        <f t="shared" ref="Q1139:Q1161" si="1058">IF(A1139="5) Quanto a sua casa pagava de conta de água mensalmente há 10 anos atrás (aproximadamente)?",F1139,"")</f>
        <v/>
      </c>
      <c r="R1139" s="388"/>
      <c r="S1139" s="364" t="str">
        <f t="shared" ref="S1139:S1161" si="1059">IF(A1139="5) Quanto a sua casa pagava de conta de água mensalmente há 10 anos atrás (aproximadamente)?",I1139,"")</f>
        <v/>
      </c>
      <c r="T1139" s="445" t="str">
        <f t="shared" ref="T1139:T1161" si="1060">IF(A1139="6) Quanto a sua casa paga de conta de água hoje?  ",F1139,"")</f>
        <v/>
      </c>
      <c r="U1139" s="388"/>
      <c r="V1139" s="445" t="str">
        <f t="shared" ref="V1139:V1161" si="1061">IF(A1139="7) Quanto você acha que sua casa pagará de conta de água em 2030?",F1139,"")</f>
        <v/>
      </c>
      <c r="W1139" s="388"/>
      <c r="X1139" s="445" t="str">
        <f t="shared" ref="X1139:X1161" si="1062">IF(A1139="7) Quanto você acha que sua casa pagará de conta de água em 2030?",I1139,"")</f>
        <v/>
      </c>
      <c r="Y1139" s="364" t="str">
        <f t="shared" ref="Y1139:Y1161" si="1063">IF(A1139="8) Quanto você acha que sua casa pagará de conta de água em 2050?  ",F1139,"")</f>
        <v/>
      </c>
      <c r="Z1139" s="388"/>
      <c r="AA1139" s="364" t="str">
        <f t="shared" ref="AA1139:AA1161" si="1064">IF(A1139="8) Quanto você acha que sua casa pagará de conta de água em 2050?  ",I1139,"")</f>
        <v/>
      </c>
      <c r="AB1139" s="445" t="str">
        <f t="shared" ref="AB1139:AB1161" si="1065">IF(A1139="9) Há dez anos atrás, sua casa produzia quantas sacolinhas de lixo por semana (aproximadamente)?",F1139,"")</f>
        <v/>
      </c>
      <c r="AC1139" s="388"/>
      <c r="AD1139" s="445" t="str">
        <f t="shared" ref="AD1139:AD1161" si="1066">IF(A1139="9) Há dez anos atrás, sua casa produzia quantas sacolinhas de lixo por semana (aproximadamente)?",I1139,"")</f>
        <v/>
      </c>
      <c r="AE1139" s="364" t="str">
        <f t="shared" ref="AE1139:AE1161" si="1067">IF(A1139="10) Sua casa produz quantas sacolinhas de lixo por semana hoje em dia?   ",F1139,"")</f>
        <v/>
      </c>
      <c r="AF1139" s="388"/>
      <c r="AG1139" s="364"/>
      <c r="AH1139" s="445" t="str">
        <f t="shared" ref="AH1139:AH1161" si="1068">IF(A1139="11) Quantas sacolinhas de lixo você acha que sua casa produzirá por semana em 2030?  ",F1139,"")</f>
        <v/>
      </c>
      <c r="AI1139" s="388"/>
      <c r="AJ1139" s="445" t="str">
        <f t="shared" ref="AJ1139:AJ1161" si="1069">IF(A1139="11) Quantas sacolinhas de lixo você acha que sua casa produzirá por semana em 2030?  ",I1139,"")</f>
        <v/>
      </c>
      <c r="AK1139" s="364" t="str">
        <f t="shared" ref="AK1139:AK1161" si="1070">IF(A1139="12) Quantas sacolinhas de lixo você acha que sua casa produzirá por semana em 2050?  ",F1139,"")</f>
        <v/>
      </c>
      <c r="AL1139" s="388"/>
      <c r="AM1139" s="364" t="str">
        <f t="shared" ref="AM1139:AM1161" si="1071">IF(A1139="12) Quantas sacolinhas de lixo você acha que sua casa produzirá por semana em 2050?  ",I1139,"")</f>
        <v/>
      </c>
      <c r="AN1139" s="445" t="str">
        <f>IF(A1139="13) Qual porcentagem dos recursos financeiros de São Carlos era investida em abastecimento de água e estruturas de saneamento dez anos atrás? ",B1139,"")</f>
        <v/>
      </c>
      <c r="AO1139" s="388"/>
      <c r="AP1139" s="445" t="str">
        <f>IF(A1139="13) Qual porcentagem dos recursos financeiros de São Carlos era investida em abastecimento de água e estruturas de saneamento dez anos atrás? ",F1139,"")</f>
        <v/>
      </c>
      <c r="AQ1139" s="434" t="str">
        <f>IF(A1139="14) Qual porcentagem dos recursos financeiros de São Carlos é investida em abastecimento de água e estruturas de saneamento hoje? ",B1139,"")</f>
        <v/>
      </c>
      <c r="AR1139" s="451"/>
      <c r="AS1139" s="434" t="str">
        <f>IF(A1139="15) Qual porcentagem dos recursos financeiros de São Carlos será investida em abastecimento de água e estruturas de saneamento em 2030? ",B1139,"")</f>
        <v/>
      </c>
      <c r="AT1139" s="389"/>
      <c r="AU1139" s="435" t="str">
        <f>IF(A1139="15) Qual porcentagem dos recursos financeiros de São Carlos será investida em abastecimento de água e estruturas de saneamento em 2030? ",F1139,"")</f>
        <v/>
      </c>
      <c r="AV1139" s="364" t="str">
        <f>IF(A1139="16) Qual porcentagem dos recursos financeiros de São Carlos será investida em abastecimento de água e estruturas de saneamento em 2050?   ",B1139,"")</f>
        <v/>
      </c>
      <c r="AW1139" s="389"/>
      <c r="AX1139" s="365" t="str">
        <f>IF(A1139="16) Qual porcentagem dos recursos financeiros de São Carlos será investida em abastecimento de água e estruturas de saneamento em 2050?   ",B1139,"")</f>
        <v/>
      </c>
      <c r="AY1139" s="366" t="str">
        <f t="shared" ref="AY1139:AY1161" si="1072">IF(A1139="17) De onde vem a água que você bebe?  ",H1139,"")</f>
        <v/>
      </c>
      <c r="AZ1139" s="358" t="str">
        <f t="shared" ref="AZ1139:AZ1161" si="1073">IF(A1139="18) Quem é responsável por trazer água para sua casa?  ",H1139,"")</f>
        <v/>
      </c>
      <c r="BA1139" s="366" t="str">
        <f t="shared" ref="BA1139:BA1161" si="1074">IF(A1139="19) O que acontece com o esgoto que sai da sua casa?  ",H1139,"")</f>
        <v/>
      </c>
      <c r="BB1139" s="358" t="str">
        <f t="shared" ref="BB1139:BB1161" si="1075">IF(A1139="20) Quem consome mais água em sua cidade: a população, as indústrias ou as fazendas? ",H1139,"")</f>
        <v/>
      </c>
      <c r="BC1139" s="366" t="str">
        <f t="shared" ref="BC1139:BC1161" si="1076">IF(A1139="21) Você se preocupa se a cidade em que você mora terá água para beber em 2100?  ",H1139,"")</f>
        <v/>
      </c>
      <c r="BD1139" s="367" t="str">
        <f t="shared" ref="BD1139:BD1161" si="1077">IF(A1139="22) Você acredita que pode ajudar no processo de decisão sobre gerenciamento dos recursos hídricos?  Se sim, como? ",H1139,"")</f>
        <v/>
      </c>
      <c r="BE1139" s="356"/>
      <c r="BF1139" s="356"/>
      <c r="BG1139" s="356"/>
      <c r="BH1139" s="356"/>
    </row>
    <row r="1140" spans="1:60" ht="21.75" thickBot="1" x14ac:dyDescent="0.4">
      <c r="A1140" s="368" t="s">
        <v>276</v>
      </c>
      <c r="B1140" s="369">
        <v>7</v>
      </c>
      <c r="C1140" s="370"/>
      <c r="D1140" s="355"/>
      <c r="E1140" s="355"/>
      <c r="F1140" s="355"/>
      <c r="G1140" s="355"/>
      <c r="H1140" s="355"/>
      <c r="I1140" s="355"/>
      <c r="J1140" s="355"/>
      <c r="Q1140" s="364" t="str">
        <f t="shared" si="1058"/>
        <v/>
      </c>
      <c r="R1140" s="388"/>
      <c r="S1140" s="364" t="str">
        <f t="shared" si="1059"/>
        <v/>
      </c>
      <c r="T1140" s="445" t="str">
        <f t="shared" si="1060"/>
        <v/>
      </c>
      <c r="U1140" s="388"/>
      <c r="V1140" s="445" t="str">
        <f t="shared" si="1061"/>
        <v/>
      </c>
      <c r="W1140" s="388"/>
      <c r="X1140" s="445" t="str">
        <f t="shared" si="1062"/>
        <v/>
      </c>
      <c r="Y1140" s="364" t="str">
        <f t="shared" si="1063"/>
        <v/>
      </c>
      <c r="Z1140" s="388"/>
      <c r="AA1140" s="364" t="str">
        <f t="shared" si="1064"/>
        <v/>
      </c>
      <c r="AB1140" s="445" t="str">
        <f t="shared" si="1065"/>
        <v/>
      </c>
      <c r="AC1140" s="388"/>
      <c r="AD1140" s="445" t="str">
        <f t="shared" si="1066"/>
        <v/>
      </c>
      <c r="AE1140" s="364" t="str">
        <f t="shared" si="1067"/>
        <v/>
      </c>
      <c r="AF1140" s="388"/>
      <c r="AG1140" s="364"/>
      <c r="AH1140" s="445" t="str">
        <f t="shared" si="1068"/>
        <v/>
      </c>
      <c r="AI1140" s="388"/>
      <c r="AJ1140" s="445" t="str">
        <f t="shared" si="1069"/>
        <v/>
      </c>
      <c r="AK1140" s="364" t="str">
        <f t="shared" si="1070"/>
        <v/>
      </c>
      <c r="AL1140" s="388"/>
      <c r="AM1140" s="364" t="str">
        <f t="shared" si="1071"/>
        <v/>
      </c>
      <c r="AN1140" s="445" t="str">
        <f t="shared" ref="AN1140:AN1161" si="1078">IF(A1140="13) Qual porcentagem dos recursos financeiros de São Carlos era investida em abastecimento de água e estruturas de saneamento dez anos atrás? ",B1140,"")</f>
        <v/>
      </c>
      <c r="AO1140" s="388"/>
      <c r="AP1140" s="445" t="str">
        <f t="shared" ref="AP1140:AP1161" si="1079">IF(A1140="13) Qual porcentagem dos recursos financeiros de São Carlos era investida em abastecimento de água e estruturas de saneamento dez anos atrás? ",F1140,"")</f>
        <v/>
      </c>
      <c r="AQ1140" s="434" t="str">
        <f t="shared" ref="AQ1140:AQ1161" si="1080">IF(A1140="14) Qual porcentagem dos recursos financeiros de São Carlos é investida em abastecimento de água e estruturas de saneamento hoje? ",B1140,"")</f>
        <v/>
      </c>
      <c r="AR1140" s="451"/>
      <c r="AS1140" s="434" t="str">
        <f t="shared" ref="AS1140:AS1161" si="1081">IF(A1140="15) Qual porcentagem dos recursos financeiros de São Carlos será investida em abastecimento de água e estruturas de saneamento em 2030? ",B1140,"")</f>
        <v/>
      </c>
      <c r="AT1140" s="389"/>
      <c r="AU1140" s="435" t="str">
        <f t="shared" ref="AU1140:AU1161" si="1082">IF(A1140="15) Qual porcentagem dos recursos financeiros de São Carlos será investida em abastecimento de água e estruturas de saneamento em 2030? ",F1140,"")</f>
        <v/>
      </c>
      <c r="AV1140" s="364" t="str">
        <f t="shared" ref="AV1140:AV1161" si="1083">IF(A1140="16) Qual porcentagem dos recursos financeiros de São Carlos será investida em abastecimento de água e estruturas de saneamento em 2050?   ",B1140,"")</f>
        <v/>
      </c>
      <c r="AW1140" s="389"/>
      <c r="AX1140" s="365" t="str">
        <f t="shared" ref="AX1140:AX1161" si="1084">IF(A1140="16) Qual porcentagem dos recursos financeiros de São Carlos será investida em abastecimento de água e estruturas de saneamento em 2050?   ",B1140,"")</f>
        <v/>
      </c>
      <c r="AY1140" s="366" t="str">
        <f t="shared" si="1072"/>
        <v/>
      </c>
      <c r="AZ1140" s="358" t="str">
        <f t="shared" si="1073"/>
        <v/>
      </c>
      <c r="BA1140" s="366" t="str">
        <f t="shared" si="1074"/>
        <v/>
      </c>
      <c r="BB1140" s="358" t="str">
        <f t="shared" si="1075"/>
        <v/>
      </c>
      <c r="BC1140" s="366" t="str">
        <f t="shared" si="1076"/>
        <v/>
      </c>
      <c r="BD1140" s="367" t="str">
        <f t="shared" si="1077"/>
        <v/>
      </c>
      <c r="BE1140" s="356"/>
      <c r="BF1140" s="356"/>
      <c r="BG1140" s="356"/>
      <c r="BH1140" s="356"/>
    </row>
    <row r="1141" spans="1:60" ht="21.75" thickBot="1" x14ac:dyDescent="0.4">
      <c r="A1141" s="368" t="s">
        <v>277</v>
      </c>
      <c r="B1141" s="369">
        <v>2</v>
      </c>
      <c r="C1141" s="371"/>
      <c r="D1141" s="355"/>
      <c r="E1141" s="355"/>
      <c r="F1141" s="355"/>
      <c r="G1141" s="355"/>
      <c r="H1141" s="355"/>
      <c r="I1141" s="355"/>
      <c r="J1141" s="355"/>
      <c r="Q1141" s="364" t="str">
        <f t="shared" si="1058"/>
        <v/>
      </c>
      <c r="R1141" s="388"/>
      <c r="S1141" s="364" t="str">
        <f t="shared" si="1059"/>
        <v/>
      </c>
      <c r="T1141" s="445" t="str">
        <f t="shared" si="1060"/>
        <v/>
      </c>
      <c r="U1141" s="388"/>
      <c r="V1141" s="445" t="str">
        <f t="shared" si="1061"/>
        <v/>
      </c>
      <c r="W1141" s="388"/>
      <c r="X1141" s="445" t="str">
        <f t="shared" si="1062"/>
        <v/>
      </c>
      <c r="Y1141" s="364" t="str">
        <f t="shared" si="1063"/>
        <v/>
      </c>
      <c r="Z1141" s="388"/>
      <c r="AA1141" s="364" t="str">
        <f t="shared" si="1064"/>
        <v/>
      </c>
      <c r="AB1141" s="445" t="str">
        <f t="shared" si="1065"/>
        <v/>
      </c>
      <c r="AC1141" s="388"/>
      <c r="AD1141" s="445" t="str">
        <f t="shared" si="1066"/>
        <v/>
      </c>
      <c r="AE1141" s="364" t="str">
        <f t="shared" si="1067"/>
        <v/>
      </c>
      <c r="AF1141" s="388"/>
      <c r="AG1141" s="364"/>
      <c r="AH1141" s="445" t="str">
        <f t="shared" si="1068"/>
        <v/>
      </c>
      <c r="AI1141" s="388"/>
      <c r="AJ1141" s="445" t="str">
        <f t="shared" si="1069"/>
        <v/>
      </c>
      <c r="AK1141" s="364" t="str">
        <f t="shared" si="1070"/>
        <v/>
      </c>
      <c r="AL1141" s="388"/>
      <c r="AM1141" s="364" t="str">
        <f t="shared" si="1071"/>
        <v/>
      </c>
      <c r="AN1141" s="445" t="str">
        <f t="shared" si="1078"/>
        <v/>
      </c>
      <c r="AO1141" s="388"/>
      <c r="AP1141" s="445" t="str">
        <f t="shared" si="1079"/>
        <v/>
      </c>
      <c r="AQ1141" s="434" t="str">
        <f t="shared" si="1080"/>
        <v/>
      </c>
      <c r="AR1141" s="451"/>
      <c r="AS1141" s="434" t="str">
        <f t="shared" si="1081"/>
        <v/>
      </c>
      <c r="AT1141" s="389"/>
      <c r="AU1141" s="435" t="str">
        <f t="shared" si="1082"/>
        <v/>
      </c>
      <c r="AV1141" s="364" t="str">
        <f t="shared" si="1083"/>
        <v/>
      </c>
      <c r="AW1141" s="389"/>
      <c r="AX1141" s="365" t="str">
        <f t="shared" si="1084"/>
        <v/>
      </c>
      <c r="AY1141" s="366" t="str">
        <f t="shared" si="1072"/>
        <v/>
      </c>
      <c r="AZ1141" s="358" t="str">
        <f t="shared" si="1073"/>
        <v/>
      </c>
      <c r="BA1141" s="366" t="str">
        <f t="shared" si="1074"/>
        <v/>
      </c>
      <c r="BB1141" s="358" t="str">
        <f t="shared" si="1075"/>
        <v/>
      </c>
      <c r="BC1141" s="366" t="str">
        <f t="shared" si="1076"/>
        <v/>
      </c>
      <c r="BD1141" s="367" t="str">
        <f t="shared" si="1077"/>
        <v/>
      </c>
      <c r="BE1141" s="356"/>
      <c r="BF1141" s="356"/>
      <c r="BG1141" s="356"/>
      <c r="BH1141" s="356"/>
    </row>
    <row r="1142" spans="1:60" ht="21.75" thickBot="1" x14ac:dyDescent="0.4">
      <c r="A1142" s="368" t="s">
        <v>278</v>
      </c>
      <c r="B1142" s="369">
        <v>2</v>
      </c>
      <c r="C1142" s="370"/>
      <c r="D1142" s="355"/>
      <c r="E1142" s="355"/>
      <c r="F1142" s="355"/>
      <c r="G1142" s="355"/>
      <c r="H1142" s="355"/>
      <c r="I1142" s="355"/>
      <c r="J1142" s="355"/>
      <c r="Q1142" s="364" t="str">
        <f t="shared" si="1058"/>
        <v/>
      </c>
      <c r="R1142" s="388"/>
      <c r="S1142" s="364" t="str">
        <f t="shared" si="1059"/>
        <v/>
      </c>
      <c r="T1142" s="445" t="str">
        <f t="shared" si="1060"/>
        <v/>
      </c>
      <c r="U1142" s="388"/>
      <c r="V1142" s="445" t="str">
        <f t="shared" si="1061"/>
        <v/>
      </c>
      <c r="W1142" s="388"/>
      <c r="X1142" s="445" t="str">
        <f t="shared" si="1062"/>
        <v/>
      </c>
      <c r="Y1142" s="364" t="str">
        <f t="shared" si="1063"/>
        <v/>
      </c>
      <c r="Z1142" s="388"/>
      <c r="AA1142" s="364" t="str">
        <f t="shared" si="1064"/>
        <v/>
      </c>
      <c r="AB1142" s="445" t="str">
        <f t="shared" si="1065"/>
        <v/>
      </c>
      <c r="AC1142" s="388"/>
      <c r="AD1142" s="445" t="str">
        <f t="shared" si="1066"/>
        <v/>
      </c>
      <c r="AE1142" s="364" t="str">
        <f t="shared" si="1067"/>
        <v/>
      </c>
      <c r="AF1142" s="388"/>
      <c r="AG1142" s="364"/>
      <c r="AH1142" s="445" t="str">
        <f t="shared" si="1068"/>
        <v/>
      </c>
      <c r="AI1142" s="388"/>
      <c r="AJ1142" s="445" t="str">
        <f t="shared" si="1069"/>
        <v/>
      </c>
      <c r="AK1142" s="364" t="str">
        <f t="shared" si="1070"/>
        <v/>
      </c>
      <c r="AL1142" s="388"/>
      <c r="AM1142" s="364" t="str">
        <f t="shared" si="1071"/>
        <v/>
      </c>
      <c r="AN1142" s="445" t="str">
        <f t="shared" si="1078"/>
        <v/>
      </c>
      <c r="AO1142" s="388"/>
      <c r="AP1142" s="445" t="str">
        <f t="shared" si="1079"/>
        <v/>
      </c>
      <c r="AQ1142" s="434" t="str">
        <f t="shared" si="1080"/>
        <v/>
      </c>
      <c r="AR1142" s="451"/>
      <c r="AS1142" s="434" t="str">
        <f t="shared" si="1081"/>
        <v/>
      </c>
      <c r="AT1142" s="389"/>
      <c r="AU1142" s="435" t="str">
        <f t="shared" si="1082"/>
        <v/>
      </c>
      <c r="AV1142" s="364" t="str">
        <f t="shared" si="1083"/>
        <v/>
      </c>
      <c r="AW1142" s="389"/>
      <c r="AX1142" s="365" t="str">
        <f t="shared" si="1084"/>
        <v/>
      </c>
      <c r="AY1142" s="366" t="str">
        <f t="shared" si="1072"/>
        <v/>
      </c>
      <c r="AZ1142" s="358" t="str">
        <f t="shared" si="1073"/>
        <v/>
      </c>
      <c r="BA1142" s="366" t="str">
        <f t="shared" si="1074"/>
        <v/>
      </c>
      <c r="BB1142" s="358" t="str">
        <f t="shared" si="1075"/>
        <v/>
      </c>
      <c r="BC1142" s="366" t="str">
        <f t="shared" si="1076"/>
        <v/>
      </c>
      <c r="BD1142" s="367" t="str">
        <f t="shared" si="1077"/>
        <v/>
      </c>
      <c r="BE1142" s="356"/>
      <c r="BF1142" s="356"/>
      <c r="BG1142" s="356"/>
      <c r="BH1142" s="356"/>
    </row>
    <row r="1143" spans="1:60" ht="21.75" thickBot="1" x14ac:dyDescent="0.4">
      <c r="A1143" s="368" t="s">
        <v>279</v>
      </c>
      <c r="B1143" s="369">
        <v>70</v>
      </c>
      <c r="C1143" s="372"/>
      <c r="D1143" s="814" t="s">
        <v>280</v>
      </c>
      <c r="E1143" s="815"/>
      <c r="F1143" s="373">
        <f>IF(B1139&gt;0,B1143/B1139,"")</f>
        <v>14</v>
      </c>
      <c r="G1143" s="368" t="s">
        <v>281</v>
      </c>
      <c r="H1143" s="374"/>
      <c r="I1143" s="375">
        <f>IF(B1139&gt;0,(F1143-F1144)/F1144,"")</f>
        <v>-0.34666666666666662</v>
      </c>
      <c r="J1143" s="355"/>
      <c r="Q1143" s="364">
        <f t="shared" si="1058"/>
        <v>14</v>
      </c>
      <c r="R1143" s="388"/>
      <c r="S1143" s="364">
        <f t="shared" si="1059"/>
        <v>-0.34666666666666662</v>
      </c>
      <c r="T1143" s="445" t="str">
        <f t="shared" si="1060"/>
        <v/>
      </c>
      <c r="U1143" s="388"/>
      <c r="V1143" s="445" t="str">
        <f t="shared" si="1061"/>
        <v/>
      </c>
      <c r="W1143" s="388"/>
      <c r="X1143" s="445" t="str">
        <f t="shared" si="1062"/>
        <v/>
      </c>
      <c r="Y1143" s="364" t="str">
        <f t="shared" si="1063"/>
        <v/>
      </c>
      <c r="Z1143" s="388"/>
      <c r="AA1143" s="364" t="str">
        <f t="shared" si="1064"/>
        <v/>
      </c>
      <c r="AB1143" s="445" t="str">
        <f t="shared" si="1065"/>
        <v/>
      </c>
      <c r="AC1143" s="388"/>
      <c r="AD1143" s="445" t="str">
        <f t="shared" si="1066"/>
        <v/>
      </c>
      <c r="AE1143" s="364" t="str">
        <f t="shared" si="1067"/>
        <v/>
      </c>
      <c r="AF1143" s="388"/>
      <c r="AG1143" s="364"/>
      <c r="AH1143" s="445" t="str">
        <f t="shared" si="1068"/>
        <v/>
      </c>
      <c r="AI1143" s="388"/>
      <c r="AJ1143" s="445" t="str">
        <f t="shared" si="1069"/>
        <v/>
      </c>
      <c r="AK1143" s="364" t="str">
        <f t="shared" si="1070"/>
        <v/>
      </c>
      <c r="AL1143" s="388"/>
      <c r="AM1143" s="364" t="str">
        <f t="shared" si="1071"/>
        <v/>
      </c>
      <c r="AN1143" s="445" t="str">
        <f t="shared" si="1078"/>
        <v/>
      </c>
      <c r="AO1143" s="388"/>
      <c r="AP1143" s="445" t="str">
        <f t="shared" si="1079"/>
        <v/>
      </c>
      <c r="AQ1143" s="434" t="str">
        <f t="shared" si="1080"/>
        <v/>
      </c>
      <c r="AR1143" s="451"/>
      <c r="AS1143" s="434" t="str">
        <f t="shared" si="1081"/>
        <v/>
      </c>
      <c r="AT1143" s="389"/>
      <c r="AU1143" s="435" t="str">
        <f t="shared" si="1082"/>
        <v/>
      </c>
      <c r="AV1143" s="364" t="str">
        <f t="shared" si="1083"/>
        <v/>
      </c>
      <c r="AW1143" s="389"/>
      <c r="AX1143" s="365" t="str">
        <f t="shared" si="1084"/>
        <v/>
      </c>
      <c r="AY1143" s="366" t="str">
        <f t="shared" si="1072"/>
        <v/>
      </c>
      <c r="AZ1143" s="358" t="str">
        <f t="shared" si="1073"/>
        <v/>
      </c>
      <c r="BA1143" s="366" t="str">
        <f t="shared" si="1074"/>
        <v/>
      </c>
      <c r="BB1143" s="358" t="str">
        <f t="shared" si="1075"/>
        <v/>
      </c>
      <c r="BC1143" s="366" t="str">
        <f t="shared" si="1076"/>
        <v/>
      </c>
      <c r="BD1143" s="367" t="str">
        <f t="shared" si="1077"/>
        <v/>
      </c>
      <c r="BE1143" s="356"/>
      <c r="BF1143" s="356"/>
      <c r="BG1143" s="356"/>
      <c r="BH1143" s="356"/>
    </row>
    <row r="1144" spans="1:60" ht="21.75" thickBot="1" x14ac:dyDescent="0.4">
      <c r="A1144" s="368" t="s">
        <v>282</v>
      </c>
      <c r="B1144" s="369">
        <v>150</v>
      </c>
      <c r="C1144" s="372"/>
      <c r="D1144" s="814" t="s">
        <v>280</v>
      </c>
      <c r="E1144" s="815"/>
      <c r="F1144" s="373">
        <f>IF(B1140&gt;0,B1144/B1140,"")</f>
        <v>21.428571428571427</v>
      </c>
      <c r="G1144" s="376"/>
      <c r="H1144" s="377"/>
      <c r="I1144" s="378"/>
      <c r="J1144" s="355"/>
      <c r="Q1144" s="364" t="str">
        <f t="shared" si="1058"/>
        <v/>
      </c>
      <c r="R1144" s="388"/>
      <c r="S1144" s="364" t="str">
        <f t="shared" si="1059"/>
        <v/>
      </c>
      <c r="T1144" s="445">
        <f t="shared" si="1060"/>
        <v>21.428571428571427</v>
      </c>
      <c r="U1144" s="388"/>
      <c r="V1144" s="445" t="str">
        <f t="shared" si="1061"/>
        <v/>
      </c>
      <c r="W1144" s="388"/>
      <c r="X1144" s="445" t="str">
        <f t="shared" si="1062"/>
        <v/>
      </c>
      <c r="Y1144" s="364" t="str">
        <f t="shared" si="1063"/>
        <v/>
      </c>
      <c r="Z1144" s="388"/>
      <c r="AA1144" s="364" t="str">
        <f t="shared" si="1064"/>
        <v/>
      </c>
      <c r="AB1144" s="445" t="str">
        <f t="shared" si="1065"/>
        <v/>
      </c>
      <c r="AC1144" s="388"/>
      <c r="AD1144" s="445" t="str">
        <f t="shared" si="1066"/>
        <v/>
      </c>
      <c r="AE1144" s="364" t="str">
        <f t="shared" si="1067"/>
        <v/>
      </c>
      <c r="AF1144" s="388"/>
      <c r="AG1144" s="364"/>
      <c r="AH1144" s="445" t="str">
        <f t="shared" si="1068"/>
        <v/>
      </c>
      <c r="AI1144" s="388"/>
      <c r="AJ1144" s="445" t="str">
        <f t="shared" si="1069"/>
        <v/>
      </c>
      <c r="AK1144" s="364" t="str">
        <f t="shared" si="1070"/>
        <v/>
      </c>
      <c r="AL1144" s="388"/>
      <c r="AM1144" s="364" t="str">
        <f t="shared" si="1071"/>
        <v/>
      </c>
      <c r="AN1144" s="445" t="str">
        <f t="shared" si="1078"/>
        <v/>
      </c>
      <c r="AO1144" s="388"/>
      <c r="AP1144" s="445" t="str">
        <f t="shared" si="1079"/>
        <v/>
      </c>
      <c r="AQ1144" s="434" t="str">
        <f t="shared" si="1080"/>
        <v/>
      </c>
      <c r="AR1144" s="451"/>
      <c r="AS1144" s="434" t="str">
        <f t="shared" si="1081"/>
        <v/>
      </c>
      <c r="AT1144" s="389"/>
      <c r="AU1144" s="435" t="str">
        <f t="shared" si="1082"/>
        <v/>
      </c>
      <c r="AV1144" s="364" t="str">
        <f t="shared" si="1083"/>
        <v/>
      </c>
      <c r="AW1144" s="389"/>
      <c r="AX1144" s="365" t="str">
        <f t="shared" si="1084"/>
        <v/>
      </c>
      <c r="AY1144" s="366" t="str">
        <f t="shared" si="1072"/>
        <v/>
      </c>
      <c r="AZ1144" s="358" t="str">
        <f t="shared" si="1073"/>
        <v/>
      </c>
      <c r="BA1144" s="366" t="str">
        <f t="shared" si="1074"/>
        <v/>
      </c>
      <c r="BB1144" s="358" t="str">
        <f t="shared" si="1075"/>
        <v/>
      </c>
      <c r="BC1144" s="366" t="str">
        <f t="shared" si="1076"/>
        <v/>
      </c>
      <c r="BD1144" s="367" t="str">
        <f t="shared" si="1077"/>
        <v/>
      </c>
      <c r="BE1144" s="356"/>
      <c r="BF1144" s="356"/>
      <c r="BG1144" s="356"/>
      <c r="BH1144" s="356"/>
    </row>
    <row r="1145" spans="1:60" ht="21.75" thickBot="1" x14ac:dyDescent="0.4">
      <c r="A1145" s="368" t="s">
        <v>283</v>
      </c>
      <c r="B1145" s="369">
        <v>100</v>
      </c>
      <c r="C1145" s="372"/>
      <c r="D1145" s="814" t="s">
        <v>280</v>
      </c>
      <c r="E1145" s="815"/>
      <c r="F1145" s="373">
        <f>IF(B1141&gt;0,B1145/B1141,"")</f>
        <v>50</v>
      </c>
      <c r="G1145" s="368" t="s">
        <v>284</v>
      </c>
      <c r="H1145" s="374"/>
      <c r="I1145" s="375">
        <f>IF(B1140&gt;0,(F1145-F1144)/F1144,"")</f>
        <v>1.3333333333333335</v>
      </c>
      <c r="J1145" s="355"/>
      <c r="Q1145" s="364" t="str">
        <f t="shared" si="1058"/>
        <v/>
      </c>
      <c r="R1145" s="388"/>
      <c r="S1145" s="364" t="str">
        <f t="shared" si="1059"/>
        <v/>
      </c>
      <c r="T1145" s="445" t="str">
        <f t="shared" si="1060"/>
        <v/>
      </c>
      <c r="U1145" s="388"/>
      <c r="V1145" s="445">
        <f t="shared" si="1061"/>
        <v>50</v>
      </c>
      <c r="W1145" s="388"/>
      <c r="X1145" s="445">
        <f t="shared" si="1062"/>
        <v>1.3333333333333335</v>
      </c>
      <c r="Y1145" s="364" t="str">
        <f t="shared" si="1063"/>
        <v/>
      </c>
      <c r="Z1145" s="388"/>
      <c r="AA1145" s="364" t="str">
        <f t="shared" si="1064"/>
        <v/>
      </c>
      <c r="AB1145" s="445" t="str">
        <f t="shared" si="1065"/>
        <v/>
      </c>
      <c r="AC1145" s="388"/>
      <c r="AD1145" s="445" t="str">
        <f t="shared" si="1066"/>
        <v/>
      </c>
      <c r="AE1145" s="364" t="str">
        <f t="shared" si="1067"/>
        <v/>
      </c>
      <c r="AF1145" s="388"/>
      <c r="AG1145" s="364"/>
      <c r="AH1145" s="445" t="str">
        <f t="shared" si="1068"/>
        <v/>
      </c>
      <c r="AI1145" s="388"/>
      <c r="AJ1145" s="445" t="str">
        <f t="shared" si="1069"/>
        <v/>
      </c>
      <c r="AK1145" s="364" t="str">
        <f t="shared" si="1070"/>
        <v/>
      </c>
      <c r="AL1145" s="388"/>
      <c r="AM1145" s="364" t="str">
        <f t="shared" si="1071"/>
        <v/>
      </c>
      <c r="AN1145" s="445" t="str">
        <f t="shared" si="1078"/>
        <v/>
      </c>
      <c r="AO1145" s="388"/>
      <c r="AP1145" s="445" t="str">
        <f t="shared" si="1079"/>
        <v/>
      </c>
      <c r="AQ1145" s="434" t="str">
        <f t="shared" si="1080"/>
        <v/>
      </c>
      <c r="AR1145" s="451"/>
      <c r="AS1145" s="434" t="str">
        <f t="shared" si="1081"/>
        <v/>
      </c>
      <c r="AT1145" s="389"/>
      <c r="AU1145" s="435" t="str">
        <f t="shared" si="1082"/>
        <v/>
      </c>
      <c r="AV1145" s="364" t="str">
        <f t="shared" si="1083"/>
        <v/>
      </c>
      <c r="AW1145" s="389"/>
      <c r="AX1145" s="365" t="str">
        <f t="shared" si="1084"/>
        <v/>
      </c>
      <c r="AY1145" s="366" t="str">
        <f t="shared" si="1072"/>
        <v/>
      </c>
      <c r="AZ1145" s="358" t="str">
        <f t="shared" si="1073"/>
        <v/>
      </c>
      <c r="BA1145" s="366" t="str">
        <f t="shared" si="1074"/>
        <v/>
      </c>
      <c r="BB1145" s="358" t="str">
        <f t="shared" si="1075"/>
        <v/>
      </c>
      <c r="BC1145" s="366" t="str">
        <f t="shared" si="1076"/>
        <v/>
      </c>
      <c r="BD1145" s="367" t="str">
        <f t="shared" si="1077"/>
        <v/>
      </c>
      <c r="BE1145" s="356"/>
      <c r="BF1145" s="356"/>
      <c r="BG1145" s="356"/>
      <c r="BH1145" s="356"/>
    </row>
    <row r="1146" spans="1:60" ht="21.75" thickBot="1" x14ac:dyDescent="0.4">
      <c r="A1146" s="368" t="s">
        <v>285</v>
      </c>
      <c r="B1146" s="369">
        <v>100</v>
      </c>
      <c r="C1146" s="372"/>
      <c r="D1146" s="814" t="s">
        <v>280</v>
      </c>
      <c r="E1146" s="815"/>
      <c r="F1146" s="373">
        <f>IF(B1142&gt;0,B1146/B1142,"")</f>
        <v>50</v>
      </c>
      <c r="G1146" s="368" t="s">
        <v>286</v>
      </c>
      <c r="H1146" s="374"/>
      <c r="I1146" s="375">
        <f>IF(B1141&gt;0,(F1146-F1144)/F1144,"")</f>
        <v>1.3333333333333335</v>
      </c>
      <c r="J1146" s="355"/>
      <c r="Q1146" s="364" t="str">
        <f t="shared" si="1058"/>
        <v/>
      </c>
      <c r="R1146" s="388"/>
      <c r="S1146" s="364" t="str">
        <f t="shared" si="1059"/>
        <v/>
      </c>
      <c r="T1146" s="445" t="str">
        <f t="shared" si="1060"/>
        <v/>
      </c>
      <c r="U1146" s="388"/>
      <c r="V1146" s="445" t="str">
        <f t="shared" si="1061"/>
        <v/>
      </c>
      <c r="W1146" s="388"/>
      <c r="X1146" s="445" t="str">
        <f t="shared" si="1062"/>
        <v/>
      </c>
      <c r="Y1146" s="364">
        <f t="shared" si="1063"/>
        <v>50</v>
      </c>
      <c r="Z1146" s="388"/>
      <c r="AA1146" s="364">
        <f t="shared" si="1064"/>
        <v>1.3333333333333335</v>
      </c>
      <c r="AB1146" s="445" t="str">
        <f t="shared" si="1065"/>
        <v/>
      </c>
      <c r="AC1146" s="388"/>
      <c r="AD1146" s="445" t="str">
        <f t="shared" si="1066"/>
        <v/>
      </c>
      <c r="AE1146" s="364" t="str">
        <f t="shared" si="1067"/>
        <v/>
      </c>
      <c r="AF1146" s="388"/>
      <c r="AG1146" s="364"/>
      <c r="AH1146" s="445" t="str">
        <f t="shared" si="1068"/>
        <v/>
      </c>
      <c r="AI1146" s="388"/>
      <c r="AJ1146" s="445" t="str">
        <f t="shared" si="1069"/>
        <v/>
      </c>
      <c r="AK1146" s="364" t="str">
        <f t="shared" si="1070"/>
        <v/>
      </c>
      <c r="AL1146" s="388"/>
      <c r="AM1146" s="364" t="str">
        <f t="shared" si="1071"/>
        <v/>
      </c>
      <c r="AN1146" s="445" t="str">
        <f t="shared" si="1078"/>
        <v/>
      </c>
      <c r="AO1146" s="388"/>
      <c r="AP1146" s="445" t="str">
        <f t="shared" si="1079"/>
        <v/>
      </c>
      <c r="AQ1146" s="434" t="str">
        <f t="shared" si="1080"/>
        <v/>
      </c>
      <c r="AR1146" s="451"/>
      <c r="AS1146" s="434" t="str">
        <f t="shared" si="1081"/>
        <v/>
      </c>
      <c r="AT1146" s="389"/>
      <c r="AU1146" s="435" t="str">
        <f t="shared" si="1082"/>
        <v/>
      </c>
      <c r="AV1146" s="364" t="str">
        <f t="shared" si="1083"/>
        <v/>
      </c>
      <c r="AW1146" s="389"/>
      <c r="AX1146" s="365" t="str">
        <f t="shared" si="1084"/>
        <v/>
      </c>
      <c r="AY1146" s="366" t="str">
        <f t="shared" si="1072"/>
        <v/>
      </c>
      <c r="AZ1146" s="358" t="str">
        <f t="shared" si="1073"/>
        <v/>
      </c>
      <c r="BA1146" s="366" t="str">
        <f t="shared" si="1074"/>
        <v/>
      </c>
      <c r="BB1146" s="358" t="str">
        <f t="shared" si="1075"/>
        <v/>
      </c>
      <c r="BC1146" s="366" t="str">
        <f t="shared" si="1076"/>
        <v/>
      </c>
      <c r="BD1146" s="367" t="str">
        <f t="shared" si="1077"/>
        <v/>
      </c>
      <c r="BE1146" s="356"/>
      <c r="BF1146" s="356"/>
      <c r="BG1146" s="356"/>
      <c r="BH1146" s="356"/>
    </row>
    <row r="1147" spans="1:60" ht="21.75" thickBot="1" x14ac:dyDescent="0.4">
      <c r="A1147" s="368" t="s">
        <v>287</v>
      </c>
      <c r="B1147" s="369">
        <v>1</v>
      </c>
      <c r="C1147" s="372"/>
      <c r="D1147" s="814" t="s">
        <v>288</v>
      </c>
      <c r="E1147" s="815"/>
      <c r="F1147" s="373">
        <f>IF(B1143&gt;0,B1147/B1139,"")</f>
        <v>0.2</v>
      </c>
      <c r="G1147" s="368" t="s">
        <v>281</v>
      </c>
      <c r="H1147" s="374"/>
      <c r="I1147" s="375">
        <f>IF(B1143&gt;0,(F1147-F1148)/F1148,"")</f>
        <v>-0.53333333333333333</v>
      </c>
      <c r="J1147" s="355"/>
      <c r="Q1147" s="364" t="str">
        <f t="shared" si="1058"/>
        <v/>
      </c>
      <c r="R1147" s="388"/>
      <c r="S1147" s="364" t="str">
        <f t="shared" si="1059"/>
        <v/>
      </c>
      <c r="T1147" s="445" t="str">
        <f t="shared" si="1060"/>
        <v/>
      </c>
      <c r="U1147" s="388"/>
      <c r="V1147" s="445" t="str">
        <f t="shared" si="1061"/>
        <v/>
      </c>
      <c r="W1147" s="388"/>
      <c r="X1147" s="445" t="str">
        <f t="shared" si="1062"/>
        <v/>
      </c>
      <c r="Y1147" s="364" t="str">
        <f t="shared" si="1063"/>
        <v/>
      </c>
      <c r="Z1147" s="388"/>
      <c r="AA1147" s="364" t="str">
        <f t="shared" si="1064"/>
        <v/>
      </c>
      <c r="AB1147" s="445">
        <f t="shared" si="1065"/>
        <v>0.2</v>
      </c>
      <c r="AC1147" s="388"/>
      <c r="AD1147" s="445">
        <f t="shared" si="1066"/>
        <v>-0.53333333333333333</v>
      </c>
      <c r="AE1147" s="364" t="str">
        <f t="shared" si="1067"/>
        <v/>
      </c>
      <c r="AF1147" s="388"/>
      <c r="AG1147" s="364"/>
      <c r="AH1147" s="445" t="str">
        <f t="shared" si="1068"/>
        <v/>
      </c>
      <c r="AI1147" s="388"/>
      <c r="AJ1147" s="445" t="str">
        <f t="shared" si="1069"/>
        <v/>
      </c>
      <c r="AK1147" s="364" t="str">
        <f t="shared" si="1070"/>
        <v/>
      </c>
      <c r="AL1147" s="388"/>
      <c r="AM1147" s="364" t="str">
        <f t="shared" si="1071"/>
        <v/>
      </c>
      <c r="AN1147" s="445" t="str">
        <f t="shared" si="1078"/>
        <v/>
      </c>
      <c r="AO1147" s="388"/>
      <c r="AP1147" s="445" t="str">
        <f t="shared" si="1079"/>
        <v/>
      </c>
      <c r="AQ1147" s="434" t="str">
        <f t="shared" si="1080"/>
        <v/>
      </c>
      <c r="AR1147" s="451"/>
      <c r="AS1147" s="434" t="str">
        <f t="shared" si="1081"/>
        <v/>
      </c>
      <c r="AT1147" s="389"/>
      <c r="AU1147" s="435" t="str">
        <f t="shared" si="1082"/>
        <v/>
      </c>
      <c r="AV1147" s="364" t="str">
        <f t="shared" si="1083"/>
        <v/>
      </c>
      <c r="AW1147" s="389"/>
      <c r="AX1147" s="365" t="str">
        <f t="shared" si="1084"/>
        <v/>
      </c>
      <c r="AY1147" s="366" t="str">
        <f t="shared" si="1072"/>
        <v/>
      </c>
      <c r="AZ1147" s="358" t="str">
        <f t="shared" si="1073"/>
        <v/>
      </c>
      <c r="BA1147" s="366" t="str">
        <f t="shared" si="1074"/>
        <v/>
      </c>
      <c r="BB1147" s="358" t="str">
        <f t="shared" si="1075"/>
        <v/>
      </c>
      <c r="BC1147" s="366" t="str">
        <f t="shared" si="1076"/>
        <v/>
      </c>
      <c r="BD1147" s="367" t="str">
        <f t="shared" si="1077"/>
        <v/>
      </c>
      <c r="BE1147" s="356"/>
      <c r="BF1147" s="356"/>
      <c r="BG1147" s="356"/>
      <c r="BH1147" s="356"/>
    </row>
    <row r="1148" spans="1:60" ht="21.75" thickBot="1" x14ac:dyDescent="0.4">
      <c r="A1148" s="368" t="s">
        <v>289</v>
      </c>
      <c r="B1148" s="369">
        <v>3</v>
      </c>
      <c r="C1148" s="372"/>
      <c r="D1148" s="816" t="s">
        <v>288</v>
      </c>
      <c r="E1148" s="817"/>
      <c r="F1148" s="373">
        <f>IF(B1144&gt;0,B1148/B1140,"")</f>
        <v>0.42857142857142855</v>
      </c>
      <c r="G1148" s="379"/>
      <c r="H1148" s="372"/>
      <c r="I1148" s="380"/>
      <c r="J1148" s="355"/>
      <c r="Q1148" s="364" t="str">
        <f t="shared" si="1058"/>
        <v/>
      </c>
      <c r="R1148" s="388"/>
      <c r="S1148" s="364" t="str">
        <f t="shared" si="1059"/>
        <v/>
      </c>
      <c r="T1148" s="445" t="str">
        <f t="shared" si="1060"/>
        <v/>
      </c>
      <c r="U1148" s="388"/>
      <c r="V1148" s="445" t="str">
        <f t="shared" si="1061"/>
        <v/>
      </c>
      <c r="W1148" s="388"/>
      <c r="X1148" s="445" t="str">
        <f t="shared" si="1062"/>
        <v/>
      </c>
      <c r="Y1148" s="364" t="str">
        <f t="shared" si="1063"/>
        <v/>
      </c>
      <c r="Z1148" s="388"/>
      <c r="AA1148" s="364" t="str">
        <f t="shared" si="1064"/>
        <v/>
      </c>
      <c r="AB1148" s="445" t="str">
        <f t="shared" si="1065"/>
        <v/>
      </c>
      <c r="AC1148" s="388"/>
      <c r="AD1148" s="445" t="str">
        <f t="shared" si="1066"/>
        <v/>
      </c>
      <c r="AE1148" s="364">
        <f t="shared" si="1067"/>
        <v>0.42857142857142855</v>
      </c>
      <c r="AF1148" s="388"/>
      <c r="AG1148" s="364"/>
      <c r="AH1148" s="445" t="str">
        <f t="shared" si="1068"/>
        <v/>
      </c>
      <c r="AI1148" s="388"/>
      <c r="AJ1148" s="445" t="str">
        <f t="shared" si="1069"/>
        <v/>
      </c>
      <c r="AK1148" s="364" t="str">
        <f t="shared" si="1070"/>
        <v/>
      </c>
      <c r="AL1148" s="388"/>
      <c r="AM1148" s="364" t="str">
        <f t="shared" si="1071"/>
        <v/>
      </c>
      <c r="AN1148" s="445" t="str">
        <f t="shared" si="1078"/>
        <v/>
      </c>
      <c r="AO1148" s="388"/>
      <c r="AP1148" s="445" t="str">
        <f t="shared" si="1079"/>
        <v/>
      </c>
      <c r="AQ1148" s="434" t="str">
        <f t="shared" si="1080"/>
        <v/>
      </c>
      <c r="AR1148" s="451"/>
      <c r="AS1148" s="434" t="str">
        <f t="shared" si="1081"/>
        <v/>
      </c>
      <c r="AT1148" s="389"/>
      <c r="AU1148" s="435" t="str">
        <f t="shared" si="1082"/>
        <v/>
      </c>
      <c r="AV1148" s="364" t="str">
        <f t="shared" si="1083"/>
        <v/>
      </c>
      <c r="AW1148" s="389"/>
      <c r="AX1148" s="365" t="str">
        <f t="shared" si="1084"/>
        <v/>
      </c>
      <c r="AY1148" s="366" t="str">
        <f t="shared" si="1072"/>
        <v/>
      </c>
      <c r="AZ1148" s="358" t="str">
        <f t="shared" si="1073"/>
        <v/>
      </c>
      <c r="BA1148" s="366" t="str">
        <f t="shared" si="1074"/>
        <v/>
      </c>
      <c r="BB1148" s="358" t="str">
        <f t="shared" si="1075"/>
        <v/>
      </c>
      <c r="BC1148" s="366" t="str">
        <f t="shared" si="1076"/>
        <v/>
      </c>
      <c r="BD1148" s="367" t="str">
        <f t="shared" si="1077"/>
        <v/>
      </c>
      <c r="BE1148" s="356"/>
      <c r="BF1148" s="356"/>
      <c r="BG1148" s="356"/>
      <c r="BH1148" s="356"/>
    </row>
    <row r="1149" spans="1:60" ht="21.75" thickBot="1" x14ac:dyDescent="0.4">
      <c r="A1149" s="368" t="s">
        <v>290</v>
      </c>
      <c r="B1149" s="369">
        <v>1</v>
      </c>
      <c r="C1149" s="372"/>
      <c r="D1149" s="814" t="s">
        <v>288</v>
      </c>
      <c r="E1149" s="815"/>
      <c r="F1149" s="373">
        <f>IF(B1145&gt;0,B1149/B1141,"")</f>
        <v>0.5</v>
      </c>
      <c r="G1149" s="368" t="s">
        <v>284</v>
      </c>
      <c r="H1149" s="374"/>
      <c r="I1149" s="375">
        <f>IF(B1144&gt;0,(F1149-F1148)/F1148,"")</f>
        <v>0.16666666666666674</v>
      </c>
      <c r="J1149" s="355"/>
      <c r="Q1149" s="364" t="str">
        <f t="shared" si="1058"/>
        <v/>
      </c>
      <c r="R1149" s="388"/>
      <c r="S1149" s="364" t="str">
        <f t="shared" si="1059"/>
        <v/>
      </c>
      <c r="T1149" s="445" t="str">
        <f t="shared" si="1060"/>
        <v/>
      </c>
      <c r="U1149" s="388"/>
      <c r="V1149" s="445" t="str">
        <f t="shared" si="1061"/>
        <v/>
      </c>
      <c r="W1149" s="388"/>
      <c r="X1149" s="445" t="str">
        <f t="shared" si="1062"/>
        <v/>
      </c>
      <c r="Y1149" s="364" t="str">
        <f t="shared" si="1063"/>
        <v/>
      </c>
      <c r="Z1149" s="388"/>
      <c r="AA1149" s="364" t="str">
        <f t="shared" si="1064"/>
        <v/>
      </c>
      <c r="AB1149" s="445" t="str">
        <f t="shared" si="1065"/>
        <v/>
      </c>
      <c r="AC1149" s="388"/>
      <c r="AD1149" s="445" t="str">
        <f t="shared" si="1066"/>
        <v/>
      </c>
      <c r="AE1149" s="364" t="str">
        <f t="shared" si="1067"/>
        <v/>
      </c>
      <c r="AF1149" s="388"/>
      <c r="AG1149" s="364"/>
      <c r="AH1149" s="445">
        <f t="shared" si="1068"/>
        <v>0.5</v>
      </c>
      <c r="AI1149" s="388"/>
      <c r="AJ1149" s="445">
        <f t="shared" si="1069"/>
        <v>0.16666666666666674</v>
      </c>
      <c r="AK1149" s="364" t="str">
        <f t="shared" si="1070"/>
        <v/>
      </c>
      <c r="AL1149" s="388"/>
      <c r="AM1149" s="364" t="str">
        <f t="shared" si="1071"/>
        <v/>
      </c>
      <c r="AN1149" s="445" t="str">
        <f t="shared" si="1078"/>
        <v/>
      </c>
      <c r="AO1149" s="388"/>
      <c r="AP1149" s="445" t="str">
        <f t="shared" si="1079"/>
        <v/>
      </c>
      <c r="AQ1149" s="434" t="str">
        <f t="shared" si="1080"/>
        <v/>
      </c>
      <c r="AR1149" s="451"/>
      <c r="AS1149" s="434" t="str">
        <f t="shared" si="1081"/>
        <v/>
      </c>
      <c r="AT1149" s="389"/>
      <c r="AU1149" s="435" t="str">
        <f t="shared" si="1082"/>
        <v/>
      </c>
      <c r="AV1149" s="364" t="str">
        <f t="shared" si="1083"/>
        <v/>
      </c>
      <c r="AW1149" s="389"/>
      <c r="AX1149" s="365" t="str">
        <f t="shared" si="1084"/>
        <v/>
      </c>
      <c r="AY1149" s="366" t="str">
        <f t="shared" si="1072"/>
        <v/>
      </c>
      <c r="AZ1149" s="358" t="str">
        <f t="shared" si="1073"/>
        <v/>
      </c>
      <c r="BA1149" s="366" t="str">
        <f t="shared" si="1074"/>
        <v/>
      </c>
      <c r="BB1149" s="358" t="str">
        <f t="shared" si="1075"/>
        <v/>
      </c>
      <c r="BC1149" s="366" t="str">
        <f t="shared" si="1076"/>
        <v/>
      </c>
      <c r="BD1149" s="367" t="str">
        <f t="shared" si="1077"/>
        <v/>
      </c>
      <c r="BE1149" s="356"/>
      <c r="BF1149" s="356"/>
      <c r="BG1149" s="356"/>
      <c r="BH1149" s="356"/>
    </row>
    <row r="1150" spans="1:60" ht="21.75" thickBot="1" x14ac:dyDescent="0.4">
      <c r="A1150" s="368" t="s">
        <v>291</v>
      </c>
      <c r="B1150" s="369">
        <v>1</v>
      </c>
      <c r="C1150" s="372"/>
      <c r="D1150" s="814" t="s">
        <v>288</v>
      </c>
      <c r="E1150" s="815"/>
      <c r="F1150" s="373">
        <f>IF(B1146&gt;0,B1150/B1142,"")</f>
        <v>0.5</v>
      </c>
      <c r="G1150" s="368" t="s">
        <v>286</v>
      </c>
      <c r="H1150" s="374"/>
      <c r="I1150" s="375">
        <f>IF(B1145&gt;0,(F1150-F1148)/F1148,"")</f>
        <v>0.16666666666666674</v>
      </c>
      <c r="J1150" s="355"/>
      <c r="Q1150" s="364" t="str">
        <f t="shared" si="1058"/>
        <v/>
      </c>
      <c r="R1150" s="388"/>
      <c r="S1150" s="364" t="str">
        <f t="shared" si="1059"/>
        <v/>
      </c>
      <c r="T1150" s="445" t="str">
        <f t="shared" si="1060"/>
        <v/>
      </c>
      <c r="U1150" s="388"/>
      <c r="V1150" s="445" t="str">
        <f t="shared" si="1061"/>
        <v/>
      </c>
      <c r="W1150" s="388"/>
      <c r="X1150" s="445" t="str">
        <f t="shared" si="1062"/>
        <v/>
      </c>
      <c r="Y1150" s="364" t="str">
        <f t="shared" si="1063"/>
        <v/>
      </c>
      <c r="Z1150" s="388"/>
      <c r="AA1150" s="364" t="str">
        <f t="shared" si="1064"/>
        <v/>
      </c>
      <c r="AB1150" s="445" t="str">
        <f t="shared" si="1065"/>
        <v/>
      </c>
      <c r="AC1150" s="388"/>
      <c r="AD1150" s="445" t="str">
        <f t="shared" si="1066"/>
        <v/>
      </c>
      <c r="AE1150" s="364" t="str">
        <f t="shared" si="1067"/>
        <v/>
      </c>
      <c r="AF1150" s="388"/>
      <c r="AG1150" s="364"/>
      <c r="AH1150" s="445" t="str">
        <f t="shared" si="1068"/>
        <v/>
      </c>
      <c r="AI1150" s="388"/>
      <c r="AJ1150" s="445" t="str">
        <f t="shared" si="1069"/>
        <v/>
      </c>
      <c r="AK1150" s="364">
        <f t="shared" si="1070"/>
        <v>0.5</v>
      </c>
      <c r="AL1150" s="388"/>
      <c r="AM1150" s="364">
        <f t="shared" si="1071"/>
        <v>0.16666666666666674</v>
      </c>
      <c r="AN1150" s="445" t="str">
        <f t="shared" si="1078"/>
        <v/>
      </c>
      <c r="AO1150" s="388"/>
      <c r="AP1150" s="445" t="str">
        <f t="shared" si="1079"/>
        <v/>
      </c>
      <c r="AQ1150" s="434" t="str">
        <f t="shared" si="1080"/>
        <v/>
      </c>
      <c r="AR1150" s="451"/>
      <c r="AS1150" s="434" t="str">
        <f t="shared" si="1081"/>
        <v/>
      </c>
      <c r="AT1150" s="389"/>
      <c r="AU1150" s="435" t="str">
        <f t="shared" si="1082"/>
        <v/>
      </c>
      <c r="AV1150" s="364" t="str">
        <f t="shared" si="1083"/>
        <v/>
      </c>
      <c r="AW1150" s="389"/>
      <c r="AX1150" s="365" t="str">
        <f t="shared" si="1084"/>
        <v/>
      </c>
      <c r="AY1150" s="366" t="str">
        <f t="shared" si="1072"/>
        <v/>
      </c>
      <c r="AZ1150" s="358" t="str">
        <f t="shared" si="1073"/>
        <v/>
      </c>
      <c r="BA1150" s="366" t="str">
        <f t="shared" si="1074"/>
        <v/>
      </c>
      <c r="BB1150" s="358" t="str">
        <f t="shared" si="1075"/>
        <v/>
      </c>
      <c r="BC1150" s="366" t="str">
        <f t="shared" si="1076"/>
        <v/>
      </c>
      <c r="BD1150" s="367" t="str">
        <f t="shared" si="1077"/>
        <v/>
      </c>
      <c r="BE1150" s="356"/>
      <c r="BF1150" s="356"/>
      <c r="BG1150" s="356"/>
      <c r="BH1150" s="356"/>
    </row>
    <row r="1151" spans="1:60" ht="21.75" thickBot="1" x14ac:dyDescent="0.4">
      <c r="A1151" s="368" t="s">
        <v>292</v>
      </c>
      <c r="B1151" s="381">
        <v>0.25</v>
      </c>
      <c r="C1151" s="372"/>
      <c r="D1151" s="368" t="s">
        <v>281</v>
      </c>
      <c r="E1151" s="374"/>
      <c r="F1151" s="375">
        <f>IF(B1151&gt;0,(B1151-B1152)/B1152,"")</f>
        <v>0.66666666666666674</v>
      </c>
      <c r="G1151" s="355"/>
      <c r="H1151" s="355"/>
      <c r="I1151" s="355"/>
      <c r="J1151" s="355"/>
      <c r="Q1151" s="364" t="str">
        <f t="shared" si="1058"/>
        <v/>
      </c>
      <c r="R1151" s="388"/>
      <c r="S1151" s="364" t="str">
        <f t="shared" si="1059"/>
        <v/>
      </c>
      <c r="T1151" s="445" t="str">
        <f t="shared" si="1060"/>
        <v/>
      </c>
      <c r="U1151" s="388"/>
      <c r="V1151" s="445" t="str">
        <f t="shared" si="1061"/>
        <v/>
      </c>
      <c r="W1151" s="388"/>
      <c r="X1151" s="445" t="str">
        <f t="shared" si="1062"/>
        <v/>
      </c>
      <c r="Y1151" s="364" t="str">
        <f t="shared" si="1063"/>
        <v/>
      </c>
      <c r="Z1151" s="388"/>
      <c r="AA1151" s="364" t="str">
        <f t="shared" si="1064"/>
        <v/>
      </c>
      <c r="AB1151" s="445" t="str">
        <f t="shared" si="1065"/>
        <v/>
      </c>
      <c r="AC1151" s="388"/>
      <c r="AD1151" s="445" t="str">
        <f t="shared" si="1066"/>
        <v/>
      </c>
      <c r="AE1151" s="364" t="str">
        <f t="shared" si="1067"/>
        <v/>
      </c>
      <c r="AF1151" s="388"/>
      <c r="AG1151" s="364"/>
      <c r="AH1151" s="445" t="str">
        <f t="shared" si="1068"/>
        <v/>
      </c>
      <c r="AI1151" s="388"/>
      <c r="AJ1151" s="445" t="str">
        <f t="shared" si="1069"/>
        <v/>
      </c>
      <c r="AK1151" s="364" t="str">
        <f t="shared" si="1070"/>
        <v/>
      </c>
      <c r="AL1151" s="388"/>
      <c r="AM1151" s="364" t="str">
        <f t="shared" si="1071"/>
        <v/>
      </c>
      <c r="AN1151" s="445">
        <f t="shared" si="1078"/>
        <v>0.25</v>
      </c>
      <c r="AO1151" s="388"/>
      <c r="AP1151" s="445">
        <f t="shared" si="1079"/>
        <v>0.66666666666666674</v>
      </c>
      <c r="AQ1151" s="434" t="str">
        <f t="shared" si="1080"/>
        <v/>
      </c>
      <c r="AR1151" s="451"/>
      <c r="AS1151" s="434" t="str">
        <f t="shared" si="1081"/>
        <v/>
      </c>
      <c r="AT1151" s="389"/>
      <c r="AU1151" s="435" t="str">
        <f t="shared" si="1082"/>
        <v/>
      </c>
      <c r="AV1151" s="364" t="str">
        <f t="shared" si="1083"/>
        <v/>
      </c>
      <c r="AW1151" s="389"/>
      <c r="AX1151" s="365" t="str">
        <f t="shared" si="1084"/>
        <v/>
      </c>
      <c r="AY1151" s="366" t="str">
        <f t="shared" si="1072"/>
        <v/>
      </c>
      <c r="AZ1151" s="358" t="str">
        <f t="shared" si="1073"/>
        <v/>
      </c>
      <c r="BA1151" s="366" t="str">
        <f t="shared" si="1074"/>
        <v/>
      </c>
      <c r="BB1151" s="358" t="str">
        <f t="shared" si="1075"/>
        <v/>
      </c>
      <c r="BC1151" s="366" t="str">
        <f t="shared" si="1076"/>
        <v/>
      </c>
      <c r="BD1151" s="367" t="str">
        <f t="shared" si="1077"/>
        <v/>
      </c>
      <c r="BE1151" s="356"/>
      <c r="BF1151" s="356"/>
      <c r="BG1151" s="356"/>
      <c r="BH1151" s="356"/>
    </row>
    <row r="1152" spans="1:60" ht="21.75" thickBot="1" x14ac:dyDescent="0.4">
      <c r="A1152" s="368" t="s">
        <v>293</v>
      </c>
      <c r="B1152" s="381">
        <v>0.15</v>
      </c>
      <c r="C1152" s="372"/>
      <c r="D1152" s="382"/>
      <c r="E1152" s="372"/>
      <c r="F1152" s="380"/>
      <c r="G1152" s="355"/>
      <c r="H1152" s="355"/>
      <c r="I1152" s="355"/>
      <c r="J1152" s="355"/>
      <c r="Q1152" s="364" t="str">
        <f t="shared" si="1058"/>
        <v/>
      </c>
      <c r="R1152" s="388"/>
      <c r="S1152" s="364" t="str">
        <f t="shared" si="1059"/>
        <v/>
      </c>
      <c r="T1152" s="445" t="str">
        <f t="shared" si="1060"/>
        <v/>
      </c>
      <c r="U1152" s="388"/>
      <c r="V1152" s="445" t="str">
        <f t="shared" si="1061"/>
        <v/>
      </c>
      <c r="W1152" s="388"/>
      <c r="X1152" s="445" t="str">
        <f t="shared" si="1062"/>
        <v/>
      </c>
      <c r="Y1152" s="364" t="str">
        <f t="shared" si="1063"/>
        <v/>
      </c>
      <c r="Z1152" s="388"/>
      <c r="AA1152" s="364" t="str">
        <f t="shared" si="1064"/>
        <v/>
      </c>
      <c r="AB1152" s="445" t="str">
        <f t="shared" si="1065"/>
        <v/>
      </c>
      <c r="AC1152" s="388"/>
      <c r="AD1152" s="445" t="str">
        <f t="shared" si="1066"/>
        <v/>
      </c>
      <c r="AE1152" s="364" t="str">
        <f t="shared" si="1067"/>
        <v/>
      </c>
      <c r="AF1152" s="388"/>
      <c r="AG1152" s="364"/>
      <c r="AH1152" s="445" t="str">
        <f t="shared" si="1068"/>
        <v/>
      </c>
      <c r="AI1152" s="388"/>
      <c r="AJ1152" s="445" t="str">
        <f t="shared" si="1069"/>
        <v/>
      </c>
      <c r="AK1152" s="364" t="str">
        <f t="shared" si="1070"/>
        <v/>
      </c>
      <c r="AL1152" s="388"/>
      <c r="AM1152" s="364" t="str">
        <f t="shared" si="1071"/>
        <v/>
      </c>
      <c r="AN1152" s="445" t="str">
        <f t="shared" si="1078"/>
        <v/>
      </c>
      <c r="AO1152" s="388"/>
      <c r="AP1152" s="445" t="str">
        <f t="shared" si="1079"/>
        <v/>
      </c>
      <c r="AQ1152" s="434">
        <f t="shared" si="1080"/>
        <v>0.15</v>
      </c>
      <c r="AR1152" s="451"/>
      <c r="AS1152" s="434" t="str">
        <f t="shared" si="1081"/>
        <v/>
      </c>
      <c r="AT1152" s="389"/>
      <c r="AU1152" s="435" t="str">
        <f t="shared" si="1082"/>
        <v/>
      </c>
      <c r="AV1152" s="364" t="str">
        <f t="shared" si="1083"/>
        <v/>
      </c>
      <c r="AW1152" s="389"/>
      <c r="AX1152" s="365" t="str">
        <f t="shared" si="1084"/>
        <v/>
      </c>
      <c r="AY1152" s="366" t="str">
        <f t="shared" si="1072"/>
        <v/>
      </c>
      <c r="AZ1152" s="358" t="str">
        <f t="shared" si="1073"/>
        <v/>
      </c>
      <c r="BA1152" s="366" t="str">
        <f t="shared" si="1074"/>
        <v/>
      </c>
      <c r="BB1152" s="358" t="str">
        <f t="shared" si="1075"/>
        <v/>
      </c>
      <c r="BC1152" s="366" t="str">
        <f t="shared" si="1076"/>
        <v/>
      </c>
      <c r="BD1152" s="367" t="str">
        <f t="shared" si="1077"/>
        <v/>
      </c>
      <c r="BE1152" s="356"/>
      <c r="BF1152" s="356"/>
      <c r="BG1152" s="356"/>
      <c r="BH1152" s="356"/>
    </row>
    <row r="1153" spans="1:83" ht="21.75" thickBot="1" x14ac:dyDescent="0.4">
      <c r="A1153" s="368" t="s">
        <v>294</v>
      </c>
      <c r="B1153" s="381">
        <v>0.15</v>
      </c>
      <c r="C1153" s="372"/>
      <c r="D1153" s="368" t="s">
        <v>284</v>
      </c>
      <c r="E1153" s="374"/>
      <c r="F1153" s="375">
        <f>IF(B1153&gt;0,(B1153-B1152)/B1152,"")</f>
        <v>0</v>
      </c>
      <c r="G1153" s="355"/>
      <c r="H1153" s="355"/>
      <c r="I1153" s="355"/>
      <c r="J1153" s="355"/>
      <c r="Q1153" s="364" t="str">
        <f t="shared" si="1058"/>
        <v/>
      </c>
      <c r="R1153" s="388"/>
      <c r="S1153" s="364" t="str">
        <f t="shared" si="1059"/>
        <v/>
      </c>
      <c r="T1153" s="445" t="str">
        <f t="shared" si="1060"/>
        <v/>
      </c>
      <c r="U1153" s="388"/>
      <c r="V1153" s="445" t="str">
        <f t="shared" si="1061"/>
        <v/>
      </c>
      <c r="W1153" s="388"/>
      <c r="X1153" s="445" t="str">
        <f t="shared" si="1062"/>
        <v/>
      </c>
      <c r="Y1153" s="364" t="str">
        <f t="shared" si="1063"/>
        <v/>
      </c>
      <c r="Z1153" s="388"/>
      <c r="AA1153" s="364" t="str">
        <f t="shared" si="1064"/>
        <v/>
      </c>
      <c r="AB1153" s="445" t="str">
        <f t="shared" si="1065"/>
        <v/>
      </c>
      <c r="AC1153" s="388"/>
      <c r="AD1153" s="445" t="str">
        <f t="shared" si="1066"/>
        <v/>
      </c>
      <c r="AE1153" s="364" t="str">
        <f t="shared" si="1067"/>
        <v/>
      </c>
      <c r="AF1153" s="388"/>
      <c r="AG1153" s="364"/>
      <c r="AH1153" s="445" t="str">
        <f t="shared" si="1068"/>
        <v/>
      </c>
      <c r="AI1153" s="388"/>
      <c r="AJ1153" s="445" t="str">
        <f t="shared" si="1069"/>
        <v/>
      </c>
      <c r="AK1153" s="364" t="str">
        <f t="shared" si="1070"/>
        <v/>
      </c>
      <c r="AL1153" s="388"/>
      <c r="AM1153" s="364" t="str">
        <f t="shared" si="1071"/>
        <v/>
      </c>
      <c r="AN1153" s="445" t="str">
        <f t="shared" si="1078"/>
        <v/>
      </c>
      <c r="AO1153" s="388"/>
      <c r="AP1153" s="445" t="str">
        <f t="shared" si="1079"/>
        <v/>
      </c>
      <c r="AQ1153" s="434" t="str">
        <f t="shared" si="1080"/>
        <v/>
      </c>
      <c r="AR1153" s="451"/>
      <c r="AS1153" s="434">
        <f t="shared" si="1081"/>
        <v>0.15</v>
      </c>
      <c r="AT1153" s="389"/>
      <c r="AU1153" s="435">
        <f t="shared" si="1082"/>
        <v>0</v>
      </c>
      <c r="AV1153" s="364" t="str">
        <f t="shared" si="1083"/>
        <v/>
      </c>
      <c r="AW1153" s="389"/>
      <c r="AX1153" s="365" t="str">
        <f t="shared" si="1084"/>
        <v/>
      </c>
      <c r="AY1153" s="366" t="str">
        <f t="shared" si="1072"/>
        <v/>
      </c>
      <c r="AZ1153" s="358" t="str">
        <f t="shared" si="1073"/>
        <v/>
      </c>
      <c r="BA1153" s="366" t="str">
        <f t="shared" si="1074"/>
        <v/>
      </c>
      <c r="BB1153" s="358" t="str">
        <f t="shared" si="1075"/>
        <v/>
      </c>
      <c r="BC1153" s="366" t="str">
        <f t="shared" si="1076"/>
        <v/>
      </c>
      <c r="BD1153" s="367" t="str">
        <f t="shared" si="1077"/>
        <v/>
      </c>
      <c r="BE1153" s="356"/>
      <c r="BF1153" s="356"/>
      <c r="BG1153" s="356"/>
      <c r="BH1153" s="356"/>
    </row>
    <row r="1154" spans="1:83" ht="21.75" thickBot="1" x14ac:dyDescent="0.4">
      <c r="A1154" s="368" t="s">
        <v>295</v>
      </c>
      <c r="B1154" s="381">
        <v>0.1</v>
      </c>
      <c r="C1154" s="372"/>
      <c r="D1154" s="368" t="s">
        <v>286</v>
      </c>
      <c r="E1154" s="374"/>
      <c r="F1154" s="375">
        <f>IF(B1154&gt;0,(B1154-B1152)/B1152,"")</f>
        <v>-0.33333333333333326</v>
      </c>
      <c r="G1154" s="355"/>
      <c r="H1154" s="355"/>
      <c r="I1154" s="355"/>
      <c r="J1154" s="355"/>
      <c r="Q1154" s="364" t="str">
        <f t="shared" si="1058"/>
        <v/>
      </c>
      <c r="R1154" s="388"/>
      <c r="S1154" s="364" t="str">
        <f t="shared" si="1059"/>
        <v/>
      </c>
      <c r="T1154" s="445" t="str">
        <f t="shared" si="1060"/>
        <v/>
      </c>
      <c r="U1154" s="388"/>
      <c r="V1154" s="445" t="str">
        <f t="shared" si="1061"/>
        <v/>
      </c>
      <c r="W1154" s="388"/>
      <c r="X1154" s="445" t="str">
        <f t="shared" si="1062"/>
        <v/>
      </c>
      <c r="Y1154" s="364" t="str">
        <f t="shared" si="1063"/>
        <v/>
      </c>
      <c r="Z1154" s="388"/>
      <c r="AA1154" s="364" t="str">
        <f t="shared" si="1064"/>
        <v/>
      </c>
      <c r="AB1154" s="445" t="str">
        <f t="shared" si="1065"/>
        <v/>
      </c>
      <c r="AC1154" s="388"/>
      <c r="AD1154" s="445" t="str">
        <f t="shared" si="1066"/>
        <v/>
      </c>
      <c r="AE1154" s="364" t="str">
        <f t="shared" si="1067"/>
        <v/>
      </c>
      <c r="AF1154" s="388"/>
      <c r="AG1154" s="364"/>
      <c r="AH1154" s="445" t="str">
        <f t="shared" si="1068"/>
        <v/>
      </c>
      <c r="AI1154" s="388"/>
      <c r="AJ1154" s="445" t="str">
        <f t="shared" si="1069"/>
        <v/>
      </c>
      <c r="AK1154" s="364" t="str">
        <f t="shared" si="1070"/>
        <v/>
      </c>
      <c r="AL1154" s="388"/>
      <c r="AM1154" s="364" t="str">
        <f t="shared" si="1071"/>
        <v/>
      </c>
      <c r="AN1154" s="445" t="str">
        <f t="shared" si="1078"/>
        <v/>
      </c>
      <c r="AO1154" s="388"/>
      <c r="AP1154" s="445" t="str">
        <f t="shared" si="1079"/>
        <v/>
      </c>
      <c r="AQ1154" s="434" t="str">
        <f t="shared" si="1080"/>
        <v/>
      </c>
      <c r="AR1154" s="451"/>
      <c r="AS1154" s="434" t="str">
        <f t="shared" si="1081"/>
        <v/>
      </c>
      <c r="AT1154" s="389"/>
      <c r="AU1154" s="435" t="str">
        <f t="shared" si="1082"/>
        <v/>
      </c>
      <c r="AV1154" s="364">
        <f t="shared" si="1083"/>
        <v>0.1</v>
      </c>
      <c r="AW1154" s="389"/>
      <c r="AX1154" s="365">
        <f>IF(A1154="16) Qual porcentagem dos recursos financeiros de São Carlos será investida em abastecimento de água e estruturas de saneamento em 2050?   ",F1154,"")</f>
        <v>-0.33333333333333326</v>
      </c>
      <c r="AY1154" s="366" t="str">
        <f t="shared" si="1072"/>
        <v/>
      </c>
      <c r="AZ1154" s="358" t="str">
        <f t="shared" si="1073"/>
        <v/>
      </c>
      <c r="BA1154" s="366" t="str">
        <f t="shared" si="1074"/>
        <v/>
      </c>
      <c r="BB1154" s="358" t="str">
        <f t="shared" si="1075"/>
        <v/>
      </c>
      <c r="BC1154" s="366" t="str">
        <f t="shared" si="1076"/>
        <v/>
      </c>
      <c r="BD1154" s="367" t="str">
        <f t="shared" si="1077"/>
        <v/>
      </c>
      <c r="BE1154" s="356"/>
      <c r="BF1154" s="356"/>
      <c r="BG1154" s="356"/>
      <c r="BH1154" s="356"/>
    </row>
    <row r="1155" spans="1:83" ht="21.75" thickBot="1" x14ac:dyDescent="0.4">
      <c r="A1155" s="355"/>
      <c r="B1155" s="355"/>
      <c r="C1155" s="355"/>
      <c r="D1155" s="355"/>
      <c r="E1155" s="355"/>
      <c r="F1155" s="383"/>
      <c r="G1155" s="355"/>
      <c r="H1155" s="823" t="s">
        <v>296</v>
      </c>
      <c r="I1155" s="823"/>
      <c r="J1155" s="355"/>
      <c r="Q1155" s="364" t="str">
        <f t="shared" si="1058"/>
        <v/>
      </c>
      <c r="R1155" s="388"/>
      <c r="S1155" s="364" t="str">
        <f t="shared" si="1059"/>
        <v/>
      </c>
      <c r="T1155" s="445" t="str">
        <f t="shared" si="1060"/>
        <v/>
      </c>
      <c r="U1155" s="388"/>
      <c r="V1155" s="445" t="str">
        <f t="shared" si="1061"/>
        <v/>
      </c>
      <c r="W1155" s="388"/>
      <c r="X1155" s="445" t="str">
        <f t="shared" si="1062"/>
        <v/>
      </c>
      <c r="Y1155" s="364" t="str">
        <f t="shared" si="1063"/>
        <v/>
      </c>
      <c r="Z1155" s="388"/>
      <c r="AA1155" s="364" t="str">
        <f t="shared" si="1064"/>
        <v/>
      </c>
      <c r="AB1155" s="445" t="str">
        <f t="shared" si="1065"/>
        <v/>
      </c>
      <c r="AC1155" s="388"/>
      <c r="AD1155" s="445" t="str">
        <f t="shared" si="1066"/>
        <v/>
      </c>
      <c r="AE1155" s="364" t="str">
        <f t="shared" si="1067"/>
        <v/>
      </c>
      <c r="AF1155" s="388"/>
      <c r="AG1155" s="364"/>
      <c r="AH1155" s="445" t="str">
        <f t="shared" si="1068"/>
        <v/>
      </c>
      <c r="AI1155" s="388"/>
      <c r="AJ1155" s="445" t="str">
        <f t="shared" si="1069"/>
        <v/>
      </c>
      <c r="AK1155" s="364" t="str">
        <f t="shared" si="1070"/>
        <v/>
      </c>
      <c r="AL1155" s="388"/>
      <c r="AM1155" s="364" t="str">
        <f t="shared" si="1071"/>
        <v/>
      </c>
      <c r="AN1155" s="445" t="str">
        <f t="shared" si="1078"/>
        <v/>
      </c>
      <c r="AO1155" s="388"/>
      <c r="AP1155" s="445" t="str">
        <f t="shared" si="1079"/>
        <v/>
      </c>
      <c r="AQ1155" s="434" t="str">
        <f t="shared" si="1080"/>
        <v/>
      </c>
      <c r="AR1155" s="451"/>
      <c r="AS1155" s="434" t="str">
        <f t="shared" si="1081"/>
        <v/>
      </c>
      <c r="AT1155" s="389"/>
      <c r="AU1155" s="435" t="str">
        <f t="shared" si="1082"/>
        <v/>
      </c>
      <c r="AV1155" s="364" t="str">
        <f t="shared" si="1083"/>
        <v/>
      </c>
      <c r="AW1155" s="389"/>
      <c r="AX1155" s="365" t="str">
        <f t="shared" si="1084"/>
        <v/>
      </c>
      <c r="AY1155" s="366" t="str">
        <f t="shared" si="1072"/>
        <v/>
      </c>
      <c r="AZ1155" s="358" t="str">
        <f t="shared" si="1073"/>
        <v/>
      </c>
      <c r="BA1155" s="366" t="str">
        <f t="shared" si="1074"/>
        <v/>
      </c>
      <c r="BB1155" s="358" t="str">
        <f t="shared" si="1075"/>
        <v/>
      </c>
      <c r="BC1155" s="366" t="str">
        <f t="shared" si="1076"/>
        <v/>
      </c>
      <c r="BD1155" s="367" t="str">
        <f t="shared" si="1077"/>
        <v/>
      </c>
      <c r="BE1155" s="356"/>
      <c r="BF1155" s="356"/>
      <c r="BG1155" s="356"/>
      <c r="BH1155" s="356"/>
    </row>
    <row r="1156" spans="1:83" ht="21.75" thickBot="1" x14ac:dyDescent="0.4">
      <c r="A1156" s="368" t="s">
        <v>297</v>
      </c>
      <c r="B1156" s="820" t="s">
        <v>298</v>
      </c>
      <c r="C1156" s="821"/>
      <c r="D1156" s="821"/>
      <c r="E1156" s="821"/>
      <c r="F1156" s="821"/>
      <c r="G1156" s="822"/>
      <c r="H1156" s="819">
        <v>0</v>
      </c>
      <c r="I1156" s="819"/>
      <c r="J1156" s="355"/>
      <c r="Q1156" s="364" t="str">
        <f t="shared" si="1058"/>
        <v/>
      </c>
      <c r="R1156" s="388"/>
      <c r="S1156" s="364" t="str">
        <f t="shared" si="1059"/>
        <v/>
      </c>
      <c r="T1156" s="445" t="str">
        <f t="shared" si="1060"/>
        <v/>
      </c>
      <c r="U1156" s="388"/>
      <c r="V1156" s="445" t="str">
        <f t="shared" si="1061"/>
        <v/>
      </c>
      <c r="W1156" s="388"/>
      <c r="X1156" s="445" t="str">
        <f t="shared" si="1062"/>
        <v/>
      </c>
      <c r="Y1156" s="364" t="str">
        <f t="shared" si="1063"/>
        <v/>
      </c>
      <c r="Z1156" s="388"/>
      <c r="AA1156" s="364" t="str">
        <f t="shared" si="1064"/>
        <v/>
      </c>
      <c r="AB1156" s="445" t="str">
        <f t="shared" si="1065"/>
        <v/>
      </c>
      <c r="AC1156" s="388"/>
      <c r="AD1156" s="445" t="str">
        <f t="shared" si="1066"/>
        <v/>
      </c>
      <c r="AE1156" s="364" t="str">
        <f t="shared" si="1067"/>
        <v/>
      </c>
      <c r="AF1156" s="388"/>
      <c r="AG1156" s="364"/>
      <c r="AH1156" s="445" t="str">
        <f t="shared" si="1068"/>
        <v/>
      </c>
      <c r="AI1156" s="388"/>
      <c r="AJ1156" s="445" t="str">
        <f t="shared" si="1069"/>
        <v/>
      </c>
      <c r="AK1156" s="364" t="str">
        <f t="shared" si="1070"/>
        <v/>
      </c>
      <c r="AL1156" s="388"/>
      <c r="AM1156" s="364" t="str">
        <f t="shared" si="1071"/>
        <v/>
      </c>
      <c r="AN1156" s="445" t="str">
        <f t="shared" si="1078"/>
        <v/>
      </c>
      <c r="AO1156" s="388"/>
      <c r="AP1156" s="445" t="str">
        <f t="shared" si="1079"/>
        <v/>
      </c>
      <c r="AQ1156" s="434" t="str">
        <f t="shared" si="1080"/>
        <v/>
      </c>
      <c r="AR1156" s="451"/>
      <c r="AS1156" s="434" t="str">
        <f t="shared" si="1081"/>
        <v/>
      </c>
      <c r="AT1156" s="389"/>
      <c r="AU1156" s="435" t="str">
        <f t="shared" si="1082"/>
        <v/>
      </c>
      <c r="AV1156" s="364" t="str">
        <f t="shared" si="1083"/>
        <v/>
      </c>
      <c r="AW1156" s="389"/>
      <c r="AX1156" s="365" t="str">
        <f t="shared" si="1084"/>
        <v/>
      </c>
      <c r="AY1156" s="366">
        <f t="shared" si="1072"/>
        <v>0</v>
      </c>
      <c r="AZ1156" s="358" t="str">
        <f t="shared" si="1073"/>
        <v/>
      </c>
      <c r="BA1156" s="366" t="str">
        <f t="shared" si="1074"/>
        <v/>
      </c>
      <c r="BB1156" s="358" t="str">
        <f t="shared" si="1075"/>
        <v/>
      </c>
      <c r="BC1156" s="366" t="str">
        <f t="shared" si="1076"/>
        <v/>
      </c>
      <c r="BD1156" s="367" t="str">
        <f t="shared" si="1077"/>
        <v/>
      </c>
      <c r="BE1156" s="356"/>
      <c r="BF1156" s="356"/>
      <c r="BG1156" s="356"/>
      <c r="BH1156" s="356"/>
    </row>
    <row r="1157" spans="1:83" ht="21.75" thickBot="1" x14ac:dyDescent="0.4">
      <c r="A1157" s="368" t="s">
        <v>299</v>
      </c>
      <c r="B1157" s="820" t="s">
        <v>300</v>
      </c>
      <c r="C1157" s="821"/>
      <c r="D1157" s="821"/>
      <c r="E1157" s="821"/>
      <c r="F1157" s="821"/>
      <c r="G1157" s="822"/>
      <c r="H1157" s="819">
        <v>1</v>
      </c>
      <c r="I1157" s="819"/>
      <c r="J1157" s="355"/>
      <c r="Q1157" s="364" t="str">
        <f t="shared" si="1058"/>
        <v/>
      </c>
      <c r="R1157" s="388"/>
      <c r="S1157" s="364" t="str">
        <f t="shared" si="1059"/>
        <v/>
      </c>
      <c r="T1157" s="445" t="str">
        <f t="shared" si="1060"/>
        <v/>
      </c>
      <c r="U1157" s="388"/>
      <c r="V1157" s="445" t="str">
        <f t="shared" si="1061"/>
        <v/>
      </c>
      <c r="W1157" s="388"/>
      <c r="X1157" s="445" t="str">
        <f t="shared" si="1062"/>
        <v/>
      </c>
      <c r="Y1157" s="364" t="str">
        <f t="shared" si="1063"/>
        <v/>
      </c>
      <c r="Z1157" s="388"/>
      <c r="AA1157" s="364" t="str">
        <f t="shared" si="1064"/>
        <v/>
      </c>
      <c r="AB1157" s="445" t="str">
        <f t="shared" si="1065"/>
        <v/>
      </c>
      <c r="AC1157" s="388"/>
      <c r="AD1157" s="445" t="str">
        <f t="shared" si="1066"/>
        <v/>
      </c>
      <c r="AE1157" s="364" t="str">
        <f t="shared" si="1067"/>
        <v/>
      </c>
      <c r="AF1157" s="388"/>
      <c r="AG1157" s="364"/>
      <c r="AH1157" s="445" t="str">
        <f t="shared" si="1068"/>
        <v/>
      </c>
      <c r="AI1157" s="388"/>
      <c r="AJ1157" s="445" t="str">
        <f t="shared" si="1069"/>
        <v/>
      </c>
      <c r="AK1157" s="364" t="str">
        <f t="shared" si="1070"/>
        <v/>
      </c>
      <c r="AL1157" s="388"/>
      <c r="AM1157" s="364" t="str">
        <f t="shared" si="1071"/>
        <v/>
      </c>
      <c r="AN1157" s="445" t="str">
        <f t="shared" si="1078"/>
        <v/>
      </c>
      <c r="AO1157" s="388"/>
      <c r="AP1157" s="445" t="str">
        <f t="shared" si="1079"/>
        <v/>
      </c>
      <c r="AQ1157" s="434" t="str">
        <f t="shared" si="1080"/>
        <v/>
      </c>
      <c r="AR1157" s="451"/>
      <c r="AS1157" s="434" t="str">
        <f t="shared" si="1081"/>
        <v/>
      </c>
      <c r="AT1157" s="389"/>
      <c r="AU1157" s="435" t="str">
        <f t="shared" si="1082"/>
        <v/>
      </c>
      <c r="AV1157" s="364" t="str">
        <f t="shared" si="1083"/>
        <v/>
      </c>
      <c r="AW1157" s="389"/>
      <c r="AX1157" s="365" t="str">
        <f t="shared" si="1084"/>
        <v/>
      </c>
      <c r="AY1157" s="366" t="str">
        <f t="shared" si="1072"/>
        <v/>
      </c>
      <c r="AZ1157" s="358">
        <f t="shared" si="1073"/>
        <v>1</v>
      </c>
      <c r="BA1157" s="366" t="str">
        <f t="shared" si="1074"/>
        <v/>
      </c>
      <c r="BB1157" s="358" t="str">
        <f t="shared" si="1075"/>
        <v/>
      </c>
      <c r="BC1157" s="366" t="str">
        <f t="shared" si="1076"/>
        <v/>
      </c>
      <c r="BD1157" s="367" t="str">
        <f t="shared" si="1077"/>
        <v/>
      </c>
      <c r="BE1157" s="356"/>
      <c r="BF1157" s="356"/>
      <c r="BG1157" s="356"/>
      <c r="BH1157" s="356"/>
    </row>
    <row r="1158" spans="1:83" ht="21.75" thickBot="1" x14ac:dyDescent="0.4">
      <c r="A1158" s="368" t="s">
        <v>301</v>
      </c>
      <c r="B1158" s="820" t="s">
        <v>433</v>
      </c>
      <c r="C1158" s="821"/>
      <c r="D1158" s="821"/>
      <c r="E1158" s="821"/>
      <c r="F1158" s="821"/>
      <c r="G1158" s="822"/>
      <c r="H1158" s="819">
        <v>0</v>
      </c>
      <c r="I1158" s="819"/>
      <c r="J1158" s="355"/>
      <c r="Q1158" s="364" t="str">
        <f t="shared" si="1058"/>
        <v/>
      </c>
      <c r="R1158" s="388"/>
      <c r="S1158" s="364" t="str">
        <f t="shared" si="1059"/>
        <v/>
      </c>
      <c r="T1158" s="445" t="str">
        <f t="shared" si="1060"/>
        <v/>
      </c>
      <c r="U1158" s="388"/>
      <c r="V1158" s="445" t="str">
        <f t="shared" si="1061"/>
        <v/>
      </c>
      <c r="W1158" s="388"/>
      <c r="X1158" s="445" t="str">
        <f t="shared" si="1062"/>
        <v/>
      </c>
      <c r="Y1158" s="364" t="str">
        <f t="shared" si="1063"/>
        <v/>
      </c>
      <c r="Z1158" s="388"/>
      <c r="AA1158" s="364" t="str">
        <f t="shared" si="1064"/>
        <v/>
      </c>
      <c r="AB1158" s="445" t="str">
        <f t="shared" si="1065"/>
        <v/>
      </c>
      <c r="AC1158" s="388"/>
      <c r="AD1158" s="445" t="str">
        <f t="shared" si="1066"/>
        <v/>
      </c>
      <c r="AE1158" s="364" t="str">
        <f t="shared" si="1067"/>
        <v/>
      </c>
      <c r="AF1158" s="388"/>
      <c r="AG1158" s="364"/>
      <c r="AH1158" s="445" t="str">
        <f t="shared" si="1068"/>
        <v/>
      </c>
      <c r="AI1158" s="388"/>
      <c r="AJ1158" s="445" t="str">
        <f t="shared" si="1069"/>
        <v/>
      </c>
      <c r="AK1158" s="364" t="str">
        <f t="shared" si="1070"/>
        <v/>
      </c>
      <c r="AL1158" s="388"/>
      <c r="AM1158" s="364" t="str">
        <f t="shared" si="1071"/>
        <v/>
      </c>
      <c r="AN1158" s="445" t="str">
        <f t="shared" si="1078"/>
        <v/>
      </c>
      <c r="AO1158" s="388"/>
      <c r="AP1158" s="445" t="str">
        <f t="shared" si="1079"/>
        <v/>
      </c>
      <c r="AQ1158" s="434" t="str">
        <f t="shared" si="1080"/>
        <v/>
      </c>
      <c r="AR1158" s="451"/>
      <c r="AS1158" s="434" t="str">
        <f t="shared" si="1081"/>
        <v/>
      </c>
      <c r="AT1158" s="389"/>
      <c r="AU1158" s="435" t="str">
        <f t="shared" si="1082"/>
        <v/>
      </c>
      <c r="AV1158" s="364" t="str">
        <f t="shared" si="1083"/>
        <v/>
      </c>
      <c r="AW1158" s="389"/>
      <c r="AX1158" s="365" t="str">
        <f t="shared" si="1084"/>
        <v/>
      </c>
      <c r="AY1158" s="366" t="str">
        <f t="shared" si="1072"/>
        <v/>
      </c>
      <c r="AZ1158" s="358" t="str">
        <f t="shared" si="1073"/>
        <v/>
      </c>
      <c r="BA1158" s="366">
        <f t="shared" si="1074"/>
        <v>0</v>
      </c>
      <c r="BB1158" s="358" t="str">
        <f t="shared" si="1075"/>
        <v/>
      </c>
      <c r="BC1158" s="366" t="str">
        <f t="shared" si="1076"/>
        <v/>
      </c>
      <c r="BD1158" s="367" t="str">
        <f t="shared" si="1077"/>
        <v/>
      </c>
      <c r="BE1158" s="356"/>
      <c r="BF1158" s="356"/>
      <c r="BG1158" s="356"/>
      <c r="BH1158" s="356"/>
    </row>
    <row r="1159" spans="1:83" ht="21.75" thickBot="1" x14ac:dyDescent="0.4">
      <c r="A1159" s="368" t="s">
        <v>302</v>
      </c>
      <c r="B1159" s="820" t="s">
        <v>311</v>
      </c>
      <c r="C1159" s="821"/>
      <c r="D1159" s="821"/>
      <c r="E1159" s="821"/>
      <c r="F1159" s="821"/>
      <c r="G1159" s="822"/>
      <c r="H1159" s="819">
        <v>0</v>
      </c>
      <c r="I1159" s="819"/>
      <c r="J1159" s="355"/>
      <c r="Q1159" s="364" t="str">
        <f t="shared" si="1058"/>
        <v/>
      </c>
      <c r="R1159" s="388"/>
      <c r="S1159" s="364" t="str">
        <f t="shared" si="1059"/>
        <v/>
      </c>
      <c r="T1159" s="445" t="str">
        <f t="shared" si="1060"/>
        <v/>
      </c>
      <c r="U1159" s="388"/>
      <c r="V1159" s="445" t="str">
        <f t="shared" si="1061"/>
        <v/>
      </c>
      <c r="W1159" s="388"/>
      <c r="X1159" s="445" t="str">
        <f t="shared" si="1062"/>
        <v/>
      </c>
      <c r="Y1159" s="364" t="str">
        <f t="shared" si="1063"/>
        <v/>
      </c>
      <c r="Z1159" s="388"/>
      <c r="AA1159" s="364" t="str">
        <f t="shared" si="1064"/>
        <v/>
      </c>
      <c r="AB1159" s="445" t="str">
        <f t="shared" si="1065"/>
        <v/>
      </c>
      <c r="AC1159" s="388"/>
      <c r="AD1159" s="445" t="str">
        <f t="shared" si="1066"/>
        <v/>
      </c>
      <c r="AE1159" s="364" t="str">
        <f t="shared" si="1067"/>
        <v/>
      </c>
      <c r="AF1159" s="388"/>
      <c r="AG1159" s="364"/>
      <c r="AH1159" s="445" t="str">
        <f t="shared" si="1068"/>
        <v/>
      </c>
      <c r="AI1159" s="388"/>
      <c r="AJ1159" s="445" t="str">
        <f t="shared" si="1069"/>
        <v/>
      </c>
      <c r="AK1159" s="364" t="str">
        <f t="shared" si="1070"/>
        <v/>
      </c>
      <c r="AL1159" s="388"/>
      <c r="AM1159" s="364" t="str">
        <f t="shared" si="1071"/>
        <v/>
      </c>
      <c r="AN1159" s="445" t="str">
        <f t="shared" si="1078"/>
        <v/>
      </c>
      <c r="AO1159" s="388"/>
      <c r="AP1159" s="445" t="str">
        <f t="shared" si="1079"/>
        <v/>
      </c>
      <c r="AQ1159" s="434" t="str">
        <f t="shared" si="1080"/>
        <v/>
      </c>
      <c r="AR1159" s="451"/>
      <c r="AS1159" s="434" t="str">
        <f t="shared" si="1081"/>
        <v/>
      </c>
      <c r="AT1159" s="389"/>
      <c r="AU1159" s="435" t="str">
        <f t="shared" si="1082"/>
        <v/>
      </c>
      <c r="AV1159" s="364" t="str">
        <f t="shared" si="1083"/>
        <v/>
      </c>
      <c r="AW1159" s="389"/>
      <c r="AX1159" s="365" t="str">
        <f t="shared" si="1084"/>
        <v/>
      </c>
      <c r="AY1159" s="366" t="str">
        <f t="shared" si="1072"/>
        <v/>
      </c>
      <c r="AZ1159" s="358" t="str">
        <f t="shared" si="1073"/>
        <v/>
      </c>
      <c r="BA1159" s="366" t="str">
        <f t="shared" si="1074"/>
        <v/>
      </c>
      <c r="BB1159" s="358">
        <f t="shared" si="1075"/>
        <v>0</v>
      </c>
      <c r="BC1159" s="366" t="str">
        <f t="shared" si="1076"/>
        <v/>
      </c>
      <c r="BD1159" s="367" t="str">
        <f t="shared" si="1077"/>
        <v/>
      </c>
      <c r="BE1159" s="356"/>
      <c r="BF1159" s="356"/>
      <c r="BG1159" s="356"/>
      <c r="BH1159" s="356"/>
    </row>
    <row r="1160" spans="1:83" ht="21.75" thickBot="1" x14ac:dyDescent="0.4">
      <c r="A1160" s="368" t="s">
        <v>303</v>
      </c>
      <c r="B1160" s="820" t="s">
        <v>434</v>
      </c>
      <c r="C1160" s="821"/>
      <c r="D1160" s="821"/>
      <c r="E1160" s="821"/>
      <c r="F1160" s="821"/>
      <c r="G1160" s="822"/>
      <c r="H1160" s="819">
        <v>0</v>
      </c>
      <c r="I1160" s="819"/>
      <c r="J1160" s="355"/>
      <c r="Q1160" s="364" t="str">
        <f t="shared" si="1058"/>
        <v/>
      </c>
      <c r="R1160" s="388"/>
      <c r="S1160" s="364" t="str">
        <f t="shared" si="1059"/>
        <v/>
      </c>
      <c r="T1160" s="445" t="str">
        <f t="shared" si="1060"/>
        <v/>
      </c>
      <c r="U1160" s="388"/>
      <c r="V1160" s="445" t="str">
        <f t="shared" si="1061"/>
        <v/>
      </c>
      <c r="W1160" s="388"/>
      <c r="X1160" s="445" t="str">
        <f t="shared" si="1062"/>
        <v/>
      </c>
      <c r="Y1160" s="364" t="str">
        <f t="shared" si="1063"/>
        <v/>
      </c>
      <c r="Z1160" s="388"/>
      <c r="AA1160" s="364" t="str">
        <f t="shared" si="1064"/>
        <v/>
      </c>
      <c r="AB1160" s="445" t="str">
        <f t="shared" si="1065"/>
        <v/>
      </c>
      <c r="AC1160" s="388"/>
      <c r="AD1160" s="445" t="str">
        <f t="shared" si="1066"/>
        <v/>
      </c>
      <c r="AE1160" s="364" t="str">
        <f t="shared" si="1067"/>
        <v/>
      </c>
      <c r="AF1160" s="388"/>
      <c r="AG1160" s="364"/>
      <c r="AH1160" s="445" t="str">
        <f t="shared" si="1068"/>
        <v/>
      </c>
      <c r="AI1160" s="388"/>
      <c r="AJ1160" s="445" t="str">
        <f t="shared" si="1069"/>
        <v/>
      </c>
      <c r="AK1160" s="364" t="str">
        <f t="shared" si="1070"/>
        <v/>
      </c>
      <c r="AL1160" s="388"/>
      <c r="AM1160" s="364" t="str">
        <f t="shared" si="1071"/>
        <v/>
      </c>
      <c r="AN1160" s="445" t="str">
        <f t="shared" si="1078"/>
        <v/>
      </c>
      <c r="AO1160" s="388"/>
      <c r="AP1160" s="445" t="str">
        <f t="shared" si="1079"/>
        <v/>
      </c>
      <c r="AQ1160" s="434" t="str">
        <f t="shared" si="1080"/>
        <v/>
      </c>
      <c r="AR1160" s="451"/>
      <c r="AS1160" s="434" t="str">
        <f t="shared" si="1081"/>
        <v/>
      </c>
      <c r="AT1160" s="389"/>
      <c r="AU1160" s="435" t="str">
        <f t="shared" si="1082"/>
        <v/>
      </c>
      <c r="AV1160" s="364" t="str">
        <f t="shared" si="1083"/>
        <v/>
      </c>
      <c r="AW1160" s="389"/>
      <c r="AX1160" s="365" t="str">
        <f t="shared" si="1084"/>
        <v/>
      </c>
      <c r="AY1160" s="366" t="str">
        <f t="shared" si="1072"/>
        <v/>
      </c>
      <c r="AZ1160" s="358" t="str">
        <f t="shared" si="1073"/>
        <v/>
      </c>
      <c r="BA1160" s="366" t="str">
        <f t="shared" si="1074"/>
        <v/>
      </c>
      <c r="BB1160" s="358" t="str">
        <f t="shared" si="1075"/>
        <v/>
      </c>
      <c r="BC1160" s="366">
        <f t="shared" si="1076"/>
        <v>0</v>
      </c>
      <c r="BD1160" s="367" t="str">
        <f t="shared" si="1077"/>
        <v/>
      </c>
      <c r="BE1160" s="356"/>
      <c r="BF1160" s="356"/>
      <c r="BG1160" s="356"/>
      <c r="BH1160" s="356"/>
    </row>
    <row r="1161" spans="1:83" ht="21.75" thickBot="1" x14ac:dyDescent="0.4">
      <c r="A1161" s="368" t="s">
        <v>305</v>
      </c>
      <c r="B1161" s="820"/>
      <c r="C1161" s="821"/>
      <c r="D1161" s="821"/>
      <c r="E1161" s="821"/>
      <c r="F1161" s="821"/>
      <c r="G1161" s="822"/>
      <c r="H1161" s="819"/>
      <c r="I1161" s="819"/>
      <c r="J1161" s="355"/>
      <c r="Q1161" s="364" t="str">
        <f t="shared" si="1058"/>
        <v/>
      </c>
      <c r="R1161" s="388"/>
      <c r="S1161" s="364" t="str">
        <f t="shared" si="1059"/>
        <v/>
      </c>
      <c r="T1161" s="445" t="str">
        <f t="shared" si="1060"/>
        <v/>
      </c>
      <c r="U1161" s="388"/>
      <c r="V1161" s="445" t="str">
        <f t="shared" si="1061"/>
        <v/>
      </c>
      <c r="W1161" s="388"/>
      <c r="X1161" s="445" t="str">
        <f t="shared" si="1062"/>
        <v/>
      </c>
      <c r="Y1161" s="364" t="str">
        <f t="shared" si="1063"/>
        <v/>
      </c>
      <c r="Z1161" s="388"/>
      <c r="AA1161" s="364" t="str">
        <f t="shared" si="1064"/>
        <v/>
      </c>
      <c r="AB1161" s="445" t="str">
        <f t="shared" si="1065"/>
        <v/>
      </c>
      <c r="AC1161" s="388"/>
      <c r="AD1161" s="445" t="str">
        <f t="shared" si="1066"/>
        <v/>
      </c>
      <c r="AE1161" s="364" t="str">
        <f t="shared" si="1067"/>
        <v/>
      </c>
      <c r="AF1161" s="388"/>
      <c r="AG1161" s="364"/>
      <c r="AH1161" s="445" t="str">
        <f t="shared" si="1068"/>
        <v/>
      </c>
      <c r="AI1161" s="388"/>
      <c r="AJ1161" s="445" t="str">
        <f t="shared" si="1069"/>
        <v/>
      </c>
      <c r="AK1161" s="364" t="str">
        <f t="shared" si="1070"/>
        <v/>
      </c>
      <c r="AL1161" s="388"/>
      <c r="AM1161" s="364" t="str">
        <f t="shared" si="1071"/>
        <v/>
      </c>
      <c r="AN1161" s="445" t="str">
        <f t="shared" si="1078"/>
        <v/>
      </c>
      <c r="AO1161" s="388"/>
      <c r="AP1161" s="445" t="str">
        <f t="shared" si="1079"/>
        <v/>
      </c>
      <c r="AQ1161" s="434" t="str">
        <f t="shared" si="1080"/>
        <v/>
      </c>
      <c r="AR1161" s="451"/>
      <c r="AS1161" s="434" t="str">
        <f t="shared" si="1081"/>
        <v/>
      </c>
      <c r="AT1161" s="389"/>
      <c r="AU1161" s="435" t="str">
        <f t="shared" si="1082"/>
        <v/>
      </c>
      <c r="AV1161" s="364" t="str">
        <f t="shared" si="1083"/>
        <v/>
      </c>
      <c r="AW1161" s="389"/>
      <c r="AX1161" s="365" t="str">
        <f t="shared" si="1084"/>
        <v/>
      </c>
      <c r="AY1161" s="366" t="str">
        <f t="shared" si="1072"/>
        <v/>
      </c>
      <c r="AZ1161" s="358" t="str">
        <f t="shared" si="1073"/>
        <v/>
      </c>
      <c r="BA1161" s="366" t="str">
        <f t="shared" si="1074"/>
        <v/>
      </c>
      <c r="BB1161" s="358" t="str">
        <f t="shared" si="1075"/>
        <v/>
      </c>
      <c r="BC1161" s="366" t="str">
        <f t="shared" si="1076"/>
        <v/>
      </c>
      <c r="BD1161" s="367">
        <f t="shared" si="1077"/>
        <v>0</v>
      </c>
      <c r="BE1161" s="356"/>
      <c r="BF1161" s="356"/>
      <c r="BG1161" s="356"/>
      <c r="BH1161" s="356"/>
      <c r="BJ1161" s="360" t="str">
        <f>IF(B1136&lt;20,SUM(AY1135:BC1161),"")</f>
        <v/>
      </c>
      <c r="BK1161" s="360">
        <f>IF(AND(B1136&gt;19,B1136&lt;31),SUM(AY1135:BC1161),"")</f>
        <v>1</v>
      </c>
      <c r="BL1161" s="360" t="str">
        <f>IF(B1136&gt;30,SUM(AY1135:BC1161),"")</f>
        <v/>
      </c>
      <c r="BM1161" s="356"/>
      <c r="BN1161" s="360" t="str">
        <f>IF(AND(B1136&lt;20,BJ1161=0),1,"")</f>
        <v/>
      </c>
      <c r="BO1161" s="360" t="str">
        <f>IF(AND(B1136&lt;20,BJ1161=1),1,"")</f>
        <v/>
      </c>
      <c r="BP1161" s="360" t="str">
        <f>IF(AND(B1136&lt;20,BJ1161=2),1,"")</f>
        <v/>
      </c>
      <c r="BQ1161" s="360" t="str">
        <f>IF(AND(B1136&lt;20,BJ1161=3),1,"")</f>
        <v/>
      </c>
      <c r="BR1161" s="360" t="str">
        <f>IF(AND(B1136&lt;20,BJ1161=4),1,"")</f>
        <v/>
      </c>
      <c r="BS1161" s="360" t="str">
        <f>IF(AND(B1136&lt;20,BJ1161=5),1,"")</f>
        <v/>
      </c>
      <c r="BT1161" s="360" t="str">
        <f>IF(AND(AND(B1136&gt;19,B1136&lt;31),BK1161=0),1,"")</f>
        <v/>
      </c>
      <c r="BU1161" s="360">
        <f>IF(AND(AND(B1136&gt;19,B1136&lt;31),BK1161=1),1,"")</f>
        <v>1</v>
      </c>
      <c r="BV1161" s="360" t="str">
        <f>IF(AND(AND(B1136&gt;19,B1136&lt;31),BK1161=2),1,"")</f>
        <v/>
      </c>
      <c r="BW1161" s="360" t="str">
        <f>IF(AND(AND(B1136&gt;19,B1136&lt;31),BK1161=3),1,"")</f>
        <v/>
      </c>
      <c r="BX1161" s="360" t="str">
        <f>IF(AND(AND(B1136&gt;19,B1136&lt;31),BK1161=4),1,"")</f>
        <v/>
      </c>
      <c r="BY1161" s="360" t="str">
        <f>IF(AND(AND(B1136&gt;19,B1136&lt;31),BK1161=5),1,"")</f>
        <v/>
      </c>
      <c r="BZ1161" s="360" t="str">
        <f>IF(AND(B1136&gt;30,BL1161=0),1,"")</f>
        <v/>
      </c>
      <c r="CA1161" s="360" t="str">
        <f>IF(AND(B1136&gt;30,BL1161=1),1,"")</f>
        <v/>
      </c>
      <c r="CB1161" s="360" t="str">
        <f>IF(AND(B1136&gt;30,BL1161=2),1,"")</f>
        <v/>
      </c>
      <c r="CC1161" s="360" t="str">
        <f>IF(AND(B1136&gt;30,BL1161=3),1,"")</f>
        <v/>
      </c>
      <c r="CD1161" s="360" t="str">
        <f>IF(AND(B1136&gt;30,BL1161=4),1,"")</f>
        <v/>
      </c>
      <c r="CE1161" s="360" t="str">
        <f>IF(AND(B1136&gt;30,BL1161=5),1,"")</f>
        <v/>
      </c>
    </row>
    <row r="1162" spans="1:83" ht="36" x14ac:dyDescent="0.35">
      <c r="A1162" s="818" t="str">
        <f>CONCATENATE("Voluntário",J1162)</f>
        <v>Voluntário41</v>
      </c>
      <c r="B1162" s="818"/>
      <c r="C1162" s="818"/>
      <c r="D1162" s="818"/>
      <c r="E1162" s="818"/>
      <c r="F1162" s="818"/>
      <c r="G1162" s="818"/>
      <c r="H1162" s="818"/>
      <c r="I1162" s="818"/>
      <c r="J1162" s="355">
        <f>J1133+1</f>
        <v>41</v>
      </c>
      <c r="Q1162" s="396"/>
      <c r="S1162" s="396"/>
      <c r="T1162" s="396"/>
      <c r="V1162" s="396"/>
      <c r="X1162" s="396"/>
      <c r="Y1162" s="396"/>
      <c r="AA1162" s="396"/>
      <c r="AB1162" s="396"/>
      <c r="AD1162" s="396"/>
      <c r="AE1162" s="396"/>
      <c r="AG1162" s="396"/>
      <c r="AH1162" s="396"/>
      <c r="AJ1162" s="396"/>
      <c r="AK1162" s="396"/>
      <c r="AM1162" s="396"/>
      <c r="AN1162" s="396"/>
      <c r="AP1162" s="396"/>
      <c r="AV1162" s="396"/>
      <c r="AX1162" s="397"/>
      <c r="AY1162" s="398"/>
      <c r="AZ1162" s="399"/>
      <c r="BA1162" s="398"/>
      <c r="BB1162" s="399"/>
      <c r="BC1162" s="398"/>
      <c r="BD1162" s="398"/>
      <c r="BE1162" s="356"/>
      <c r="BF1162" s="356"/>
      <c r="BG1162" s="356"/>
      <c r="BH1162" s="356"/>
    </row>
    <row r="1163" spans="1:83" ht="21" x14ac:dyDescent="0.35">
      <c r="A1163" s="355"/>
      <c r="B1163" s="355"/>
      <c r="C1163" s="355"/>
      <c r="D1163" s="355"/>
      <c r="E1163" s="355"/>
      <c r="F1163" s="355"/>
      <c r="G1163" s="355"/>
      <c r="H1163" s="355"/>
      <c r="I1163" s="355"/>
      <c r="J1163" s="355"/>
      <c r="Q1163" s="396"/>
      <c r="S1163" s="396"/>
      <c r="T1163" s="396"/>
      <c r="V1163" s="396"/>
      <c r="X1163" s="396"/>
      <c r="Y1163" s="396"/>
      <c r="AA1163" s="396"/>
      <c r="AB1163" s="396"/>
      <c r="AD1163" s="396"/>
      <c r="AE1163" s="396"/>
      <c r="AG1163" s="396"/>
      <c r="AH1163" s="396"/>
      <c r="AJ1163" s="396"/>
      <c r="AK1163" s="396"/>
      <c r="AM1163" s="396"/>
      <c r="AN1163" s="396"/>
      <c r="AP1163" s="396"/>
      <c r="AV1163" s="396"/>
      <c r="AX1163" s="397"/>
      <c r="AY1163" s="398"/>
      <c r="AZ1163" s="399"/>
      <c r="BA1163" s="398"/>
      <c r="BB1163" s="399"/>
      <c r="BC1163" s="398"/>
      <c r="BD1163" s="398"/>
      <c r="BE1163" s="356"/>
      <c r="BF1163" s="356"/>
      <c r="BG1163" s="356"/>
      <c r="BH1163" s="356"/>
    </row>
    <row r="1164" spans="1:83" ht="21" x14ac:dyDescent="0.35">
      <c r="A1164" s="356" t="s">
        <v>271</v>
      </c>
      <c r="B1164" s="824" t="s">
        <v>435</v>
      </c>
      <c r="C1164" s="819"/>
      <c r="D1164" s="819"/>
      <c r="E1164" s="819"/>
      <c r="F1164" s="819"/>
      <c r="G1164" s="819"/>
      <c r="H1164" s="819"/>
      <c r="I1164" s="819"/>
      <c r="J1164" s="355"/>
      <c r="Q1164" s="396"/>
      <c r="S1164" s="396"/>
      <c r="T1164" s="396"/>
      <c r="V1164" s="396"/>
      <c r="X1164" s="396"/>
      <c r="Y1164" s="396"/>
      <c r="AA1164" s="396"/>
      <c r="AB1164" s="396"/>
      <c r="AD1164" s="396"/>
      <c r="AE1164" s="396"/>
      <c r="AG1164" s="396"/>
      <c r="AH1164" s="396"/>
      <c r="AJ1164" s="396"/>
      <c r="AK1164" s="396"/>
      <c r="AM1164" s="396"/>
      <c r="AN1164" s="396"/>
      <c r="AP1164" s="396"/>
      <c r="AV1164" s="396"/>
      <c r="AX1164" s="397"/>
      <c r="AY1164" s="398"/>
      <c r="AZ1164" s="399"/>
      <c r="BA1164" s="398"/>
      <c r="BB1164" s="399"/>
      <c r="BC1164" s="398"/>
      <c r="BD1164" s="398"/>
      <c r="BE1164" s="356"/>
      <c r="BF1164" s="356"/>
      <c r="BG1164" s="356"/>
      <c r="BH1164" s="356"/>
    </row>
    <row r="1165" spans="1:83" ht="21" x14ac:dyDescent="0.35">
      <c r="A1165" s="356" t="s">
        <v>272</v>
      </c>
      <c r="B1165" s="819">
        <v>18</v>
      </c>
      <c r="C1165" s="819"/>
      <c r="D1165" s="819"/>
      <c r="E1165" s="819"/>
      <c r="F1165" s="819"/>
      <c r="G1165" s="819"/>
      <c r="H1165" s="819"/>
      <c r="I1165" s="819"/>
      <c r="J1165" s="355"/>
      <c r="Q1165" s="396"/>
      <c r="S1165" s="396"/>
      <c r="T1165" s="396"/>
      <c r="V1165" s="396"/>
      <c r="X1165" s="396"/>
      <c r="Y1165" s="396"/>
      <c r="AA1165" s="396"/>
      <c r="AB1165" s="396"/>
      <c r="AD1165" s="396"/>
      <c r="AE1165" s="396"/>
      <c r="AG1165" s="396"/>
      <c r="AH1165" s="396"/>
      <c r="AJ1165" s="396"/>
      <c r="AK1165" s="396"/>
      <c r="AM1165" s="396"/>
      <c r="AN1165" s="396"/>
      <c r="AP1165" s="396"/>
      <c r="AV1165" s="396"/>
      <c r="AX1165" s="397"/>
      <c r="AY1165" s="398"/>
      <c r="AZ1165" s="399"/>
      <c r="BA1165" s="398"/>
      <c r="BB1165" s="399"/>
      <c r="BC1165" s="398"/>
      <c r="BD1165" s="398"/>
      <c r="BE1165" s="356"/>
      <c r="BF1165" s="360">
        <f>IF(B1165&lt;20,1,"")</f>
        <v>1</v>
      </c>
      <c r="BG1165" s="360" t="str">
        <f>IF(AND(B1165&gt;19,B1165&lt;31),1,"")</f>
        <v/>
      </c>
      <c r="BH1165" s="360" t="str">
        <f>IF(B1165&gt;30,1,"")</f>
        <v/>
      </c>
    </row>
    <row r="1166" spans="1:83" ht="21" x14ac:dyDescent="0.35">
      <c r="A1166" s="356" t="s">
        <v>273</v>
      </c>
      <c r="B1166" s="819" t="s">
        <v>436</v>
      </c>
      <c r="C1166" s="819"/>
      <c r="D1166" s="819"/>
      <c r="E1166" s="819"/>
      <c r="F1166" s="819"/>
      <c r="G1166" s="819"/>
      <c r="H1166" s="819"/>
      <c r="I1166" s="819"/>
      <c r="J1166" s="355"/>
      <c r="Q1166" s="396"/>
      <c r="S1166" s="396"/>
      <c r="T1166" s="396"/>
      <c r="V1166" s="396"/>
      <c r="X1166" s="396"/>
      <c r="Y1166" s="396"/>
      <c r="AA1166" s="396"/>
      <c r="AB1166" s="396"/>
      <c r="AD1166" s="396"/>
      <c r="AE1166" s="396"/>
      <c r="AG1166" s="396"/>
      <c r="AH1166" s="396"/>
      <c r="AJ1166" s="396"/>
      <c r="AK1166" s="396"/>
      <c r="AM1166" s="396"/>
      <c r="AN1166" s="396"/>
      <c r="AP1166" s="396"/>
      <c r="AV1166" s="396"/>
      <c r="AX1166" s="397"/>
      <c r="AY1166" s="398"/>
      <c r="AZ1166" s="399"/>
      <c r="BA1166" s="398"/>
      <c r="BB1166" s="399"/>
      <c r="BC1166" s="398"/>
      <c r="BD1166" s="398"/>
      <c r="BE1166" s="356"/>
      <c r="BF1166" s="356"/>
      <c r="BG1166" s="356"/>
      <c r="BH1166" s="356"/>
    </row>
    <row r="1167" spans="1:83" ht="21.75" thickBot="1" x14ac:dyDescent="0.4">
      <c r="A1167" s="355"/>
      <c r="B1167" s="355"/>
      <c r="C1167" s="355"/>
      <c r="D1167" s="355"/>
      <c r="E1167" s="355"/>
      <c r="F1167" s="355"/>
      <c r="G1167" s="355"/>
      <c r="H1167" s="355"/>
      <c r="I1167" s="355"/>
      <c r="J1167" s="355"/>
      <c r="Q1167" s="396"/>
      <c r="S1167" s="396"/>
      <c r="T1167" s="396"/>
      <c r="V1167" s="396"/>
      <c r="X1167" s="396"/>
      <c r="Y1167" s="396"/>
      <c r="AA1167" s="396"/>
      <c r="AB1167" s="396"/>
      <c r="AD1167" s="396"/>
      <c r="AE1167" s="396"/>
      <c r="AG1167" s="396"/>
      <c r="AH1167" s="396"/>
      <c r="AJ1167" s="396"/>
      <c r="AK1167" s="396"/>
      <c r="AM1167" s="396"/>
      <c r="AN1167" s="396"/>
      <c r="AP1167" s="396"/>
      <c r="AV1167" s="396"/>
      <c r="AX1167" s="397"/>
      <c r="AY1167" s="398"/>
      <c r="AZ1167" s="399"/>
      <c r="BA1167" s="398"/>
      <c r="BB1167" s="399"/>
      <c r="BC1167" s="398"/>
      <c r="BD1167" s="398"/>
      <c r="BE1167" s="356"/>
      <c r="BF1167" s="356"/>
      <c r="BG1167" s="356"/>
      <c r="BH1167" s="356"/>
    </row>
    <row r="1168" spans="1:83" ht="21.75" thickBot="1" x14ac:dyDescent="0.4">
      <c r="A1168" s="368" t="s">
        <v>275</v>
      </c>
      <c r="B1168" s="369">
        <v>5</v>
      </c>
      <c r="C1168" s="370"/>
      <c r="D1168" s="355"/>
      <c r="E1168" s="355"/>
      <c r="F1168" s="355"/>
      <c r="G1168" s="355"/>
      <c r="H1168" s="355"/>
      <c r="I1168" s="355"/>
      <c r="J1168" s="355"/>
      <c r="Q1168" s="364" t="str">
        <f t="shared" ref="Q1168:Q1190" si="1085">IF(A1168="5) Quanto a sua casa pagava de conta de água mensalmente há 10 anos atrás (aproximadamente)?",F1168,"")</f>
        <v/>
      </c>
      <c r="R1168" s="388"/>
      <c r="S1168" s="364" t="str">
        <f t="shared" ref="S1168:S1190" si="1086">IF(A1168="5) Quanto a sua casa pagava de conta de água mensalmente há 10 anos atrás (aproximadamente)?",I1168,"")</f>
        <v/>
      </c>
      <c r="T1168" s="445" t="str">
        <f t="shared" ref="T1168:T1190" si="1087">IF(A1168="6) Quanto a sua casa paga de conta de água hoje?  ",F1168,"")</f>
        <v/>
      </c>
      <c r="U1168" s="388"/>
      <c r="V1168" s="445" t="str">
        <f t="shared" ref="V1168:V1190" si="1088">IF(A1168="7) Quanto você acha que sua casa pagará de conta de água em 2030?",F1168,"")</f>
        <v/>
      </c>
      <c r="W1168" s="388"/>
      <c r="X1168" s="445" t="str">
        <f t="shared" ref="X1168:X1190" si="1089">IF(A1168="7) Quanto você acha que sua casa pagará de conta de água em 2030?",I1168,"")</f>
        <v/>
      </c>
      <c r="Y1168" s="364" t="str">
        <f t="shared" ref="Y1168:Y1190" si="1090">IF(A1168="8) Quanto você acha que sua casa pagará de conta de água em 2050?  ",F1168,"")</f>
        <v/>
      </c>
      <c r="Z1168" s="388"/>
      <c r="AA1168" s="364" t="str">
        <f t="shared" ref="AA1168:AA1190" si="1091">IF(A1168="8) Quanto você acha que sua casa pagará de conta de água em 2050?  ",I1168,"")</f>
        <v/>
      </c>
      <c r="AB1168" s="445" t="str">
        <f t="shared" ref="AB1168:AB1190" si="1092">IF(A1168="9) Há dez anos atrás, sua casa produzia quantas sacolinhas de lixo por semana (aproximadamente)?",F1168,"")</f>
        <v/>
      </c>
      <c r="AC1168" s="388"/>
      <c r="AD1168" s="445" t="str">
        <f t="shared" ref="AD1168:AD1190" si="1093">IF(A1168="9) Há dez anos atrás, sua casa produzia quantas sacolinhas de lixo por semana (aproximadamente)?",I1168,"")</f>
        <v/>
      </c>
      <c r="AE1168" s="364" t="str">
        <f t="shared" ref="AE1168:AE1190" si="1094">IF(A1168="10) Sua casa produz quantas sacolinhas de lixo por semana hoje em dia?   ",F1168,"")</f>
        <v/>
      </c>
      <c r="AF1168" s="388"/>
      <c r="AG1168" s="364"/>
      <c r="AH1168" s="445" t="str">
        <f t="shared" ref="AH1168:AH1190" si="1095">IF(A1168="11) Quantas sacolinhas de lixo você acha que sua casa produzirá por semana em 2030?  ",F1168,"")</f>
        <v/>
      </c>
      <c r="AI1168" s="388"/>
      <c r="AJ1168" s="445" t="str">
        <f t="shared" ref="AJ1168:AJ1190" si="1096">IF(A1168="11) Quantas sacolinhas de lixo você acha que sua casa produzirá por semana em 2030?  ",I1168,"")</f>
        <v/>
      </c>
      <c r="AK1168" s="364" t="str">
        <f t="shared" ref="AK1168:AK1190" si="1097">IF(A1168="12) Quantas sacolinhas de lixo você acha que sua casa produzirá por semana em 2050?  ",F1168,"")</f>
        <v/>
      </c>
      <c r="AL1168" s="388"/>
      <c r="AM1168" s="364" t="str">
        <f t="shared" ref="AM1168:AM1190" si="1098">IF(A1168="12) Quantas sacolinhas de lixo você acha que sua casa produzirá por semana em 2050?  ",I1168,"")</f>
        <v/>
      </c>
      <c r="AN1168" s="445" t="str">
        <f>IF(A1168="13) Qual porcentagem dos recursos financeiros de São Carlos era investida em abastecimento de água e estruturas de saneamento dez anos atrás? ",B1168,"")</f>
        <v/>
      </c>
      <c r="AO1168" s="388"/>
      <c r="AP1168" s="445" t="str">
        <f>IF(A1168="13) Qual porcentagem dos recursos financeiros de São Carlos era investida em abastecimento de água e estruturas de saneamento dez anos atrás? ",F1168,"")</f>
        <v/>
      </c>
      <c r="AQ1168" s="434" t="str">
        <f>IF(A1168="14) Qual porcentagem dos recursos financeiros de São Carlos é investida em abastecimento de água e estruturas de saneamento hoje? ",B1168,"")</f>
        <v/>
      </c>
      <c r="AR1168" s="451"/>
      <c r="AS1168" s="434" t="str">
        <f>IF(A1168="15) Qual porcentagem dos recursos financeiros de São Carlos será investida em abastecimento de água e estruturas de saneamento em 2030? ",B1168,"")</f>
        <v/>
      </c>
      <c r="AT1168" s="389"/>
      <c r="AU1168" s="435" t="str">
        <f>IF(A1168="15) Qual porcentagem dos recursos financeiros de São Carlos será investida em abastecimento de água e estruturas de saneamento em 2030? ",F1168,"")</f>
        <v/>
      </c>
      <c r="AV1168" s="364" t="str">
        <f>IF(A1168="16) Qual porcentagem dos recursos financeiros de São Carlos será investida em abastecimento de água e estruturas de saneamento em 2050?   ",B1168,"")</f>
        <v/>
      </c>
      <c r="AW1168" s="389"/>
      <c r="AX1168" s="365" t="str">
        <f>IF(A1168="16) Qual porcentagem dos recursos financeiros de São Carlos será investida em abastecimento de água e estruturas de saneamento em 2050?   ",B1168,"")</f>
        <v/>
      </c>
      <c r="AY1168" s="366" t="str">
        <f t="shared" ref="AY1168:AY1190" si="1099">IF(A1168="17) De onde vem a água que você bebe?  ",H1168,"")</f>
        <v/>
      </c>
      <c r="AZ1168" s="358" t="str">
        <f t="shared" ref="AZ1168:AZ1190" si="1100">IF(A1168="18) Quem é responsável por trazer água para sua casa?  ",H1168,"")</f>
        <v/>
      </c>
      <c r="BA1168" s="366" t="str">
        <f t="shared" ref="BA1168:BA1190" si="1101">IF(A1168="19) O que acontece com o esgoto que sai da sua casa?  ",H1168,"")</f>
        <v/>
      </c>
      <c r="BB1168" s="358" t="str">
        <f t="shared" ref="BB1168:BB1190" si="1102">IF(A1168="20) Quem consome mais água em sua cidade: a população, as indústrias ou as fazendas? ",H1168,"")</f>
        <v/>
      </c>
      <c r="BC1168" s="366" t="str">
        <f t="shared" ref="BC1168:BC1190" si="1103">IF(A1168="21) Você se preocupa se a cidade em que você mora terá água para beber em 2100?  ",H1168,"")</f>
        <v/>
      </c>
      <c r="BD1168" s="367" t="str">
        <f t="shared" ref="BD1168:BD1190" si="1104">IF(A1168="22) Você acredita que pode ajudar no processo de decisão sobre gerenciamento dos recursos hídricos?  Se sim, como? ",H1168,"")</f>
        <v/>
      </c>
      <c r="BE1168" s="356"/>
      <c r="BF1168" s="356"/>
      <c r="BG1168" s="356"/>
      <c r="BH1168" s="356"/>
    </row>
    <row r="1169" spans="1:60" ht="21.75" thickBot="1" x14ac:dyDescent="0.4">
      <c r="A1169" s="368" t="s">
        <v>276</v>
      </c>
      <c r="B1169" s="369">
        <v>3</v>
      </c>
      <c r="C1169" s="370"/>
      <c r="D1169" s="355"/>
      <c r="E1169" s="355"/>
      <c r="F1169" s="355"/>
      <c r="G1169" s="355"/>
      <c r="H1169" s="355"/>
      <c r="I1169" s="355"/>
      <c r="J1169" s="355"/>
      <c r="Q1169" s="364" t="str">
        <f t="shared" si="1085"/>
        <v/>
      </c>
      <c r="R1169" s="388"/>
      <c r="S1169" s="364" t="str">
        <f t="shared" si="1086"/>
        <v/>
      </c>
      <c r="T1169" s="445" t="str">
        <f t="shared" si="1087"/>
        <v/>
      </c>
      <c r="U1169" s="388"/>
      <c r="V1169" s="445" t="str">
        <f t="shared" si="1088"/>
        <v/>
      </c>
      <c r="W1169" s="388"/>
      <c r="X1169" s="445" t="str">
        <f t="shared" si="1089"/>
        <v/>
      </c>
      <c r="Y1169" s="364" t="str">
        <f t="shared" si="1090"/>
        <v/>
      </c>
      <c r="Z1169" s="388"/>
      <c r="AA1169" s="364" t="str">
        <f t="shared" si="1091"/>
        <v/>
      </c>
      <c r="AB1169" s="445" t="str">
        <f t="shared" si="1092"/>
        <v/>
      </c>
      <c r="AC1169" s="388"/>
      <c r="AD1169" s="445" t="str">
        <f t="shared" si="1093"/>
        <v/>
      </c>
      <c r="AE1169" s="364" t="str">
        <f t="shared" si="1094"/>
        <v/>
      </c>
      <c r="AF1169" s="388"/>
      <c r="AG1169" s="364"/>
      <c r="AH1169" s="445" t="str">
        <f t="shared" si="1095"/>
        <v/>
      </c>
      <c r="AI1169" s="388"/>
      <c r="AJ1169" s="445" t="str">
        <f t="shared" si="1096"/>
        <v/>
      </c>
      <c r="AK1169" s="364" t="str">
        <f t="shared" si="1097"/>
        <v/>
      </c>
      <c r="AL1169" s="388"/>
      <c r="AM1169" s="364" t="str">
        <f t="shared" si="1098"/>
        <v/>
      </c>
      <c r="AN1169" s="445" t="str">
        <f t="shared" ref="AN1169:AN1190" si="1105">IF(A1169="13) Qual porcentagem dos recursos financeiros de São Carlos era investida em abastecimento de água e estruturas de saneamento dez anos atrás? ",B1169,"")</f>
        <v/>
      </c>
      <c r="AO1169" s="388"/>
      <c r="AP1169" s="445" t="str">
        <f t="shared" ref="AP1169:AP1190" si="1106">IF(A1169="13) Qual porcentagem dos recursos financeiros de São Carlos era investida em abastecimento de água e estruturas de saneamento dez anos atrás? ",F1169,"")</f>
        <v/>
      </c>
      <c r="AQ1169" s="434" t="str">
        <f t="shared" ref="AQ1169:AQ1190" si="1107">IF(A1169="14) Qual porcentagem dos recursos financeiros de São Carlos é investida em abastecimento de água e estruturas de saneamento hoje? ",B1169,"")</f>
        <v/>
      </c>
      <c r="AR1169" s="451"/>
      <c r="AS1169" s="434" t="str">
        <f t="shared" ref="AS1169:AS1190" si="1108">IF(A1169="15) Qual porcentagem dos recursos financeiros de São Carlos será investida em abastecimento de água e estruturas de saneamento em 2030? ",B1169,"")</f>
        <v/>
      </c>
      <c r="AT1169" s="389"/>
      <c r="AU1169" s="435" t="str">
        <f t="shared" ref="AU1169:AU1190" si="1109">IF(A1169="15) Qual porcentagem dos recursos financeiros de São Carlos será investida em abastecimento de água e estruturas de saneamento em 2030? ",F1169,"")</f>
        <v/>
      </c>
      <c r="AV1169" s="364" t="str">
        <f t="shared" ref="AV1169:AV1190" si="1110">IF(A1169="16) Qual porcentagem dos recursos financeiros de São Carlos será investida em abastecimento de água e estruturas de saneamento em 2050?   ",B1169,"")</f>
        <v/>
      </c>
      <c r="AW1169" s="389"/>
      <c r="AX1169" s="365" t="str">
        <f t="shared" ref="AX1169:AX1190" si="1111">IF(A1169="16) Qual porcentagem dos recursos financeiros de São Carlos será investida em abastecimento de água e estruturas de saneamento em 2050?   ",B1169,"")</f>
        <v/>
      </c>
      <c r="AY1169" s="366" t="str">
        <f t="shared" si="1099"/>
        <v/>
      </c>
      <c r="AZ1169" s="358" t="str">
        <f t="shared" si="1100"/>
        <v/>
      </c>
      <c r="BA1169" s="366" t="str">
        <f t="shared" si="1101"/>
        <v/>
      </c>
      <c r="BB1169" s="358" t="str">
        <f t="shared" si="1102"/>
        <v/>
      </c>
      <c r="BC1169" s="366" t="str">
        <f t="shared" si="1103"/>
        <v/>
      </c>
      <c r="BD1169" s="367" t="str">
        <f t="shared" si="1104"/>
        <v/>
      </c>
      <c r="BE1169" s="356"/>
      <c r="BF1169" s="356"/>
      <c r="BG1169" s="356"/>
      <c r="BH1169" s="356"/>
    </row>
    <row r="1170" spans="1:60" ht="21.75" thickBot="1" x14ac:dyDescent="0.4">
      <c r="A1170" s="368" t="s">
        <v>277</v>
      </c>
      <c r="B1170" s="369">
        <v>3</v>
      </c>
      <c r="C1170" s="371"/>
      <c r="D1170" s="355"/>
      <c r="E1170" s="355"/>
      <c r="F1170" s="355"/>
      <c r="G1170" s="355"/>
      <c r="H1170" s="355"/>
      <c r="I1170" s="355"/>
      <c r="J1170" s="355"/>
      <c r="Q1170" s="364" t="str">
        <f t="shared" si="1085"/>
        <v/>
      </c>
      <c r="R1170" s="388"/>
      <c r="S1170" s="364" t="str">
        <f t="shared" si="1086"/>
        <v/>
      </c>
      <c r="T1170" s="445" t="str">
        <f t="shared" si="1087"/>
        <v/>
      </c>
      <c r="U1170" s="388"/>
      <c r="V1170" s="445" t="str">
        <f t="shared" si="1088"/>
        <v/>
      </c>
      <c r="W1170" s="388"/>
      <c r="X1170" s="445" t="str">
        <f t="shared" si="1089"/>
        <v/>
      </c>
      <c r="Y1170" s="364" t="str">
        <f t="shared" si="1090"/>
        <v/>
      </c>
      <c r="Z1170" s="388"/>
      <c r="AA1170" s="364" t="str">
        <f t="shared" si="1091"/>
        <v/>
      </c>
      <c r="AB1170" s="445" t="str">
        <f t="shared" si="1092"/>
        <v/>
      </c>
      <c r="AC1170" s="388"/>
      <c r="AD1170" s="445" t="str">
        <f t="shared" si="1093"/>
        <v/>
      </c>
      <c r="AE1170" s="364" t="str">
        <f t="shared" si="1094"/>
        <v/>
      </c>
      <c r="AF1170" s="388"/>
      <c r="AG1170" s="364"/>
      <c r="AH1170" s="445" t="str">
        <f t="shared" si="1095"/>
        <v/>
      </c>
      <c r="AI1170" s="388"/>
      <c r="AJ1170" s="445" t="str">
        <f t="shared" si="1096"/>
        <v/>
      </c>
      <c r="AK1170" s="364" t="str">
        <f t="shared" si="1097"/>
        <v/>
      </c>
      <c r="AL1170" s="388"/>
      <c r="AM1170" s="364" t="str">
        <f t="shared" si="1098"/>
        <v/>
      </c>
      <c r="AN1170" s="445" t="str">
        <f t="shared" si="1105"/>
        <v/>
      </c>
      <c r="AO1170" s="388"/>
      <c r="AP1170" s="445" t="str">
        <f t="shared" si="1106"/>
        <v/>
      </c>
      <c r="AQ1170" s="434" t="str">
        <f t="shared" si="1107"/>
        <v/>
      </c>
      <c r="AR1170" s="451"/>
      <c r="AS1170" s="434" t="str">
        <f t="shared" si="1108"/>
        <v/>
      </c>
      <c r="AT1170" s="389"/>
      <c r="AU1170" s="435" t="str">
        <f t="shared" si="1109"/>
        <v/>
      </c>
      <c r="AV1170" s="364" t="str">
        <f t="shared" si="1110"/>
        <v/>
      </c>
      <c r="AW1170" s="389"/>
      <c r="AX1170" s="365" t="str">
        <f t="shared" si="1111"/>
        <v/>
      </c>
      <c r="AY1170" s="366" t="str">
        <f t="shared" si="1099"/>
        <v/>
      </c>
      <c r="AZ1170" s="358" t="str">
        <f t="shared" si="1100"/>
        <v/>
      </c>
      <c r="BA1170" s="366" t="str">
        <f t="shared" si="1101"/>
        <v/>
      </c>
      <c r="BB1170" s="358" t="str">
        <f t="shared" si="1102"/>
        <v/>
      </c>
      <c r="BC1170" s="366" t="str">
        <f t="shared" si="1103"/>
        <v/>
      </c>
      <c r="BD1170" s="367" t="str">
        <f t="shared" si="1104"/>
        <v/>
      </c>
      <c r="BE1170" s="356"/>
      <c r="BF1170" s="356"/>
      <c r="BG1170" s="356"/>
      <c r="BH1170" s="356"/>
    </row>
    <row r="1171" spans="1:60" ht="21.75" thickBot="1" x14ac:dyDescent="0.4">
      <c r="A1171" s="368" t="s">
        <v>278</v>
      </c>
      <c r="B1171" s="369">
        <v>5</v>
      </c>
      <c r="C1171" s="370"/>
      <c r="D1171" s="355"/>
      <c r="E1171" s="355"/>
      <c r="F1171" s="355"/>
      <c r="G1171" s="355"/>
      <c r="H1171" s="355"/>
      <c r="I1171" s="355"/>
      <c r="J1171" s="355"/>
      <c r="Q1171" s="364" t="str">
        <f t="shared" si="1085"/>
        <v/>
      </c>
      <c r="R1171" s="388"/>
      <c r="S1171" s="364" t="str">
        <f t="shared" si="1086"/>
        <v/>
      </c>
      <c r="T1171" s="445" t="str">
        <f t="shared" si="1087"/>
        <v/>
      </c>
      <c r="U1171" s="388"/>
      <c r="V1171" s="445" t="str">
        <f t="shared" si="1088"/>
        <v/>
      </c>
      <c r="W1171" s="388"/>
      <c r="X1171" s="445" t="str">
        <f t="shared" si="1089"/>
        <v/>
      </c>
      <c r="Y1171" s="364" t="str">
        <f t="shared" si="1090"/>
        <v/>
      </c>
      <c r="Z1171" s="388"/>
      <c r="AA1171" s="364" t="str">
        <f t="shared" si="1091"/>
        <v/>
      </c>
      <c r="AB1171" s="445" t="str">
        <f t="shared" si="1092"/>
        <v/>
      </c>
      <c r="AC1171" s="388"/>
      <c r="AD1171" s="445" t="str">
        <f t="shared" si="1093"/>
        <v/>
      </c>
      <c r="AE1171" s="364" t="str">
        <f t="shared" si="1094"/>
        <v/>
      </c>
      <c r="AF1171" s="388"/>
      <c r="AG1171" s="364"/>
      <c r="AH1171" s="445" t="str">
        <f t="shared" si="1095"/>
        <v/>
      </c>
      <c r="AI1171" s="388"/>
      <c r="AJ1171" s="445" t="str">
        <f t="shared" si="1096"/>
        <v/>
      </c>
      <c r="AK1171" s="364" t="str">
        <f t="shared" si="1097"/>
        <v/>
      </c>
      <c r="AL1171" s="388"/>
      <c r="AM1171" s="364" t="str">
        <f t="shared" si="1098"/>
        <v/>
      </c>
      <c r="AN1171" s="445" t="str">
        <f t="shared" si="1105"/>
        <v/>
      </c>
      <c r="AO1171" s="388"/>
      <c r="AP1171" s="445" t="str">
        <f t="shared" si="1106"/>
        <v/>
      </c>
      <c r="AQ1171" s="434" t="str">
        <f t="shared" si="1107"/>
        <v/>
      </c>
      <c r="AR1171" s="451"/>
      <c r="AS1171" s="434" t="str">
        <f t="shared" si="1108"/>
        <v/>
      </c>
      <c r="AT1171" s="389"/>
      <c r="AU1171" s="435" t="str">
        <f t="shared" si="1109"/>
        <v/>
      </c>
      <c r="AV1171" s="364" t="str">
        <f t="shared" si="1110"/>
        <v/>
      </c>
      <c r="AW1171" s="389"/>
      <c r="AX1171" s="365" t="str">
        <f t="shared" si="1111"/>
        <v/>
      </c>
      <c r="AY1171" s="366" t="str">
        <f t="shared" si="1099"/>
        <v/>
      </c>
      <c r="AZ1171" s="358" t="str">
        <f t="shared" si="1100"/>
        <v/>
      </c>
      <c r="BA1171" s="366" t="str">
        <f t="shared" si="1101"/>
        <v/>
      </c>
      <c r="BB1171" s="358" t="str">
        <f t="shared" si="1102"/>
        <v/>
      </c>
      <c r="BC1171" s="366" t="str">
        <f t="shared" si="1103"/>
        <v/>
      </c>
      <c r="BD1171" s="367" t="str">
        <f t="shared" si="1104"/>
        <v/>
      </c>
      <c r="BE1171" s="356"/>
      <c r="BF1171" s="356"/>
      <c r="BG1171" s="356"/>
      <c r="BH1171" s="356"/>
    </row>
    <row r="1172" spans="1:60" ht="21.75" thickBot="1" x14ac:dyDescent="0.4">
      <c r="A1172" s="368" t="s">
        <v>279</v>
      </c>
      <c r="B1172" s="369">
        <v>50</v>
      </c>
      <c r="C1172" s="372"/>
      <c r="D1172" s="814" t="s">
        <v>280</v>
      </c>
      <c r="E1172" s="815"/>
      <c r="F1172" s="373">
        <f>IF(B1168&gt;0,B1172/B1168,"")</f>
        <v>10</v>
      </c>
      <c r="G1172" s="368" t="s">
        <v>281</v>
      </c>
      <c r="H1172" s="374"/>
      <c r="I1172" s="375">
        <f>IF(B1168&gt;0,(F1172-F1173)/F1173,"")</f>
        <v>-0.70000000000000007</v>
      </c>
      <c r="J1172" s="355"/>
      <c r="Q1172" s="364">
        <f t="shared" si="1085"/>
        <v>10</v>
      </c>
      <c r="R1172" s="388"/>
      <c r="S1172" s="364">
        <f t="shared" si="1086"/>
        <v>-0.70000000000000007</v>
      </c>
      <c r="T1172" s="445" t="str">
        <f t="shared" si="1087"/>
        <v/>
      </c>
      <c r="U1172" s="388"/>
      <c r="V1172" s="445" t="str">
        <f t="shared" si="1088"/>
        <v/>
      </c>
      <c r="W1172" s="388"/>
      <c r="X1172" s="445" t="str">
        <f t="shared" si="1089"/>
        <v/>
      </c>
      <c r="Y1172" s="364" t="str">
        <f t="shared" si="1090"/>
        <v/>
      </c>
      <c r="Z1172" s="388"/>
      <c r="AA1172" s="364" t="str">
        <f t="shared" si="1091"/>
        <v/>
      </c>
      <c r="AB1172" s="445" t="str">
        <f t="shared" si="1092"/>
        <v/>
      </c>
      <c r="AC1172" s="388"/>
      <c r="AD1172" s="445" t="str">
        <f t="shared" si="1093"/>
        <v/>
      </c>
      <c r="AE1172" s="364" t="str">
        <f t="shared" si="1094"/>
        <v/>
      </c>
      <c r="AF1172" s="388"/>
      <c r="AG1172" s="364"/>
      <c r="AH1172" s="445" t="str">
        <f t="shared" si="1095"/>
        <v/>
      </c>
      <c r="AI1172" s="388"/>
      <c r="AJ1172" s="445" t="str">
        <f t="shared" si="1096"/>
        <v/>
      </c>
      <c r="AK1172" s="364" t="str">
        <f t="shared" si="1097"/>
        <v/>
      </c>
      <c r="AL1172" s="388"/>
      <c r="AM1172" s="364" t="str">
        <f t="shared" si="1098"/>
        <v/>
      </c>
      <c r="AN1172" s="445" t="str">
        <f t="shared" si="1105"/>
        <v/>
      </c>
      <c r="AO1172" s="388"/>
      <c r="AP1172" s="445" t="str">
        <f t="shared" si="1106"/>
        <v/>
      </c>
      <c r="AQ1172" s="434" t="str">
        <f t="shared" si="1107"/>
        <v/>
      </c>
      <c r="AR1172" s="451"/>
      <c r="AS1172" s="434" t="str">
        <f t="shared" si="1108"/>
        <v/>
      </c>
      <c r="AT1172" s="389"/>
      <c r="AU1172" s="435" t="str">
        <f t="shared" si="1109"/>
        <v/>
      </c>
      <c r="AV1172" s="364" t="str">
        <f t="shared" si="1110"/>
        <v/>
      </c>
      <c r="AW1172" s="389"/>
      <c r="AX1172" s="365" t="str">
        <f t="shared" si="1111"/>
        <v/>
      </c>
      <c r="AY1172" s="366" t="str">
        <f t="shared" si="1099"/>
        <v/>
      </c>
      <c r="AZ1172" s="358" t="str">
        <f t="shared" si="1100"/>
        <v/>
      </c>
      <c r="BA1172" s="366" t="str">
        <f t="shared" si="1101"/>
        <v/>
      </c>
      <c r="BB1172" s="358" t="str">
        <f t="shared" si="1102"/>
        <v/>
      </c>
      <c r="BC1172" s="366" t="str">
        <f t="shared" si="1103"/>
        <v/>
      </c>
      <c r="BD1172" s="367" t="str">
        <f t="shared" si="1104"/>
        <v/>
      </c>
      <c r="BE1172" s="356"/>
      <c r="BF1172" s="356"/>
      <c r="BG1172" s="356"/>
      <c r="BH1172" s="356"/>
    </row>
    <row r="1173" spans="1:60" ht="21.75" thickBot="1" x14ac:dyDescent="0.4">
      <c r="A1173" s="368" t="s">
        <v>282</v>
      </c>
      <c r="B1173" s="369">
        <v>100</v>
      </c>
      <c r="C1173" s="372"/>
      <c r="D1173" s="814" t="s">
        <v>280</v>
      </c>
      <c r="E1173" s="815"/>
      <c r="F1173" s="373">
        <f>IF(B1169&gt;0,B1173/B1169,"")</f>
        <v>33.333333333333336</v>
      </c>
      <c r="G1173" s="376"/>
      <c r="H1173" s="377"/>
      <c r="I1173" s="378"/>
      <c r="J1173" s="355"/>
      <c r="Q1173" s="364" t="str">
        <f t="shared" si="1085"/>
        <v/>
      </c>
      <c r="R1173" s="388"/>
      <c r="S1173" s="364" t="str">
        <f t="shared" si="1086"/>
        <v/>
      </c>
      <c r="T1173" s="445">
        <f t="shared" si="1087"/>
        <v>33.333333333333336</v>
      </c>
      <c r="U1173" s="388"/>
      <c r="V1173" s="445" t="str">
        <f t="shared" si="1088"/>
        <v/>
      </c>
      <c r="W1173" s="388"/>
      <c r="X1173" s="445" t="str">
        <f t="shared" si="1089"/>
        <v/>
      </c>
      <c r="Y1173" s="364" t="str">
        <f t="shared" si="1090"/>
        <v/>
      </c>
      <c r="Z1173" s="388"/>
      <c r="AA1173" s="364" t="str">
        <f t="shared" si="1091"/>
        <v/>
      </c>
      <c r="AB1173" s="445" t="str">
        <f t="shared" si="1092"/>
        <v/>
      </c>
      <c r="AC1173" s="388"/>
      <c r="AD1173" s="445" t="str">
        <f t="shared" si="1093"/>
        <v/>
      </c>
      <c r="AE1173" s="364" t="str">
        <f t="shared" si="1094"/>
        <v/>
      </c>
      <c r="AF1173" s="388"/>
      <c r="AG1173" s="364"/>
      <c r="AH1173" s="445" t="str">
        <f t="shared" si="1095"/>
        <v/>
      </c>
      <c r="AI1173" s="388"/>
      <c r="AJ1173" s="445" t="str">
        <f t="shared" si="1096"/>
        <v/>
      </c>
      <c r="AK1173" s="364" t="str">
        <f t="shared" si="1097"/>
        <v/>
      </c>
      <c r="AL1173" s="388"/>
      <c r="AM1173" s="364" t="str">
        <f t="shared" si="1098"/>
        <v/>
      </c>
      <c r="AN1173" s="445" t="str">
        <f t="shared" si="1105"/>
        <v/>
      </c>
      <c r="AO1173" s="388"/>
      <c r="AP1173" s="445" t="str">
        <f t="shared" si="1106"/>
        <v/>
      </c>
      <c r="AQ1173" s="434" t="str">
        <f t="shared" si="1107"/>
        <v/>
      </c>
      <c r="AR1173" s="451"/>
      <c r="AS1173" s="434" t="str">
        <f t="shared" si="1108"/>
        <v/>
      </c>
      <c r="AT1173" s="389"/>
      <c r="AU1173" s="435" t="str">
        <f t="shared" si="1109"/>
        <v/>
      </c>
      <c r="AV1173" s="364" t="str">
        <f t="shared" si="1110"/>
        <v/>
      </c>
      <c r="AW1173" s="389"/>
      <c r="AX1173" s="365" t="str">
        <f t="shared" si="1111"/>
        <v/>
      </c>
      <c r="AY1173" s="366" t="str">
        <f t="shared" si="1099"/>
        <v/>
      </c>
      <c r="AZ1173" s="358" t="str">
        <f t="shared" si="1100"/>
        <v/>
      </c>
      <c r="BA1173" s="366" t="str">
        <f t="shared" si="1101"/>
        <v/>
      </c>
      <c r="BB1173" s="358" t="str">
        <f t="shared" si="1102"/>
        <v/>
      </c>
      <c r="BC1173" s="366" t="str">
        <f t="shared" si="1103"/>
        <v/>
      </c>
      <c r="BD1173" s="367" t="str">
        <f t="shared" si="1104"/>
        <v/>
      </c>
      <c r="BE1173" s="356"/>
      <c r="BF1173" s="356"/>
      <c r="BG1173" s="356"/>
      <c r="BH1173" s="356"/>
    </row>
    <row r="1174" spans="1:60" ht="21.75" thickBot="1" x14ac:dyDescent="0.4">
      <c r="A1174" s="368" t="s">
        <v>283</v>
      </c>
      <c r="B1174" s="369">
        <v>150</v>
      </c>
      <c r="C1174" s="372"/>
      <c r="D1174" s="814" t="s">
        <v>280</v>
      </c>
      <c r="E1174" s="815"/>
      <c r="F1174" s="373">
        <f>IF(B1170&gt;0,B1174/B1170,"")</f>
        <v>50</v>
      </c>
      <c r="G1174" s="368" t="s">
        <v>284</v>
      </c>
      <c r="H1174" s="374"/>
      <c r="I1174" s="375">
        <f>IF(B1169&gt;0,(F1174-F1173)/F1173,"")</f>
        <v>0.49999999999999989</v>
      </c>
      <c r="J1174" s="355"/>
      <c r="Q1174" s="364" t="str">
        <f t="shared" si="1085"/>
        <v/>
      </c>
      <c r="R1174" s="388"/>
      <c r="S1174" s="364" t="str">
        <f t="shared" si="1086"/>
        <v/>
      </c>
      <c r="T1174" s="445" t="str">
        <f t="shared" si="1087"/>
        <v/>
      </c>
      <c r="U1174" s="388"/>
      <c r="V1174" s="445">
        <f t="shared" si="1088"/>
        <v>50</v>
      </c>
      <c r="W1174" s="388"/>
      <c r="X1174" s="445">
        <f t="shared" si="1089"/>
        <v>0.49999999999999989</v>
      </c>
      <c r="Y1174" s="364" t="str">
        <f t="shared" si="1090"/>
        <v/>
      </c>
      <c r="Z1174" s="388"/>
      <c r="AA1174" s="364" t="str">
        <f t="shared" si="1091"/>
        <v/>
      </c>
      <c r="AB1174" s="445" t="str">
        <f t="shared" si="1092"/>
        <v/>
      </c>
      <c r="AC1174" s="388"/>
      <c r="AD1174" s="445" t="str">
        <f t="shared" si="1093"/>
        <v/>
      </c>
      <c r="AE1174" s="364" t="str">
        <f t="shared" si="1094"/>
        <v/>
      </c>
      <c r="AF1174" s="388"/>
      <c r="AG1174" s="364"/>
      <c r="AH1174" s="445" t="str">
        <f t="shared" si="1095"/>
        <v/>
      </c>
      <c r="AI1174" s="388"/>
      <c r="AJ1174" s="445" t="str">
        <f t="shared" si="1096"/>
        <v/>
      </c>
      <c r="AK1174" s="364" t="str">
        <f t="shared" si="1097"/>
        <v/>
      </c>
      <c r="AL1174" s="388"/>
      <c r="AM1174" s="364" t="str">
        <f t="shared" si="1098"/>
        <v/>
      </c>
      <c r="AN1174" s="445" t="str">
        <f t="shared" si="1105"/>
        <v/>
      </c>
      <c r="AO1174" s="388"/>
      <c r="AP1174" s="445" t="str">
        <f t="shared" si="1106"/>
        <v/>
      </c>
      <c r="AQ1174" s="434" t="str">
        <f t="shared" si="1107"/>
        <v/>
      </c>
      <c r="AR1174" s="451"/>
      <c r="AS1174" s="434" t="str">
        <f t="shared" si="1108"/>
        <v/>
      </c>
      <c r="AT1174" s="389"/>
      <c r="AU1174" s="435" t="str">
        <f t="shared" si="1109"/>
        <v/>
      </c>
      <c r="AV1174" s="364" t="str">
        <f t="shared" si="1110"/>
        <v/>
      </c>
      <c r="AW1174" s="389"/>
      <c r="AX1174" s="365" t="str">
        <f t="shared" si="1111"/>
        <v/>
      </c>
      <c r="AY1174" s="366" t="str">
        <f t="shared" si="1099"/>
        <v/>
      </c>
      <c r="AZ1174" s="358" t="str">
        <f t="shared" si="1100"/>
        <v/>
      </c>
      <c r="BA1174" s="366" t="str">
        <f t="shared" si="1101"/>
        <v/>
      </c>
      <c r="BB1174" s="358" t="str">
        <f t="shared" si="1102"/>
        <v/>
      </c>
      <c r="BC1174" s="366" t="str">
        <f t="shared" si="1103"/>
        <v/>
      </c>
      <c r="BD1174" s="367" t="str">
        <f t="shared" si="1104"/>
        <v/>
      </c>
      <c r="BE1174" s="356"/>
      <c r="BF1174" s="356"/>
      <c r="BG1174" s="356"/>
      <c r="BH1174" s="356"/>
    </row>
    <row r="1175" spans="1:60" ht="21.75" thickBot="1" x14ac:dyDescent="0.4">
      <c r="A1175" s="368" t="s">
        <v>285</v>
      </c>
      <c r="B1175" s="369">
        <v>220</v>
      </c>
      <c r="C1175" s="372"/>
      <c r="D1175" s="814" t="s">
        <v>280</v>
      </c>
      <c r="E1175" s="815"/>
      <c r="F1175" s="373">
        <f>IF(B1171&gt;0,B1175/B1171,"")</f>
        <v>44</v>
      </c>
      <c r="G1175" s="368" t="s">
        <v>286</v>
      </c>
      <c r="H1175" s="374"/>
      <c r="I1175" s="375">
        <f>IF(B1170&gt;0,(F1175-F1173)/F1173,"")</f>
        <v>0.3199999999999999</v>
      </c>
      <c r="J1175" s="355"/>
      <c r="Q1175" s="364" t="str">
        <f t="shared" si="1085"/>
        <v/>
      </c>
      <c r="R1175" s="388"/>
      <c r="S1175" s="364" t="str">
        <f t="shared" si="1086"/>
        <v/>
      </c>
      <c r="T1175" s="445" t="str">
        <f t="shared" si="1087"/>
        <v/>
      </c>
      <c r="U1175" s="388"/>
      <c r="V1175" s="445" t="str">
        <f t="shared" si="1088"/>
        <v/>
      </c>
      <c r="W1175" s="388"/>
      <c r="X1175" s="445" t="str">
        <f t="shared" si="1089"/>
        <v/>
      </c>
      <c r="Y1175" s="364">
        <f t="shared" si="1090"/>
        <v>44</v>
      </c>
      <c r="Z1175" s="388"/>
      <c r="AA1175" s="364">
        <f t="shared" si="1091"/>
        <v>0.3199999999999999</v>
      </c>
      <c r="AB1175" s="445" t="str">
        <f t="shared" si="1092"/>
        <v/>
      </c>
      <c r="AC1175" s="388"/>
      <c r="AD1175" s="445" t="str">
        <f t="shared" si="1093"/>
        <v/>
      </c>
      <c r="AE1175" s="364" t="str">
        <f t="shared" si="1094"/>
        <v/>
      </c>
      <c r="AF1175" s="388"/>
      <c r="AG1175" s="364"/>
      <c r="AH1175" s="445" t="str">
        <f t="shared" si="1095"/>
        <v/>
      </c>
      <c r="AI1175" s="388"/>
      <c r="AJ1175" s="445" t="str">
        <f t="shared" si="1096"/>
        <v/>
      </c>
      <c r="AK1175" s="364" t="str">
        <f t="shared" si="1097"/>
        <v/>
      </c>
      <c r="AL1175" s="388"/>
      <c r="AM1175" s="364" t="str">
        <f t="shared" si="1098"/>
        <v/>
      </c>
      <c r="AN1175" s="445" t="str">
        <f t="shared" si="1105"/>
        <v/>
      </c>
      <c r="AO1175" s="388"/>
      <c r="AP1175" s="445" t="str">
        <f t="shared" si="1106"/>
        <v/>
      </c>
      <c r="AQ1175" s="434" t="str">
        <f t="shared" si="1107"/>
        <v/>
      </c>
      <c r="AR1175" s="451"/>
      <c r="AS1175" s="434" t="str">
        <f t="shared" si="1108"/>
        <v/>
      </c>
      <c r="AT1175" s="389"/>
      <c r="AU1175" s="435" t="str">
        <f t="shared" si="1109"/>
        <v/>
      </c>
      <c r="AV1175" s="364" t="str">
        <f t="shared" si="1110"/>
        <v/>
      </c>
      <c r="AW1175" s="389"/>
      <c r="AX1175" s="365" t="str">
        <f t="shared" si="1111"/>
        <v/>
      </c>
      <c r="AY1175" s="366" t="str">
        <f t="shared" si="1099"/>
        <v/>
      </c>
      <c r="AZ1175" s="358" t="str">
        <f t="shared" si="1100"/>
        <v/>
      </c>
      <c r="BA1175" s="366" t="str">
        <f t="shared" si="1101"/>
        <v/>
      </c>
      <c r="BB1175" s="358" t="str">
        <f t="shared" si="1102"/>
        <v/>
      </c>
      <c r="BC1175" s="366" t="str">
        <f t="shared" si="1103"/>
        <v/>
      </c>
      <c r="BD1175" s="367" t="str">
        <f t="shared" si="1104"/>
        <v/>
      </c>
      <c r="BE1175" s="356"/>
      <c r="BF1175" s="356"/>
      <c r="BG1175" s="356"/>
      <c r="BH1175" s="356"/>
    </row>
    <row r="1176" spans="1:60" ht="21.75" thickBot="1" x14ac:dyDescent="0.4">
      <c r="A1176" s="368" t="s">
        <v>287</v>
      </c>
      <c r="B1176" s="369">
        <v>4</v>
      </c>
      <c r="C1176" s="372"/>
      <c r="D1176" s="814" t="s">
        <v>288</v>
      </c>
      <c r="E1176" s="815"/>
      <c r="F1176" s="373">
        <f>IF(B1172&gt;0,B1176/B1168,"")</f>
        <v>0.8</v>
      </c>
      <c r="G1176" s="368" t="s">
        <v>281</v>
      </c>
      <c r="H1176" s="374"/>
      <c r="I1176" s="375">
        <f>IF(B1172&gt;0,(F1176-F1177)/F1177,"")</f>
        <v>-0.39999999999999991</v>
      </c>
      <c r="J1176" s="355"/>
      <c r="Q1176" s="364" t="str">
        <f t="shared" si="1085"/>
        <v/>
      </c>
      <c r="R1176" s="388"/>
      <c r="S1176" s="364" t="str">
        <f t="shared" si="1086"/>
        <v/>
      </c>
      <c r="T1176" s="445" t="str">
        <f t="shared" si="1087"/>
        <v/>
      </c>
      <c r="U1176" s="388"/>
      <c r="V1176" s="445" t="str">
        <f t="shared" si="1088"/>
        <v/>
      </c>
      <c r="W1176" s="388"/>
      <c r="X1176" s="445" t="str">
        <f t="shared" si="1089"/>
        <v/>
      </c>
      <c r="Y1176" s="364" t="str">
        <f t="shared" si="1090"/>
        <v/>
      </c>
      <c r="Z1176" s="388"/>
      <c r="AA1176" s="364" t="str">
        <f t="shared" si="1091"/>
        <v/>
      </c>
      <c r="AB1176" s="445">
        <f t="shared" si="1092"/>
        <v>0.8</v>
      </c>
      <c r="AC1176" s="388"/>
      <c r="AD1176" s="445">
        <f t="shared" si="1093"/>
        <v>-0.39999999999999991</v>
      </c>
      <c r="AE1176" s="364" t="str">
        <f t="shared" si="1094"/>
        <v/>
      </c>
      <c r="AF1176" s="388"/>
      <c r="AG1176" s="364"/>
      <c r="AH1176" s="445" t="str">
        <f t="shared" si="1095"/>
        <v/>
      </c>
      <c r="AI1176" s="388"/>
      <c r="AJ1176" s="445" t="str">
        <f t="shared" si="1096"/>
        <v/>
      </c>
      <c r="AK1176" s="364" t="str">
        <f t="shared" si="1097"/>
        <v/>
      </c>
      <c r="AL1176" s="388"/>
      <c r="AM1176" s="364" t="str">
        <f t="shared" si="1098"/>
        <v/>
      </c>
      <c r="AN1176" s="445" t="str">
        <f t="shared" si="1105"/>
        <v/>
      </c>
      <c r="AO1176" s="388"/>
      <c r="AP1176" s="445" t="str">
        <f t="shared" si="1106"/>
        <v/>
      </c>
      <c r="AQ1176" s="434" t="str">
        <f t="shared" si="1107"/>
        <v/>
      </c>
      <c r="AR1176" s="451"/>
      <c r="AS1176" s="434" t="str">
        <f t="shared" si="1108"/>
        <v/>
      </c>
      <c r="AT1176" s="389"/>
      <c r="AU1176" s="435" t="str">
        <f t="shared" si="1109"/>
        <v/>
      </c>
      <c r="AV1176" s="364" t="str">
        <f t="shared" si="1110"/>
        <v/>
      </c>
      <c r="AW1176" s="389"/>
      <c r="AX1176" s="365" t="str">
        <f t="shared" si="1111"/>
        <v/>
      </c>
      <c r="AY1176" s="366" t="str">
        <f t="shared" si="1099"/>
        <v/>
      </c>
      <c r="AZ1176" s="358" t="str">
        <f t="shared" si="1100"/>
        <v/>
      </c>
      <c r="BA1176" s="366" t="str">
        <f t="shared" si="1101"/>
        <v/>
      </c>
      <c r="BB1176" s="358" t="str">
        <f t="shared" si="1102"/>
        <v/>
      </c>
      <c r="BC1176" s="366" t="str">
        <f t="shared" si="1103"/>
        <v/>
      </c>
      <c r="BD1176" s="367" t="str">
        <f t="shared" si="1104"/>
        <v/>
      </c>
      <c r="BE1176" s="356"/>
      <c r="BF1176" s="356"/>
      <c r="BG1176" s="356"/>
      <c r="BH1176" s="356"/>
    </row>
    <row r="1177" spans="1:60" ht="21.75" thickBot="1" x14ac:dyDescent="0.4">
      <c r="A1177" s="368" t="s">
        <v>289</v>
      </c>
      <c r="B1177" s="369">
        <v>4</v>
      </c>
      <c r="C1177" s="372"/>
      <c r="D1177" s="816" t="s">
        <v>288</v>
      </c>
      <c r="E1177" s="817"/>
      <c r="F1177" s="373">
        <f>IF(B1173&gt;0,B1177/B1169,"")</f>
        <v>1.3333333333333333</v>
      </c>
      <c r="G1177" s="379"/>
      <c r="H1177" s="372"/>
      <c r="I1177" s="380"/>
      <c r="J1177" s="355"/>
      <c r="Q1177" s="364" t="str">
        <f t="shared" si="1085"/>
        <v/>
      </c>
      <c r="R1177" s="388"/>
      <c r="S1177" s="364" t="str">
        <f t="shared" si="1086"/>
        <v/>
      </c>
      <c r="T1177" s="445" t="str">
        <f t="shared" si="1087"/>
        <v/>
      </c>
      <c r="U1177" s="388"/>
      <c r="V1177" s="445" t="str">
        <f t="shared" si="1088"/>
        <v/>
      </c>
      <c r="W1177" s="388"/>
      <c r="X1177" s="445" t="str">
        <f t="shared" si="1089"/>
        <v/>
      </c>
      <c r="Y1177" s="364" t="str">
        <f t="shared" si="1090"/>
        <v/>
      </c>
      <c r="Z1177" s="388"/>
      <c r="AA1177" s="364" t="str">
        <f t="shared" si="1091"/>
        <v/>
      </c>
      <c r="AB1177" s="445" t="str">
        <f t="shared" si="1092"/>
        <v/>
      </c>
      <c r="AC1177" s="388"/>
      <c r="AD1177" s="445" t="str">
        <f t="shared" si="1093"/>
        <v/>
      </c>
      <c r="AE1177" s="364">
        <f t="shared" si="1094"/>
        <v>1.3333333333333333</v>
      </c>
      <c r="AF1177" s="388"/>
      <c r="AG1177" s="364"/>
      <c r="AH1177" s="445" t="str">
        <f t="shared" si="1095"/>
        <v/>
      </c>
      <c r="AI1177" s="388"/>
      <c r="AJ1177" s="445" t="str">
        <f t="shared" si="1096"/>
        <v/>
      </c>
      <c r="AK1177" s="364" t="str">
        <f t="shared" si="1097"/>
        <v/>
      </c>
      <c r="AL1177" s="388"/>
      <c r="AM1177" s="364" t="str">
        <f t="shared" si="1098"/>
        <v/>
      </c>
      <c r="AN1177" s="445" t="str">
        <f t="shared" si="1105"/>
        <v/>
      </c>
      <c r="AO1177" s="388"/>
      <c r="AP1177" s="445" t="str">
        <f t="shared" si="1106"/>
        <v/>
      </c>
      <c r="AQ1177" s="434" t="str">
        <f t="shared" si="1107"/>
        <v/>
      </c>
      <c r="AR1177" s="451"/>
      <c r="AS1177" s="434" t="str">
        <f t="shared" si="1108"/>
        <v/>
      </c>
      <c r="AT1177" s="389"/>
      <c r="AU1177" s="435" t="str">
        <f t="shared" si="1109"/>
        <v/>
      </c>
      <c r="AV1177" s="364" t="str">
        <f t="shared" si="1110"/>
        <v/>
      </c>
      <c r="AW1177" s="389"/>
      <c r="AX1177" s="365" t="str">
        <f t="shared" si="1111"/>
        <v/>
      </c>
      <c r="AY1177" s="366" t="str">
        <f t="shared" si="1099"/>
        <v/>
      </c>
      <c r="AZ1177" s="358" t="str">
        <f t="shared" si="1100"/>
        <v/>
      </c>
      <c r="BA1177" s="366" t="str">
        <f t="shared" si="1101"/>
        <v/>
      </c>
      <c r="BB1177" s="358" t="str">
        <f t="shared" si="1102"/>
        <v/>
      </c>
      <c r="BC1177" s="366" t="str">
        <f t="shared" si="1103"/>
        <v/>
      </c>
      <c r="BD1177" s="367" t="str">
        <f t="shared" si="1104"/>
        <v/>
      </c>
      <c r="BE1177" s="356"/>
      <c r="BF1177" s="356"/>
      <c r="BG1177" s="356"/>
      <c r="BH1177" s="356"/>
    </row>
    <row r="1178" spans="1:60" ht="21.75" thickBot="1" x14ac:dyDescent="0.4">
      <c r="A1178" s="368" t="s">
        <v>290</v>
      </c>
      <c r="B1178" s="369">
        <v>8</v>
      </c>
      <c r="C1178" s="372"/>
      <c r="D1178" s="814" t="s">
        <v>288</v>
      </c>
      <c r="E1178" s="815"/>
      <c r="F1178" s="373">
        <f>IF(B1174&gt;0,B1178/B1170,"")</f>
        <v>2.6666666666666665</v>
      </c>
      <c r="G1178" s="368" t="s">
        <v>284</v>
      </c>
      <c r="H1178" s="374"/>
      <c r="I1178" s="375">
        <f>IF(B1173&gt;0,(F1178-F1177)/F1177,"")</f>
        <v>1</v>
      </c>
      <c r="J1178" s="355"/>
      <c r="Q1178" s="364" t="str">
        <f t="shared" si="1085"/>
        <v/>
      </c>
      <c r="R1178" s="388"/>
      <c r="S1178" s="364" t="str">
        <f t="shared" si="1086"/>
        <v/>
      </c>
      <c r="T1178" s="445" t="str">
        <f t="shared" si="1087"/>
        <v/>
      </c>
      <c r="U1178" s="388"/>
      <c r="V1178" s="445" t="str">
        <f t="shared" si="1088"/>
        <v/>
      </c>
      <c r="W1178" s="388"/>
      <c r="X1178" s="445" t="str">
        <f t="shared" si="1089"/>
        <v/>
      </c>
      <c r="Y1178" s="364" t="str">
        <f t="shared" si="1090"/>
        <v/>
      </c>
      <c r="Z1178" s="388"/>
      <c r="AA1178" s="364" t="str">
        <f t="shared" si="1091"/>
        <v/>
      </c>
      <c r="AB1178" s="445" t="str">
        <f t="shared" si="1092"/>
        <v/>
      </c>
      <c r="AC1178" s="388"/>
      <c r="AD1178" s="445" t="str">
        <f t="shared" si="1093"/>
        <v/>
      </c>
      <c r="AE1178" s="364" t="str">
        <f t="shared" si="1094"/>
        <v/>
      </c>
      <c r="AF1178" s="388"/>
      <c r="AG1178" s="364"/>
      <c r="AH1178" s="445">
        <f t="shared" si="1095"/>
        <v>2.6666666666666665</v>
      </c>
      <c r="AI1178" s="388"/>
      <c r="AJ1178" s="445">
        <f t="shared" si="1096"/>
        <v>1</v>
      </c>
      <c r="AK1178" s="364" t="str">
        <f t="shared" si="1097"/>
        <v/>
      </c>
      <c r="AL1178" s="388"/>
      <c r="AM1178" s="364" t="str">
        <f t="shared" si="1098"/>
        <v/>
      </c>
      <c r="AN1178" s="445" t="str">
        <f t="shared" si="1105"/>
        <v/>
      </c>
      <c r="AO1178" s="388"/>
      <c r="AP1178" s="445" t="str">
        <f t="shared" si="1106"/>
        <v/>
      </c>
      <c r="AQ1178" s="434" t="str">
        <f t="shared" si="1107"/>
        <v/>
      </c>
      <c r="AR1178" s="451"/>
      <c r="AS1178" s="434" t="str">
        <f t="shared" si="1108"/>
        <v/>
      </c>
      <c r="AT1178" s="389"/>
      <c r="AU1178" s="435" t="str">
        <f t="shared" si="1109"/>
        <v/>
      </c>
      <c r="AV1178" s="364" t="str">
        <f t="shared" si="1110"/>
        <v/>
      </c>
      <c r="AW1178" s="389"/>
      <c r="AX1178" s="365" t="str">
        <f t="shared" si="1111"/>
        <v/>
      </c>
      <c r="AY1178" s="366" t="str">
        <f t="shared" si="1099"/>
        <v/>
      </c>
      <c r="AZ1178" s="358" t="str">
        <f t="shared" si="1100"/>
        <v/>
      </c>
      <c r="BA1178" s="366" t="str">
        <f t="shared" si="1101"/>
        <v/>
      </c>
      <c r="BB1178" s="358" t="str">
        <f t="shared" si="1102"/>
        <v/>
      </c>
      <c r="BC1178" s="366" t="str">
        <f t="shared" si="1103"/>
        <v/>
      </c>
      <c r="BD1178" s="367" t="str">
        <f t="shared" si="1104"/>
        <v/>
      </c>
      <c r="BE1178" s="356"/>
      <c r="BF1178" s="356"/>
      <c r="BG1178" s="356"/>
      <c r="BH1178" s="356"/>
    </row>
    <row r="1179" spans="1:60" ht="21.75" thickBot="1" x14ac:dyDescent="0.4">
      <c r="A1179" s="368" t="s">
        <v>291</v>
      </c>
      <c r="B1179" s="369">
        <v>10</v>
      </c>
      <c r="C1179" s="372"/>
      <c r="D1179" s="814" t="s">
        <v>288</v>
      </c>
      <c r="E1179" s="815"/>
      <c r="F1179" s="373">
        <f>IF(B1175&gt;0,B1179/B1171,"")</f>
        <v>2</v>
      </c>
      <c r="G1179" s="368" t="s">
        <v>286</v>
      </c>
      <c r="H1179" s="374"/>
      <c r="I1179" s="375">
        <f>IF(B1174&gt;0,(F1179-F1177)/F1177,"")</f>
        <v>0.50000000000000011</v>
      </c>
      <c r="J1179" s="355"/>
      <c r="Q1179" s="364" t="str">
        <f t="shared" si="1085"/>
        <v/>
      </c>
      <c r="R1179" s="388"/>
      <c r="S1179" s="364" t="str">
        <f t="shared" si="1086"/>
        <v/>
      </c>
      <c r="T1179" s="445" t="str">
        <f t="shared" si="1087"/>
        <v/>
      </c>
      <c r="U1179" s="388"/>
      <c r="V1179" s="445" t="str">
        <f t="shared" si="1088"/>
        <v/>
      </c>
      <c r="W1179" s="388"/>
      <c r="X1179" s="445" t="str">
        <f t="shared" si="1089"/>
        <v/>
      </c>
      <c r="Y1179" s="364" t="str">
        <f t="shared" si="1090"/>
        <v/>
      </c>
      <c r="Z1179" s="388"/>
      <c r="AA1179" s="364" t="str">
        <f t="shared" si="1091"/>
        <v/>
      </c>
      <c r="AB1179" s="445" t="str">
        <f t="shared" si="1092"/>
        <v/>
      </c>
      <c r="AC1179" s="388"/>
      <c r="AD1179" s="445" t="str">
        <f t="shared" si="1093"/>
        <v/>
      </c>
      <c r="AE1179" s="364" t="str">
        <f t="shared" si="1094"/>
        <v/>
      </c>
      <c r="AF1179" s="388"/>
      <c r="AG1179" s="364"/>
      <c r="AH1179" s="445" t="str">
        <f t="shared" si="1095"/>
        <v/>
      </c>
      <c r="AI1179" s="388"/>
      <c r="AJ1179" s="445" t="str">
        <f t="shared" si="1096"/>
        <v/>
      </c>
      <c r="AK1179" s="364">
        <f t="shared" si="1097"/>
        <v>2</v>
      </c>
      <c r="AL1179" s="388"/>
      <c r="AM1179" s="364">
        <f t="shared" si="1098"/>
        <v>0.50000000000000011</v>
      </c>
      <c r="AN1179" s="445" t="str">
        <f t="shared" si="1105"/>
        <v/>
      </c>
      <c r="AO1179" s="388"/>
      <c r="AP1179" s="445" t="str">
        <f t="shared" si="1106"/>
        <v/>
      </c>
      <c r="AQ1179" s="434" t="str">
        <f t="shared" si="1107"/>
        <v/>
      </c>
      <c r="AR1179" s="451"/>
      <c r="AS1179" s="434" t="str">
        <f t="shared" si="1108"/>
        <v/>
      </c>
      <c r="AT1179" s="389"/>
      <c r="AU1179" s="435" t="str">
        <f t="shared" si="1109"/>
        <v/>
      </c>
      <c r="AV1179" s="364" t="str">
        <f t="shared" si="1110"/>
        <v/>
      </c>
      <c r="AW1179" s="389"/>
      <c r="AX1179" s="365" t="str">
        <f t="shared" si="1111"/>
        <v/>
      </c>
      <c r="AY1179" s="366" t="str">
        <f t="shared" si="1099"/>
        <v/>
      </c>
      <c r="AZ1179" s="358" t="str">
        <f t="shared" si="1100"/>
        <v/>
      </c>
      <c r="BA1179" s="366" t="str">
        <f t="shared" si="1101"/>
        <v/>
      </c>
      <c r="BB1179" s="358" t="str">
        <f t="shared" si="1102"/>
        <v/>
      </c>
      <c r="BC1179" s="366" t="str">
        <f t="shared" si="1103"/>
        <v/>
      </c>
      <c r="BD1179" s="367" t="str">
        <f t="shared" si="1104"/>
        <v/>
      </c>
      <c r="BE1179" s="356"/>
      <c r="BF1179" s="356"/>
      <c r="BG1179" s="356"/>
      <c r="BH1179" s="356"/>
    </row>
    <row r="1180" spans="1:60" ht="21.75" thickBot="1" x14ac:dyDescent="0.4">
      <c r="A1180" s="368" t="s">
        <v>292</v>
      </c>
      <c r="B1180" s="381">
        <v>0.03</v>
      </c>
      <c r="C1180" s="372"/>
      <c r="D1180" s="368" t="s">
        <v>281</v>
      </c>
      <c r="E1180" s="374"/>
      <c r="F1180" s="375">
        <f>IF(B1180&gt;0,(B1180-B1181)/B1181,"")</f>
        <v>-0.40000000000000008</v>
      </c>
      <c r="G1180" s="355"/>
      <c r="H1180" s="355"/>
      <c r="I1180" s="355"/>
      <c r="J1180" s="355"/>
      <c r="Q1180" s="364" t="str">
        <f t="shared" si="1085"/>
        <v/>
      </c>
      <c r="R1180" s="388"/>
      <c r="S1180" s="364" t="str">
        <f t="shared" si="1086"/>
        <v/>
      </c>
      <c r="T1180" s="445" t="str">
        <f t="shared" si="1087"/>
        <v/>
      </c>
      <c r="U1180" s="388"/>
      <c r="V1180" s="445" t="str">
        <f t="shared" si="1088"/>
        <v/>
      </c>
      <c r="W1180" s="388"/>
      <c r="X1180" s="445" t="str">
        <f t="shared" si="1089"/>
        <v/>
      </c>
      <c r="Y1180" s="364" t="str">
        <f t="shared" si="1090"/>
        <v/>
      </c>
      <c r="Z1180" s="388"/>
      <c r="AA1180" s="364" t="str">
        <f t="shared" si="1091"/>
        <v/>
      </c>
      <c r="AB1180" s="445" t="str">
        <f t="shared" si="1092"/>
        <v/>
      </c>
      <c r="AC1180" s="388"/>
      <c r="AD1180" s="445" t="str">
        <f t="shared" si="1093"/>
        <v/>
      </c>
      <c r="AE1180" s="364" t="str">
        <f t="shared" si="1094"/>
        <v/>
      </c>
      <c r="AF1180" s="388"/>
      <c r="AG1180" s="364"/>
      <c r="AH1180" s="445" t="str">
        <f t="shared" si="1095"/>
        <v/>
      </c>
      <c r="AI1180" s="388"/>
      <c r="AJ1180" s="445" t="str">
        <f t="shared" si="1096"/>
        <v/>
      </c>
      <c r="AK1180" s="364" t="str">
        <f t="shared" si="1097"/>
        <v/>
      </c>
      <c r="AL1180" s="388"/>
      <c r="AM1180" s="364" t="str">
        <f t="shared" si="1098"/>
        <v/>
      </c>
      <c r="AN1180" s="445">
        <f t="shared" si="1105"/>
        <v>0.03</v>
      </c>
      <c r="AO1180" s="388"/>
      <c r="AP1180" s="445">
        <f t="shared" si="1106"/>
        <v>-0.40000000000000008</v>
      </c>
      <c r="AQ1180" s="434" t="str">
        <f t="shared" si="1107"/>
        <v/>
      </c>
      <c r="AR1180" s="451"/>
      <c r="AS1180" s="434" t="str">
        <f t="shared" si="1108"/>
        <v/>
      </c>
      <c r="AT1180" s="389"/>
      <c r="AU1180" s="435" t="str">
        <f t="shared" si="1109"/>
        <v/>
      </c>
      <c r="AV1180" s="364" t="str">
        <f t="shared" si="1110"/>
        <v/>
      </c>
      <c r="AW1180" s="389"/>
      <c r="AX1180" s="365" t="str">
        <f t="shared" si="1111"/>
        <v/>
      </c>
      <c r="AY1180" s="366" t="str">
        <f t="shared" si="1099"/>
        <v/>
      </c>
      <c r="AZ1180" s="358" t="str">
        <f t="shared" si="1100"/>
        <v/>
      </c>
      <c r="BA1180" s="366" t="str">
        <f t="shared" si="1101"/>
        <v/>
      </c>
      <c r="BB1180" s="358" t="str">
        <f t="shared" si="1102"/>
        <v/>
      </c>
      <c r="BC1180" s="366" t="str">
        <f t="shared" si="1103"/>
        <v/>
      </c>
      <c r="BD1180" s="367" t="str">
        <f t="shared" si="1104"/>
        <v/>
      </c>
      <c r="BE1180" s="356"/>
      <c r="BF1180" s="356"/>
      <c r="BG1180" s="356"/>
      <c r="BH1180" s="356"/>
    </row>
    <row r="1181" spans="1:60" ht="21.75" thickBot="1" x14ac:dyDescent="0.4">
      <c r="A1181" s="368" t="s">
        <v>293</v>
      </c>
      <c r="B1181" s="381">
        <v>0.05</v>
      </c>
      <c r="C1181" s="372"/>
      <c r="D1181" s="382"/>
      <c r="E1181" s="372"/>
      <c r="F1181" s="380"/>
      <c r="G1181" s="355"/>
      <c r="H1181" s="355"/>
      <c r="I1181" s="355"/>
      <c r="J1181" s="355"/>
      <c r="Q1181" s="364" t="str">
        <f t="shared" si="1085"/>
        <v/>
      </c>
      <c r="R1181" s="388"/>
      <c r="S1181" s="364" t="str">
        <f t="shared" si="1086"/>
        <v/>
      </c>
      <c r="T1181" s="445" t="str">
        <f t="shared" si="1087"/>
        <v/>
      </c>
      <c r="U1181" s="388"/>
      <c r="V1181" s="445" t="str">
        <f t="shared" si="1088"/>
        <v/>
      </c>
      <c r="W1181" s="388"/>
      <c r="X1181" s="445" t="str">
        <f t="shared" si="1089"/>
        <v/>
      </c>
      <c r="Y1181" s="364" t="str">
        <f t="shared" si="1090"/>
        <v/>
      </c>
      <c r="Z1181" s="388"/>
      <c r="AA1181" s="364" t="str">
        <f t="shared" si="1091"/>
        <v/>
      </c>
      <c r="AB1181" s="445" t="str">
        <f t="shared" si="1092"/>
        <v/>
      </c>
      <c r="AC1181" s="388"/>
      <c r="AD1181" s="445" t="str">
        <f t="shared" si="1093"/>
        <v/>
      </c>
      <c r="AE1181" s="364" t="str">
        <f t="shared" si="1094"/>
        <v/>
      </c>
      <c r="AF1181" s="388"/>
      <c r="AG1181" s="364"/>
      <c r="AH1181" s="445" t="str">
        <f t="shared" si="1095"/>
        <v/>
      </c>
      <c r="AI1181" s="388"/>
      <c r="AJ1181" s="445" t="str">
        <f t="shared" si="1096"/>
        <v/>
      </c>
      <c r="AK1181" s="364" t="str">
        <f t="shared" si="1097"/>
        <v/>
      </c>
      <c r="AL1181" s="388"/>
      <c r="AM1181" s="364" t="str">
        <f t="shared" si="1098"/>
        <v/>
      </c>
      <c r="AN1181" s="445" t="str">
        <f t="shared" si="1105"/>
        <v/>
      </c>
      <c r="AO1181" s="388"/>
      <c r="AP1181" s="445" t="str">
        <f t="shared" si="1106"/>
        <v/>
      </c>
      <c r="AQ1181" s="434">
        <f t="shared" si="1107"/>
        <v>0.05</v>
      </c>
      <c r="AR1181" s="451"/>
      <c r="AS1181" s="434" t="str">
        <f t="shared" si="1108"/>
        <v/>
      </c>
      <c r="AT1181" s="389"/>
      <c r="AU1181" s="435" t="str">
        <f t="shared" si="1109"/>
        <v/>
      </c>
      <c r="AV1181" s="364" t="str">
        <f t="shared" si="1110"/>
        <v/>
      </c>
      <c r="AW1181" s="389"/>
      <c r="AX1181" s="365" t="str">
        <f t="shared" si="1111"/>
        <v/>
      </c>
      <c r="AY1181" s="366" t="str">
        <f t="shared" si="1099"/>
        <v/>
      </c>
      <c r="AZ1181" s="358" t="str">
        <f t="shared" si="1100"/>
        <v/>
      </c>
      <c r="BA1181" s="366" t="str">
        <f t="shared" si="1101"/>
        <v/>
      </c>
      <c r="BB1181" s="358" t="str">
        <f t="shared" si="1102"/>
        <v/>
      </c>
      <c r="BC1181" s="366" t="str">
        <f t="shared" si="1103"/>
        <v/>
      </c>
      <c r="BD1181" s="367" t="str">
        <f t="shared" si="1104"/>
        <v/>
      </c>
      <c r="BE1181" s="356"/>
      <c r="BF1181" s="356"/>
      <c r="BG1181" s="356"/>
      <c r="BH1181" s="356"/>
    </row>
    <row r="1182" spans="1:60" ht="21.75" thickBot="1" x14ac:dyDescent="0.4">
      <c r="A1182" s="368" t="s">
        <v>294</v>
      </c>
      <c r="B1182" s="381">
        <v>0.2</v>
      </c>
      <c r="C1182" s="372"/>
      <c r="D1182" s="368" t="s">
        <v>284</v>
      </c>
      <c r="E1182" s="374"/>
      <c r="F1182" s="375">
        <f>IF(B1182&gt;0,(B1182-B1181)/B1181,"")</f>
        <v>3.0000000000000004</v>
      </c>
      <c r="G1182" s="355"/>
      <c r="H1182" s="355"/>
      <c r="I1182" s="355"/>
      <c r="J1182" s="355"/>
      <c r="Q1182" s="364" t="str">
        <f t="shared" si="1085"/>
        <v/>
      </c>
      <c r="R1182" s="388"/>
      <c r="S1182" s="364" t="str">
        <f t="shared" si="1086"/>
        <v/>
      </c>
      <c r="T1182" s="445" t="str">
        <f t="shared" si="1087"/>
        <v/>
      </c>
      <c r="U1182" s="388"/>
      <c r="V1182" s="445" t="str">
        <f t="shared" si="1088"/>
        <v/>
      </c>
      <c r="W1182" s="388"/>
      <c r="X1182" s="445" t="str">
        <f t="shared" si="1089"/>
        <v/>
      </c>
      <c r="Y1182" s="364" t="str">
        <f t="shared" si="1090"/>
        <v/>
      </c>
      <c r="Z1182" s="388"/>
      <c r="AA1182" s="364" t="str">
        <f t="shared" si="1091"/>
        <v/>
      </c>
      <c r="AB1182" s="445" t="str">
        <f t="shared" si="1092"/>
        <v/>
      </c>
      <c r="AC1182" s="388"/>
      <c r="AD1182" s="445" t="str">
        <f t="shared" si="1093"/>
        <v/>
      </c>
      <c r="AE1182" s="364" t="str">
        <f t="shared" si="1094"/>
        <v/>
      </c>
      <c r="AF1182" s="388"/>
      <c r="AG1182" s="364"/>
      <c r="AH1182" s="445" t="str">
        <f t="shared" si="1095"/>
        <v/>
      </c>
      <c r="AI1182" s="388"/>
      <c r="AJ1182" s="445" t="str">
        <f t="shared" si="1096"/>
        <v/>
      </c>
      <c r="AK1182" s="364" t="str">
        <f t="shared" si="1097"/>
        <v/>
      </c>
      <c r="AL1182" s="388"/>
      <c r="AM1182" s="364" t="str">
        <f t="shared" si="1098"/>
        <v/>
      </c>
      <c r="AN1182" s="445" t="str">
        <f t="shared" si="1105"/>
        <v/>
      </c>
      <c r="AO1182" s="388"/>
      <c r="AP1182" s="445" t="str">
        <f t="shared" si="1106"/>
        <v/>
      </c>
      <c r="AQ1182" s="434" t="str">
        <f t="shared" si="1107"/>
        <v/>
      </c>
      <c r="AR1182" s="451"/>
      <c r="AS1182" s="434">
        <f t="shared" si="1108"/>
        <v>0.2</v>
      </c>
      <c r="AT1182" s="389"/>
      <c r="AU1182" s="435">
        <f t="shared" si="1109"/>
        <v>3.0000000000000004</v>
      </c>
      <c r="AV1182" s="364" t="str">
        <f t="shared" si="1110"/>
        <v/>
      </c>
      <c r="AW1182" s="389"/>
      <c r="AX1182" s="365" t="str">
        <f t="shared" si="1111"/>
        <v/>
      </c>
      <c r="AY1182" s="366" t="str">
        <f t="shared" si="1099"/>
        <v/>
      </c>
      <c r="AZ1182" s="358" t="str">
        <f t="shared" si="1100"/>
        <v/>
      </c>
      <c r="BA1182" s="366" t="str">
        <f t="shared" si="1101"/>
        <v/>
      </c>
      <c r="BB1182" s="358" t="str">
        <f t="shared" si="1102"/>
        <v/>
      </c>
      <c r="BC1182" s="366" t="str">
        <f t="shared" si="1103"/>
        <v/>
      </c>
      <c r="BD1182" s="367" t="str">
        <f t="shared" si="1104"/>
        <v/>
      </c>
      <c r="BE1182" s="356"/>
      <c r="BF1182" s="356"/>
      <c r="BG1182" s="356"/>
      <c r="BH1182" s="356"/>
    </row>
    <row r="1183" spans="1:60" ht="21.75" thickBot="1" x14ac:dyDescent="0.4">
      <c r="A1183" s="368" t="s">
        <v>295</v>
      </c>
      <c r="B1183" s="381">
        <v>0.5</v>
      </c>
      <c r="C1183" s="372"/>
      <c r="D1183" s="368" t="s">
        <v>286</v>
      </c>
      <c r="E1183" s="374"/>
      <c r="F1183" s="375">
        <f>IF(B1183&gt;0,(B1183-B1181)/B1181,"")</f>
        <v>9</v>
      </c>
      <c r="G1183" s="355"/>
      <c r="H1183" s="355"/>
      <c r="I1183" s="355"/>
      <c r="J1183" s="355"/>
      <c r="Q1183" s="364" t="str">
        <f t="shared" si="1085"/>
        <v/>
      </c>
      <c r="R1183" s="388"/>
      <c r="S1183" s="364" t="str">
        <f t="shared" si="1086"/>
        <v/>
      </c>
      <c r="T1183" s="445" t="str">
        <f t="shared" si="1087"/>
        <v/>
      </c>
      <c r="U1183" s="388"/>
      <c r="V1183" s="445" t="str">
        <f t="shared" si="1088"/>
        <v/>
      </c>
      <c r="W1183" s="388"/>
      <c r="X1183" s="445" t="str">
        <f t="shared" si="1089"/>
        <v/>
      </c>
      <c r="Y1183" s="364" t="str">
        <f t="shared" si="1090"/>
        <v/>
      </c>
      <c r="Z1183" s="388"/>
      <c r="AA1183" s="364" t="str">
        <f t="shared" si="1091"/>
        <v/>
      </c>
      <c r="AB1183" s="445" t="str">
        <f t="shared" si="1092"/>
        <v/>
      </c>
      <c r="AC1183" s="388"/>
      <c r="AD1183" s="445" t="str">
        <f t="shared" si="1093"/>
        <v/>
      </c>
      <c r="AE1183" s="364" t="str">
        <f t="shared" si="1094"/>
        <v/>
      </c>
      <c r="AF1183" s="388"/>
      <c r="AG1183" s="364"/>
      <c r="AH1183" s="445" t="str">
        <f t="shared" si="1095"/>
        <v/>
      </c>
      <c r="AI1183" s="388"/>
      <c r="AJ1183" s="445" t="str">
        <f t="shared" si="1096"/>
        <v/>
      </c>
      <c r="AK1183" s="364" t="str">
        <f t="shared" si="1097"/>
        <v/>
      </c>
      <c r="AL1183" s="388"/>
      <c r="AM1183" s="364" t="str">
        <f t="shared" si="1098"/>
        <v/>
      </c>
      <c r="AN1183" s="445" t="str">
        <f t="shared" si="1105"/>
        <v/>
      </c>
      <c r="AO1183" s="388"/>
      <c r="AP1183" s="445" t="str">
        <f t="shared" si="1106"/>
        <v/>
      </c>
      <c r="AQ1183" s="434" t="str">
        <f t="shared" si="1107"/>
        <v/>
      </c>
      <c r="AR1183" s="451"/>
      <c r="AS1183" s="434" t="str">
        <f t="shared" si="1108"/>
        <v/>
      </c>
      <c r="AT1183" s="389"/>
      <c r="AU1183" s="435" t="str">
        <f t="shared" si="1109"/>
        <v/>
      </c>
      <c r="AV1183" s="364">
        <f t="shared" si="1110"/>
        <v>0.5</v>
      </c>
      <c r="AW1183" s="389"/>
      <c r="AX1183" s="365">
        <f>IF(A1183="16) Qual porcentagem dos recursos financeiros de São Carlos será investida em abastecimento de água e estruturas de saneamento em 2050?   ",F1183,"")</f>
        <v>9</v>
      </c>
      <c r="AY1183" s="366" t="str">
        <f t="shared" si="1099"/>
        <v/>
      </c>
      <c r="AZ1183" s="358" t="str">
        <f t="shared" si="1100"/>
        <v/>
      </c>
      <c r="BA1183" s="366" t="str">
        <f t="shared" si="1101"/>
        <v/>
      </c>
      <c r="BB1183" s="358" t="str">
        <f t="shared" si="1102"/>
        <v/>
      </c>
      <c r="BC1183" s="366" t="str">
        <f t="shared" si="1103"/>
        <v/>
      </c>
      <c r="BD1183" s="367" t="str">
        <f t="shared" si="1104"/>
        <v/>
      </c>
      <c r="BE1183" s="356"/>
      <c r="BF1183" s="356"/>
      <c r="BG1183" s="356"/>
      <c r="BH1183" s="356"/>
    </row>
    <row r="1184" spans="1:60" ht="21.75" thickBot="1" x14ac:dyDescent="0.4">
      <c r="A1184" s="355"/>
      <c r="B1184" s="355"/>
      <c r="C1184" s="355"/>
      <c r="D1184" s="355"/>
      <c r="E1184" s="355"/>
      <c r="F1184" s="383"/>
      <c r="G1184" s="355"/>
      <c r="H1184" s="823" t="s">
        <v>296</v>
      </c>
      <c r="I1184" s="823"/>
      <c r="J1184" s="355"/>
      <c r="Q1184" s="364" t="str">
        <f t="shared" si="1085"/>
        <v/>
      </c>
      <c r="R1184" s="388"/>
      <c r="S1184" s="364" t="str">
        <f t="shared" si="1086"/>
        <v/>
      </c>
      <c r="T1184" s="445" t="str">
        <f t="shared" si="1087"/>
        <v/>
      </c>
      <c r="U1184" s="388"/>
      <c r="V1184" s="445" t="str">
        <f t="shared" si="1088"/>
        <v/>
      </c>
      <c r="W1184" s="388"/>
      <c r="X1184" s="445" t="str">
        <f t="shared" si="1089"/>
        <v/>
      </c>
      <c r="Y1184" s="364" t="str">
        <f t="shared" si="1090"/>
        <v/>
      </c>
      <c r="Z1184" s="388"/>
      <c r="AA1184" s="364" t="str">
        <f t="shared" si="1091"/>
        <v/>
      </c>
      <c r="AB1184" s="445" t="str">
        <f t="shared" si="1092"/>
        <v/>
      </c>
      <c r="AC1184" s="388"/>
      <c r="AD1184" s="445" t="str">
        <f t="shared" si="1093"/>
        <v/>
      </c>
      <c r="AE1184" s="364" t="str">
        <f t="shared" si="1094"/>
        <v/>
      </c>
      <c r="AF1184" s="388"/>
      <c r="AG1184" s="364"/>
      <c r="AH1184" s="445" t="str">
        <f t="shared" si="1095"/>
        <v/>
      </c>
      <c r="AI1184" s="388"/>
      <c r="AJ1184" s="445" t="str">
        <f t="shared" si="1096"/>
        <v/>
      </c>
      <c r="AK1184" s="364" t="str">
        <f t="shared" si="1097"/>
        <v/>
      </c>
      <c r="AL1184" s="388"/>
      <c r="AM1184" s="364" t="str">
        <f t="shared" si="1098"/>
        <v/>
      </c>
      <c r="AN1184" s="445" t="str">
        <f t="shared" si="1105"/>
        <v/>
      </c>
      <c r="AO1184" s="388"/>
      <c r="AP1184" s="445" t="str">
        <f t="shared" si="1106"/>
        <v/>
      </c>
      <c r="AQ1184" s="434" t="str">
        <f t="shared" si="1107"/>
        <v/>
      </c>
      <c r="AR1184" s="451"/>
      <c r="AS1184" s="434" t="str">
        <f t="shared" si="1108"/>
        <v/>
      </c>
      <c r="AT1184" s="389"/>
      <c r="AU1184" s="435" t="str">
        <f t="shared" si="1109"/>
        <v/>
      </c>
      <c r="AV1184" s="364" t="str">
        <f t="shared" si="1110"/>
        <v/>
      </c>
      <c r="AW1184" s="389"/>
      <c r="AX1184" s="365" t="str">
        <f t="shared" si="1111"/>
        <v/>
      </c>
      <c r="AY1184" s="366" t="str">
        <f t="shared" si="1099"/>
        <v/>
      </c>
      <c r="AZ1184" s="358" t="str">
        <f t="shared" si="1100"/>
        <v/>
      </c>
      <c r="BA1184" s="366" t="str">
        <f t="shared" si="1101"/>
        <v/>
      </c>
      <c r="BB1184" s="358" t="str">
        <f t="shared" si="1102"/>
        <v/>
      </c>
      <c r="BC1184" s="366" t="str">
        <f t="shared" si="1103"/>
        <v/>
      </c>
      <c r="BD1184" s="367" t="str">
        <f t="shared" si="1104"/>
        <v/>
      </c>
      <c r="BE1184" s="356"/>
      <c r="BF1184" s="356"/>
      <c r="BG1184" s="356"/>
      <c r="BH1184" s="356"/>
    </row>
    <row r="1185" spans="1:83" ht="21.75" thickBot="1" x14ac:dyDescent="0.4">
      <c r="A1185" s="368" t="s">
        <v>297</v>
      </c>
      <c r="B1185" s="820" t="s">
        <v>437</v>
      </c>
      <c r="C1185" s="821"/>
      <c r="D1185" s="821"/>
      <c r="E1185" s="821"/>
      <c r="F1185" s="821"/>
      <c r="G1185" s="822"/>
      <c r="H1185" s="819">
        <v>1</v>
      </c>
      <c r="I1185" s="819"/>
      <c r="J1185" s="355"/>
      <c r="Q1185" s="364" t="str">
        <f t="shared" si="1085"/>
        <v/>
      </c>
      <c r="R1185" s="388"/>
      <c r="S1185" s="364" t="str">
        <f t="shared" si="1086"/>
        <v/>
      </c>
      <c r="T1185" s="445" t="str">
        <f t="shared" si="1087"/>
        <v/>
      </c>
      <c r="U1185" s="388"/>
      <c r="V1185" s="445" t="str">
        <f t="shared" si="1088"/>
        <v/>
      </c>
      <c r="W1185" s="388"/>
      <c r="X1185" s="445" t="str">
        <f t="shared" si="1089"/>
        <v/>
      </c>
      <c r="Y1185" s="364" t="str">
        <f t="shared" si="1090"/>
        <v/>
      </c>
      <c r="Z1185" s="388"/>
      <c r="AA1185" s="364" t="str">
        <f t="shared" si="1091"/>
        <v/>
      </c>
      <c r="AB1185" s="445" t="str">
        <f t="shared" si="1092"/>
        <v/>
      </c>
      <c r="AC1185" s="388"/>
      <c r="AD1185" s="445" t="str">
        <f t="shared" si="1093"/>
        <v/>
      </c>
      <c r="AE1185" s="364" t="str">
        <f t="shared" si="1094"/>
        <v/>
      </c>
      <c r="AF1185" s="388"/>
      <c r="AG1185" s="364"/>
      <c r="AH1185" s="445" t="str">
        <f t="shared" si="1095"/>
        <v/>
      </c>
      <c r="AI1185" s="388"/>
      <c r="AJ1185" s="445" t="str">
        <f t="shared" si="1096"/>
        <v/>
      </c>
      <c r="AK1185" s="364" t="str">
        <f t="shared" si="1097"/>
        <v/>
      </c>
      <c r="AL1185" s="388"/>
      <c r="AM1185" s="364" t="str">
        <f t="shared" si="1098"/>
        <v/>
      </c>
      <c r="AN1185" s="445" t="str">
        <f t="shared" si="1105"/>
        <v/>
      </c>
      <c r="AO1185" s="388"/>
      <c r="AP1185" s="445" t="str">
        <f t="shared" si="1106"/>
        <v/>
      </c>
      <c r="AQ1185" s="434" t="str">
        <f t="shared" si="1107"/>
        <v/>
      </c>
      <c r="AR1185" s="451"/>
      <c r="AS1185" s="434" t="str">
        <f t="shared" si="1108"/>
        <v/>
      </c>
      <c r="AT1185" s="389"/>
      <c r="AU1185" s="435" t="str">
        <f t="shared" si="1109"/>
        <v/>
      </c>
      <c r="AV1185" s="364" t="str">
        <f t="shared" si="1110"/>
        <v/>
      </c>
      <c r="AW1185" s="389"/>
      <c r="AX1185" s="365" t="str">
        <f t="shared" si="1111"/>
        <v/>
      </c>
      <c r="AY1185" s="366">
        <f t="shared" si="1099"/>
        <v>1</v>
      </c>
      <c r="AZ1185" s="358" t="str">
        <f t="shared" si="1100"/>
        <v/>
      </c>
      <c r="BA1185" s="366" t="str">
        <f t="shared" si="1101"/>
        <v/>
      </c>
      <c r="BB1185" s="358" t="str">
        <f t="shared" si="1102"/>
        <v/>
      </c>
      <c r="BC1185" s="366" t="str">
        <f t="shared" si="1103"/>
        <v/>
      </c>
      <c r="BD1185" s="367" t="str">
        <f t="shared" si="1104"/>
        <v/>
      </c>
      <c r="BE1185" s="356"/>
      <c r="BF1185" s="356"/>
      <c r="BG1185" s="356"/>
      <c r="BH1185" s="356"/>
    </row>
    <row r="1186" spans="1:83" ht="21.75" thickBot="1" x14ac:dyDescent="0.4">
      <c r="A1186" s="368" t="s">
        <v>299</v>
      </c>
      <c r="B1186" s="820" t="s">
        <v>300</v>
      </c>
      <c r="C1186" s="821"/>
      <c r="D1186" s="821"/>
      <c r="E1186" s="821"/>
      <c r="F1186" s="821"/>
      <c r="G1186" s="822"/>
      <c r="H1186" s="819">
        <v>1</v>
      </c>
      <c r="I1186" s="819"/>
      <c r="J1186" s="355"/>
      <c r="Q1186" s="364" t="str">
        <f t="shared" si="1085"/>
        <v/>
      </c>
      <c r="R1186" s="388"/>
      <c r="S1186" s="364" t="str">
        <f t="shared" si="1086"/>
        <v/>
      </c>
      <c r="T1186" s="445" t="str">
        <f t="shared" si="1087"/>
        <v/>
      </c>
      <c r="U1186" s="388"/>
      <c r="V1186" s="445" t="str">
        <f t="shared" si="1088"/>
        <v/>
      </c>
      <c r="W1186" s="388"/>
      <c r="X1186" s="445" t="str">
        <f t="shared" si="1089"/>
        <v/>
      </c>
      <c r="Y1186" s="364" t="str">
        <f t="shared" si="1090"/>
        <v/>
      </c>
      <c r="Z1186" s="388"/>
      <c r="AA1186" s="364" t="str">
        <f t="shared" si="1091"/>
        <v/>
      </c>
      <c r="AB1186" s="445" t="str">
        <f t="shared" si="1092"/>
        <v/>
      </c>
      <c r="AC1186" s="388"/>
      <c r="AD1186" s="445" t="str">
        <f t="shared" si="1093"/>
        <v/>
      </c>
      <c r="AE1186" s="364" t="str">
        <f t="shared" si="1094"/>
        <v/>
      </c>
      <c r="AF1186" s="388"/>
      <c r="AG1186" s="364"/>
      <c r="AH1186" s="445" t="str">
        <f t="shared" si="1095"/>
        <v/>
      </c>
      <c r="AI1186" s="388"/>
      <c r="AJ1186" s="445" t="str">
        <f t="shared" si="1096"/>
        <v/>
      </c>
      <c r="AK1186" s="364" t="str">
        <f t="shared" si="1097"/>
        <v/>
      </c>
      <c r="AL1186" s="388"/>
      <c r="AM1186" s="364" t="str">
        <f t="shared" si="1098"/>
        <v/>
      </c>
      <c r="AN1186" s="445" t="str">
        <f t="shared" si="1105"/>
        <v/>
      </c>
      <c r="AO1186" s="388"/>
      <c r="AP1186" s="445" t="str">
        <f t="shared" si="1106"/>
        <v/>
      </c>
      <c r="AQ1186" s="434" t="str">
        <f t="shared" si="1107"/>
        <v/>
      </c>
      <c r="AR1186" s="451"/>
      <c r="AS1186" s="434" t="str">
        <f t="shared" si="1108"/>
        <v/>
      </c>
      <c r="AT1186" s="389"/>
      <c r="AU1186" s="435" t="str">
        <f t="shared" si="1109"/>
        <v/>
      </c>
      <c r="AV1186" s="364" t="str">
        <f t="shared" si="1110"/>
        <v/>
      </c>
      <c r="AW1186" s="389"/>
      <c r="AX1186" s="365" t="str">
        <f t="shared" si="1111"/>
        <v/>
      </c>
      <c r="AY1186" s="366" t="str">
        <f t="shared" si="1099"/>
        <v/>
      </c>
      <c r="AZ1186" s="358">
        <f t="shared" si="1100"/>
        <v>1</v>
      </c>
      <c r="BA1186" s="366" t="str">
        <f t="shared" si="1101"/>
        <v/>
      </c>
      <c r="BB1186" s="358" t="str">
        <f t="shared" si="1102"/>
        <v/>
      </c>
      <c r="BC1186" s="366" t="str">
        <f t="shared" si="1103"/>
        <v/>
      </c>
      <c r="BD1186" s="367" t="str">
        <f t="shared" si="1104"/>
        <v/>
      </c>
      <c r="BE1186" s="356"/>
      <c r="BF1186" s="356"/>
      <c r="BG1186" s="356"/>
      <c r="BH1186" s="356"/>
    </row>
    <row r="1187" spans="1:83" ht="21.75" thickBot="1" x14ac:dyDescent="0.4">
      <c r="A1187" s="368" t="s">
        <v>301</v>
      </c>
      <c r="B1187" s="820" t="s">
        <v>438</v>
      </c>
      <c r="C1187" s="821"/>
      <c r="D1187" s="821"/>
      <c r="E1187" s="821"/>
      <c r="F1187" s="821"/>
      <c r="G1187" s="822"/>
      <c r="H1187" s="819">
        <v>0</v>
      </c>
      <c r="I1187" s="819"/>
      <c r="J1187" s="355"/>
      <c r="Q1187" s="364" t="str">
        <f t="shared" si="1085"/>
        <v/>
      </c>
      <c r="R1187" s="388"/>
      <c r="S1187" s="364" t="str">
        <f t="shared" si="1086"/>
        <v/>
      </c>
      <c r="T1187" s="445" t="str">
        <f t="shared" si="1087"/>
        <v/>
      </c>
      <c r="U1187" s="388"/>
      <c r="V1187" s="445" t="str">
        <f t="shared" si="1088"/>
        <v/>
      </c>
      <c r="W1187" s="388"/>
      <c r="X1187" s="445" t="str">
        <f t="shared" si="1089"/>
        <v/>
      </c>
      <c r="Y1187" s="364" t="str">
        <f t="shared" si="1090"/>
        <v/>
      </c>
      <c r="Z1187" s="388"/>
      <c r="AA1187" s="364" t="str">
        <f t="shared" si="1091"/>
        <v/>
      </c>
      <c r="AB1187" s="445" t="str">
        <f t="shared" si="1092"/>
        <v/>
      </c>
      <c r="AC1187" s="388"/>
      <c r="AD1187" s="445" t="str">
        <f t="shared" si="1093"/>
        <v/>
      </c>
      <c r="AE1187" s="364" t="str">
        <f t="shared" si="1094"/>
        <v/>
      </c>
      <c r="AF1187" s="388"/>
      <c r="AG1187" s="364"/>
      <c r="AH1187" s="445" t="str">
        <f t="shared" si="1095"/>
        <v/>
      </c>
      <c r="AI1187" s="388"/>
      <c r="AJ1187" s="445" t="str">
        <f t="shared" si="1096"/>
        <v/>
      </c>
      <c r="AK1187" s="364" t="str">
        <f t="shared" si="1097"/>
        <v/>
      </c>
      <c r="AL1187" s="388"/>
      <c r="AM1187" s="364" t="str">
        <f t="shared" si="1098"/>
        <v/>
      </c>
      <c r="AN1187" s="445" t="str">
        <f t="shared" si="1105"/>
        <v/>
      </c>
      <c r="AO1187" s="388"/>
      <c r="AP1187" s="445" t="str">
        <f t="shared" si="1106"/>
        <v/>
      </c>
      <c r="AQ1187" s="434" t="str">
        <f t="shared" si="1107"/>
        <v/>
      </c>
      <c r="AR1187" s="451"/>
      <c r="AS1187" s="434" t="str">
        <f t="shared" si="1108"/>
        <v/>
      </c>
      <c r="AT1187" s="389"/>
      <c r="AU1187" s="435" t="str">
        <f t="shared" si="1109"/>
        <v/>
      </c>
      <c r="AV1187" s="364" t="str">
        <f t="shared" si="1110"/>
        <v/>
      </c>
      <c r="AW1187" s="389"/>
      <c r="AX1187" s="365" t="str">
        <f t="shared" si="1111"/>
        <v/>
      </c>
      <c r="AY1187" s="366" t="str">
        <f t="shared" si="1099"/>
        <v/>
      </c>
      <c r="AZ1187" s="358" t="str">
        <f t="shared" si="1100"/>
        <v/>
      </c>
      <c r="BA1187" s="366">
        <f t="shared" si="1101"/>
        <v>0</v>
      </c>
      <c r="BB1187" s="358" t="str">
        <f t="shared" si="1102"/>
        <v/>
      </c>
      <c r="BC1187" s="366" t="str">
        <f t="shared" si="1103"/>
        <v/>
      </c>
      <c r="BD1187" s="367" t="str">
        <f t="shared" si="1104"/>
        <v/>
      </c>
      <c r="BE1187" s="356"/>
      <c r="BF1187" s="356"/>
      <c r="BG1187" s="356"/>
      <c r="BH1187" s="356"/>
    </row>
    <row r="1188" spans="1:83" ht="21.75" thickBot="1" x14ac:dyDescent="0.4">
      <c r="A1188" s="368" t="s">
        <v>302</v>
      </c>
      <c r="B1188" s="820" t="s">
        <v>315</v>
      </c>
      <c r="C1188" s="821"/>
      <c r="D1188" s="821"/>
      <c r="E1188" s="821"/>
      <c r="F1188" s="821"/>
      <c r="G1188" s="822"/>
      <c r="H1188" s="819">
        <v>0</v>
      </c>
      <c r="I1188" s="819"/>
      <c r="J1188" s="355"/>
      <c r="Q1188" s="364" t="str">
        <f t="shared" si="1085"/>
        <v/>
      </c>
      <c r="R1188" s="388"/>
      <c r="S1188" s="364" t="str">
        <f t="shared" si="1086"/>
        <v/>
      </c>
      <c r="T1188" s="445" t="str">
        <f t="shared" si="1087"/>
        <v/>
      </c>
      <c r="U1188" s="388"/>
      <c r="V1188" s="445" t="str">
        <f t="shared" si="1088"/>
        <v/>
      </c>
      <c r="W1188" s="388"/>
      <c r="X1188" s="445" t="str">
        <f t="shared" si="1089"/>
        <v/>
      </c>
      <c r="Y1188" s="364" t="str">
        <f t="shared" si="1090"/>
        <v/>
      </c>
      <c r="Z1188" s="388"/>
      <c r="AA1188" s="364" t="str">
        <f t="shared" si="1091"/>
        <v/>
      </c>
      <c r="AB1188" s="445" t="str">
        <f t="shared" si="1092"/>
        <v/>
      </c>
      <c r="AC1188" s="388"/>
      <c r="AD1188" s="445" t="str">
        <f t="shared" si="1093"/>
        <v/>
      </c>
      <c r="AE1188" s="364" t="str">
        <f t="shared" si="1094"/>
        <v/>
      </c>
      <c r="AF1188" s="388"/>
      <c r="AG1188" s="364"/>
      <c r="AH1188" s="445" t="str">
        <f t="shared" si="1095"/>
        <v/>
      </c>
      <c r="AI1188" s="388"/>
      <c r="AJ1188" s="445" t="str">
        <f t="shared" si="1096"/>
        <v/>
      </c>
      <c r="AK1188" s="364" t="str">
        <f t="shared" si="1097"/>
        <v/>
      </c>
      <c r="AL1188" s="388"/>
      <c r="AM1188" s="364" t="str">
        <f t="shared" si="1098"/>
        <v/>
      </c>
      <c r="AN1188" s="445" t="str">
        <f t="shared" si="1105"/>
        <v/>
      </c>
      <c r="AO1188" s="388"/>
      <c r="AP1188" s="445" t="str">
        <f t="shared" si="1106"/>
        <v/>
      </c>
      <c r="AQ1188" s="434" t="str">
        <f t="shared" si="1107"/>
        <v/>
      </c>
      <c r="AR1188" s="451"/>
      <c r="AS1188" s="434" t="str">
        <f t="shared" si="1108"/>
        <v/>
      </c>
      <c r="AT1188" s="389"/>
      <c r="AU1188" s="435" t="str">
        <f t="shared" si="1109"/>
        <v/>
      </c>
      <c r="AV1188" s="364" t="str">
        <f t="shared" si="1110"/>
        <v/>
      </c>
      <c r="AW1188" s="389"/>
      <c r="AX1188" s="365" t="str">
        <f t="shared" si="1111"/>
        <v/>
      </c>
      <c r="AY1188" s="366" t="str">
        <f t="shared" si="1099"/>
        <v/>
      </c>
      <c r="AZ1188" s="358" t="str">
        <f t="shared" si="1100"/>
        <v/>
      </c>
      <c r="BA1188" s="366" t="str">
        <f t="shared" si="1101"/>
        <v/>
      </c>
      <c r="BB1188" s="358">
        <f t="shared" si="1102"/>
        <v>0</v>
      </c>
      <c r="BC1188" s="366" t="str">
        <f t="shared" si="1103"/>
        <v/>
      </c>
      <c r="BD1188" s="367" t="str">
        <f t="shared" si="1104"/>
        <v/>
      </c>
      <c r="BE1188" s="356"/>
      <c r="BF1188" s="356"/>
      <c r="BG1188" s="356"/>
      <c r="BH1188" s="356"/>
    </row>
    <row r="1189" spans="1:83" ht="21.75" thickBot="1" x14ac:dyDescent="0.4">
      <c r="A1189" s="368" t="s">
        <v>303</v>
      </c>
      <c r="B1189" s="820" t="s">
        <v>335</v>
      </c>
      <c r="C1189" s="821"/>
      <c r="D1189" s="821"/>
      <c r="E1189" s="821"/>
      <c r="F1189" s="821"/>
      <c r="G1189" s="822"/>
      <c r="H1189" s="819">
        <v>1</v>
      </c>
      <c r="I1189" s="819"/>
      <c r="J1189" s="355"/>
      <c r="Q1189" s="364" t="str">
        <f t="shared" si="1085"/>
        <v/>
      </c>
      <c r="R1189" s="388"/>
      <c r="S1189" s="364" t="str">
        <f t="shared" si="1086"/>
        <v/>
      </c>
      <c r="T1189" s="445" t="str">
        <f t="shared" si="1087"/>
        <v/>
      </c>
      <c r="U1189" s="388"/>
      <c r="V1189" s="445" t="str">
        <f t="shared" si="1088"/>
        <v/>
      </c>
      <c r="W1189" s="388"/>
      <c r="X1189" s="445" t="str">
        <f t="shared" si="1089"/>
        <v/>
      </c>
      <c r="Y1189" s="364" t="str">
        <f t="shared" si="1090"/>
        <v/>
      </c>
      <c r="Z1189" s="388"/>
      <c r="AA1189" s="364" t="str">
        <f t="shared" si="1091"/>
        <v/>
      </c>
      <c r="AB1189" s="445" t="str">
        <f t="shared" si="1092"/>
        <v/>
      </c>
      <c r="AC1189" s="388"/>
      <c r="AD1189" s="445" t="str">
        <f t="shared" si="1093"/>
        <v/>
      </c>
      <c r="AE1189" s="364" t="str">
        <f t="shared" si="1094"/>
        <v/>
      </c>
      <c r="AF1189" s="388"/>
      <c r="AG1189" s="364"/>
      <c r="AH1189" s="445" t="str">
        <f t="shared" si="1095"/>
        <v/>
      </c>
      <c r="AI1189" s="388"/>
      <c r="AJ1189" s="445" t="str">
        <f t="shared" si="1096"/>
        <v/>
      </c>
      <c r="AK1189" s="364" t="str">
        <f t="shared" si="1097"/>
        <v/>
      </c>
      <c r="AL1189" s="388"/>
      <c r="AM1189" s="364" t="str">
        <f t="shared" si="1098"/>
        <v/>
      </c>
      <c r="AN1189" s="445" t="str">
        <f t="shared" si="1105"/>
        <v/>
      </c>
      <c r="AO1189" s="388"/>
      <c r="AP1189" s="445" t="str">
        <f t="shared" si="1106"/>
        <v/>
      </c>
      <c r="AQ1189" s="434" t="str">
        <f t="shared" si="1107"/>
        <v/>
      </c>
      <c r="AR1189" s="451"/>
      <c r="AS1189" s="434" t="str">
        <f t="shared" si="1108"/>
        <v/>
      </c>
      <c r="AT1189" s="389"/>
      <c r="AU1189" s="435" t="str">
        <f t="shared" si="1109"/>
        <v/>
      </c>
      <c r="AV1189" s="364" t="str">
        <f t="shared" si="1110"/>
        <v/>
      </c>
      <c r="AW1189" s="389"/>
      <c r="AX1189" s="365" t="str">
        <f t="shared" si="1111"/>
        <v/>
      </c>
      <c r="AY1189" s="366" t="str">
        <f t="shared" si="1099"/>
        <v/>
      </c>
      <c r="AZ1189" s="358" t="str">
        <f t="shared" si="1100"/>
        <v/>
      </c>
      <c r="BA1189" s="366" t="str">
        <f t="shared" si="1101"/>
        <v/>
      </c>
      <c r="BB1189" s="358" t="str">
        <f t="shared" si="1102"/>
        <v/>
      </c>
      <c r="BC1189" s="366">
        <f t="shared" si="1103"/>
        <v>1</v>
      </c>
      <c r="BD1189" s="367" t="str">
        <f t="shared" si="1104"/>
        <v/>
      </c>
      <c r="BE1189" s="356"/>
      <c r="BF1189" s="356"/>
      <c r="BG1189" s="356"/>
      <c r="BH1189" s="356"/>
    </row>
    <row r="1190" spans="1:83" ht="21.75" thickBot="1" x14ac:dyDescent="0.4">
      <c r="A1190" s="368" t="s">
        <v>305</v>
      </c>
      <c r="B1190" s="820"/>
      <c r="C1190" s="821"/>
      <c r="D1190" s="821"/>
      <c r="E1190" s="821"/>
      <c r="F1190" s="821"/>
      <c r="G1190" s="822"/>
      <c r="H1190" s="819"/>
      <c r="I1190" s="819"/>
      <c r="J1190" s="355"/>
      <c r="Q1190" s="364" t="str">
        <f t="shared" si="1085"/>
        <v/>
      </c>
      <c r="R1190" s="388"/>
      <c r="S1190" s="364" t="str">
        <f t="shared" si="1086"/>
        <v/>
      </c>
      <c r="T1190" s="445" t="str">
        <f t="shared" si="1087"/>
        <v/>
      </c>
      <c r="U1190" s="388"/>
      <c r="V1190" s="445" t="str">
        <f t="shared" si="1088"/>
        <v/>
      </c>
      <c r="W1190" s="388"/>
      <c r="X1190" s="445" t="str">
        <f t="shared" si="1089"/>
        <v/>
      </c>
      <c r="Y1190" s="364" t="str">
        <f t="shared" si="1090"/>
        <v/>
      </c>
      <c r="Z1190" s="388"/>
      <c r="AA1190" s="364" t="str">
        <f t="shared" si="1091"/>
        <v/>
      </c>
      <c r="AB1190" s="445" t="str">
        <f t="shared" si="1092"/>
        <v/>
      </c>
      <c r="AC1190" s="388"/>
      <c r="AD1190" s="445" t="str">
        <f t="shared" si="1093"/>
        <v/>
      </c>
      <c r="AE1190" s="364" t="str">
        <f t="shared" si="1094"/>
        <v/>
      </c>
      <c r="AF1190" s="388"/>
      <c r="AG1190" s="364"/>
      <c r="AH1190" s="445" t="str">
        <f t="shared" si="1095"/>
        <v/>
      </c>
      <c r="AI1190" s="388"/>
      <c r="AJ1190" s="445" t="str">
        <f t="shared" si="1096"/>
        <v/>
      </c>
      <c r="AK1190" s="364" t="str">
        <f t="shared" si="1097"/>
        <v/>
      </c>
      <c r="AL1190" s="388"/>
      <c r="AM1190" s="364" t="str">
        <f t="shared" si="1098"/>
        <v/>
      </c>
      <c r="AN1190" s="445" t="str">
        <f t="shared" si="1105"/>
        <v/>
      </c>
      <c r="AO1190" s="388"/>
      <c r="AP1190" s="445" t="str">
        <f t="shared" si="1106"/>
        <v/>
      </c>
      <c r="AQ1190" s="434" t="str">
        <f t="shared" si="1107"/>
        <v/>
      </c>
      <c r="AR1190" s="451"/>
      <c r="AS1190" s="434" t="str">
        <f t="shared" si="1108"/>
        <v/>
      </c>
      <c r="AT1190" s="389"/>
      <c r="AU1190" s="435" t="str">
        <f t="shared" si="1109"/>
        <v/>
      </c>
      <c r="AV1190" s="364" t="str">
        <f t="shared" si="1110"/>
        <v/>
      </c>
      <c r="AW1190" s="389"/>
      <c r="AX1190" s="365" t="str">
        <f t="shared" si="1111"/>
        <v/>
      </c>
      <c r="AY1190" s="366" t="str">
        <f t="shared" si="1099"/>
        <v/>
      </c>
      <c r="AZ1190" s="358" t="str">
        <f t="shared" si="1100"/>
        <v/>
      </c>
      <c r="BA1190" s="366" t="str">
        <f t="shared" si="1101"/>
        <v/>
      </c>
      <c r="BB1190" s="358" t="str">
        <f t="shared" si="1102"/>
        <v/>
      </c>
      <c r="BC1190" s="366" t="str">
        <f t="shared" si="1103"/>
        <v/>
      </c>
      <c r="BD1190" s="367">
        <f t="shared" si="1104"/>
        <v>0</v>
      </c>
      <c r="BE1190" s="356"/>
      <c r="BF1190" s="356"/>
      <c r="BG1190" s="356"/>
      <c r="BH1190" s="356"/>
      <c r="BJ1190" s="360">
        <f>IF(B1165&lt;20,SUM(AY1164:BC1190),"")</f>
        <v>3</v>
      </c>
      <c r="BK1190" s="360" t="str">
        <f>IF(AND(B1165&gt;19,B1165&lt;31),SUM(AY1164:BC1190),"")</f>
        <v/>
      </c>
      <c r="BL1190" s="360" t="str">
        <f>IF(B1165&gt;30,SUM(AY1164:BC1190),"")</f>
        <v/>
      </c>
      <c r="BM1190" s="356"/>
      <c r="BN1190" s="360" t="str">
        <f>IF(AND(B1165&lt;20,BJ1190=0),1,"")</f>
        <v/>
      </c>
      <c r="BO1190" s="360" t="str">
        <f>IF(AND(B1165&lt;20,BJ1190=1),1,"")</f>
        <v/>
      </c>
      <c r="BP1190" s="360" t="str">
        <f>IF(AND(B1165&lt;20,BJ1190=2),1,"")</f>
        <v/>
      </c>
      <c r="BQ1190" s="360">
        <f>IF(AND(B1165&lt;20,BJ1190=3),1,"")</f>
        <v>1</v>
      </c>
      <c r="BR1190" s="360" t="str">
        <f>IF(AND(B1165&lt;20,BJ1190=4),1,"")</f>
        <v/>
      </c>
      <c r="BS1190" s="360" t="str">
        <f>IF(AND(B1165&lt;20,BJ1190=5),1,"")</f>
        <v/>
      </c>
      <c r="BT1190" s="360" t="str">
        <f>IF(AND(AND(B1165&gt;19,B1165&lt;31),BK1190=0),1,"")</f>
        <v/>
      </c>
      <c r="BU1190" s="360" t="str">
        <f>IF(AND(AND(B1165&gt;19,B1165&lt;31),BK1190=1),1,"")</f>
        <v/>
      </c>
      <c r="BV1190" s="360" t="str">
        <f>IF(AND(AND(B1165&gt;19,B1165&lt;31),BK1190=2),1,"")</f>
        <v/>
      </c>
      <c r="BW1190" s="360" t="str">
        <f>IF(AND(AND(B1165&gt;19,B1165&lt;31),BK1190=3),1,"")</f>
        <v/>
      </c>
      <c r="BX1190" s="360" t="str">
        <f>IF(AND(AND(B1165&gt;19,B1165&lt;31),BK1190=4),1,"")</f>
        <v/>
      </c>
      <c r="BY1190" s="360" t="str">
        <f>IF(AND(AND(B1165&gt;19,B1165&lt;31),BK1190=5),1,"")</f>
        <v/>
      </c>
      <c r="BZ1190" s="360" t="str">
        <f>IF(AND(B1165&gt;30,BL1190=0),1,"")</f>
        <v/>
      </c>
      <c r="CA1190" s="360" t="str">
        <f>IF(AND(B1165&gt;30,BL1190=1),1,"")</f>
        <v/>
      </c>
      <c r="CB1190" s="360" t="str">
        <f>IF(AND(B1165&gt;30,BL1190=2),1,"")</f>
        <v/>
      </c>
      <c r="CC1190" s="360" t="str">
        <f>IF(AND(B1165&gt;30,BL1190=3),1,"")</f>
        <v/>
      </c>
      <c r="CD1190" s="360" t="str">
        <f>IF(AND(B1165&gt;30,BL1190=4),1,"")</f>
        <v/>
      </c>
      <c r="CE1190" s="360" t="str">
        <f>IF(AND(B1165&gt;30,BL1190=5),1,"")</f>
        <v/>
      </c>
    </row>
    <row r="1191" spans="1:83" ht="36" x14ac:dyDescent="0.35">
      <c r="A1191" s="818" t="str">
        <f>CONCATENATE("Voluntário",J1191)</f>
        <v>Voluntário42</v>
      </c>
      <c r="B1191" s="818"/>
      <c r="C1191" s="818"/>
      <c r="D1191" s="818"/>
      <c r="E1191" s="818"/>
      <c r="F1191" s="818"/>
      <c r="G1191" s="818"/>
      <c r="H1191" s="818"/>
      <c r="I1191" s="818"/>
      <c r="J1191" s="355">
        <f>J1162+1</f>
        <v>42</v>
      </c>
      <c r="Q1191" s="396"/>
      <c r="S1191" s="396"/>
      <c r="T1191" s="396"/>
      <c r="V1191" s="396"/>
      <c r="X1191" s="396"/>
      <c r="Y1191" s="396"/>
      <c r="AA1191" s="396"/>
      <c r="AB1191" s="396"/>
      <c r="AD1191" s="396"/>
      <c r="AE1191" s="396"/>
      <c r="AG1191" s="396"/>
      <c r="AH1191" s="396"/>
      <c r="AJ1191" s="396"/>
      <c r="AK1191" s="396"/>
      <c r="AM1191" s="396"/>
      <c r="AN1191" s="396"/>
      <c r="AP1191" s="396"/>
      <c r="AV1191" s="396"/>
      <c r="AX1191" s="397"/>
      <c r="AY1191" s="398"/>
      <c r="AZ1191" s="399"/>
      <c r="BA1191" s="398"/>
      <c r="BB1191" s="399"/>
      <c r="BC1191" s="398"/>
      <c r="BD1191" s="398"/>
      <c r="BE1191" s="356"/>
      <c r="BF1191" s="356"/>
      <c r="BG1191" s="356"/>
      <c r="BH1191" s="356"/>
    </row>
    <row r="1192" spans="1:83" ht="21" x14ac:dyDescent="0.35">
      <c r="A1192" s="355"/>
      <c r="B1192" s="355"/>
      <c r="C1192" s="355"/>
      <c r="D1192" s="355"/>
      <c r="E1192" s="355"/>
      <c r="F1192" s="355"/>
      <c r="G1192" s="355"/>
      <c r="H1192" s="355"/>
      <c r="I1192" s="355"/>
      <c r="J1192" s="355"/>
      <c r="Q1192" s="396"/>
      <c r="S1192" s="396"/>
      <c r="T1192" s="396"/>
      <c r="V1192" s="396"/>
      <c r="X1192" s="396"/>
      <c r="Y1192" s="396"/>
      <c r="AA1192" s="396"/>
      <c r="AB1192" s="396"/>
      <c r="AD1192" s="396"/>
      <c r="AE1192" s="396"/>
      <c r="AG1192" s="396"/>
      <c r="AH1192" s="396"/>
      <c r="AJ1192" s="396"/>
      <c r="AK1192" s="396"/>
      <c r="AM1192" s="396"/>
      <c r="AN1192" s="396"/>
      <c r="AP1192" s="396"/>
      <c r="AV1192" s="396"/>
      <c r="AX1192" s="397"/>
      <c r="AY1192" s="398"/>
      <c r="AZ1192" s="399"/>
      <c r="BA1192" s="398"/>
      <c r="BB1192" s="399"/>
      <c r="BC1192" s="398"/>
      <c r="BD1192" s="398"/>
      <c r="BE1192" s="356"/>
      <c r="BF1192" s="356"/>
      <c r="BG1192" s="356"/>
      <c r="BH1192" s="356"/>
    </row>
    <row r="1193" spans="1:83" ht="21" x14ac:dyDescent="0.35">
      <c r="A1193" s="356" t="s">
        <v>271</v>
      </c>
      <c r="B1193" s="824" t="s">
        <v>439</v>
      </c>
      <c r="C1193" s="819"/>
      <c r="D1193" s="819"/>
      <c r="E1193" s="819"/>
      <c r="F1193" s="819"/>
      <c r="G1193" s="819"/>
      <c r="H1193" s="819"/>
      <c r="I1193" s="819"/>
      <c r="J1193" s="355"/>
      <c r="Q1193" s="396"/>
      <c r="S1193" s="396"/>
      <c r="T1193" s="396"/>
      <c r="V1193" s="396"/>
      <c r="X1193" s="396"/>
      <c r="Y1193" s="396"/>
      <c r="AA1193" s="396"/>
      <c r="AB1193" s="396"/>
      <c r="AD1193" s="396"/>
      <c r="AE1193" s="396"/>
      <c r="AG1193" s="396"/>
      <c r="AH1193" s="396"/>
      <c r="AJ1193" s="396"/>
      <c r="AK1193" s="396"/>
      <c r="AM1193" s="396"/>
      <c r="AN1193" s="396"/>
      <c r="AP1193" s="396"/>
      <c r="AV1193" s="396"/>
      <c r="AX1193" s="397"/>
      <c r="AY1193" s="398"/>
      <c r="AZ1193" s="399"/>
      <c r="BA1193" s="398"/>
      <c r="BB1193" s="399"/>
      <c r="BC1193" s="398"/>
      <c r="BD1193" s="398"/>
      <c r="BE1193" s="356"/>
      <c r="BF1193" s="356"/>
      <c r="BG1193" s="356"/>
      <c r="BH1193" s="356"/>
    </row>
    <row r="1194" spans="1:83" ht="21" x14ac:dyDescent="0.35">
      <c r="A1194" s="356" t="s">
        <v>272</v>
      </c>
      <c r="B1194" s="819">
        <v>13</v>
      </c>
      <c r="C1194" s="819"/>
      <c r="D1194" s="819"/>
      <c r="E1194" s="819"/>
      <c r="F1194" s="819"/>
      <c r="G1194" s="819"/>
      <c r="H1194" s="819"/>
      <c r="I1194" s="819"/>
      <c r="J1194" s="355"/>
      <c r="Q1194" s="396"/>
      <c r="S1194" s="396"/>
      <c r="T1194" s="396"/>
      <c r="V1194" s="396"/>
      <c r="X1194" s="396"/>
      <c r="Y1194" s="396"/>
      <c r="AA1194" s="396"/>
      <c r="AB1194" s="396"/>
      <c r="AD1194" s="396"/>
      <c r="AE1194" s="396"/>
      <c r="AG1194" s="396"/>
      <c r="AH1194" s="396"/>
      <c r="AJ1194" s="396"/>
      <c r="AK1194" s="396"/>
      <c r="AM1194" s="396"/>
      <c r="AN1194" s="396"/>
      <c r="AP1194" s="396"/>
      <c r="AV1194" s="396"/>
      <c r="AX1194" s="397"/>
      <c r="AY1194" s="398"/>
      <c r="AZ1194" s="399"/>
      <c r="BA1194" s="398"/>
      <c r="BB1194" s="399"/>
      <c r="BC1194" s="398"/>
      <c r="BD1194" s="398"/>
      <c r="BE1194" s="356"/>
      <c r="BF1194" s="360">
        <f>IF(B1194&lt;20,1,"")</f>
        <v>1</v>
      </c>
      <c r="BG1194" s="360" t="str">
        <f>IF(AND(B1194&gt;19,B1194&lt;31),1,"")</f>
        <v/>
      </c>
      <c r="BH1194" s="360" t="str">
        <f>IF(B1194&gt;30,1,"")</f>
        <v/>
      </c>
    </row>
    <row r="1195" spans="1:83" ht="21" x14ac:dyDescent="0.35">
      <c r="A1195" s="356" t="s">
        <v>273</v>
      </c>
      <c r="B1195" s="819" t="s">
        <v>440</v>
      </c>
      <c r="C1195" s="819"/>
      <c r="D1195" s="819"/>
      <c r="E1195" s="819"/>
      <c r="F1195" s="819"/>
      <c r="G1195" s="819"/>
      <c r="H1195" s="819"/>
      <c r="I1195" s="819"/>
      <c r="J1195" s="355"/>
      <c r="Q1195" s="396"/>
      <c r="S1195" s="396"/>
      <c r="T1195" s="396"/>
      <c r="V1195" s="396"/>
      <c r="X1195" s="396"/>
      <c r="Y1195" s="396"/>
      <c r="AA1195" s="396"/>
      <c r="AB1195" s="396"/>
      <c r="AD1195" s="396"/>
      <c r="AE1195" s="396"/>
      <c r="AG1195" s="396"/>
      <c r="AH1195" s="396"/>
      <c r="AJ1195" s="396"/>
      <c r="AK1195" s="396"/>
      <c r="AM1195" s="396"/>
      <c r="AN1195" s="396"/>
      <c r="AP1195" s="396"/>
      <c r="AV1195" s="396"/>
      <c r="AX1195" s="397"/>
      <c r="AY1195" s="398"/>
      <c r="AZ1195" s="399"/>
      <c r="BA1195" s="398"/>
      <c r="BB1195" s="399"/>
      <c r="BC1195" s="398"/>
      <c r="BD1195" s="398"/>
      <c r="BE1195" s="356"/>
      <c r="BF1195" s="356"/>
      <c r="BG1195" s="356"/>
      <c r="BH1195" s="356"/>
    </row>
    <row r="1196" spans="1:83" ht="21.75" thickBot="1" x14ac:dyDescent="0.4">
      <c r="A1196" s="355"/>
      <c r="B1196" s="355"/>
      <c r="C1196" s="355"/>
      <c r="D1196" s="355"/>
      <c r="E1196" s="355"/>
      <c r="F1196" s="355"/>
      <c r="G1196" s="355"/>
      <c r="H1196" s="355"/>
      <c r="I1196" s="355"/>
      <c r="J1196" s="355"/>
      <c r="Q1196" s="396"/>
      <c r="S1196" s="396"/>
      <c r="T1196" s="396"/>
      <c r="V1196" s="396"/>
      <c r="X1196" s="396"/>
      <c r="Y1196" s="396"/>
      <c r="AA1196" s="396"/>
      <c r="AB1196" s="396"/>
      <c r="AD1196" s="396"/>
      <c r="AE1196" s="396"/>
      <c r="AG1196" s="396"/>
      <c r="AH1196" s="396"/>
      <c r="AJ1196" s="396"/>
      <c r="AK1196" s="396"/>
      <c r="AM1196" s="396"/>
      <c r="AN1196" s="396"/>
      <c r="AP1196" s="396"/>
      <c r="AV1196" s="396"/>
      <c r="AX1196" s="397"/>
      <c r="AY1196" s="398"/>
      <c r="AZ1196" s="399"/>
      <c r="BA1196" s="398"/>
      <c r="BB1196" s="399"/>
      <c r="BC1196" s="398"/>
      <c r="BD1196" s="398"/>
      <c r="BE1196" s="356"/>
      <c r="BF1196" s="356"/>
      <c r="BG1196" s="356"/>
      <c r="BH1196" s="356"/>
    </row>
    <row r="1197" spans="1:83" ht="21.75" thickBot="1" x14ac:dyDescent="0.4">
      <c r="A1197" s="368" t="s">
        <v>275</v>
      </c>
      <c r="B1197" s="369">
        <v>3</v>
      </c>
      <c r="C1197" s="370"/>
      <c r="D1197" s="355"/>
      <c r="E1197" s="355"/>
      <c r="F1197" s="355"/>
      <c r="G1197" s="355"/>
      <c r="H1197" s="355"/>
      <c r="I1197" s="355"/>
      <c r="J1197" s="355"/>
      <c r="Q1197" s="364" t="str">
        <f t="shared" ref="Q1197:Q1219" si="1112">IF(A1197="5) Quanto a sua casa pagava de conta de água mensalmente há 10 anos atrás (aproximadamente)?",F1197,"")</f>
        <v/>
      </c>
      <c r="R1197" s="388"/>
      <c r="S1197" s="364" t="str">
        <f t="shared" ref="S1197:S1219" si="1113">IF(A1197="5) Quanto a sua casa pagava de conta de água mensalmente há 10 anos atrás (aproximadamente)?",I1197,"")</f>
        <v/>
      </c>
      <c r="T1197" s="445" t="str">
        <f t="shared" ref="T1197:T1219" si="1114">IF(A1197="6) Quanto a sua casa paga de conta de água hoje?  ",F1197,"")</f>
        <v/>
      </c>
      <c r="U1197" s="388"/>
      <c r="V1197" s="445" t="str">
        <f t="shared" ref="V1197:V1219" si="1115">IF(A1197="7) Quanto você acha que sua casa pagará de conta de água em 2030?",F1197,"")</f>
        <v/>
      </c>
      <c r="W1197" s="388"/>
      <c r="X1197" s="445" t="str">
        <f t="shared" ref="X1197:X1219" si="1116">IF(A1197="7) Quanto você acha que sua casa pagará de conta de água em 2030?",I1197,"")</f>
        <v/>
      </c>
      <c r="Y1197" s="364" t="str">
        <f t="shared" ref="Y1197:Y1219" si="1117">IF(A1197="8) Quanto você acha que sua casa pagará de conta de água em 2050?  ",F1197,"")</f>
        <v/>
      </c>
      <c r="Z1197" s="388"/>
      <c r="AA1197" s="364" t="str">
        <f t="shared" ref="AA1197:AA1219" si="1118">IF(A1197="8) Quanto você acha que sua casa pagará de conta de água em 2050?  ",I1197,"")</f>
        <v/>
      </c>
      <c r="AB1197" s="445" t="str">
        <f t="shared" ref="AB1197:AB1219" si="1119">IF(A1197="9) Há dez anos atrás, sua casa produzia quantas sacolinhas de lixo por semana (aproximadamente)?",F1197,"")</f>
        <v/>
      </c>
      <c r="AC1197" s="388"/>
      <c r="AD1197" s="445" t="str">
        <f t="shared" ref="AD1197:AD1219" si="1120">IF(A1197="9) Há dez anos atrás, sua casa produzia quantas sacolinhas de lixo por semana (aproximadamente)?",I1197,"")</f>
        <v/>
      </c>
      <c r="AE1197" s="364" t="str">
        <f t="shared" ref="AE1197:AE1219" si="1121">IF(A1197="10) Sua casa produz quantas sacolinhas de lixo por semana hoje em dia?   ",F1197,"")</f>
        <v/>
      </c>
      <c r="AF1197" s="388"/>
      <c r="AG1197" s="364"/>
      <c r="AH1197" s="445" t="str">
        <f t="shared" ref="AH1197:AH1219" si="1122">IF(A1197="11) Quantas sacolinhas de lixo você acha que sua casa produzirá por semana em 2030?  ",F1197,"")</f>
        <v/>
      </c>
      <c r="AI1197" s="388"/>
      <c r="AJ1197" s="445" t="str">
        <f t="shared" ref="AJ1197:AJ1219" si="1123">IF(A1197="11) Quantas sacolinhas de lixo você acha que sua casa produzirá por semana em 2030?  ",I1197,"")</f>
        <v/>
      </c>
      <c r="AK1197" s="364" t="str">
        <f t="shared" ref="AK1197:AK1219" si="1124">IF(A1197="12) Quantas sacolinhas de lixo você acha que sua casa produzirá por semana em 2050?  ",F1197,"")</f>
        <v/>
      </c>
      <c r="AL1197" s="388"/>
      <c r="AM1197" s="364" t="str">
        <f t="shared" ref="AM1197:AM1219" si="1125">IF(A1197="12) Quantas sacolinhas de lixo você acha que sua casa produzirá por semana em 2050?  ",I1197,"")</f>
        <v/>
      </c>
      <c r="AN1197" s="445" t="str">
        <f>IF(A1197="13) Qual porcentagem dos recursos financeiros de São Carlos era investida em abastecimento de água e estruturas de saneamento dez anos atrás? ",B1197,"")</f>
        <v/>
      </c>
      <c r="AO1197" s="388"/>
      <c r="AP1197" s="445" t="str">
        <f>IF(A1197="13) Qual porcentagem dos recursos financeiros de São Carlos era investida em abastecimento de água e estruturas de saneamento dez anos atrás? ",F1197,"")</f>
        <v/>
      </c>
      <c r="AQ1197" s="434" t="str">
        <f>IF(A1197="14) Qual porcentagem dos recursos financeiros de São Carlos é investida em abastecimento de água e estruturas de saneamento hoje? ",B1197,"")</f>
        <v/>
      </c>
      <c r="AR1197" s="451"/>
      <c r="AS1197" s="434" t="str">
        <f>IF(A1197="15) Qual porcentagem dos recursos financeiros de São Carlos será investida em abastecimento de água e estruturas de saneamento em 2030? ",B1197,"")</f>
        <v/>
      </c>
      <c r="AT1197" s="389"/>
      <c r="AU1197" s="435" t="str">
        <f>IF(A1197="15) Qual porcentagem dos recursos financeiros de São Carlos será investida em abastecimento de água e estruturas de saneamento em 2030? ",F1197,"")</f>
        <v/>
      </c>
      <c r="AV1197" s="364" t="str">
        <f>IF(A1197="16) Qual porcentagem dos recursos financeiros de São Carlos será investida em abastecimento de água e estruturas de saneamento em 2050?   ",B1197,"")</f>
        <v/>
      </c>
      <c r="AW1197" s="389"/>
      <c r="AX1197" s="365" t="str">
        <f>IF(A1197="16) Qual porcentagem dos recursos financeiros de São Carlos será investida em abastecimento de água e estruturas de saneamento em 2050?   ",B1197,"")</f>
        <v/>
      </c>
      <c r="AY1197" s="366" t="str">
        <f t="shared" ref="AY1197:AY1219" si="1126">IF(A1197="17) De onde vem a água que você bebe?  ",H1197,"")</f>
        <v/>
      </c>
      <c r="AZ1197" s="358" t="str">
        <f t="shared" ref="AZ1197:AZ1219" si="1127">IF(A1197="18) Quem é responsável por trazer água para sua casa?  ",H1197,"")</f>
        <v/>
      </c>
      <c r="BA1197" s="366" t="str">
        <f t="shared" ref="BA1197:BA1219" si="1128">IF(A1197="19) O que acontece com o esgoto que sai da sua casa?  ",H1197,"")</f>
        <v/>
      </c>
      <c r="BB1197" s="358" t="str">
        <f t="shared" ref="BB1197:BB1219" si="1129">IF(A1197="20) Quem consome mais água em sua cidade: a população, as indústrias ou as fazendas? ",H1197,"")</f>
        <v/>
      </c>
      <c r="BC1197" s="366" t="str">
        <f t="shared" ref="BC1197:BC1219" si="1130">IF(A1197="21) Você se preocupa se a cidade em que você mora terá água para beber em 2100?  ",H1197,"")</f>
        <v/>
      </c>
      <c r="BD1197" s="367" t="str">
        <f t="shared" ref="BD1197:BD1219" si="1131">IF(A1197="22) Você acredita que pode ajudar no processo de decisão sobre gerenciamento dos recursos hídricos?  Se sim, como? ",H1197,"")</f>
        <v/>
      </c>
      <c r="BE1197" s="356"/>
      <c r="BF1197" s="356"/>
      <c r="BG1197" s="356"/>
      <c r="BH1197" s="356"/>
    </row>
    <row r="1198" spans="1:83" ht="21.75" thickBot="1" x14ac:dyDescent="0.4">
      <c r="A1198" s="368" t="s">
        <v>276</v>
      </c>
      <c r="B1198" s="369">
        <v>2</v>
      </c>
      <c r="C1198" s="370"/>
      <c r="D1198" s="355"/>
      <c r="E1198" s="355"/>
      <c r="F1198" s="355"/>
      <c r="G1198" s="355"/>
      <c r="H1198" s="355"/>
      <c r="I1198" s="355"/>
      <c r="J1198" s="355"/>
      <c r="Q1198" s="364" t="str">
        <f t="shared" si="1112"/>
        <v/>
      </c>
      <c r="R1198" s="388"/>
      <c r="S1198" s="364" t="str">
        <f t="shared" si="1113"/>
        <v/>
      </c>
      <c r="T1198" s="445" t="str">
        <f t="shared" si="1114"/>
        <v/>
      </c>
      <c r="U1198" s="388"/>
      <c r="V1198" s="445" t="str">
        <f t="shared" si="1115"/>
        <v/>
      </c>
      <c r="W1198" s="388"/>
      <c r="X1198" s="445" t="str">
        <f t="shared" si="1116"/>
        <v/>
      </c>
      <c r="Y1198" s="364" t="str">
        <f t="shared" si="1117"/>
        <v/>
      </c>
      <c r="Z1198" s="388"/>
      <c r="AA1198" s="364" t="str">
        <f t="shared" si="1118"/>
        <v/>
      </c>
      <c r="AB1198" s="445" t="str">
        <f t="shared" si="1119"/>
        <v/>
      </c>
      <c r="AC1198" s="388"/>
      <c r="AD1198" s="445" t="str">
        <f t="shared" si="1120"/>
        <v/>
      </c>
      <c r="AE1198" s="364" t="str">
        <f t="shared" si="1121"/>
        <v/>
      </c>
      <c r="AF1198" s="388"/>
      <c r="AG1198" s="364"/>
      <c r="AH1198" s="445" t="str">
        <f t="shared" si="1122"/>
        <v/>
      </c>
      <c r="AI1198" s="388"/>
      <c r="AJ1198" s="445" t="str">
        <f t="shared" si="1123"/>
        <v/>
      </c>
      <c r="AK1198" s="364" t="str">
        <f t="shared" si="1124"/>
        <v/>
      </c>
      <c r="AL1198" s="388"/>
      <c r="AM1198" s="364" t="str">
        <f t="shared" si="1125"/>
        <v/>
      </c>
      <c r="AN1198" s="445" t="str">
        <f t="shared" ref="AN1198:AN1219" si="1132">IF(A1198="13) Qual porcentagem dos recursos financeiros de São Carlos era investida em abastecimento de água e estruturas de saneamento dez anos atrás? ",B1198,"")</f>
        <v/>
      </c>
      <c r="AO1198" s="388"/>
      <c r="AP1198" s="445" t="str">
        <f t="shared" ref="AP1198:AP1219" si="1133">IF(A1198="13) Qual porcentagem dos recursos financeiros de São Carlos era investida em abastecimento de água e estruturas de saneamento dez anos atrás? ",F1198,"")</f>
        <v/>
      </c>
      <c r="AQ1198" s="434" t="str">
        <f t="shared" ref="AQ1198:AQ1219" si="1134">IF(A1198="14) Qual porcentagem dos recursos financeiros de São Carlos é investida em abastecimento de água e estruturas de saneamento hoje? ",B1198,"")</f>
        <v/>
      </c>
      <c r="AR1198" s="451"/>
      <c r="AS1198" s="434" t="str">
        <f t="shared" ref="AS1198:AS1219" si="1135">IF(A1198="15) Qual porcentagem dos recursos financeiros de São Carlos será investida em abastecimento de água e estruturas de saneamento em 2030? ",B1198,"")</f>
        <v/>
      </c>
      <c r="AT1198" s="389"/>
      <c r="AU1198" s="435" t="str">
        <f t="shared" ref="AU1198:AU1219" si="1136">IF(A1198="15) Qual porcentagem dos recursos financeiros de São Carlos será investida em abastecimento de água e estruturas de saneamento em 2030? ",F1198,"")</f>
        <v/>
      </c>
      <c r="AV1198" s="364" t="str">
        <f t="shared" ref="AV1198:AV1219" si="1137">IF(A1198="16) Qual porcentagem dos recursos financeiros de São Carlos será investida em abastecimento de água e estruturas de saneamento em 2050?   ",B1198,"")</f>
        <v/>
      </c>
      <c r="AW1198" s="389"/>
      <c r="AX1198" s="365" t="str">
        <f t="shared" ref="AX1198:AX1219" si="1138">IF(A1198="16) Qual porcentagem dos recursos financeiros de São Carlos será investida em abastecimento de água e estruturas de saneamento em 2050?   ",B1198,"")</f>
        <v/>
      </c>
      <c r="AY1198" s="366" t="str">
        <f t="shared" si="1126"/>
        <v/>
      </c>
      <c r="AZ1198" s="358" t="str">
        <f t="shared" si="1127"/>
        <v/>
      </c>
      <c r="BA1198" s="366" t="str">
        <f t="shared" si="1128"/>
        <v/>
      </c>
      <c r="BB1198" s="358" t="str">
        <f t="shared" si="1129"/>
        <v/>
      </c>
      <c r="BC1198" s="366" t="str">
        <f t="shared" si="1130"/>
        <v/>
      </c>
      <c r="BD1198" s="367" t="str">
        <f t="shared" si="1131"/>
        <v/>
      </c>
      <c r="BE1198" s="356"/>
      <c r="BF1198" s="356"/>
      <c r="BG1198" s="356"/>
      <c r="BH1198" s="356"/>
    </row>
    <row r="1199" spans="1:83" ht="21.75" thickBot="1" x14ac:dyDescent="0.4">
      <c r="A1199" s="368" t="s">
        <v>277</v>
      </c>
      <c r="B1199" s="369">
        <v>3</v>
      </c>
      <c r="C1199" s="371"/>
      <c r="D1199" s="355"/>
      <c r="E1199" s="355"/>
      <c r="F1199" s="355"/>
      <c r="G1199" s="355"/>
      <c r="H1199" s="355"/>
      <c r="I1199" s="355"/>
      <c r="J1199" s="355"/>
      <c r="Q1199" s="364" t="str">
        <f t="shared" si="1112"/>
        <v/>
      </c>
      <c r="R1199" s="388"/>
      <c r="S1199" s="364" t="str">
        <f t="shared" si="1113"/>
        <v/>
      </c>
      <c r="T1199" s="445" t="str">
        <f t="shared" si="1114"/>
        <v/>
      </c>
      <c r="U1199" s="388"/>
      <c r="V1199" s="445" t="str">
        <f t="shared" si="1115"/>
        <v/>
      </c>
      <c r="W1199" s="388"/>
      <c r="X1199" s="445" t="str">
        <f t="shared" si="1116"/>
        <v/>
      </c>
      <c r="Y1199" s="364" t="str">
        <f t="shared" si="1117"/>
        <v/>
      </c>
      <c r="Z1199" s="388"/>
      <c r="AA1199" s="364" t="str">
        <f t="shared" si="1118"/>
        <v/>
      </c>
      <c r="AB1199" s="445" t="str">
        <f t="shared" si="1119"/>
        <v/>
      </c>
      <c r="AC1199" s="388"/>
      <c r="AD1199" s="445" t="str">
        <f t="shared" si="1120"/>
        <v/>
      </c>
      <c r="AE1199" s="364" t="str">
        <f t="shared" si="1121"/>
        <v/>
      </c>
      <c r="AF1199" s="388"/>
      <c r="AG1199" s="364"/>
      <c r="AH1199" s="445" t="str">
        <f t="shared" si="1122"/>
        <v/>
      </c>
      <c r="AI1199" s="388"/>
      <c r="AJ1199" s="445" t="str">
        <f t="shared" si="1123"/>
        <v/>
      </c>
      <c r="AK1199" s="364" t="str">
        <f t="shared" si="1124"/>
        <v/>
      </c>
      <c r="AL1199" s="388"/>
      <c r="AM1199" s="364" t="str">
        <f t="shared" si="1125"/>
        <v/>
      </c>
      <c r="AN1199" s="445" t="str">
        <f t="shared" si="1132"/>
        <v/>
      </c>
      <c r="AO1199" s="388"/>
      <c r="AP1199" s="445" t="str">
        <f t="shared" si="1133"/>
        <v/>
      </c>
      <c r="AQ1199" s="434" t="str">
        <f t="shared" si="1134"/>
        <v/>
      </c>
      <c r="AR1199" s="451"/>
      <c r="AS1199" s="434" t="str">
        <f t="shared" si="1135"/>
        <v/>
      </c>
      <c r="AT1199" s="389"/>
      <c r="AU1199" s="435" t="str">
        <f t="shared" si="1136"/>
        <v/>
      </c>
      <c r="AV1199" s="364" t="str">
        <f t="shared" si="1137"/>
        <v/>
      </c>
      <c r="AW1199" s="389"/>
      <c r="AX1199" s="365" t="str">
        <f t="shared" si="1138"/>
        <v/>
      </c>
      <c r="AY1199" s="366" t="str">
        <f t="shared" si="1126"/>
        <v/>
      </c>
      <c r="AZ1199" s="358" t="str">
        <f t="shared" si="1127"/>
        <v/>
      </c>
      <c r="BA1199" s="366" t="str">
        <f t="shared" si="1128"/>
        <v/>
      </c>
      <c r="BB1199" s="358" t="str">
        <f t="shared" si="1129"/>
        <v/>
      </c>
      <c r="BC1199" s="366" t="str">
        <f t="shared" si="1130"/>
        <v/>
      </c>
      <c r="BD1199" s="367" t="str">
        <f t="shared" si="1131"/>
        <v/>
      </c>
      <c r="BE1199" s="356"/>
      <c r="BF1199" s="356"/>
      <c r="BG1199" s="356"/>
      <c r="BH1199" s="356"/>
    </row>
    <row r="1200" spans="1:83" ht="21.75" thickBot="1" x14ac:dyDescent="0.4">
      <c r="A1200" s="368" t="s">
        <v>278</v>
      </c>
      <c r="B1200" s="369">
        <v>2</v>
      </c>
      <c r="C1200" s="370"/>
      <c r="D1200" s="355"/>
      <c r="E1200" s="355"/>
      <c r="F1200" s="355"/>
      <c r="G1200" s="355"/>
      <c r="H1200" s="355"/>
      <c r="I1200" s="355"/>
      <c r="J1200" s="355"/>
      <c r="Q1200" s="364" t="str">
        <f t="shared" si="1112"/>
        <v/>
      </c>
      <c r="R1200" s="388"/>
      <c r="S1200" s="364" t="str">
        <f t="shared" si="1113"/>
        <v/>
      </c>
      <c r="T1200" s="445" t="str">
        <f t="shared" si="1114"/>
        <v/>
      </c>
      <c r="U1200" s="388"/>
      <c r="V1200" s="445" t="str">
        <f t="shared" si="1115"/>
        <v/>
      </c>
      <c r="W1200" s="388"/>
      <c r="X1200" s="445" t="str">
        <f t="shared" si="1116"/>
        <v/>
      </c>
      <c r="Y1200" s="364" t="str">
        <f t="shared" si="1117"/>
        <v/>
      </c>
      <c r="Z1200" s="388"/>
      <c r="AA1200" s="364" t="str">
        <f t="shared" si="1118"/>
        <v/>
      </c>
      <c r="AB1200" s="445" t="str">
        <f t="shared" si="1119"/>
        <v/>
      </c>
      <c r="AC1200" s="388"/>
      <c r="AD1200" s="445" t="str">
        <f t="shared" si="1120"/>
        <v/>
      </c>
      <c r="AE1200" s="364" t="str">
        <f t="shared" si="1121"/>
        <v/>
      </c>
      <c r="AF1200" s="388"/>
      <c r="AG1200" s="364"/>
      <c r="AH1200" s="445" t="str">
        <f t="shared" si="1122"/>
        <v/>
      </c>
      <c r="AI1200" s="388"/>
      <c r="AJ1200" s="445" t="str">
        <f t="shared" si="1123"/>
        <v/>
      </c>
      <c r="AK1200" s="364" t="str">
        <f t="shared" si="1124"/>
        <v/>
      </c>
      <c r="AL1200" s="388"/>
      <c r="AM1200" s="364" t="str">
        <f t="shared" si="1125"/>
        <v/>
      </c>
      <c r="AN1200" s="445" t="str">
        <f t="shared" si="1132"/>
        <v/>
      </c>
      <c r="AO1200" s="388"/>
      <c r="AP1200" s="445" t="str">
        <f t="shared" si="1133"/>
        <v/>
      </c>
      <c r="AQ1200" s="434" t="str">
        <f t="shared" si="1134"/>
        <v/>
      </c>
      <c r="AR1200" s="451"/>
      <c r="AS1200" s="434" t="str">
        <f t="shared" si="1135"/>
        <v/>
      </c>
      <c r="AT1200" s="389"/>
      <c r="AU1200" s="435" t="str">
        <f t="shared" si="1136"/>
        <v/>
      </c>
      <c r="AV1200" s="364" t="str">
        <f t="shared" si="1137"/>
        <v/>
      </c>
      <c r="AW1200" s="389"/>
      <c r="AX1200" s="365" t="str">
        <f t="shared" si="1138"/>
        <v/>
      </c>
      <c r="AY1200" s="366" t="str">
        <f t="shared" si="1126"/>
        <v/>
      </c>
      <c r="AZ1200" s="358" t="str">
        <f t="shared" si="1127"/>
        <v/>
      </c>
      <c r="BA1200" s="366" t="str">
        <f t="shared" si="1128"/>
        <v/>
      </c>
      <c r="BB1200" s="358" t="str">
        <f t="shared" si="1129"/>
        <v/>
      </c>
      <c r="BC1200" s="366" t="str">
        <f t="shared" si="1130"/>
        <v/>
      </c>
      <c r="BD1200" s="367" t="str">
        <f t="shared" si="1131"/>
        <v/>
      </c>
      <c r="BE1200" s="356"/>
      <c r="BF1200" s="356"/>
      <c r="BG1200" s="356"/>
      <c r="BH1200" s="356"/>
    </row>
    <row r="1201" spans="1:60" ht="21.75" thickBot="1" x14ac:dyDescent="0.4">
      <c r="A1201" s="368" t="s">
        <v>279</v>
      </c>
      <c r="B1201" s="369">
        <v>120</v>
      </c>
      <c r="C1201" s="372"/>
      <c r="D1201" s="814" t="s">
        <v>280</v>
      </c>
      <c r="E1201" s="815"/>
      <c r="F1201" s="373">
        <f>IF(B1197&gt;0,B1201/B1197,"")</f>
        <v>40</v>
      </c>
      <c r="G1201" s="368" t="s">
        <v>281</v>
      </c>
      <c r="H1201" s="374"/>
      <c r="I1201" s="375">
        <f>IF(B1197&gt;0,(F1201-F1202)/F1202,"")</f>
        <v>0.33333333333333331</v>
      </c>
      <c r="J1201" s="355"/>
      <c r="Q1201" s="364">
        <f t="shared" si="1112"/>
        <v>40</v>
      </c>
      <c r="R1201" s="388"/>
      <c r="S1201" s="364">
        <f t="shared" si="1113"/>
        <v>0.33333333333333331</v>
      </c>
      <c r="T1201" s="445" t="str">
        <f t="shared" si="1114"/>
        <v/>
      </c>
      <c r="U1201" s="388"/>
      <c r="V1201" s="445" t="str">
        <f t="shared" si="1115"/>
        <v/>
      </c>
      <c r="W1201" s="388"/>
      <c r="X1201" s="445" t="str">
        <f t="shared" si="1116"/>
        <v/>
      </c>
      <c r="Y1201" s="364" t="str">
        <f t="shared" si="1117"/>
        <v/>
      </c>
      <c r="Z1201" s="388"/>
      <c r="AA1201" s="364" t="str">
        <f t="shared" si="1118"/>
        <v/>
      </c>
      <c r="AB1201" s="445" t="str">
        <f t="shared" si="1119"/>
        <v/>
      </c>
      <c r="AC1201" s="388"/>
      <c r="AD1201" s="445" t="str">
        <f t="shared" si="1120"/>
        <v/>
      </c>
      <c r="AE1201" s="364" t="str">
        <f t="shared" si="1121"/>
        <v/>
      </c>
      <c r="AF1201" s="388"/>
      <c r="AG1201" s="364"/>
      <c r="AH1201" s="445" t="str">
        <f t="shared" si="1122"/>
        <v/>
      </c>
      <c r="AI1201" s="388"/>
      <c r="AJ1201" s="445" t="str">
        <f t="shared" si="1123"/>
        <v/>
      </c>
      <c r="AK1201" s="364" t="str">
        <f t="shared" si="1124"/>
        <v/>
      </c>
      <c r="AL1201" s="388"/>
      <c r="AM1201" s="364" t="str">
        <f t="shared" si="1125"/>
        <v/>
      </c>
      <c r="AN1201" s="445" t="str">
        <f t="shared" si="1132"/>
        <v/>
      </c>
      <c r="AO1201" s="388"/>
      <c r="AP1201" s="445" t="str">
        <f t="shared" si="1133"/>
        <v/>
      </c>
      <c r="AQ1201" s="434" t="str">
        <f t="shared" si="1134"/>
        <v/>
      </c>
      <c r="AR1201" s="451"/>
      <c r="AS1201" s="434" t="str">
        <f t="shared" si="1135"/>
        <v/>
      </c>
      <c r="AT1201" s="389"/>
      <c r="AU1201" s="435" t="str">
        <f t="shared" si="1136"/>
        <v/>
      </c>
      <c r="AV1201" s="364" t="str">
        <f t="shared" si="1137"/>
        <v/>
      </c>
      <c r="AW1201" s="389"/>
      <c r="AX1201" s="365" t="str">
        <f t="shared" si="1138"/>
        <v/>
      </c>
      <c r="AY1201" s="366" t="str">
        <f t="shared" si="1126"/>
        <v/>
      </c>
      <c r="AZ1201" s="358" t="str">
        <f t="shared" si="1127"/>
        <v/>
      </c>
      <c r="BA1201" s="366" t="str">
        <f t="shared" si="1128"/>
        <v/>
      </c>
      <c r="BB1201" s="358" t="str">
        <f t="shared" si="1129"/>
        <v/>
      </c>
      <c r="BC1201" s="366" t="str">
        <f t="shared" si="1130"/>
        <v/>
      </c>
      <c r="BD1201" s="367" t="str">
        <f t="shared" si="1131"/>
        <v/>
      </c>
      <c r="BE1201" s="356"/>
      <c r="BF1201" s="356"/>
      <c r="BG1201" s="356"/>
      <c r="BH1201" s="356"/>
    </row>
    <row r="1202" spans="1:60" ht="21.75" thickBot="1" x14ac:dyDescent="0.4">
      <c r="A1202" s="368" t="s">
        <v>282</v>
      </c>
      <c r="B1202" s="369">
        <v>60</v>
      </c>
      <c r="C1202" s="372"/>
      <c r="D1202" s="814" t="s">
        <v>280</v>
      </c>
      <c r="E1202" s="815"/>
      <c r="F1202" s="373">
        <f>IF(B1198&gt;0,B1202/B1198,"")</f>
        <v>30</v>
      </c>
      <c r="G1202" s="376"/>
      <c r="H1202" s="377"/>
      <c r="I1202" s="378"/>
      <c r="J1202" s="355"/>
      <c r="Q1202" s="364" t="str">
        <f t="shared" si="1112"/>
        <v/>
      </c>
      <c r="R1202" s="388"/>
      <c r="S1202" s="364" t="str">
        <f t="shared" si="1113"/>
        <v/>
      </c>
      <c r="T1202" s="445">
        <f t="shared" si="1114"/>
        <v>30</v>
      </c>
      <c r="U1202" s="388"/>
      <c r="V1202" s="445" t="str">
        <f t="shared" si="1115"/>
        <v/>
      </c>
      <c r="W1202" s="388"/>
      <c r="X1202" s="445" t="str">
        <f t="shared" si="1116"/>
        <v/>
      </c>
      <c r="Y1202" s="364" t="str">
        <f t="shared" si="1117"/>
        <v/>
      </c>
      <c r="Z1202" s="388"/>
      <c r="AA1202" s="364" t="str">
        <f t="shared" si="1118"/>
        <v/>
      </c>
      <c r="AB1202" s="445" t="str">
        <f t="shared" si="1119"/>
        <v/>
      </c>
      <c r="AC1202" s="388"/>
      <c r="AD1202" s="445" t="str">
        <f t="shared" si="1120"/>
        <v/>
      </c>
      <c r="AE1202" s="364" t="str">
        <f t="shared" si="1121"/>
        <v/>
      </c>
      <c r="AF1202" s="388"/>
      <c r="AG1202" s="364"/>
      <c r="AH1202" s="445" t="str">
        <f t="shared" si="1122"/>
        <v/>
      </c>
      <c r="AI1202" s="388"/>
      <c r="AJ1202" s="445" t="str">
        <f t="shared" si="1123"/>
        <v/>
      </c>
      <c r="AK1202" s="364" t="str">
        <f t="shared" si="1124"/>
        <v/>
      </c>
      <c r="AL1202" s="388"/>
      <c r="AM1202" s="364" t="str">
        <f t="shared" si="1125"/>
        <v/>
      </c>
      <c r="AN1202" s="445" t="str">
        <f t="shared" si="1132"/>
        <v/>
      </c>
      <c r="AO1202" s="388"/>
      <c r="AP1202" s="445" t="str">
        <f t="shared" si="1133"/>
        <v/>
      </c>
      <c r="AQ1202" s="434" t="str">
        <f t="shared" si="1134"/>
        <v/>
      </c>
      <c r="AR1202" s="451"/>
      <c r="AS1202" s="434" t="str">
        <f t="shared" si="1135"/>
        <v/>
      </c>
      <c r="AT1202" s="389"/>
      <c r="AU1202" s="435" t="str">
        <f t="shared" si="1136"/>
        <v/>
      </c>
      <c r="AV1202" s="364" t="str">
        <f t="shared" si="1137"/>
        <v/>
      </c>
      <c r="AW1202" s="389"/>
      <c r="AX1202" s="365" t="str">
        <f t="shared" si="1138"/>
        <v/>
      </c>
      <c r="AY1202" s="366" t="str">
        <f t="shared" si="1126"/>
        <v/>
      </c>
      <c r="AZ1202" s="358" t="str">
        <f t="shared" si="1127"/>
        <v/>
      </c>
      <c r="BA1202" s="366" t="str">
        <f t="shared" si="1128"/>
        <v/>
      </c>
      <c r="BB1202" s="358" t="str">
        <f t="shared" si="1129"/>
        <v/>
      </c>
      <c r="BC1202" s="366" t="str">
        <f t="shared" si="1130"/>
        <v/>
      </c>
      <c r="BD1202" s="367" t="str">
        <f t="shared" si="1131"/>
        <v/>
      </c>
      <c r="BE1202" s="356"/>
      <c r="BF1202" s="356"/>
      <c r="BG1202" s="356"/>
      <c r="BH1202" s="356"/>
    </row>
    <row r="1203" spans="1:60" ht="21.75" thickBot="1" x14ac:dyDescent="0.4">
      <c r="A1203" s="368" t="s">
        <v>283</v>
      </c>
      <c r="B1203" s="369">
        <v>150</v>
      </c>
      <c r="C1203" s="372"/>
      <c r="D1203" s="814" t="s">
        <v>280</v>
      </c>
      <c r="E1203" s="815"/>
      <c r="F1203" s="373">
        <f>IF(B1199&gt;0,B1203/B1199,"")</f>
        <v>50</v>
      </c>
      <c r="G1203" s="368" t="s">
        <v>284</v>
      </c>
      <c r="H1203" s="374"/>
      <c r="I1203" s="375">
        <f>IF(B1198&gt;0,(F1203-F1202)/F1202,"")</f>
        <v>0.66666666666666663</v>
      </c>
      <c r="J1203" s="355"/>
      <c r="Q1203" s="364" t="str">
        <f t="shared" si="1112"/>
        <v/>
      </c>
      <c r="R1203" s="388"/>
      <c r="S1203" s="364" t="str">
        <f t="shared" si="1113"/>
        <v/>
      </c>
      <c r="T1203" s="445" t="str">
        <f t="shared" si="1114"/>
        <v/>
      </c>
      <c r="U1203" s="388"/>
      <c r="V1203" s="445">
        <f t="shared" si="1115"/>
        <v>50</v>
      </c>
      <c r="W1203" s="388"/>
      <c r="X1203" s="445">
        <f t="shared" si="1116"/>
        <v>0.66666666666666663</v>
      </c>
      <c r="Y1203" s="364" t="str">
        <f t="shared" si="1117"/>
        <v/>
      </c>
      <c r="Z1203" s="388"/>
      <c r="AA1203" s="364" t="str">
        <f t="shared" si="1118"/>
        <v/>
      </c>
      <c r="AB1203" s="445" t="str">
        <f t="shared" si="1119"/>
        <v/>
      </c>
      <c r="AC1203" s="388"/>
      <c r="AD1203" s="445" t="str">
        <f t="shared" si="1120"/>
        <v/>
      </c>
      <c r="AE1203" s="364" t="str">
        <f t="shared" si="1121"/>
        <v/>
      </c>
      <c r="AF1203" s="388"/>
      <c r="AG1203" s="364"/>
      <c r="AH1203" s="445" t="str">
        <f t="shared" si="1122"/>
        <v/>
      </c>
      <c r="AI1203" s="388"/>
      <c r="AJ1203" s="445" t="str">
        <f t="shared" si="1123"/>
        <v/>
      </c>
      <c r="AK1203" s="364" t="str">
        <f t="shared" si="1124"/>
        <v/>
      </c>
      <c r="AL1203" s="388"/>
      <c r="AM1203" s="364" t="str">
        <f t="shared" si="1125"/>
        <v/>
      </c>
      <c r="AN1203" s="445" t="str">
        <f t="shared" si="1132"/>
        <v/>
      </c>
      <c r="AO1203" s="388"/>
      <c r="AP1203" s="445" t="str">
        <f t="shared" si="1133"/>
        <v/>
      </c>
      <c r="AQ1203" s="434" t="str">
        <f t="shared" si="1134"/>
        <v/>
      </c>
      <c r="AR1203" s="451"/>
      <c r="AS1203" s="434" t="str">
        <f t="shared" si="1135"/>
        <v/>
      </c>
      <c r="AT1203" s="389"/>
      <c r="AU1203" s="435" t="str">
        <f t="shared" si="1136"/>
        <v/>
      </c>
      <c r="AV1203" s="364" t="str">
        <f t="shared" si="1137"/>
        <v/>
      </c>
      <c r="AW1203" s="389"/>
      <c r="AX1203" s="365" t="str">
        <f t="shared" si="1138"/>
        <v/>
      </c>
      <c r="AY1203" s="366" t="str">
        <f t="shared" si="1126"/>
        <v/>
      </c>
      <c r="AZ1203" s="358" t="str">
        <f t="shared" si="1127"/>
        <v/>
      </c>
      <c r="BA1203" s="366" t="str">
        <f t="shared" si="1128"/>
        <v/>
      </c>
      <c r="BB1203" s="358" t="str">
        <f t="shared" si="1129"/>
        <v/>
      </c>
      <c r="BC1203" s="366" t="str">
        <f t="shared" si="1130"/>
        <v/>
      </c>
      <c r="BD1203" s="367" t="str">
        <f t="shared" si="1131"/>
        <v/>
      </c>
      <c r="BE1203" s="356"/>
      <c r="BF1203" s="356"/>
      <c r="BG1203" s="356"/>
      <c r="BH1203" s="356"/>
    </row>
    <row r="1204" spans="1:60" ht="21.75" thickBot="1" x14ac:dyDescent="0.4">
      <c r="A1204" s="368" t="s">
        <v>285</v>
      </c>
      <c r="B1204" s="369">
        <v>300</v>
      </c>
      <c r="C1204" s="372"/>
      <c r="D1204" s="814" t="s">
        <v>280</v>
      </c>
      <c r="E1204" s="815"/>
      <c r="F1204" s="373">
        <f>IF(B1200&gt;0,B1204/B1200,"")</f>
        <v>150</v>
      </c>
      <c r="G1204" s="368" t="s">
        <v>286</v>
      </c>
      <c r="H1204" s="374"/>
      <c r="I1204" s="375">
        <f>IF(B1199&gt;0,(F1204-F1202)/F1202,"")</f>
        <v>4</v>
      </c>
      <c r="J1204" s="355"/>
      <c r="Q1204" s="364" t="str">
        <f t="shared" si="1112"/>
        <v/>
      </c>
      <c r="R1204" s="388"/>
      <c r="S1204" s="364" t="str">
        <f t="shared" si="1113"/>
        <v/>
      </c>
      <c r="T1204" s="445" t="str">
        <f t="shared" si="1114"/>
        <v/>
      </c>
      <c r="U1204" s="388"/>
      <c r="V1204" s="445" t="str">
        <f t="shared" si="1115"/>
        <v/>
      </c>
      <c r="W1204" s="388"/>
      <c r="X1204" s="445" t="str">
        <f t="shared" si="1116"/>
        <v/>
      </c>
      <c r="Y1204" s="364">
        <f t="shared" si="1117"/>
        <v>150</v>
      </c>
      <c r="Z1204" s="388"/>
      <c r="AA1204" s="364">
        <f t="shared" si="1118"/>
        <v>4</v>
      </c>
      <c r="AB1204" s="445" t="str">
        <f t="shared" si="1119"/>
        <v/>
      </c>
      <c r="AC1204" s="388"/>
      <c r="AD1204" s="445" t="str">
        <f t="shared" si="1120"/>
        <v/>
      </c>
      <c r="AE1204" s="364" t="str">
        <f t="shared" si="1121"/>
        <v/>
      </c>
      <c r="AF1204" s="388"/>
      <c r="AG1204" s="364"/>
      <c r="AH1204" s="445" t="str">
        <f t="shared" si="1122"/>
        <v/>
      </c>
      <c r="AI1204" s="388"/>
      <c r="AJ1204" s="445" t="str">
        <f t="shared" si="1123"/>
        <v/>
      </c>
      <c r="AK1204" s="364" t="str">
        <f t="shared" si="1124"/>
        <v/>
      </c>
      <c r="AL1204" s="388"/>
      <c r="AM1204" s="364" t="str">
        <f t="shared" si="1125"/>
        <v/>
      </c>
      <c r="AN1204" s="445" t="str">
        <f t="shared" si="1132"/>
        <v/>
      </c>
      <c r="AO1204" s="388"/>
      <c r="AP1204" s="445" t="str">
        <f t="shared" si="1133"/>
        <v/>
      </c>
      <c r="AQ1204" s="434" t="str">
        <f t="shared" si="1134"/>
        <v/>
      </c>
      <c r="AR1204" s="451"/>
      <c r="AS1204" s="434" t="str">
        <f t="shared" si="1135"/>
        <v/>
      </c>
      <c r="AT1204" s="389"/>
      <c r="AU1204" s="435" t="str">
        <f t="shared" si="1136"/>
        <v/>
      </c>
      <c r="AV1204" s="364" t="str">
        <f t="shared" si="1137"/>
        <v/>
      </c>
      <c r="AW1204" s="389"/>
      <c r="AX1204" s="365" t="str">
        <f t="shared" si="1138"/>
        <v/>
      </c>
      <c r="AY1204" s="366" t="str">
        <f t="shared" si="1126"/>
        <v/>
      </c>
      <c r="AZ1204" s="358" t="str">
        <f t="shared" si="1127"/>
        <v/>
      </c>
      <c r="BA1204" s="366" t="str">
        <f t="shared" si="1128"/>
        <v/>
      </c>
      <c r="BB1204" s="358" t="str">
        <f t="shared" si="1129"/>
        <v/>
      </c>
      <c r="BC1204" s="366" t="str">
        <f t="shared" si="1130"/>
        <v/>
      </c>
      <c r="BD1204" s="367" t="str">
        <f t="shared" si="1131"/>
        <v/>
      </c>
      <c r="BE1204" s="356"/>
      <c r="BF1204" s="356"/>
      <c r="BG1204" s="356"/>
      <c r="BH1204" s="356"/>
    </row>
    <row r="1205" spans="1:60" ht="21.75" thickBot="1" x14ac:dyDescent="0.4">
      <c r="A1205" s="368" t="s">
        <v>287</v>
      </c>
      <c r="B1205" s="369">
        <v>4</v>
      </c>
      <c r="C1205" s="372"/>
      <c r="D1205" s="814" t="s">
        <v>288</v>
      </c>
      <c r="E1205" s="815"/>
      <c r="F1205" s="373">
        <f>IF(B1201&gt;0,B1205/B1197,"")</f>
        <v>1.3333333333333333</v>
      </c>
      <c r="G1205" s="368" t="s">
        <v>281</v>
      </c>
      <c r="H1205" s="374"/>
      <c r="I1205" s="375">
        <f>IF(B1201&gt;0,(F1205-F1206)/F1206,"")</f>
        <v>1.6666666666666665</v>
      </c>
      <c r="J1205" s="355"/>
      <c r="Q1205" s="364" t="str">
        <f t="shared" si="1112"/>
        <v/>
      </c>
      <c r="R1205" s="388"/>
      <c r="S1205" s="364" t="str">
        <f t="shared" si="1113"/>
        <v/>
      </c>
      <c r="T1205" s="445" t="str">
        <f t="shared" si="1114"/>
        <v/>
      </c>
      <c r="U1205" s="388"/>
      <c r="V1205" s="445" t="str">
        <f t="shared" si="1115"/>
        <v/>
      </c>
      <c r="W1205" s="388"/>
      <c r="X1205" s="445" t="str">
        <f t="shared" si="1116"/>
        <v/>
      </c>
      <c r="Y1205" s="364" t="str">
        <f t="shared" si="1117"/>
        <v/>
      </c>
      <c r="Z1205" s="388"/>
      <c r="AA1205" s="364" t="str">
        <f t="shared" si="1118"/>
        <v/>
      </c>
      <c r="AB1205" s="445">
        <f t="shared" si="1119"/>
        <v>1.3333333333333333</v>
      </c>
      <c r="AC1205" s="388"/>
      <c r="AD1205" s="445">
        <f t="shared" si="1120"/>
        <v>1.6666666666666665</v>
      </c>
      <c r="AE1205" s="364" t="str">
        <f t="shared" si="1121"/>
        <v/>
      </c>
      <c r="AF1205" s="388"/>
      <c r="AG1205" s="364"/>
      <c r="AH1205" s="445" t="str">
        <f t="shared" si="1122"/>
        <v/>
      </c>
      <c r="AI1205" s="388"/>
      <c r="AJ1205" s="445" t="str">
        <f t="shared" si="1123"/>
        <v/>
      </c>
      <c r="AK1205" s="364" t="str">
        <f t="shared" si="1124"/>
        <v/>
      </c>
      <c r="AL1205" s="388"/>
      <c r="AM1205" s="364" t="str">
        <f t="shared" si="1125"/>
        <v/>
      </c>
      <c r="AN1205" s="445" t="str">
        <f t="shared" si="1132"/>
        <v/>
      </c>
      <c r="AO1205" s="388"/>
      <c r="AP1205" s="445" t="str">
        <f t="shared" si="1133"/>
        <v/>
      </c>
      <c r="AQ1205" s="434" t="str">
        <f t="shared" si="1134"/>
        <v/>
      </c>
      <c r="AR1205" s="451"/>
      <c r="AS1205" s="434" t="str">
        <f t="shared" si="1135"/>
        <v/>
      </c>
      <c r="AT1205" s="389"/>
      <c r="AU1205" s="435" t="str">
        <f t="shared" si="1136"/>
        <v/>
      </c>
      <c r="AV1205" s="364" t="str">
        <f t="shared" si="1137"/>
        <v/>
      </c>
      <c r="AW1205" s="389"/>
      <c r="AX1205" s="365" t="str">
        <f t="shared" si="1138"/>
        <v/>
      </c>
      <c r="AY1205" s="366" t="str">
        <f t="shared" si="1126"/>
        <v/>
      </c>
      <c r="AZ1205" s="358" t="str">
        <f t="shared" si="1127"/>
        <v/>
      </c>
      <c r="BA1205" s="366" t="str">
        <f t="shared" si="1128"/>
        <v/>
      </c>
      <c r="BB1205" s="358" t="str">
        <f t="shared" si="1129"/>
        <v/>
      </c>
      <c r="BC1205" s="366" t="str">
        <f t="shared" si="1130"/>
        <v/>
      </c>
      <c r="BD1205" s="367" t="str">
        <f t="shared" si="1131"/>
        <v/>
      </c>
      <c r="BE1205" s="356"/>
      <c r="BF1205" s="356"/>
      <c r="BG1205" s="356"/>
      <c r="BH1205" s="356"/>
    </row>
    <row r="1206" spans="1:60" ht="21.75" thickBot="1" x14ac:dyDescent="0.4">
      <c r="A1206" s="368" t="s">
        <v>289</v>
      </c>
      <c r="B1206" s="369">
        <v>1</v>
      </c>
      <c r="C1206" s="372"/>
      <c r="D1206" s="816" t="s">
        <v>288</v>
      </c>
      <c r="E1206" s="817"/>
      <c r="F1206" s="373">
        <f>IF(B1202&gt;0,B1206/B1198,"")</f>
        <v>0.5</v>
      </c>
      <c r="G1206" s="379"/>
      <c r="H1206" s="372"/>
      <c r="I1206" s="380"/>
      <c r="J1206" s="355"/>
      <c r="Q1206" s="364" t="str">
        <f t="shared" si="1112"/>
        <v/>
      </c>
      <c r="R1206" s="388"/>
      <c r="S1206" s="364" t="str">
        <f t="shared" si="1113"/>
        <v/>
      </c>
      <c r="T1206" s="445" t="str">
        <f t="shared" si="1114"/>
        <v/>
      </c>
      <c r="U1206" s="388"/>
      <c r="V1206" s="445" t="str">
        <f t="shared" si="1115"/>
        <v/>
      </c>
      <c r="W1206" s="388"/>
      <c r="X1206" s="445" t="str">
        <f t="shared" si="1116"/>
        <v/>
      </c>
      <c r="Y1206" s="364" t="str">
        <f t="shared" si="1117"/>
        <v/>
      </c>
      <c r="Z1206" s="388"/>
      <c r="AA1206" s="364" t="str">
        <f t="shared" si="1118"/>
        <v/>
      </c>
      <c r="AB1206" s="445" t="str">
        <f t="shared" si="1119"/>
        <v/>
      </c>
      <c r="AC1206" s="388"/>
      <c r="AD1206" s="445" t="str">
        <f t="shared" si="1120"/>
        <v/>
      </c>
      <c r="AE1206" s="364">
        <f t="shared" si="1121"/>
        <v>0.5</v>
      </c>
      <c r="AF1206" s="388"/>
      <c r="AG1206" s="364"/>
      <c r="AH1206" s="445" t="str">
        <f t="shared" si="1122"/>
        <v/>
      </c>
      <c r="AI1206" s="388"/>
      <c r="AJ1206" s="445" t="str">
        <f t="shared" si="1123"/>
        <v/>
      </c>
      <c r="AK1206" s="364" t="str">
        <f t="shared" si="1124"/>
        <v/>
      </c>
      <c r="AL1206" s="388"/>
      <c r="AM1206" s="364" t="str">
        <f t="shared" si="1125"/>
        <v/>
      </c>
      <c r="AN1206" s="445" t="str">
        <f t="shared" si="1132"/>
        <v/>
      </c>
      <c r="AO1206" s="388"/>
      <c r="AP1206" s="445" t="str">
        <f t="shared" si="1133"/>
        <v/>
      </c>
      <c r="AQ1206" s="434" t="str">
        <f t="shared" si="1134"/>
        <v/>
      </c>
      <c r="AR1206" s="451"/>
      <c r="AS1206" s="434" t="str">
        <f t="shared" si="1135"/>
        <v/>
      </c>
      <c r="AT1206" s="389"/>
      <c r="AU1206" s="435" t="str">
        <f t="shared" si="1136"/>
        <v/>
      </c>
      <c r="AV1206" s="364" t="str">
        <f t="shared" si="1137"/>
        <v/>
      </c>
      <c r="AW1206" s="389"/>
      <c r="AX1206" s="365" t="str">
        <f t="shared" si="1138"/>
        <v/>
      </c>
      <c r="AY1206" s="366" t="str">
        <f t="shared" si="1126"/>
        <v/>
      </c>
      <c r="AZ1206" s="358" t="str">
        <f t="shared" si="1127"/>
        <v/>
      </c>
      <c r="BA1206" s="366" t="str">
        <f t="shared" si="1128"/>
        <v/>
      </c>
      <c r="BB1206" s="358" t="str">
        <f t="shared" si="1129"/>
        <v/>
      </c>
      <c r="BC1206" s="366" t="str">
        <f t="shared" si="1130"/>
        <v/>
      </c>
      <c r="BD1206" s="367" t="str">
        <f t="shared" si="1131"/>
        <v/>
      </c>
      <c r="BE1206" s="356"/>
      <c r="BF1206" s="356"/>
      <c r="BG1206" s="356"/>
      <c r="BH1206" s="356"/>
    </row>
    <row r="1207" spans="1:60" ht="21.75" thickBot="1" x14ac:dyDescent="0.4">
      <c r="A1207" s="368" t="s">
        <v>290</v>
      </c>
      <c r="B1207" s="369">
        <v>1</v>
      </c>
      <c r="C1207" s="372"/>
      <c r="D1207" s="814" t="s">
        <v>288</v>
      </c>
      <c r="E1207" s="815"/>
      <c r="F1207" s="373">
        <f>IF(B1203&gt;0,B1207/B1199,"")</f>
        <v>0.33333333333333331</v>
      </c>
      <c r="G1207" s="368" t="s">
        <v>284</v>
      </c>
      <c r="H1207" s="374"/>
      <c r="I1207" s="375">
        <f>IF(B1202&gt;0,(F1207-F1206)/F1206,"")</f>
        <v>-0.33333333333333337</v>
      </c>
      <c r="J1207" s="355"/>
      <c r="Q1207" s="364" t="str">
        <f t="shared" si="1112"/>
        <v/>
      </c>
      <c r="R1207" s="388"/>
      <c r="S1207" s="364" t="str">
        <f t="shared" si="1113"/>
        <v/>
      </c>
      <c r="T1207" s="445" t="str">
        <f t="shared" si="1114"/>
        <v/>
      </c>
      <c r="U1207" s="388"/>
      <c r="V1207" s="445" t="str">
        <f t="shared" si="1115"/>
        <v/>
      </c>
      <c r="W1207" s="388"/>
      <c r="X1207" s="445" t="str">
        <f t="shared" si="1116"/>
        <v/>
      </c>
      <c r="Y1207" s="364" t="str">
        <f t="shared" si="1117"/>
        <v/>
      </c>
      <c r="Z1207" s="388"/>
      <c r="AA1207" s="364" t="str">
        <f t="shared" si="1118"/>
        <v/>
      </c>
      <c r="AB1207" s="445" t="str">
        <f t="shared" si="1119"/>
        <v/>
      </c>
      <c r="AC1207" s="388"/>
      <c r="AD1207" s="445" t="str">
        <f t="shared" si="1120"/>
        <v/>
      </c>
      <c r="AE1207" s="364" t="str">
        <f t="shared" si="1121"/>
        <v/>
      </c>
      <c r="AF1207" s="388"/>
      <c r="AG1207" s="364"/>
      <c r="AH1207" s="445">
        <f t="shared" si="1122"/>
        <v>0.33333333333333331</v>
      </c>
      <c r="AI1207" s="388"/>
      <c r="AJ1207" s="445">
        <f t="shared" si="1123"/>
        <v>-0.33333333333333337</v>
      </c>
      <c r="AK1207" s="364" t="str">
        <f t="shared" si="1124"/>
        <v/>
      </c>
      <c r="AL1207" s="388"/>
      <c r="AM1207" s="364" t="str">
        <f t="shared" si="1125"/>
        <v/>
      </c>
      <c r="AN1207" s="445" t="str">
        <f t="shared" si="1132"/>
        <v/>
      </c>
      <c r="AO1207" s="388"/>
      <c r="AP1207" s="445" t="str">
        <f t="shared" si="1133"/>
        <v/>
      </c>
      <c r="AQ1207" s="434" t="str">
        <f t="shared" si="1134"/>
        <v/>
      </c>
      <c r="AR1207" s="451"/>
      <c r="AS1207" s="434" t="str">
        <f t="shared" si="1135"/>
        <v/>
      </c>
      <c r="AT1207" s="389"/>
      <c r="AU1207" s="435" t="str">
        <f t="shared" si="1136"/>
        <v/>
      </c>
      <c r="AV1207" s="364" t="str">
        <f t="shared" si="1137"/>
        <v/>
      </c>
      <c r="AW1207" s="389"/>
      <c r="AX1207" s="365" t="str">
        <f t="shared" si="1138"/>
        <v/>
      </c>
      <c r="AY1207" s="366" t="str">
        <f t="shared" si="1126"/>
        <v/>
      </c>
      <c r="AZ1207" s="358" t="str">
        <f t="shared" si="1127"/>
        <v/>
      </c>
      <c r="BA1207" s="366" t="str">
        <f t="shared" si="1128"/>
        <v/>
      </c>
      <c r="BB1207" s="358" t="str">
        <f t="shared" si="1129"/>
        <v/>
      </c>
      <c r="BC1207" s="366" t="str">
        <f t="shared" si="1130"/>
        <v/>
      </c>
      <c r="BD1207" s="367" t="str">
        <f t="shared" si="1131"/>
        <v/>
      </c>
      <c r="BE1207" s="356"/>
      <c r="BF1207" s="356"/>
      <c r="BG1207" s="356"/>
      <c r="BH1207" s="356"/>
    </row>
    <row r="1208" spans="1:60" ht="21.75" thickBot="1" x14ac:dyDescent="0.4">
      <c r="A1208" s="368" t="s">
        <v>291</v>
      </c>
      <c r="B1208" s="369">
        <v>1</v>
      </c>
      <c r="C1208" s="372"/>
      <c r="D1208" s="814" t="s">
        <v>288</v>
      </c>
      <c r="E1208" s="815"/>
      <c r="F1208" s="373">
        <f>IF(B1204&gt;0,B1208/B1200,"")</f>
        <v>0.5</v>
      </c>
      <c r="G1208" s="368" t="s">
        <v>286</v>
      </c>
      <c r="H1208" s="374"/>
      <c r="I1208" s="375">
        <f>IF(B1203&gt;0,(F1208-F1206)/F1206,"")</f>
        <v>0</v>
      </c>
      <c r="J1208" s="355"/>
      <c r="Q1208" s="364" t="str">
        <f t="shared" si="1112"/>
        <v/>
      </c>
      <c r="R1208" s="388"/>
      <c r="S1208" s="364" t="str">
        <f t="shared" si="1113"/>
        <v/>
      </c>
      <c r="T1208" s="445" t="str">
        <f t="shared" si="1114"/>
        <v/>
      </c>
      <c r="U1208" s="388"/>
      <c r="V1208" s="445" t="str">
        <f t="shared" si="1115"/>
        <v/>
      </c>
      <c r="W1208" s="388"/>
      <c r="X1208" s="445" t="str">
        <f t="shared" si="1116"/>
        <v/>
      </c>
      <c r="Y1208" s="364" t="str">
        <f t="shared" si="1117"/>
        <v/>
      </c>
      <c r="Z1208" s="388"/>
      <c r="AA1208" s="364" t="str">
        <f t="shared" si="1118"/>
        <v/>
      </c>
      <c r="AB1208" s="445" t="str">
        <f t="shared" si="1119"/>
        <v/>
      </c>
      <c r="AC1208" s="388"/>
      <c r="AD1208" s="445" t="str">
        <f t="shared" si="1120"/>
        <v/>
      </c>
      <c r="AE1208" s="364" t="str">
        <f t="shared" si="1121"/>
        <v/>
      </c>
      <c r="AF1208" s="388"/>
      <c r="AG1208" s="364"/>
      <c r="AH1208" s="445" t="str">
        <f t="shared" si="1122"/>
        <v/>
      </c>
      <c r="AI1208" s="388"/>
      <c r="AJ1208" s="445" t="str">
        <f t="shared" si="1123"/>
        <v/>
      </c>
      <c r="AK1208" s="364">
        <f t="shared" si="1124"/>
        <v>0.5</v>
      </c>
      <c r="AL1208" s="388"/>
      <c r="AM1208" s="364">
        <f t="shared" si="1125"/>
        <v>0</v>
      </c>
      <c r="AN1208" s="445" t="str">
        <f t="shared" si="1132"/>
        <v/>
      </c>
      <c r="AO1208" s="388"/>
      <c r="AP1208" s="445" t="str">
        <f t="shared" si="1133"/>
        <v/>
      </c>
      <c r="AQ1208" s="434" t="str">
        <f t="shared" si="1134"/>
        <v/>
      </c>
      <c r="AR1208" s="451"/>
      <c r="AS1208" s="434" t="str">
        <f t="shared" si="1135"/>
        <v/>
      </c>
      <c r="AT1208" s="389"/>
      <c r="AU1208" s="435" t="str">
        <f t="shared" si="1136"/>
        <v/>
      </c>
      <c r="AV1208" s="364" t="str">
        <f t="shared" si="1137"/>
        <v/>
      </c>
      <c r="AW1208" s="389"/>
      <c r="AX1208" s="365" t="str">
        <f t="shared" si="1138"/>
        <v/>
      </c>
      <c r="AY1208" s="366" t="str">
        <f t="shared" si="1126"/>
        <v/>
      </c>
      <c r="AZ1208" s="358" t="str">
        <f t="shared" si="1127"/>
        <v/>
      </c>
      <c r="BA1208" s="366" t="str">
        <f t="shared" si="1128"/>
        <v/>
      </c>
      <c r="BB1208" s="358" t="str">
        <f t="shared" si="1129"/>
        <v/>
      </c>
      <c r="BC1208" s="366" t="str">
        <f t="shared" si="1130"/>
        <v/>
      </c>
      <c r="BD1208" s="367" t="str">
        <f t="shared" si="1131"/>
        <v/>
      </c>
      <c r="BE1208" s="356"/>
      <c r="BF1208" s="356"/>
      <c r="BG1208" s="356"/>
      <c r="BH1208" s="356"/>
    </row>
    <row r="1209" spans="1:60" ht="21.75" thickBot="1" x14ac:dyDescent="0.4">
      <c r="A1209" s="368" t="s">
        <v>292</v>
      </c>
      <c r="B1209" s="381">
        <v>0.1</v>
      </c>
      <c r="C1209" s="372"/>
      <c r="D1209" s="368" t="s">
        <v>281</v>
      </c>
      <c r="E1209" s="374"/>
      <c r="F1209" s="375">
        <f>IF(B1209&gt;0,(B1209-B1210)/B1210,"")</f>
        <v>0</v>
      </c>
      <c r="G1209" s="355"/>
      <c r="H1209" s="355"/>
      <c r="I1209" s="355"/>
      <c r="J1209" s="355"/>
      <c r="Q1209" s="364" t="str">
        <f t="shared" si="1112"/>
        <v/>
      </c>
      <c r="R1209" s="388"/>
      <c r="S1209" s="364" t="str">
        <f t="shared" si="1113"/>
        <v/>
      </c>
      <c r="T1209" s="445" t="str">
        <f t="shared" si="1114"/>
        <v/>
      </c>
      <c r="U1209" s="388"/>
      <c r="V1209" s="445" t="str">
        <f t="shared" si="1115"/>
        <v/>
      </c>
      <c r="W1209" s="388"/>
      <c r="X1209" s="445" t="str">
        <f t="shared" si="1116"/>
        <v/>
      </c>
      <c r="Y1209" s="364" t="str">
        <f t="shared" si="1117"/>
        <v/>
      </c>
      <c r="Z1209" s="388"/>
      <c r="AA1209" s="364" t="str">
        <f t="shared" si="1118"/>
        <v/>
      </c>
      <c r="AB1209" s="445" t="str">
        <f t="shared" si="1119"/>
        <v/>
      </c>
      <c r="AC1209" s="388"/>
      <c r="AD1209" s="445" t="str">
        <f t="shared" si="1120"/>
        <v/>
      </c>
      <c r="AE1209" s="364" t="str">
        <f t="shared" si="1121"/>
        <v/>
      </c>
      <c r="AF1209" s="388"/>
      <c r="AG1209" s="364"/>
      <c r="AH1209" s="445" t="str">
        <f t="shared" si="1122"/>
        <v/>
      </c>
      <c r="AI1209" s="388"/>
      <c r="AJ1209" s="445" t="str">
        <f t="shared" si="1123"/>
        <v/>
      </c>
      <c r="AK1209" s="364" t="str">
        <f t="shared" si="1124"/>
        <v/>
      </c>
      <c r="AL1209" s="388"/>
      <c r="AM1209" s="364" t="str">
        <f t="shared" si="1125"/>
        <v/>
      </c>
      <c r="AN1209" s="445">
        <f t="shared" si="1132"/>
        <v>0.1</v>
      </c>
      <c r="AO1209" s="388"/>
      <c r="AP1209" s="445">
        <f t="shared" si="1133"/>
        <v>0</v>
      </c>
      <c r="AQ1209" s="434" t="str">
        <f t="shared" si="1134"/>
        <v/>
      </c>
      <c r="AR1209" s="451"/>
      <c r="AS1209" s="434" t="str">
        <f t="shared" si="1135"/>
        <v/>
      </c>
      <c r="AT1209" s="389"/>
      <c r="AU1209" s="435" t="str">
        <f t="shared" si="1136"/>
        <v/>
      </c>
      <c r="AV1209" s="364" t="str">
        <f t="shared" si="1137"/>
        <v/>
      </c>
      <c r="AW1209" s="389"/>
      <c r="AX1209" s="365" t="str">
        <f t="shared" si="1138"/>
        <v/>
      </c>
      <c r="AY1209" s="366" t="str">
        <f t="shared" si="1126"/>
        <v/>
      </c>
      <c r="AZ1209" s="358" t="str">
        <f t="shared" si="1127"/>
        <v/>
      </c>
      <c r="BA1209" s="366" t="str">
        <f t="shared" si="1128"/>
        <v/>
      </c>
      <c r="BB1209" s="358" t="str">
        <f t="shared" si="1129"/>
        <v/>
      </c>
      <c r="BC1209" s="366" t="str">
        <f t="shared" si="1130"/>
        <v/>
      </c>
      <c r="BD1209" s="367" t="str">
        <f t="shared" si="1131"/>
        <v/>
      </c>
      <c r="BE1209" s="356"/>
      <c r="BF1209" s="356"/>
      <c r="BG1209" s="356"/>
      <c r="BH1209" s="356"/>
    </row>
    <row r="1210" spans="1:60" ht="21.75" thickBot="1" x14ac:dyDescent="0.4">
      <c r="A1210" s="368" t="s">
        <v>293</v>
      </c>
      <c r="B1210" s="381">
        <v>0.1</v>
      </c>
      <c r="C1210" s="372"/>
      <c r="D1210" s="382"/>
      <c r="E1210" s="372"/>
      <c r="F1210" s="380"/>
      <c r="G1210" s="355"/>
      <c r="H1210" s="355"/>
      <c r="I1210" s="355"/>
      <c r="J1210" s="355"/>
      <c r="Q1210" s="364" t="str">
        <f t="shared" si="1112"/>
        <v/>
      </c>
      <c r="R1210" s="388"/>
      <c r="S1210" s="364" t="str">
        <f t="shared" si="1113"/>
        <v/>
      </c>
      <c r="T1210" s="445" t="str">
        <f t="shared" si="1114"/>
        <v/>
      </c>
      <c r="U1210" s="388"/>
      <c r="V1210" s="445" t="str">
        <f t="shared" si="1115"/>
        <v/>
      </c>
      <c r="W1210" s="388"/>
      <c r="X1210" s="445" t="str">
        <f t="shared" si="1116"/>
        <v/>
      </c>
      <c r="Y1210" s="364" t="str">
        <f t="shared" si="1117"/>
        <v/>
      </c>
      <c r="Z1210" s="388"/>
      <c r="AA1210" s="364" t="str">
        <f t="shared" si="1118"/>
        <v/>
      </c>
      <c r="AB1210" s="445" t="str">
        <f t="shared" si="1119"/>
        <v/>
      </c>
      <c r="AC1210" s="388"/>
      <c r="AD1210" s="445" t="str">
        <f t="shared" si="1120"/>
        <v/>
      </c>
      <c r="AE1210" s="364" t="str">
        <f t="shared" si="1121"/>
        <v/>
      </c>
      <c r="AF1210" s="388"/>
      <c r="AG1210" s="364"/>
      <c r="AH1210" s="445" t="str">
        <f t="shared" si="1122"/>
        <v/>
      </c>
      <c r="AI1210" s="388"/>
      <c r="AJ1210" s="445" t="str">
        <f t="shared" si="1123"/>
        <v/>
      </c>
      <c r="AK1210" s="364" t="str">
        <f t="shared" si="1124"/>
        <v/>
      </c>
      <c r="AL1210" s="388"/>
      <c r="AM1210" s="364" t="str">
        <f t="shared" si="1125"/>
        <v/>
      </c>
      <c r="AN1210" s="445" t="str">
        <f t="shared" si="1132"/>
        <v/>
      </c>
      <c r="AO1210" s="388"/>
      <c r="AP1210" s="445" t="str">
        <f t="shared" si="1133"/>
        <v/>
      </c>
      <c r="AQ1210" s="434">
        <f t="shared" si="1134"/>
        <v>0.1</v>
      </c>
      <c r="AR1210" s="451"/>
      <c r="AS1210" s="434" t="str">
        <f t="shared" si="1135"/>
        <v/>
      </c>
      <c r="AT1210" s="389"/>
      <c r="AU1210" s="435" t="str">
        <f t="shared" si="1136"/>
        <v/>
      </c>
      <c r="AV1210" s="364" t="str">
        <f t="shared" si="1137"/>
        <v/>
      </c>
      <c r="AW1210" s="389"/>
      <c r="AX1210" s="365" t="str">
        <f t="shared" si="1138"/>
        <v/>
      </c>
      <c r="AY1210" s="366" t="str">
        <f t="shared" si="1126"/>
        <v/>
      </c>
      <c r="AZ1210" s="358" t="str">
        <f t="shared" si="1127"/>
        <v/>
      </c>
      <c r="BA1210" s="366" t="str">
        <f t="shared" si="1128"/>
        <v/>
      </c>
      <c r="BB1210" s="358" t="str">
        <f t="shared" si="1129"/>
        <v/>
      </c>
      <c r="BC1210" s="366" t="str">
        <f t="shared" si="1130"/>
        <v/>
      </c>
      <c r="BD1210" s="367" t="str">
        <f t="shared" si="1131"/>
        <v/>
      </c>
      <c r="BE1210" s="356"/>
      <c r="BF1210" s="356"/>
      <c r="BG1210" s="356"/>
      <c r="BH1210" s="356"/>
    </row>
    <row r="1211" spans="1:60" ht="21.75" thickBot="1" x14ac:dyDescent="0.4">
      <c r="A1211" s="368" t="s">
        <v>294</v>
      </c>
      <c r="B1211" s="381">
        <v>0.1</v>
      </c>
      <c r="C1211" s="372"/>
      <c r="D1211" s="368" t="s">
        <v>284</v>
      </c>
      <c r="E1211" s="374"/>
      <c r="F1211" s="375">
        <f>IF(B1211&gt;0,(B1211-B1210)/B1210,"")</f>
        <v>0</v>
      </c>
      <c r="G1211" s="355"/>
      <c r="H1211" s="355"/>
      <c r="I1211" s="355"/>
      <c r="J1211" s="355"/>
      <c r="Q1211" s="364" t="str">
        <f t="shared" si="1112"/>
        <v/>
      </c>
      <c r="R1211" s="388"/>
      <c r="S1211" s="364" t="str">
        <f t="shared" si="1113"/>
        <v/>
      </c>
      <c r="T1211" s="445" t="str">
        <f t="shared" si="1114"/>
        <v/>
      </c>
      <c r="U1211" s="388"/>
      <c r="V1211" s="445" t="str">
        <f t="shared" si="1115"/>
        <v/>
      </c>
      <c r="W1211" s="388"/>
      <c r="X1211" s="445" t="str">
        <f t="shared" si="1116"/>
        <v/>
      </c>
      <c r="Y1211" s="364" t="str">
        <f t="shared" si="1117"/>
        <v/>
      </c>
      <c r="Z1211" s="388"/>
      <c r="AA1211" s="364" t="str">
        <f t="shared" si="1118"/>
        <v/>
      </c>
      <c r="AB1211" s="445" t="str">
        <f t="shared" si="1119"/>
        <v/>
      </c>
      <c r="AC1211" s="388"/>
      <c r="AD1211" s="445" t="str">
        <f t="shared" si="1120"/>
        <v/>
      </c>
      <c r="AE1211" s="364" t="str">
        <f t="shared" si="1121"/>
        <v/>
      </c>
      <c r="AF1211" s="388"/>
      <c r="AG1211" s="364"/>
      <c r="AH1211" s="445" t="str">
        <f t="shared" si="1122"/>
        <v/>
      </c>
      <c r="AI1211" s="388"/>
      <c r="AJ1211" s="445" t="str">
        <f t="shared" si="1123"/>
        <v/>
      </c>
      <c r="AK1211" s="364" t="str">
        <f t="shared" si="1124"/>
        <v/>
      </c>
      <c r="AL1211" s="388"/>
      <c r="AM1211" s="364" t="str">
        <f t="shared" si="1125"/>
        <v/>
      </c>
      <c r="AN1211" s="445" t="str">
        <f t="shared" si="1132"/>
        <v/>
      </c>
      <c r="AO1211" s="388"/>
      <c r="AP1211" s="445" t="str">
        <f t="shared" si="1133"/>
        <v/>
      </c>
      <c r="AQ1211" s="434" t="str">
        <f t="shared" si="1134"/>
        <v/>
      </c>
      <c r="AR1211" s="451"/>
      <c r="AS1211" s="434">
        <f t="shared" si="1135"/>
        <v>0.1</v>
      </c>
      <c r="AT1211" s="389"/>
      <c r="AU1211" s="435">
        <f t="shared" si="1136"/>
        <v>0</v>
      </c>
      <c r="AV1211" s="364" t="str">
        <f t="shared" si="1137"/>
        <v/>
      </c>
      <c r="AW1211" s="389"/>
      <c r="AX1211" s="365" t="str">
        <f t="shared" si="1138"/>
        <v/>
      </c>
      <c r="AY1211" s="366" t="str">
        <f t="shared" si="1126"/>
        <v/>
      </c>
      <c r="AZ1211" s="358" t="str">
        <f t="shared" si="1127"/>
        <v/>
      </c>
      <c r="BA1211" s="366" t="str">
        <f t="shared" si="1128"/>
        <v/>
      </c>
      <c r="BB1211" s="358" t="str">
        <f t="shared" si="1129"/>
        <v/>
      </c>
      <c r="BC1211" s="366" t="str">
        <f t="shared" si="1130"/>
        <v/>
      </c>
      <c r="BD1211" s="367" t="str">
        <f t="shared" si="1131"/>
        <v/>
      </c>
      <c r="BE1211" s="356"/>
      <c r="BF1211" s="356"/>
      <c r="BG1211" s="356"/>
      <c r="BH1211" s="356"/>
    </row>
    <row r="1212" spans="1:60" ht="21.75" thickBot="1" x14ac:dyDescent="0.4">
      <c r="A1212" s="368" t="s">
        <v>295</v>
      </c>
      <c r="B1212" s="381">
        <v>0.1</v>
      </c>
      <c r="C1212" s="372"/>
      <c r="D1212" s="368" t="s">
        <v>286</v>
      </c>
      <c r="E1212" s="374"/>
      <c r="F1212" s="375">
        <f>IF(B1212&gt;0,(B1212-B1210)/B1210,"")</f>
        <v>0</v>
      </c>
      <c r="G1212" s="355"/>
      <c r="H1212" s="355"/>
      <c r="I1212" s="355"/>
      <c r="J1212" s="355"/>
      <c r="Q1212" s="364" t="str">
        <f t="shared" si="1112"/>
        <v/>
      </c>
      <c r="R1212" s="388"/>
      <c r="S1212" s="364" t="str">
        <f t="shared" si="1113"/>
        <v/>
      </c>
      <c r="T1212" s="445" t="str">
        <f t="shared" si="1114"/>
        <v/>
      </c>
      <c r="U1212" s="388"/>
      <c r="V1212" s="445" t="str">
        <f t="shared" si="1115"/>
        <v/>
      </c>
      <c r="W1212" s="388"/>
      <c r="X1212" s="445" t="str">
        <f t="shared" si="1116"/>
        <v/>
      </c>
      <c r="Y1212" s="364" t="str">
        <f t="shared" si="1117"/>
        <v/>
      </c>
      <c r="Z1212" s="388"/>
      <c r="AA1212" s="364" t="str">
        <f t="shared" si="1118"/>
        <v/>
      </c>
      <c r="AB1212" s="445" t="str">
        <f t="shared" si="1119"/>
        <v/>
      </c>
      <c r="AC1212" s="388"/>
      <c r="AD1212" s="445" t="str">
        <f t="shared" si="1120"/>
        <v/>
      </c>
      <c r="AE1212" s="364" t="str">
        <f t="shared" si="1121"/>
        <v/>
      </c>
      <c r="AF1212" s="388"/>
      <c r="AG1212" s="364"/>
      <c r="AH1212" s="445" t="str">
        <f t="shared" si="1122"/>
        <v/>
      </c>
      <c r="AI1212" s="388"/>
      <c r="AJ1212" s="445" t="str">
        <f t="shared" si="1123"/>
        <v/>
      </c>
      <c r="AK1212" s="364" t="str">
        <f t="shared" si="1124"/>
        <v/>
      </c>
      <c r="AL1212" s="388"/>
      <c r="AM1212" s="364" t="str">
        <f t="shared" si="1125"/>
        <v/>
      </c>
      <c r="AN1212" s="445" t="str">
        <f t="shared" si="1132"/>
        <v/>
      </c>
      <c r="AO1212" s="388"/>
      <c r="AP1212" s="445" t="str">
        <f t="shared" si="1133"/>
        <v/>
      </c>
      <c r="AQ1212" s="434" t="str">
        <f t="shared" si="1134"/>
        <v/>
      </c>
      <c r="AR1212" s="451"/>
      <c r="AS1212" s="434" t="str">
        <f t="shared" si="1135"/>
        <v/>
      </c>
      <c r="AT1212" s="389"/>
      <c r="AU1212" s="435" t="str">
        <f t="shared" si="1136"/>
        <v/>
      </c>
      <c r="AV1212" s="364">
        <f t="shared" si="1137"/>
        <v>0.1</v>
      </c>
      <c r="AW1212" s="389"/>
      <c r="AX1212" s="365">
        <f>IF(A1212="16) Qual porcentagem dos recursos financeiros de São Carlos será investida em abastecimento de água e estruturas de saneamento em 2050?   ",F1212,"")</f>
        <v>0</v>
      </c>
      <c r="AY1212" s="366" t="str">
        <f t="shared" si="1126"/>
        <v/>
      </c>
      <c r="AZ1212" s="358" t="str">
        <f t="shared" si="1127"/>
        <v/>
      </c>
      <c r="BA1212" s="366" t="str">
        <f t="shared" si="1128"/>
        <v/>
      </c>
      <c r="BB1212" s="358" t="str">
        <f t="shared" si="1129"/>
        <v/>
      </c>
      <c r="BC1212" s="366" t="str">
        <f t="shared" si="1130"/>
        <v/>
      </c>
      <c r="BD1212" s="367" t="str">
        <f t="shared" si="1131"/>
        <v/>
      </c>
      <c r="BE1212" s="356"/>
      <c r="BF1212" s="356"/>
      <c r="BG1212" s="356"/>
      <c r="BH1212" s="356"/>
    </row>
    <row r="1213" spans="1:60" ht="21.75" thickBot="1" x14ac:dyDescent="0.4">
      <c r="A1213" s="355"/>
      <c r="B1213" s="355"/>
      <c r="C1213" s="355"/>
      <c r="D1213" s="355"/>
      <c r="E1213" s="355"/>
      <c r="F1213" s="383"/>
      <c r="G1213" s="355"/>
      <c r="H1213" s="823" t="s">
        <v>296</v>
      </c>
      <c r="I1213" s="823"/>
      <c r="J1213" s="355"/>
      <c r="Q1213" s="364" t="str">
        <f t="shared" si="1112"/>
        <v/>
      </c>
      <c r="R1213" s="388"/>
      <c r="S1213" s="364" t="str">
        <f t="shared" si="1113"/>
        <v/>
      </c>
      <c r="T1213" s="445" t="str">
        <f t="shared" si="1114"/>
        <v/>
      </c>
      <c r="U1213" s="388"/>
      <c r="V1213" s="445" t="str">
        <f t="shared" si="1115"/>
        <v/>
      </c>
      <c r="W1213" s="388"/>
      <c r="X1213" s="445" t="str">
        <f t="shared" si="1116"/>
        <v/>
      </c>
      <c r="Y1213" s="364" t="str">
        <f t="shared" si="1117"/>
        <v/>
      </c>
      <c r="Z1213" s="388"/>
      <c r="AA1213" s="364" t="str">
        <f t="shared" si="1118"/>
        <v/>
      </c>
      <c r="AB1213" s="445" t="str">
        <f t="shared" si="1119"/>
        <v/>
      </c>
      <c r="AC1213" s="388"/>
      <c r="AD1213" s="445" t="str">
        <f t="shared" si="1120"/>
        <v/>
      </c>
      <c r="AE1213" s="364" t="str">
        <f t="shared" si="1121"/>
        <v/>
      </c>
      <c r="AF1213" s="388"/>
      <c r="AG1213" s="364"/>
      <c r="AH1213" s="445" t="str">
        <f t="shared" si="1122"/>
        <v/>
      </c>
      <c r="AI1213" s="388"/>
      <c r="AJ1213" s="445" t="str">
        <f t="shared" si="1123"/>
        <v/>
      </c>
      <c r="AK1213" s="364" t="str">
        <f t="shared" si="1124"/>
        <v/>
      </c>
      <c r="AL1213" s="388"/>
      <c r="AM1213" s="364" t="str">
        <f t="shared" si="1125"/>
        <v/>
      </c>
      <c r="AN1213" s="445" t="str">
        <f t="shared" si="1132"/>
        <v/>
      </c>
      <c r="AO1213" s="388"/>
      <c r="AP1213" s="445" t="str">
        <f t="shared" si="1133"/>
        <v/>
      </c>
      <c r="AQ1213" s="434" t="str">
        <f t="shared" si="1134"/>
        <v/>
      </c>
      <c r="AR1213" s="451"/>
      <c r="AS1213" s="434" t="str">
        <f t="shared" si="1135"/>
        <v/>
      </c>
      <c r="AT1213" s="389"/>
      <c r="AU1213" s="435" t="str">
        <f t="shared" si="1136"/>
        <v/>
      </c>
      <c r="AV1213" s="364" t="str">
        <f t="shared" si="1137"/>
        <v/>
      </c>
      <c r="AW1213" s="389"/>
      <c r="AX1213" s="365" t="str">
        <f t="shared" si="1138"/>
        <v/>
      </c>
      <c r="AY1213" s="366" t="str">
        <f t="shared" si="1126"/>
        <v/>
      </c>
      <c r="AZ1213" s="358" t="str">
        <f t="shared" si="1127"/>
        <v/>
      </c>
      <c r="BA1213" s="366" t="str">
        <f t="shared" si="1128"/>
        <v/>
      </c>
      <c r="BB1213" s="358" t="str">
        <f t="shared" si="1129"/>
        <v/>
      </c>
      <c r="BC1213" s="366" t="str">
        <f t="shared" si="1130"/>
        <v/>
      </c>
      <c r="BD1213" s="367" t="str">
        <f t="shared" si="1131"/>
        <v/>
      </c>
      <c r="BE1213" s="356"/>
      <c r="BF1213" s="356"/>
      <c r="BG1213" s="356"/>
      <c r="BH1213" s="356"/>
    </row>
    <row r="1214" spans="1:60" ht="21.75" thickBot="1" x14ac:dyDescent="0.4">
      <c r="A1214" s="368" t="s">
        <v>297</v>
      </c>
      <c r="B1214" s="820" t="s">
        <v>298</v>
      </c>
      <c r="C1214" s="821"/>
      <c r="D1214" s="821"/>
      <c r="E1214" s="821"/>
      <c r="F1214" s="821"/>
      <c r="G1214" s="822"/>
      <c r="H1214" s="819">
        <v>0</v>
      </c>
      <c r="I1214" s="819"/>
      <c r="J1214" s="355"/>
      <c r="Q1214" s="364" t="str">
        <f t="shared" si="1112"/>
        <v/>
      </c>
      <c r="R1214" s="388"/>
      <c r="S1214" s="364" t="str">
        <f t="shared" si="1113"/>
        <v/>
      </c>
      <c r="T1214" s="445" t="str">
        <f t="shared" si="1114"/>
        <v/>
      </c>
      <c r="U1214" s="388"/>
      <c r="V1214" s="445" t="str">
        <f t="shared" si="1115"/>
        <v/>
      </c>
      <c r="W1214" s="388"/>
      <c r="X1214" s="445" t="str">
        <f t="shared" si="1116"/>
        <v/>
      </c>
      <c r="Y1214" s="364" t="str">
        <f t="shared" si="1117"/>
        <v/>
      </c>
      <c r="Z1214" s="388"/>
      <c r="AA1214" s="364" t="str">
        <f t="shared" si="1118"/>
        <v/>
      </c>
      <c r="AB1214" s="445" t="str">
        <f t="shared" si="1119"/>
        <v/>
      </c>
      <c r="AC1214" s="388"/>
      <c r="AD1214" s="445" t="str">
        <f t="shared" si="1120"/>
        <v/>
      </c>
      <c r="AE1214" s="364" t="str">
        <f t="shared" si="1121"/>
        <v/>
      </c>
      <c r="AF1214" s="388"/>
      <c r="AG1214" s="364"/>
      <c r="AH1214" s="445" t="str">
        <f t="shared" si="1122"/>
        <v/>
      </c>
      <c r="AI1214" s="388"/>
      <c r="AJ1214" s="445" t="str">
        <f t="shared" si="1123"/>
        <v/>
      </c>
      <c r="AK1214" s="364" t="str">
        <f t="shared" si="1124"/>
        <v/>
      </c>
      <c r="AL1214" s="388"/>
      <c r="AM1214" s="364" t="str">
        <f t="shared" si="1125"/>
        <v/>
      </c>
      <c r="AN1214" s="445" t="str">
        <f t="shared" si="1132"/>
        <v/>
      </c>
      <c r="AO1214" s="388"/>
      <c r="AP1214" s="445" t="str">
        <f t="shared" si="1133"/>
        <v/>
      </c>
      <c r="AQ1214" s="434" t="str">
        <f t="shared" si="1134"/>
        <v/>
      </c>
      <c r="AR1214" s="451"/>
      <c r="AS1214" s="434" t="str">
        <f t="shared" si="1135"/>
        <v/>
      </c>
      <c r="AT1214" s="389"/>
      <c r="AU1214" s="435" t="str">
        <f t="shared" si="1136"/>
        <v/>
      </c>
      <c r="AV1214" s="364" t="str">
        <f t="shared" si="1137"/>
        <v/>
      </c>
      <c r="AW1214" s="389"/>
      <c r="AX1214" s="365" t="str">
        <f t="shared" si="1138"/>
        <v/>
      </c>
      <c r="AY1214" s="366">
        <f t="shared" si="1126"/>
        <v>0</v>
      </c>
      <c r="AZ1214" s="358" t="str">
        <f t="shared" si="1127"/>
        <v/>
      </c>
      <c r="BA1214" s="366" t="str">
        <f t="shared" si="1128"/>
        <v/>
      </c>
      <c r="BB1214" s="358" t="str">
        <f t="shared" si="1129"/>
        <v/>
      </c>
      <c r="BC1214" s="366" t="str">
        <f t="shared" si="1130"/>
        <v/>
      </c>
      <c r="BD1214" s="367" t="str">
        <f t="shared" si="1131"/>
        <v/>
      </c>
      <c r="BE1214" s="356"/>
      <c r="BF1214" s="356"/>
      <c r="BG1214" s="356"/>
      <c r="BH1214" s="356"/>
    </row>
    <row r="1215" spans="1:60" ht="21.75" thickBot="1" x14ac:dyDescent="0.4">
      <c r="A1215" s="368" t="s">
        <v>299</v>
      </c>
      <c r="B1215" s="820" t="s">
        <v>441</v>
      </c>
      <c r="C1215" s="821"/>
      <c r="D1215" s="821"/>
      <c r="E1215" s="821"/>
      <c r="F1215" s="821"/>
      <c r="G1215" s="822"/>
      <c r="H1215" s="819">
        <v>0</v>
      </c>
      <c r="I1215" s="819"/>
      <c r="J1215" s="355"/>
      <c r="Q1215" s="364" t="str">
        <f t="shared" si="1112"/>
        <v/>
      </c>
      <c r="R1215" s="388"/>
      <c r="S1215" s="364" t="str">
        <f t="shared" si="1113"/>
        <v/>
      </c>
      <c r="T1215" s="445" t="str">
        <f t="shared" si="1114"/>
        <v/>
      </c>
      <c r="U1215" s="388"/>
      <c r="V1215" s="445" t="str">
        <f t="shared" si="1115"/>
        <v/>
      </c>
      <c r="W1215" s="388"/>
      <c r="X1215" s="445" t="str">
        <f t="shared" si="1116"/>
        <v/>
      </c>
      <c r="Y1215" s="364" t="str">
        <f t="shared" si="1117"/>
        <v/>
      </c>
      <c r="Z1215" s="388"/>
      <c r="AA1215" s="364" t="str">
        <f t="shared" si="1118"/>
        <v/>
      </c>
      <c r="AB1215" s="445" t="str">
        <f t="shared" si="1119"/>
        <v/>
      </c>
      <c r="AC1215" s="388"/>
      <c r="AD1215" s="445" t="str">
        <f t="shared" si="1120"/>
        <v/>
      </c>
      <c r="AE1215" s="364" t="str">
        <f t="shared" si="1121"/>
        <v/>
      </c>
      <c r="AF1215" s="388"/>
      <c r="AG1215" s="364"/>
      <c r="AH1215" s="445" t="str">
        <f t="shared" si="1122"/>
        <v/>
      </c>
      <c r="AI1215" s="388"/>
      <c r="AJ1215" s="445" t="str">
        <f t="shared" si="1123"/>
        <v/>
      </c>
      <c r="AK1215" s="364" t="str">
        <f t="shared" si="1124"/>
        <v/>
      </c>
      <c r="AL1215" s="388"/>
      <c r="AM1215" s="364" t="str">
        <f t="shared" si="1125"/>
        <v/>
      </c>
      <c r="AN1215" s="445" t="str">
        <f t="shared" si="1132"/>
        <v/>
      </c>
      <c r="AO1215" s="388"/>
      <c r="AP1215" s="445" t="str">
        <f t="shared" si="1133"/>
        <v/>
      </c>
      <c r="AQ1215" s="434" t="str">
        <f t="shared" si="1134"/>
        <v/>
      </c>
      <c r="AR1215" s="451"/>
      <c r="AS1215" s="434" t="str">
        <f t="shared" si="1135"/>
        <v/>
      </c>
      <c r="AT1215" s="389"/>
      <c r="AU1215" s="435" t="str">
        <f t="shared" si="1136"/>
        <v/>
      </c>
      <c r="AV1215" s="364" t="str">
        <f t="shared" si="1137"/>
        <v/>
      </c>
      <c r="AW1215" s="389"/>
      <c r="AX1215" s="365" t="str">
        <f t="shared" si="1138"/>
        <v/>
      </c>
      <c r="AY1215" s="366" t="str">
        <f t="shared" si="1126"/>
        <v/>
      </c>
      <c r="AZ1215" s="358">
        <f t="shared" si="1127"/>
        <v>0</v>
      </c>
      <c r="BA1215" s="366" t="str">
        <f t="shared" si="1128"/>
        <v/>
      </c>
      <c r="BB1215" s="358" t="str">
        <f t="shared" si="1129"/>
        <v/>
      </c>
      <c r="BC1215" s="366" t="str">
        <f t="shared" si="1130"/>
        <v/>
      </c>
      <c r="BD1215" s="367" t="str">
        <f t="shared" si="1131"/>
        <v/>
      </c>
      <c r="BE1215" s="356"/>
      <c r="BF1215" s="356"/>
      <c r="BG1215" s="356"/>
      <c r="BH1215" s="356"/>
    </row>
    <row r="1216" spans="1:60" ht="21.75" thickBot="1" x14ac:dyDescent="0.4">
      <c r="A1216" s="368" t="s">
        <v>301</v>
      </c>
      <c r="B1216" s="820" t="s">
        <v>298</v>
      </c>
      <c r="C1216" s="821"/>
      <c r="D1216" s="821"/>
      <c r="E1216" s="821"/>
      <c r="F1216" s="821"/>
      <c r="G1216" s="822"/>
      <c r="H1216" s="819">
        <v>0</v>
      </c>
      <c r="I1216" s="819"/>
      <c r="J1216" s="355"/>
      <c r="Q1216" s="364" t="str">
        <f t="shared" si="1112"/>
        <v/>
      </c>
      <c r="R1216" s="388"/>
      <c r="S1216" s="364" t="str">
        <f t="shared" si="1113"/>
        <v/>
      </c>
      <c r="T1216" s="445" t="str">
        <f t="shared" si="1114"/>
        <v/>
      </c>
      <c r="U1216" s="388"/>
      <c r="V1216" s="445" t="str">
        <f t="shared" si="1115"/>
        <v/>
      </c>
      <c r="W1216" s="388"/>
      <c r="X1216" s="445" t="str">
        <f t="shared" si="1116"/>
        <v/>
      </c>
      <c r="Y1216" s="364" t="str">
        <f t="shared" si="1117"/>
        <v/>
      </c>
      <c r="Z1216" s="388"/>
      <c r="AA1216" s="364" t="str">
        <f t="shared" si="1118"/>
        <v/>
      </c>
      <c r="AB1216" s="445" t="str">
        <f t="shared" si="1119"/>
        <v/>
      </c>
      <c r="AC1216" s="388"/>
      <c r="AD1216" s="445" t="str">
        <f t="shared" si="1120"/>
        <v/>
      </c>
      <c r="AE1216" s="364" t="str">
        <f t="shared" si="1121"/>
        <v/>
      </c>
      <c r="AF1216" s="388"/>
      <c r="AG1216" s="364"/>
      <c r="AH1216" s="445" t="str">
        <f t="shared" si="1122"/>
        <v/>
      </c>
      <c r="AI1216" s="388"/>
      <c r="AJ1216" s="445" t="str">
        <f t="shared" si="1123"/>
        <v/>
      </c>
      <c r="AK1216" s="364" t="str">
        <f t="shared" si="1124"/>
        <v/>
      </c>
      <c r="AL1216" s="388"/>
      <c r="AM1216" s="364" t="str">
        <f t="shared" si="1125"/>
        <v/>
      </c>
      <c r="AN1216" s="445" t="str">
        <f t="shared" si="1132"/>
        <v/>
      </c>
      <c r="AO1216" s="388"/>
      <c r="AP1216" s="445" t="str">
        <f t="shared" si="1133"/>
        <v/>
      </c>
      <c r="AQ1216" s="434" t="str">
        <f t="shared" si="1134"/>
        <v/>
      </c>
      <c r="AR1216" s="451"/>
      <c r="AS1216" s="434" t="str">
        <f t="shared" si="1135"/>
        <v/>
      </c>
      <c r="AT1216" s="389"/>
      <c r="AU1216" s="435" t="str">
        <f t="shared" si="1136"/>
        <v/>
      </c>
      <c r="AV1216" s="364" t="str">
        <f t="shared" si="1137"/>
        <v/>
      </c>
      <c r="AW1216" s="389"/>
      <c r="AX1216" s="365" t="str">
        <f t="shared" si="1138"/>
        <v/>
      </c>
      <c r="AY1216" s="366" t="str">
        <f t="shared" si="1126"/>
        <v/>
      </c>
      <c r="AZ1216" s="358" t="str">
        <f t="shared" si="1127"/>
        <v/>
      </c>
      <c r="BA1216" s="366">
        <f t="shared" si="1128"/>
        <v>0</v>
      </c>
      <c r="BB1216" s="358" t="str">
        <f t="shared" si="1129"/>
        <v/>
      </c>
      <c r="BC1216" s="366" t="str">
        <f t="shared" si="1130"/>
        <v/>
      </c>
      <c r="BD1216" s="367" t="str">
        <f t="shared" si="1131"/>
        <v/>
      </c>
      <c r="BE1216" s="356"/>
      <c r="BF1216" s="356"/>
      <c r="BG1216" s="356"/>
      <c r="BH1216" s="356"/>
    </row>
    <row r="1217" spans="1:83" ht="21.75" thickBot="1" x14ac:dyDescent="0.4">
      <c r="A1217" s="368" t="s">
        <v>302</v>
      </c>
      <c r="B1217" s="820" t="s">
        <v>354</v>
      </c>
      <c r="C1217" s="821"/>
      <c r="D1217" s="821"/>
      <c r="E1217" s="821"/>
      <c r="F1217" s="821"/>
      <c r="G1217" s="822"/>
      <c r="H1217" s="819">
        <v>0</v>
      </c>
      <c r="I1217" s="819"/>
      <c r="J1217" s="355"/>
      <c r="Q1217" s="364" t="str">
        <f t="shared" si="1112"/>
        <v/>
      </c>
      <c r="R1217" s="388"/>
      <c r="S1217" s="364" t="str">
        <f t="shared" si="1113"/>
        <v/>
      </c>
      <c r="T1217" s="445" t="str">
        <f t="shared" si="1114"/>
        <v/>
      </c>
      <c r="U1217" s="388"/>
      <c r="V1217" s="445" t="str">
        <f t="shared" si="1115"/>
        <v/>
      </c>
      <c r="W1217" s="388"/>
      <c r="X1217" s="445" t="str">
        <f t="shared" si="1116"/>
        <v/>
      </c>
      <c r="Y1217" s="364" t="str">
        <f t="shared" si="1117"/>
        <v/>
      </c>
      <c r="Z1217" s="388"/>
      <c r="AA1217" s="364" t="str">
        <f t="shared" si="1118"/>
        <v/>
      </c>
      <c r="AB1217" s="445" t="str">
        <f t="shared" si="1119"/>
        <v/>
      </c>
      <c r="AC1217" s="388"/>
      <c r="AD1217" s="445" t="str">
        <f t="shared" si="1120"/>
        <v/>
      </c>
      <c r="AE1217" s="364" t="str">
        <f t="shared" si="1121"/>
        <v/>
      </c>
      <c r="AF1217" s="388"/>
      <c r="AG1217" s="364"/>
      <c r="AH1217" s="445" t="str">
        <f t="shared" si="1122"/>
        <v/>
      </c>
      <c r="AI1217" s="388"/>
      <c r="AJ1217" s="445" t="str">
        <f t="shared" si="1123"/>
        <v/>
      </c>
      <c r="AK1217" s="364" t="str">
        <f t="shared" si="1124"/>
        <v/>
      </c>
      <c r="AL1217" s="388"/>
      <c r="AM1217" s="364" t="str">
        <f t="shared" si="1125"/>
        <v/>
      </c>
      <c r="AN1217" s="445" t="str">
        <f t="shared" si="1132"/>
        <v/>
      </c>
      <c r="AO1217" s="388"/>
      <c r="AP1217" s="445" t="str">
        <f t="shared" si="1133"/>
        <v/>
      </c>
      <c r="AQ1217" s="434" t="str">
        <f t="shared" si="1134"/>
        <v/>
      </c>
      <c r="AR1217" s="451"/>
      <c r="AS1217" s="434" t="str">
        <f t="shared" si="1135"/>
        <v/>
      </c>
      <c r="AT1217" s="389"/>
      <c r="AU1217" s="435" t="str">
        <f t="shared" si="1136"/>
        <v/>
      </c>
      <c r="AV1217" s="364" t="str">
        <f t="shared" si="1137"/>
        <v/>
      </c>
      <c r="AW1217" s="389"/>
      <c r="AX1217" s="365" t="str">
        <f t="shared" si="1138"/>
        <v/>
      </c>
      <c r="AY1217" s="366" t="str">
        <f t="shared" si="1126"/>
        <v/>
      </c>
      <c r="AZ1217" s="358" t="str">
        <f t="shared" si="1127"/>
        <v/>
      </c>
      <c r="BA1217" s="366" t="str">
        <f t="shared" si="1128"/>
        <v/>
      </c>
      <c r="BB1217" s="358">
        <f t="shared" si="1129"/>
        <v>0</v>
      </c>
      <c r="BC1217" s="366" t="str">
        <f t="shared" si="1130"/>
        <v/>
      </c>
      <c r="BD1217" s="367" t="str">
        <f t="shared" si="1131"/>
        <v/>
      </c>
      <c r="BE1217" s="356"/>
      <c r="BF1217" s="356"/>
      <c r="BG1217" s="356"/>
      <c r="BH1217" s="356"/>
    </row>
    <row r="1218" spans="1:83" ht="21.75" thickBot="1" x14ac:dyDescent="0.4">
      <c r="A1218" s="368" t="s">
        <v>303</v>
      </c>
      <c r="B1218" s="820" t="s">
        <v>335</v>
      </c>
      <c r="C1218" s="821"/>
      <c r="D1218" s="821"/>
      <c r="E1218" s="821"/>
      <c r="F1218" s="821"/>
      <c r="G1218" s="822"/>
      <c r="H1218" s="819">
        <v>1</v>
      </c>
      <c r="I1218" s="819"/>
      <c r="J1218" s="355"/>
      <c r="Q1218" s="364" t="str">
        <f t="shared" si="1112"/>
        <v/>
      </c>
      <c r="R1218" s="388"/>
      <c r="S1218" s="364" t="str">
        <f t="shared" si="1113"/>
        <v/>
      </c>
      <c r="T1218" s="445" t="str">
        <f t="shared" si="1114"/>
        <v/>
      </c>
      <c r="U1218" s="388"/>
      <c r="V1218" s="445" t="str">
        <f t="shared" si="1115"/>
        <v/>
      </c>
      <c r="W1218" s="388"/>
      <c r="X1218" s="445" t="str">
        <f t="shared" si="1116"/>
        <v/>
      </c>
      <c r="Y1218" s="364" t="str">
        <f t="shared" si="1117"/>
        <v/>
      </c>
      <c r="Z1218" s="388"/>
      <c r="AA1218" s="364" t="str">
        <f t="shared" si="1118"/>
        <v/>
      </c>
      <c r="AB1218" s="445" t="str">
        <f t="shared" si="1119"/>
        <v/>
      </c>
      <c r="AC1218" s="388"/>
      <c r="AD1218" s="445" t="str">
        <f t="shared" si="1120"/>
        <v/>
      </c>
      <c r="AE1218" s="364" t="str">
        <f t="shared" si="1121"/>
        <v/>
      </c>
      <c r="AF1218" s="388"/>
      <c r="AG1218" s="364"/>
      <c r="AH1218" s="445" t="str">
        <f t="shared" si="1122"/>
        <v/>
      </c>
      <c r="AI1218" s="388"/>
      <c r="AJ1218" s="445" t="str">
        <f t="shared" si="1123"/>
        <v/>
      </c>
      <c r="AK1218" s="364" t="str">
        <f t="shared" si="1124"/>
        <v/>
      </c>
      <c r="AL1218" s="388"/>
      <c r="AM1218" s="364" t="str">
        <f t="shared" si="1125"/>
        <v/>
      </c>
      <c r="AN1218" s="445" t="str">
        <f t="shared" si="1132"/>
        <v/>
      </c>
      <c r="AO1218" s="388"/>
      <c r="AP1218" s="445" t="str">
        <f t="shared" si="1133"/>
        <v/>
      </c>
      <c r="AQ1218" s="434" t="str">
        <f t="shared" si="1134"/>
        <v/>
      </c>
      <c r="AR1218" s="451"/>
      <c r="AS1218" s="434" t="str">
        <f t="shared" si="1135"/>
        <v/>
      </c>
      <c r="AT1218" s="389"/>
      <c r="AU1218" s="435" t="str">
        <f t="shared" si="1136"/>
        <v/>
      </c>
      <c r="AV1218" s="364" t="str">
        <f t="shared" si="1137"/>
        <v/>
      </c>
      <c r="AW1218" s="389"/>
      <c r="AX1218" s="365" t="str">
        <f t="shared" si="1138"/>
        <v/>
      </c>
      <c r="AY1218" s="366" t="str">
        <f t="shared" si="1126"/>
        <v/>
      </c>
      <c r="AZ1218" s="358" t="str">
        <f t="shared" si="1127"/>
        <v/>
      </c>
      <c r="BA1218" s="366" t="str">
        <f t="shared" si="1128"/>
        <v/>
      </c>
      <c r="BB1218" s="358" t="str">
        <f t="shared" si="1129"/>
        <v/>
      </c>
      <c r="BC1218" s="366">
        <f t="shared" si="1130"/>
        <v>1</v>
      </c>
      <c r="BD1218" s="367" t="str">
        <f t="shared" si="1131"/>
        <v/>
      </c>
      <c r="BE1218" s="356"/>
      <c r="BF1218" s="356"/>
      <c r="BG1218" s="356"/>
      <c r="BH1218" s="356"/>
    </row>
    <row r="1219" spans="1:83" ht="21.75" thickBot="1" x14ac:dyDescent="0.4">
      <c r="A1219" s="368" t="s">
        <v>305</v>
      </c>
      <c r="B1219" s="820"/>
      <c r="C1219" s="821"/>
      <c r="D1219" s="821"/>
      <c r="E1219" s="821"/>
      <c r="F1219" s="821"/>
      <c r="G1219" s="822"/>
      <c r="H1219" s="819"/>
      <c r="I1219" s="819"/>
      <c r="J1219" s="355"/>
      <c r="Q1219" s="364" t="str">
        <f t="shared" si="1112"/>
        <v/>
      </c>
      <c r="R1219" s="388"/>
      <c r="S1219" s="364" t="str">
        <f t="shared" si="1113"/>
        <v/>
      </c>
      <c r="T1219" s="445" t="str">
        <f t="shared" si="1114"/>
        <v/>
      </c>
      <c r="U1219" s="388"/>
      <c r="V1219" s="445" t="str">
        <f t="shared" si="1115"/>
        <v/>
      </c>
      <c r="W1219" s="388"/>
      <c r="X1219" s="445" t="str">
        <f t="shared" si="1116"/>
        <v/>
      </c>
      <c r="Y1219" s="364" t="str">
        <f t="shared" si="1117"/>
        <v/>
      </c>
      <c r="Z1219" s="388"/>
      <c r="AA1219" s="364" t="str">
        <f t="shared" si="1118"/>
        <v/>
      </c>
      <c r="AB1219" s="445" t="str">
        <f t="shared" si="1119"/>
        <v/>
      </c>
      <c r="AC1219" s="388"/>
      <c r="AD1219" s="445" t="str">
        <f t="shared" si="1120"/>
        <v/>
      </c>
      <c r="AE1219" s="364" t="str">
        <f t="shared" si="1121"/>
        <v/>
      </c>
      <c r="AF1219" s="388"/>
      <c r="AG1219" s="364"/>
      <c r="AH1219" s="445" t="str">
        <f t="shared" si="1122"/>
        <v/>
      </c>
      <c r="AI1219" s="388"/>
      <c r="AJ1219" s="445" t="str">
        <f t="shared" si="1123"/>
        <v/>
      </c>
      <c r="AK1219" s="364" t="str">
        <f t="shared" si="1124"/>
        <v/>
      </c>
      <c r="AL1219" s="388"/>
      <c r="AM1219" s="364" t="str">
        <f t="shared" si="1125"/>
        <v/>
      </c>
      <c r="AN1219" s="445" t="str">
        <f t="shared" si="1132"/>
        <v/>
      </c>
      <c r="AO1219" s="388"/>
      <c r="AP1219" s="445" t="str">
        <f t="shared" si="1133"/>
        <v/>
      </c>
      <c r="AQ1219" s="434" t="str">
        <f t="shared" si="1134"/>
        <v/>
      </c>
      <c r="AR1219" s="451"/>
      <c r="AS1219" s="434" t="str">
        <f t="shared" si="1135"/>
        <v/>
      </c>
      <c r="AT1219" s="389"/>
      <c r="AU1219" s="435" t="str">
        <f t="shared" si="1136"/>
        <v/>
      </c>
      <c r="AV1219" s="364" t="str">
        <f t="shared" si="1137"/>
        <v/>
      </c>
      <c r="AW1219" s="389"/>
      <c r="AX1219" s="365" t="str">
        <f t="shared" si="1138"/>
        <v/>
      </c>
      <c r="AY1219" s="366" t="str">
        <f t="shared" si="1126"/>
        <v/>
      </c>
      <c r="AZ1219" s="358" t="str">
        <f t="shared" si="1127"/>
        <v/>
      </c>
      <c r="BA1219" s="366" t="str">
        <f t="shared" si="1128"/>
        <v/>
      </c>
      <c r="BB1219" s="358" t="str">
        <f t="shared" si="1129"/>
        <v/>
      </c>
      <c r="BC1219" s="366" t="str">
        <f t="shared" si="1130"/>
        <v/>
      </c>
      <c r="BD1219" s="367">
        <f t="shared" si="1131"/>
        <v>0</v>
      </c>
      <c r="BE1219" s="356"/>
      <c r="BF1219" s="356"/>
      <c r="BG1219" s="356"/>
      <c r="BH1219" s="356"/>
      <c r="BJ1219" s="360">
        <f>IF(B1194&lt;20,SUM(AY1193:BC1219),"")</f>
        <v>1</v>
      </c>
      <c r="BK1219" s="360" t="str">
        <f>IF(AND(B1194&gt;19,B1194&lt;31),SUM(AY1193:BC1219),"")</f>
        <v/>
      </c>
      <c r="BL1219" s="360" t="str">
        <f>IF(B1194&gt;30,SUM(AY1193:BC1219),"")</f>
        <v/>
      </c>
      <c r="BM1219" s="356"/>
      <c r="BN1219" s="360" t="str">
        <f>IF(AND(B1194&lt;20,BJ1219=0),1,"")</f>
        <v/>
      </c>
      <c r="BO1219" s="360">
        <f>IF(AND(B1194&lt;20,BJ1219=1),1,"")</f>
        <v>1</v>
      </c>
      <c r="BP1219" s="360" t="str">
        <f>IF(AND(B1194&lt;20,BJ1219=2),1,"")</f>
        <v/>
      </c>
      <c r="BQ1219" s="360" t="str">
        <f>IF(AND(B1194&lt;20,BJ1219=3),1,"")</f>
        <v/>
      </c>
      <c r="BR1219" s="360" t="str">
        <f>IF(AND(B1194&lt;20,BJ1219=4),1,"")</f>
        <v/>
      </c>
      <c r="BS1219" s="360" t="str">
        <f>IF(AND(B1194&lt;20,BJ1219=5),1,"")</f>
        <v/>
      </c>
      <c r="BT1219" s="360" t="str">
        <f>IF(AND(AND(B1194&gt;19,B1194&lt;31),BK1219=0),1,"")</f>
        <v/>
      </c>
      <c r="BU1219" s="360" t="str">
        <f>IF(AND(AND(B1194&gt;19,B1194&lt;31),BK1219=1),1,"")</f>
        <v/>
      </c>
      <c r="BV1219" s="360" t="str">
        <f>IF(AND(AND(B1194&gt;19,B1194&lt;31),BK1219=2),1,"")</f>
        <v/>
      </c>
      <c r="BW1219" s="360" t="str">
        <f>IF(AND(AND(B1194&gt;19,B1194&lt;31),BK1219=3),1,"")</f>
        <v/>
      </c>
      <c r="BX1219" s="360" t="str">
        <f>IF(AND(AND(B1194&gt;19,B1194&lt;31),BK1219=4),1,"")</f>
        <v/>
      </c>
      <c r="BY1219" s="360" t="str">
        <f>IF(AND(AND(B1194&gt;19,B1194&lt;31),BK1219=5),1,"")</f>
        <v/>
      </c>
      <c r="BZ1219" s="360" t="str">
        <f>IF(AND(B1194&gt;30,BL1219=0),1,"")</f>
        <v/>
      </c>
      <c r="CA1219" s="360" t="str">
        <f>IF(AND(B1194&gt;30,BL1219=1),1,"")</f>
        <v/>
      </c>
      <c r="CB1219" s="360" t="str">
        <f>IF(AND(B1194&gt;30,BL1219=2),1,"")</f>
        <v/>
      </c>
      <c r="CC1219" s="360" t="str">
        <f>IF(AND(B1194&gt;30,BL1219=3),1,"")</f>
        <v/>
      </c>
      <c r="CD1219" s="360" t="str">
        <f>IF(AND(B1194&gt;30,BL1219=4),1,"")</f>
        <v/>
      </c>
      <c r="CE1219" s="360" t="str">
        <f>IF(AND(B1194&gt;30,BL1219=5),1,"")</f>
        <v/>
      </c>
    </row>
    <row r="1220" spans="1:83" ht="36" x14ac:dyDescent="0.35">
      <c r="A1220" s="818" t="str">
        <f>CONCATENATE("Voluntário",J1220)</f>
        <v>Voluntário43</v>
      </c>
      <c r="B1220" s="818"/>
      <c r="C1220" s="818"/>
      <c r="D1220" s="818"/>
      <c r="E1220" s="818"/>
      <c r="F1220" s="818"/>
      <c r="G1220" s="818"/>
      <c r="H1220" s="818"/>
      <c r="I1220" s="818"/>
      <c r="J1220" s="355">
        <f>J1191+1</f>
        <v>43</v>
      </c>
      <c r="Q1220" s="396"/>
      <c r="S1220" s="396"/>
      <c r="T1220" s="396"/>
      <c r="V1220" s="396"/>
      <c r="X1220" s="396"/>
      <c r="Y1220" s="396"/>
      <c r="AA1220" s="396"/>
      <c r="AB1220" s="396"/>
      <c r="AD1220" s="396"/>
      <c r="AE1220" s="396"/>
      <c r="AG1220" s="396"/>
      <c r="AH1220" s="396"/>
      <c r="AJ1220" s="396"/>
      <c r="AK1220" s="396"/>
      <c r="AM1220" s="396"/>
      <c r="AN1220" s="396"/>
      <c r="AP1220" s="396"/>
      <c r="AV1220" s="396"/>
      <c r="AX1220" s="397"/>
      <c r="AY1220" s="398"/>
      <c r="AZ1220" s="399"/>
      <c r="BA1220" s="398"/>
      <c r="BB1220" s="399"/>
      <c r="BC1220" s="398"/>
      <c r="BD1220" s="398"/>
      <c r="BE1220" s="356"/>
      <c r="BF1220" s="356"/>
      <c r="BG1220" s="356"/>
      <c r="BH1220" s="356"/>
    </row>
    <row r="1221" spans="1:83" ht="21" x14ac:dyDescent="0.35">
      <c r="A1221" s="355"/>
      <c r="B1221" s="355"/>
      <c r="C1221" s="355"/>
      <c r="D1221" s="355"/>
      <c r="E1221" s="355"/>
      <c r="F1221" s="355"/>
      <c r="G1221" s="355"/>
      <c r="H1221" s="355"/>
      <c r="I1221" s="355"/>
      <c r="J1221" s="355"/>
      <c r="Q1221" s="396"/>
      <c r="S1221" s="396"/>
      <c r="T1221" s="396"/>
      <c r="V1221" s="396"/>
      <c r="X1221" s="396"/>
      <c r="Y1221" s="396"/>
      <c r="AA1221" s="396"/>
      <c r="AB1221" s="396"/>
      <c r="AD1221" s="396"/>
      <c r="AE1221" s="396"/>
      <c r="AG1221" s="396"/>
      <c r="AH1221" s="396"/>
      <c r="AJ1221" s="396"/>
      <c r="AK1221" s="396"/>
      <c r="AM1221" s="396"/>
      <c r="AN1221" s="396"/>
      <c r="AP1221" s="396"/>
      <c r="AV1221" s="396"/>
      <c r="AX1221" s="397"/>
      <c r="AY1221" s="398"/>
      <c r="AZ1221" s="399"/>
      <c r="BA1221" s="398"/>
      <c r="BB1221" s="399"/>
      <c r="BC1221" s="398"/>
      <c r="BD1221" s="398"/>
      <c r="BE1221" s="356"/>
      <c r="BF1221" s="356"/>
      <c r="BG1221" s="356"/>
      <c r="BH1221" s="356"/>
    </row>
    <row r="1222" spans="1:83" ht="21" x14ac:dyDescent="0.35">
      <c r="A1222" s="356" t="s">
        <v>271</v>
      </c>
      <c r="B1222" s="824" t="s">
        <v>442</v>
      </c>
      <c r="C1222" s="819"/>
      <c r="D1222" s="819"/>
      <c r="E1222" s="819"/>
      <c r="F1222" s="819"/>
      <c r="G1222" s="819"/>
      <c r="H1222" s="819"/>
      <c r="I1222" s="819"/>
      <c r="J1222" s="355"/>
      <c r="Q1222" s="396"/>
      <c r="S1222" s="396"/>
      <c r="T1222" s="396"/>
      <c r="V1222" s="396"/>
      <c r="X1222" s="396"/>
      <c r="Y1222" s="396"/>
      <c r="AA1222" s="396"/>
      <c r="AB1222" s="396"/>
      <c r="AD1222" s="396"/>
      <c r="AE1222" s="396"/>
      <c r="AG1222" s="396"/>
      <c r="AH1222" s="396"/>
      <c r="AJ1222" s="396"/>
      <c r="AK1222" s="396"/>
      <c r="AM1222" s="396"/>
      <c r="AN1222" s="396"/>
      <c r="AP1222" s="396"/>
      <c r="AV1222" s="396"/>
      <c r="AX1222" s="397"/>
      <c r="AY1222" s="398"/>
      <c r="AZ1222" s="399"/>
      <c r="BA1222" s="398"/>
      <c r="BB1222" s="399"/>
      <c r="BC1222" s="398"/>
      <c r="BD1222" s="398"/>
      <c r="BE1222" s="356"/>
      <c r="BF1222" s="356"/>
      <c r="BG1222" s="356"/>
      <c r="BH1222" s="356"/>
    </row>
    <row r="1223" spans="1:83" ht="21" x14ac:dyDescent="0.35">
      <c r="A1223" s="356" t="s">
        <v>272</v>
      </c>
      <c r="B1223" s="819">
        <v>27</v>
      </c>
      <c r="C1223" s="819"/>
      <c r="D1223" s="819"/>
      <c r="E1223" s="819"/>
      <c r="F1223" s="819"/>
      <c r="G1223" s="819"/>
      <c r="H1223" s="819"/>
      <c r="I1223" s="819"/>
      <c r="J1223" s="355"/>
      <c r="Q1223" s="396"/>
      <c r="S1223" s="396"/>
      <c r="T1223" s="396"/>
      <c r="V1223" s="396"/>
      <c r="X1223" s="396"/>
      <c r="Y1223" s="396"/>
      <c r="AA1223" s="396"/>
      <c r="AB1223" s="396"/>
      <c r="AD1223" s="396"/>
      <c r="AE1223" s="396"/>
      <c r="AG1223" s="396"/>
      <c r="AH1223" s="396"/>
      <c r="AJ1223" s="396"/>
      <c r="AK1223" s="396"/>
      <c r="AM1223" s="396"/>
      <c r="AN1223" s="396"/>
      <c r="AP1223" s="396"/>
      <c r="AV1223" s="396"/>
      <c r="AX1223" s="397"/>
      <c r="AY1223" s="398"/>
      <c r="AZ1223" s="399"/>
      <c r="BA1223" s="398"/>
      <c r="BB1223" s="399"/>
      <c r="BC1223" s="398"/>
      <c r="BD1223" s="398"/>
      <c r="BE1223" s="356"/>
      <c r="BF1223" s="360" t="str">
        <f>IF(B1223&lt;20,1,"")</f>
        <v/>
      </c>
      <c r="BG1223" s="360">
        <f>IF(AND(B1223&gt;19,B1223&lt;31),1,"")</f>
        <v>1</v>
      </c>
      <c r="BH1223" s="360" t="str">
        <f>IF(B1223&gt;30,1,"")</f>
        <v/>
      </c>
    </row>
    <row r="1224" spans="1:83" ht="21" x14ac:dyDescent="0.35">
      <c r="A1224" s="356" t="s">
        <v>273</v>
      </c>
      <c r="B1224" s="819" t="s">
        <v>443</v>
      </c>
      <c r="C1224" s="819"/>
      <c r="D1224" s="819"/>
      <c r="E1224" s="819"/>
      <c r="F1224" s="819"/>
      <c r="G1224" s="819"/>
      <c r="H1224" s="819"/>
      <c r="I1224" s="819"/>
      <c r="J1224" s="355"/>
      <c r="Q1224" s="396"/>
      <c r="S1224" s="396"/>
      <c r="T1224" s="396"/>
      <c r="V1224" s="396"/>
      <c r="X1224" s="396"/>
      <c r="Y1224" s="396"/>
      <c r="AA1224" s="396"/>
      <c r="AB1224" s="396"/>
      <c r="AD1224" s="396"/>
      <c r="AE1224" s="396"/>
      <c r="AG1224" s="396"/>
      <c r="AH1224" s="396"/>
      <c r="AJ1224" s="396"/>
      <c r="AK1224" s="396"/>
      <c r="AM1224" s="396"/>
      <c r="AN1224" s="396"/>
      <c r="AP1224" s="396"/>
      <c r="AV1224" s="396"/>
      <c r="AX1224" s="397"/>
      <c r="AY1224" s="398"/>
      <c r="AZ1224" s="399"/>
      <c r="BA1224" s="398"/>
      <c r="BB1224" s="399"/>
      <c r="BC1224" s="398"/>
      <c r="BD1224" s="398"/>
      <c r="BE1224" s="356"/>
      <c r="BF1224" s="356"/>
      <c r="BG1224" s="356"/>
      <c r="BH1224" s="356"/>
    </row>
    <row r="1225" spans="1:83" ht="21.75" thickBot="1" x14ac:dyDescent="0.4">
      <c r="A1225" s="355"/>
      <c r="B1225" s="355"/>
      <c r="C1225" s="355"/>
      <c r="D1225" s="355"/>
      <c r="E1225" s="355"/>
      <c r="F1225" s="355"/>
      <c r="G1225" s="355"/>
      <c r="H1225" s="355"/>
      <c r="I1225" s="355"/>
      <c r="J1225" s="355"/>
      <c r="Q1225" s="396"/>
      <c r="S1225" s="396"/>
      <c r="T1225" s="396"/>
      <c r="V1225" s="396"/>
      <c r="X1225" s="396"/>
      <c r="Y1225" s="396"/>
      <c r="AA1225" s="396"/>
      <c r="AB1225" s="396"/>
      <c r="AD1225" s="396"/>
      <c r="AE1225" s="396"/>
      <c r="AG1225" s="396"/>
      <c r="AH1225" s="396"/>
      <c r="AJ1225" s="396"/>
      <c r="AK1225" s="396"/>
      <c r="AM1225" s="396"/>
      <c r="AN1225" s="396"/>
      <c r="AP1225" s="396"/>
      <c r="AV1225" s="396"/>
      <c r="AX1225" s="397"/>
      <c r="AY1225" s="398"/>
      <c r="AZ1225" s="399"/>
      <c r="BA1225" s="398"/>
      <c r="BB1225" s="399"/>
      <c r="BC1225" s="398"/>
      <c r="BD1225" s="398"/>
      <c r="BE1225" s="356"/>
      <c r="BF1225" s="356"/>
      <c r="BG1225" s="356"/>
      <c r="BH1225" s="356"/>
    </row>
    <row r="1226" spans="1:83" ht="21.75" thickBot="1" x14ac:dyDescent="0.4">
      <c r="A1226" s="368" t="s">
        <v>275</v>
      </c>
      <c r="B1226" s="369">
        <v>4</v>
      </c>
      <c r="C1226" s="370"/>
      <c r="D1226" s="355"/>
      <c r="E1226" s="355"/>
      <c r="F1226" s="355"/>
      <c r="G1226" s="355"/>
      <c r="H1226" s="355"/>
      <c r="I1226" s="355"/>
      <c r="J1226" s="355"/>
      <c r="Q1226" s="364" t="str">
        <f t="shared" ref="Q1226:Q1248" si="1139">IF(A1226="5) Quanto a sua casa pagava de conta de água mensalmente há 10 anos atrás (aproximadamente)?",F1226,"")</f>
        <v/>
      </c>
      <c r="R1226" s="388"/>
      <c r="S1226" s="364" t="str">
        <f t="shared" ref="S1226:S1248" si="1140">IF(A1226="5) Quanto a sua casa pagava de conta de água mensalmente há 10 anos atrás (aproximadamente)?",I1226,"")</f>
        <v/>
      </c>
      <c r="T1226" s="445" t="str">
        <f t="shared" ref="T1226:T1248" si="1141">IF(A1226="6) Quanto a sua casa paga de conta de água hoje?  ",F1226,"")</f>
        <v/>
      </c>
      <c r="U1226" s="388"/>
      <c r="V1226" s="445" t="str">
        <f t="shared" ref="V1226:V1248" si="1142">IF(A1226="7) Quanto você acha que sua casa pagará de conta de água em 2030?",F1226,"")</f>
        <v/>
      </c>
      <c r="W1226" s="388"/>
      <c r="X1226" s="445" t="str">
        <f t="shared" ref="X1226:X1248" si="1143">IF(A1226="7) Quanto você acha que sua casa pagará de conta de água em 2030?",I1226,"")</f>
        <v/>
      </c>
      <c r="Y1226" s="364" t="str">
        <f t="shared" ref="Y1226:Y1248" si="1144">IF(A1226="8) Quanto você acha que sua casa pagará de conta de água em 2050?  ",F1226,"")</f>
        <v/>
      </c>
      <c r="Z1226" s="388"/>
      <c r="AA1226" s="364" t="str">
        <f t="shared" ref="AA1226:AA1248" si="1145">IF(A1226="8) Quanto você acha que sua casa pagará de conta de água em 2050?  ",I1226,"")</f>
        <v/>
      </c>
      <c r="AB1226" s="445" t="str">
        <f t="shared" ref="AB1226:AB1248" si="1146">IF(A1226="9) Há dez anos atrás, sua casa produzia quantas sacolinhas de lixo por semana (aproximadamente)?",F1226,"")</f>
        <v/>
      </c>
      <c r="AC1226" s="388"/>
      <c r="AD1226" s="445" t="str">
        <f t="shared" ref="AD1226:AD1248" si="1147">IF(A1226="9) Há dez anos atrás, sua casa produzia quantas sacolinhas de lixo por semana (aproximadamente)?",I1226,"")</f>
        <v/>
      </c>
      <c r="AE1226" s="364" t="str">
        <f t="shared" ref="AE1226:AE1248" si="1148">IF(A1226="10) Sua casa produz quantas sacolinhas de lixo por semana hoje em dia?   ",F1226,"")</f>
        <v/>
      </c>
      <c r="AF1226" s="388"/>
      <c r="AG1226" s="364"/>
      <c r="AH1226" s="445" t="str">
        <f t="shared" ref="AH1226:AH1248" si="1149">IF(A1226="11) Quantas sacolinhas de lixo você acha que sua casa produzirá por semana em 2030?  ",F1226,"")</f>
        <v/>
      </c>
      <c r="AI1226" s="388"/>
      <c r="AJ1226" s="445" t="str">
        <f t="shared" ref="AJ1226:AJ1248" si="1150">IF(A1226="11) Quantas sacolinhas de lixo você acha que sua casa produzirá por semana em 2030?  ",I1226,"")</f>
        <v/>
      </c>
      <c r="AK1226" s="364" t="str">
        <f t="shared" ref="AK1226:AK1248" si="1151">IF(A1226="12) Quantas sacolinhas de lixo você acha que sua casa produzirá por semana em 2050?  ",F1226,"")</f>
        <v/>
      </c>
      <c r="AL1226" s="388"/>
      <c r="AM1226" s="364" t="str">
        <f t="shared" ref="AM1226:AM1248" si="1152">IF(A1226="12) Quantas sacolinhas de lixo você acha que sua casa produzirá por semana em 2050?  ",I1226,"")</f>
        <v/>
      </c>
      <c r="AN1226" s="445" t="str">
        <f>IF(A1226="13) Qual porcentagem dos recursos financeiros de São Carlos era investida em abastecimento de água e estruturas de saneamento dez anos atrás? ",B1226,"")</f>
        <v/>
      </c>
      <c r="AO1226" s="388"/>
      <c r="AP1226" s="445" t="str">
        <f>IF(A1226="13) Qual porcentagem dos recursos financeiros de São Carlos era investida em abastecimento de água e estruturas de saneamento dez anos atrás? ",F1226,"")</f>
        <v/>
      </c>
      <c r="AQ1226" s="434" t="str">
        <f>IF(A1226="14) Qual porcentagem dos recursos financeiros de São Carlos é investida em abastecimento de água e estruturas de saneamento hoje? ",B1226,"")</f>
        <v/>
      </c>
      <c r="AR1226" s="451"/>
      <c r="AS1226" s="434" t="str">
        <f>IF(A1226="15) Qual porcentagem dos recursos financeiros de São Carlos será investida em abastecimento de água e estruturas de saneamento em 2030? ",B1226,"")</f>
        <v/>
      </c>
      <c r="AT1226" s="389"/>
      <c r="AU1226" s="435" t="str">
        <f>IF(A1226="15) Qual porcentagem dos recursos financeiros de São Carlos será investida em abastecimento de água e estruturas de saneamento em 2030? ",F1226,"")</f>
        <v/>
      </c>
      <c r="AV1226" s="364" t="str">
        <f>IF(A1226="16) Qual porcentagem dos recursos financeiros de São Carlos será investida em abastecimento de água e estruturas de saneamento em 2050?   ",B1226,"")</f>
        <v/>
      </c>
      <c r="AW1226" s="389"/>
      <c r="AX1226" s="365" t="str">
        <f>IF(A1226="16) Qual porcentagem dos recursos financeiros de São Carlos será investida em abastecimento de água e estruturas de saneamento em 2050?   ",B1226,"")</f>
        <v/>
      </c>
      <c r="AY1226" s="366" t="str">
        <f t="shared" ref="AY1226:AY1248" si="1153">IF(A1226="17) De onde vem a água que você bebe?  ",H1226,"")</f>
        <v/>
      </c>
      <c r="AZ1226" s="358" t="str">
        <f t="shared" ref="AZ1226:AZ1248" si="1154">IF(A1226="18) Quem é responsável por trazer água para sua casa?  ",H1226,"")</f>
        <v/>
      </c>
      <c r="BA1226" s="366" t="str">
        <f t="shared" ref="BA1226:BA1248" si="1155">IF(A1226="19) O que acontece com o esgoto que sai da sua casa?  ",H1226,"")</f>
        <v/>
      </c>
      <c r="BB1226" s="358" t="str">
        <f t="shared" ref="BB1226:BB1248" si="1156">IF(A1226="20) Quem consome mais água em sua cidade: a população, as indústrias ou as fazendas? ",H1226,"")</f>
        <v/>
      </c>
      <c r="BC1226" s="366" t="str">
        <f t="shared" ref="BC1226:BC1248" si="1157">IF(A1226="21) Você se preocupa se a cidade em que você mora terá água para beber em 2100?  ",H1226,"")</f>
        <v/>
      </c>
      <c r="BD1226" s="367" t="str">
        <f t="shared" ref="BD1226:BD1248" si="1158">IF(A1226="22) Você acredita que pode ajudar no processo de decisão sobre gerenciamento dos recursos hídricos?  Se sim, como? ",H1226,"")</f>
        <v/>
      </c>
      <c r="BE1226" s="356"/>
      <c r="BF1226" s="356"/>
      <c r="BG1226" s="356"/>
      <c r="BH1226" s="356"/>
    </row>
    <row r="1227" spans="1:83" ht="21.75" thickBot="1" x14ac:dyDescent="0.4">
      <c r="A1227" s="368" t="s">
        <v>276</v>
      </c>
      <c r="B1227" s="369">
        <v>2</v>
      </c>
      <c r="C1227" s="370"/>
      <c r="D1227" s="355"/>
      <c r="E1227" s="355"/>
      <c r="F1227" s="355"/>
      <c r="G1227" s="355"/>
      <c r="H1227" s="355"/>
      <c r="I1227" s="355"/>
      <c r="J1227" s="355"/>
      <c r="Q1227" s="364" t="str">
        <f t="shared" si="1139"/>
        <v/>
      </c>
      <c r="R1227" s="388"/>
      <c r="S1227" s="364" t="str">
        <f t="shared" si="1140"/>
        <v/>
      </c>
      <c r="T1227" s="445" t="str">
        <f t="shared" si="1141"/>
        <v/>
      </c>
      <c r="U1227" s="388"/>
      <c r="V1227" s="445" t="str">
        <f t="shared" si="1142"/>
        <v/>
      </c>
      <c r="W1227" s="388"/>
      <c r="X1227" s="445" t="str">
        <f t="shared" si="1143"/>
        <v/>
      </c>
      <c r="Y1227" s="364" t="str">
        <f t="shared" si="1144"/>
        <v/>
      </c>
      <c r="Z1227" s="388"/>
      <c r="AA1227" s="364" t="str">
        <f t="shared" si="1145"/>
        <v/>
      </c>
      <c r="AB1227" s="445" t="str">
        <f t="shared" si="1146"/>
        <v/>
      </c>
      <c r="AC1227" s="388"/>
      <c r="AD1227" s="445" t="str">
        <f t="shared" si="1147"/>
        <v/>
      </c>
      <c r="AE1227" s="364" t="str">
        <f t="shared" si="1148"/>
        <v/>
      </c>
      <c r="AF1227" s="388"/>
      <c r="AG1227" s="364"/>
      <c r="AH1227" s="445" t="str">
        <f t="shared" si="1149"/>
        <v/>
      </c>
      <c r="AI1227" s="388"/>
      <c r="AJ1227" s="445" t="str">
        <f t="shared" si="1150"/>
        <v/>
      </c>
      <c r="AK1227" s="364" t="str">
        <f t="shared" si="1151"/>
        <v/>
      </c>
      <c r="AL1227" s="388"/>
      <c r="AM1227" s="364" t="str">
        <f t="shared" si="1152"/>
        <v/>
      </c>
      <c r="AN1227" s="445" t="str">
        <f t="shared" ref="AN1227:AN1248" si="1159">IF(A1227="13) Qual porcentagem dos recursos financeiros de São Carlos era investida em abastecimento de água e estruturas de saneamento dez anos atrás? ",B1227,"")</f>
        <v/>
      </c>
      <c r="AO1227" s="388"/>
      <c r="AP1227" s="445" t="str">
        <f t="shared" ref="AP1227:AP1248" si="1160">IF(A1227="13) Qual porcentagem dos recursos financeiros de São Carlos era investida em abastecimento de água e estruturas de saneamento dez anos atrás? ",F1227,"")</f>
        <v/>
      </c>
      <c r="AQ1227" s="434" t="str">
        <f t="shared" ref="AQ1227:AQ1248" si="1161">IF(A1227="14) Qual porcentagem dos recursos financeiros de São Carlos é investida em abastecimento de água e estruturas de saneamento hoje? ",B1227,"")</f>
        <v/>
      </c>
      <c r="AR1227" s="451"/>
      <c r="AS1227" s="434" t="str">
        <f t="shared" ref="AS1227:AS1248" si="1162">IF(A1227="15) Qual porcentagem dos recursos financeiros de São Carlos será investida em abastecimento de água e estruturas de saneamento em 2030? ",B1227,"")</f>
        <v/>
      </c>
      <c r="AT1227" s="389"/>
      <c r="AU1227" s="435" t="str">
        <f t="shared" ref="AU1227:AU1248" si="1163">IF(A1227="15) Qual porcentagem dos recursos financeiros de São Carlos será investida em abastecimento de água e estruturas de saneamento em 2030? ",F1227,"")</f>
        <v/>
      </c>
      <c r="AV1227" s="364" t="str">
        <f t="shared" ref="AV1227:AV1248" si="1164">IF(A1227="16) Qual porcentagem dos recursos financeiros de São Carlos será investida em abastecimento de água e estruturas de saneamento em 2050?   ",B1227,"")</f>
        <v/>
      </c>
      <c r="AW1227" s="389"/>
      <c r="AX1227" s="365" t="str">
        <f t="shared" ref="AX1227:AX1248" si="1165">IF(A1227="16) Qual porcentagem dos recursos financeiros de São Carlos será investida em abastecimento de água e estruturas de saneamento em 2050?   ",B1227,"")</f>
        <v/>
      </c>
      <c r="AY1227" s="366" t="str">
        <f t="shared" si="1153"/>
        <v/>
      </c>
      <c r="AZ1227" s="358" t="str">
        <f t="shared" si="1154"/>
        <v/>
      </c>
      <c r="BA1227" s="366" t="str">
        <f t="shared" si="1155"/>
        <v/>
      </c>
      <c r="BB1227" s="358" t="str">
        <f t="shared" si="1156"/>
        <v/>
      </c>
      <c r="BC1227" s="366" t="str">
        <f t="shared" si="1157"/>
        <v/>
      </c>
      <c r="BD1227" s="367" t="str">
        <f t="shared" si="1158"/>
        <v/>
      </c>
      <c r="BE1227" s="356"/>
      <c r="BF1227" s="356"/>
      <c r="BG1227" s="356"/>
      <c r="BH1227" s="356"/>
    </row>
    <row r="1228" spans="1:83" ht="21.75" thickBot="1" x14ac:dyDescent="0.4">
      <c r="A1228" s="368" t="s">
        <v>277</v>
      </c>
      <c r="B1228" s="369">
        <v>3</v>
      </c>
      <c r="C1228" s="371"/>
      <c r="D1228" s="355"/>
      <c r="E1228" s="355"/>
      <c r="F1228" s="355"/>
      <c r="G1228" s="355"/>
      <c r="H1228" s="355"/>
      <c r="I1228" s="355"/>
      <c r="J1228" s="355"/>
      <c r="Q1228" s="364" t="str">
        <f t="shared" si="1139"/>
        <v/>
      </c>
      <c r="R1228" s="388"/>
      <c r="S1228" s="364" t="str">
        <f t="shared" si="1140"/>
        <v/>
      </c>
      <c r="T1228" s="445" t="str">
        <f t="shared" si="1141"/>
        <v/>
      </c>
      <c r="U1228" s="388"/>
      <c r="V1228" s="445" t="str">
        <f t="shared" si="1142"/>
        <v/>
      </c>
      <c r="W1228" s="388"/>
      <c r="X1228" s="445" t="str">
        <f t="shared" si="1143"/>
        <v/>
      </c>
      <c r="Y1228" s="364" t="str">
        <f t="shared" si="1144"/>
        <v/>
      </c>
      <c r="Z1228" s="388"/>
      <c r="AA1228" s="364" t="str">
        <f t="shared" si="1145"/>
        <v/>
      </c>
      <c r="AB1228" s="445" t="str">
        <f t="shared" si="1146"/>
        <v/>
      </c>
      <c r="AC1228" s="388"/>
      <c r="AD1228" s="445" t="str">
        <f t="shared" si="1147"/>
        <v/>
      </c>
      <c r="AE1228" s="364" t="str">
        <f t="shared" si="1148"/>
        <v/>
      </c>
      <c r="AF1228" s="388"/>
      <c r="AG1228" s="364"/>
      <c r="AH1228" s="445" t="str">
        <f t="shared" si="1149"/>
        <v/>
      </c>
      <c r="AI1228" s="388"/>
      <c r="AJ1228" s="445" t="str">
        <f t="shared" si="1150"/>
        <v/>
      </c>
      <c r="AK1228" s="364" t="str">
        <f t="shared" si="1151"/>
        <v/>
      </c>
      <c r="AL1228" s="388"/>
      <c r="AM1228" s="364" t="str">
        <f t="shared" si="1152"/>
        <v/>
      </c>
      <c r="AN1228" s="445" t="str">
        <f t="shared" si="1159"/>
        <v/>
      </c>
      <c r="AO1228" s="388"/>
      <c r="AP1228" s="445" t="str">
        <f t="shared" si="1160"/>
        <v/>
      </c>
      <c r="AQ1228" s="434" t="str">
        <f t="shared" si="1161"/>
        <v/>
      </c>
      <c r="AR1228" s="451"/>
      <c r="AS1228" s="434" t="str">
        <f t="shared" si="1162"/>
        <v/>
      </c>
      <c r="AT1228" s="389"/>
      <c r="AU1228" s="435" t="str">
        <f t="shared" si="1163"/>
        <v/>
      </c>
      <c r="AV1228" s="364" t="str">
        <f t="shared" si="1164"/>
        <v/>
      </c>
      <c r="AW1228" s="389"/>
      <c r="AX1228" s="365" t="str">
        <f t="shared" si="1165"/>
        <v/>
      </c>
      <c r="AY1228" s="366" t="str">
        <f t="shared" si="1153"/>
        <v/>
      </c>
      <c r="AZ1228" s="358" t="str">
        <f t="shared" si="1154"/>
        <v/>
      </c>
      <c r="BA1228" s="366" t="str">
        <f t="shared" si="1155"/>
        <v/>
      </c>
      <c r="BB1228" s="358" t="str">
        <f t="shared" si="1156"/>
        <v/>
      </c>
      <c r="BC1228" s="366" t="str">
        <f t="shared" si="1157"/>
        <v/>
      </c>
      <c r="BD1228" s="367" t="str">
        <f t="shared" si="1158"/>
        <v/>
      </c>
      <c r="BE1228" s="356"/>
      <c r="BF1228" s="356"/>
      <c r="BG1228" s="356"/>
      <c r="BH1228" s="356"/>
    </row>
    <row r="1229" spans="1:83" ht="21.75" thickBot="1" x14ac:dyDescent="0.4">
      <c r="A1229" s="368" t="s">
        <v>278</v>
      </c>
      <c r="B1229" s="369">
        <v>2</v>
      </c>
      <c r="C1229" s="370"/>
      <c r="D1229" s="355"/>
      <c r="E1229" s="355"/>
      <c r="F1229" s="355"/>
      <c r="G1229" s="355"/>
      <c r="H1229" s="355"/>
      <c r="I1229" s="355"/>
      <c r="J1229" s="355"/>
      <c r="Q1229" s="364" t="str">
        <f t="shared" si="1139"/>
        <v/>
      </c>
      <c r="R1229" s="388"/>
      <c r="S1229" s="364" t="str">
        <f t="shared" si="1140"/>
        <v/>
      </c>
      <c r="T1229" s="445" t="str">
        <f t="shared" si="1141"/>
        <v/>
      </c>
      <c r="U1229" s="388"/>
      <c r="V1229" s="445" t="str">
        <f t="shared" si="1142"/>
        <v/>
      </c>
      <c r="W1229" s="388"/>
      <c r="X1229" s="445" t="str">
        <f t="shared" si="1143"/>
        <v/>
      </c>
      <c r="Y1229" s="364" t="str">
        <f t="shared" si="1144"/>
        <v/>
      </c>
      <c r="Z1229" s="388"/>
      <c r="AA1229" s="364" t="str">
        <f t="shared" si="1145"/>
        <v/>
      </c>
      <c r="AB1229" s="445" t="str">
        <f t="shared" si="1146"/>
        <v/>
      </c>
      <c r="AC1229" s="388"/>
      <c r="AD1229" s="445" t="str">
        <f t="shared" si="1147"/>
        <v/>
      </c>
      <c r="AE1229" s="364" t="str">
        <f t="shared" si="1148"/>
        <v/>
      </c>
      <c r="AF1229" s="388"/>
      <c r="AG1229" s="364"/>
      <c r="AH1229" s="445" t="str">
        <f t="shared" si="1149"/>
        <v/>
      </c>
      <c r="AI1229" s="388"/>
      <c r="AJ1229" s="445" t="str">
        <f t="shared" si="1150"/>
        <v/>
      </c>
      <c r="AK1229" s="364" t="str">
        <f t="shared" si="1151"/>
        <v/>
      </c>
      <c r="AL1229" s="388"/>
      <c r="AM1229" s="364" t="str">
        <f t="shared" si="1152"/>
        <v/>
      </c>
      <c r="AN1229" s="445" t="str">
        <f t="shared" si="1159"/>
        <v/>
      </c>
      <c r="AO1229" s="388"/>
      <c r="AP1229" s="445" t="str">
        <f t="shared" si="1160"/>
        <v/>
      </c>
      <c r="AQ1229" s="434" t="str">
        <f t="shared" si="1161"/>
        <v/>
      </c>
      <c r="AR1229" s="451"/>
      <c r="AS1229" s="434" t="str">
        <f t="shared" si="1162"/>
        <v/>
      </c>
      <c r="AT1229" s="389"/>
      <c r="AU1229" s="435" t="str">
        <f t="shared" si="1163"/>
        <v/>
      </c>
      <c r="AV1229" s="364" t="str">
        <f t="shared" si="1164"/>
        <v/>
      </c>
      <c r="AW1229" s="389"/>
      <c r="AX1229" s="365" t="str">
        <f t="shared" si="1165"/>
        <v/>
      </c>
      <c r="AY1229" s="366" t="str">
        <f t="shared" si="1153"/>
        <v/>
      </c>
      <c r="AZ1229" s="358" t="str">
        <f t="shared" si="1154"/>
        <v/>
      </c>
      <c r="BA1229" s="366" t="str">
        <f t="shared" si="1155"/>
        <v/>
      </c>
      <c r="BB1229" s="358" t="str">
        <f t="shared" si="1156"/>
        <v/>
      </c>
      <c r="BC1229" s="366" t="str">
        <f t="shared" si="1157"/>
        <v/>
      </c>
      <c r="BD1229" s="367" t="str">
        <f t="shared" si="1158"/>
        <v/>
      </c>
      <c r="BE1229" s="356"/>
      <c r="BF1229" s="356"/>
      <c r="BG1229" s="356"/>
      <c r="BH1229" s="356"/>
    </row>
    <row r="1230" spans="1:83" ht="21.75" thickBot="1" x14ac:dyDescent="0.4">
      <c r="A1230" s="368" t="s">
        <v>279</v>
      </c>
      <c r="B1230" s="369">
        <v>0</v>
      </c>
      <c r="C1230" s="372"/>
      <c r="D1230" s="814" t="s">
        <v>280</v>
      </c>
      <c r="E1230" s="815"/>
      <c r="F1230" s="373"/>
      <c r="G1230" s="368" t="s">
        <v>281</v>
      </c>
      <c r="H1230" s="374"/>
      <c r="I1230" s="375">
        <f>IF(B1226&gt;0,(F1230-F1231)/F1231,"")</f>
        <v>-1</v>
      </c>
      <c r="J1230" s="355"/>
      <c r="Q1230" s="364"/>
      <c r="R1230" s="388"/>
      <c r="S1230" s="364"/>
      <c r="T1230" s="445" t="str">
        <f t="shared" si="1141"/>
        <v/>
      </c>
      <c r="U1230" s="388"/>
      <c r="V1230" s="445" t="str">
        <f t="shared" si="1142"/>
        <v/>
      </c>
      <c r="W1230" s="388"/>
      <c r="X1230" s="445" t="str">
        <f t="shared" si="1143"/>
        <v/>
      </c>
      <c r="Y1230" s="364" t="str">
        <f t="shared" si="1144"/>
        <v/>
      </c>
      <c r="Z1230" s="388"/>
      <c r="AA1230" s="364" t="str">
        <f t="shared" si="1145"/>
        <v/>
      </c>
      <c r="AB1230" s="445" t="str">
        <f t="shared" si="1146"/>
        <v/>
      </c>
      <c r="AC1230" s="388"/>
      <c r="AD1230" s="445" t="str">
        <f t="shared" si="1147"/>
        <v/>
      </c>
      <c r="AE1230" s="364" t="str">
        <f t="shared" si="1148"/>
        <v/>
      </c>
      <c r="AF1230" s="388"/>
      <c r="AG1230" s="364"/>
      <c r="AH1230" s="445" t="str">
        <f t="shared" si="1149"/>
        <v/>
      </c>
      <c r="AI1230" s="388"/>
      <c r="AJ1230" s="445" t="str">
        <f t="shared" si="1150"/>
        <v/>
      </c>
      <c r="AK1230" s="364" t="str">
        <f t="shared" si="1151"/>
        <v/>
      </c>
      <c r="AL1230" s="388"/>
      <c r="AM1230" s="364" t="str">
        <f t="shared" si="1152"/>
        <v/>
      </c>
      <c r="AN1230" s="445" t="str">
        <f t="shared" si="1159"/>
        <v/>
      </c>
      <c r="AO1230" s="388"/>
      <c r="AP1230" s="445" t="str">
        <f t="shared" si="1160"/>
        <v/>
      </c>
      <c r="AQ1230" s="434" t="str">
        <f t="shared" si="1161"/>
        <v/>
      </c>
      <c r="AR1230" s="451"/>
      <c r="AS1230" s="434" t="str">
        <f t="shared" si="1162"/>
        <v/>
      </c>
      <c r="AT1230" s="389"/>
      <c r="AU1230" s="435" t="str">
        <f t="shared" si="1163"/>
        <v/>
      </c>
      <c r="AV1230" s="364" t="str">
        <f t="shared" si="1164"/>
        <v/>
      </c>
      <c r="AW1230" s="389"/>
      <c r="AX1230" s="365" t="str">
        <f t="shared" si="1165"/>
        <v/>
      </c>
      <c r="AY1230" s="366" t="str">
        <f t="shared" si="1153"/>
        <v/>
      </c>
      <c r="AZ1230" s="358" t="str">
        <f t="shared" si="1154"/>
        <v/>
      </c>
      <c r="BA1230" s="366" t="str">
        <f t="shared" si="1155"/>
        <v/>
      </c>
      <c r="BB1230" s="358" t="str">
        <f t="shared" si="1156"/>
        <v/>
      </c>
      <c r="BC1230" s="366" t="str">
        <f t="shared" si="1157"/>
        <v/>
      </c>
      <c r="BD1230" s="367" t="str">
        <f t="shared" si="1158"/>
        <v/>
      </c>
      <c r="BE1230" s="356"/>
      <c r="BF1230" s="356"/>
      <c r="BG1230" s="356"/>
      <c r="BH1230" s="356"/>
    </row>
    <row r="1231" spans="1:83" ht="21.75" thickBot="1" x14ac:dyDescent="0.4">
      <c r="A1231" s="368" t="s">
        <v>282</v>
      </c>
      <c r="B1231" s="369">
        <v>15</v>
      </c>
      <c r="C1231" s="372"/>
      <c r="D1231" s="814" t="s">
        <v>280</v>
      </c>
      <c r="E1231" s="815"/>
      <c r="F1231" s="373">
        <f>IF(B1227&gt;0,B1231/B1227,"")</f>
        <v>7.5</v>
      </c>
      <c r="G1231" s="376"/>
      <c r="H1231" s="377"/>
      <c r="I1231" s="378"/>
      <c r="J1231" s="355"/>
      <c r="Q1231" s="364" t="str">
        <f t="shared" si="1139"/>
        <v/>
      </c>
      <c r="R1231" s="388"/>
      <c r="S1231" s="364" t="str">
        <f t="shared" si="1140"/>
        <v/>
      </c>
      <c r="T1231" s="445">
        <f t="shared" si="1141"/>
        <v>7.5</v>
      </c>
      <c r="U1231" s="388"/>
      <c r="V1231" s="445" t="str">
        <f t="shared" si="1142"/>
        <v/>
      </c>
      <c r="W1231" s="388"/>
      <c r="X1231" s="445" t="str">
        <f t="shared" si="1143"/>
        <v/>
      </c>
      <c r="Y1231" s="364" t="str">
        <f t="shared" si="1144"/>
        <v/>
      </c>
      <c r="Z1231" s="388"/>
      <c r="AA1231" s="364" t="str">
        <f t="shared" si="1145"/>
        <v/>
      </c>
      <c r="AB1231" s="445" t="str">
        <f t="shared" si="1146"/>
        <v/>
      </c>
      <c r="AC1231" s="388"/>
      <c r="AD1231" s="445" t="str">
        <f t="shared" si="1147"/>
        <v/>
      </c>
      <c r="AE1231" s="364" t="str">
        <f t="shared" si="1148"/>
        <v/>
      </c>
      <c r="AF1231" s="388"/>
      <c r="AG1231" s="364"/>
      <c r="AH1231" s="445" t="str">
        <f t="shared" si="1149"/>
        <v/>
      </c>
      <c r="AI1231" s="388"/>
      <c r="AJ1231" s="445" t="str">
        <f t="shared" si="1150"/>
        <v/>
      </c>
      <c r="AK1231" s="364" t="str">
        <f t="shared" si="1151"/>
        <v/>
      </c>
      <c r="AL1231" s="388"/>
      <c r="AM1231" s="364" t="str">
        <f t="shared" si="1152"/>
        <v/>
      </c>
      <c r="AN1231" s="445" t="str">
        <f t="shared" si="1159"/>
        <v/>
      </c>
      <c r="AO1231" s="388"/>
      <c r="AP1231" s="445" t="str">
        <f t="shared" si="1160"/>
        <v/>
      </c>
      <c r="AQ1231" s="434" t="str">
        <f t="shared" si="1161"/>
        <v/>
      </c>
      <c r="AR1231" s="451"/>
      <c r="AS1231" s="434" t="str">
        <f t="shared" si="1162"/>
        <v/>
      </c>
      <c r="AT1231" s="389"/>
      <c r="AU1231" s="435" t="str">
        <f t="shared" si="1163"/>
        <v/>
      </c>
      <c r="AV1231" s="364" t="str">
        <f t="shared" si="1164"/>
        <v/>
      </c>
      <c r="AW1231" s="389"/>
      <c r="AX1231" s="365" t="str">
        <f t="shared" si="1165"/>
        <v/>
      </c>
      <c r="AY1231" s="366" t="str">
        <f t="shared" si="1153"/>
        <v/>
      </c>
      <c r="AZ1231" s="358" t="str">
        <f t="shared" si="1154"/>
        <v/>
      </c>
      <c r="BA1231" s="366" t="str">
        <f t="shared" si="1155"/>
        <v/>
      </c>
      <c r="BB1231" s="358" t="str">
        <f t="shared" si="1156"/>
        <v/>
      </c>
      <c r="BC1231" s="366" t="str">
        <f t="shared" si="1157"/>
        <v/>
      </c>
      <c r="BD1231" s="367" t="str">
        <f t="shared" si="1158"/>
        <v/>
      </c>
      <c r="BE1231" s="356"/>
      <c r="BF1231" s="356"/>
      <c r="BG1231" s="356"/>
      <c r="BH1231" s="356"/>
    </row>
    <row r="1232" spans="1:83" ht="21.75" thickBot="1" x14ac:dyDescent="0.4">
      <c r="A1232" s="368" t="s">
        <v>283</v>
      </c>
      <c r="B1232" s="369">
        <v>30</v>
      </c>
      <c r="C1232" s="372"/>
      <c r="D1232" s="814" t="s">
        <v>280</v>
      </c>
      <c r="E1232" s="815"/>
      <c r="F1232" s="373">
        <f>IF(B1228&gt;0,B1232/B1228,"")</f>
        <v>10</v>
      </c>
      <c r="G1232" s="368" t="s">
        <v>284</v>
      </c>
      <c r="H1232" s="374"/>
      <c r="I1232" s="375">
        <f>IF(B1227&gt;0,(F1232-F1231)/F1231,"")</f>
        <v>0.33333333333333331</v>
      </c>
      <c r="J1232" s="355"/>
      <c r="Q1232" s="364" t="str">
        <f t="shared" si="1139"/>
        <v/>
      </c>
      <c r="R1232" s="388"/>
      <c r="S1232" s="364" t="str">
        <f t="shared" si="1140"/>
        <v/>
      </c>
      <c r="T1232" s="445" t="str">
        <f t="shared" si="1141"/>
        <v/>
      </c>
      <c r="U1232" s="388"/>
      <c r="V1232" s="445">
        <f t="shared" si="1142"/>
        <v>10</v>
      </c>
      <c r="W1232" s="388"/>
      <c r="X1232" s="445">
        <f t="shared" si="1143"/>
        <v>0.33333333333333331</v>
      </c>
      <c r="Y1232" s="364" t="str">
        <f t="shared" si="1144"/>
        <v/>
      </c>
      <c r="Z1232" s="388"/>
      <c r="AA1232" s="364" t="str">
        <f t="shared" si="1145"/>
        <v/>
      </c>
      <c r="AB1232" s="445" t="str">
        <f t="shared" si="1146"/>
        <v/>
      </c>
      <c r="AC1232" s="388"/>
      <c r="AD1232" s="445" t="str">
        <f t="shared" si="1147"/>
        <v/>
      </c>
      <c r="AE1232" s="364" t="str">
        <f t="shared" si="1148"/>
        <v/>
      </c>
      <c r="AF1232" s="388"/>
      <c r="AG1232" s="364"/>
      <c r="AH1232" s="445" t="str">
        <f t="shared" si="1149"/>
        <v/>
      </c>
      <c r="AI1232" s="388"/>
      <c r="AJ1232" s="445" t="str">
        <f t="shared" si="1150"/>
        <v/>
      </c>
      <c r="AK1232" s="364" t="str">
        <f t="shared" si="1151"/>
        <v/>
      </c>
      <c r="AL1232" s="388"/>
      <c r="AM1232" s="364" t="str">
        <f t="shared" si="1152"/>
        <v/>
      </c>
      <c r="AN1232" s="445" t="str">
        <f t="shared" si="1159"/>
        <v/>
      </c>
      <c r="AO1232" s="388"/>
      <c r="AP1232" s="445" t="str">
        <f t="shared" si="1160"/>
        <v/>
      </c>
      <c r="AQ1232" s="434" t="str">
        <f t="shared" si="1161"/>
        <v/>
      </c>
      <c r="AR1232" s="451"/>
      <c r="AS1232" s="434" t="str">
        <f t="shared" si="1162"/>
        <v/>
      </c>
      <c r="AT1232" s="389"/>
      <c r="AU1232" s="435" t="str">
        <f t="shared" si="1163"/>
        <v/>
      </c>
      <c r="AV1232" s="364" t="str">
        <f t="shared" si="1164"/>
        <v/>
      </c>
      <c r="AW1232" s="389"/>
      <c r="AX1232" s="365" t="str">
        <f t="shared" si="1165"/>
        <v/>
      </c>
      <c r="AY1232" s="366" t="str">
        <f t="shared" si="1153"/>
        <v/>
      </c>
      <c r="AZ1232" s="358" t="str">
        <f t="shared" si="1154"/>
        <v/>
      </c>
      <c r="BA1232" s="366" t="str">
        <f t="shared" si="1155"/>
        <v/>
      </c>
      <c r="BB1232" s="358" t="str">
        <f t="shared" si="1156"/>
        <v/>
      </c>
      <c r="BC1232" s="366" t="str">
        <f t="shared" si="1157"/>
        <v/>
      </c>
      <c r="BD1232" s="367" t="str">
        <f t="shared" si="1158"/>
        <v/>
      </c>
      <c r="BE1232" s="356"/>
      <c r="BF1232" s="356"/>
      <c r="BG1232" s="356"/>
      <c r="BH1232" s="356"/>
    </row>
    <row r="1233" spans="1:83" ht="21.75" thickBot="1" x14ac:dyDescent="0.4">
      <c r="A1233" s="368" t="s">
        <v>285</v>
      </c>
      <c r="B1233" s="369">
        <v>50</v>
      </c>
      <c r="C1233" s="372"/>
      <c r="D1233" s="814" t="s">
        <v>280</v>
      </c>
      <c r="E1233" s="815"/>
      <c r="F1233" s="373">
        <f>IF(B1229&gt;0,B1233/B1229,"")</f>
        <v>25</v>
      </c>
      <c r="G1233" s="368" t="s">
        <v>286</v>
      </c>
      <c r="H1233" s="374"/>
      <c r="I1233" s="375">
        <f>IF(B1228&gt;0,(F1233-F1231)/F1231,"")</f>
        <v>2.3333333333333335</v>
      </c>
      <c r="J1233" s="355"/>
      <c r="Q1233" s="364" t="str">
        <f t="shared" si="1139"/>
        <v/>
      </c>
      <c r="R1233" s="388"/>
      <c r="S1233" s="364" t="str">
        <f t="shared" si="1140"/>
        <v/>
      </c>
      <c r="T1233" s="445" t="str">
        <f t="shared" si="1141"/>
        <v/>
      </c>
      <c r="U1233" s="388"/>
      <c r="V1233" s="445" t="str">
        <f t="shared" si="1142"/>
        <v/>
      </c>
      <c r="W1233" s="388"/>
      <c r="X1233" s="445" t="str">
        <f t="shared" si="1143"/>
        <v/>
      </c>
      <c r="Y1233" s="364">
        <f t="shared" si="1144"/>
        <v>25</v>
      </c>
      <c r="Z1233" s="388"/>
      <c r="AA1233" s="364">
        <f t="shared" si="1145"/>
        <v>2.3333333333333335</v>
      </c>
      <c r="AB1233" s="445" t="str">
        <f t="shared" si="1146"/>
        <v/>
      </c>
      <c r="AC1233" s="388"/>
      <c r="AD1233" s="445" t="str">
        <f t="shared" si="1147"/>
        <v/>
      </c>
      <c r="AE1233" s="364" t="str">
        <f t="shared" si="1148"/>
        <v/>
      </c>
      <c r="AF1233" s="388"/>
      <c r="AG1233" s="364"/>
      <c r="AH1233" s="445" t="str">
        <f t="shared" si="1149"/>
        <v/>
      </c>
      <c r="AI1233" s="388"/>
      <c r="AJ1233" s="445" t="str">
        <f t="shared" si="1150"/>
        <v/>
      </c>
      <c r="AK1233" s="364" t="str">
        <f t="shared" si="1151"/>
        <v/>
      </c>
      <c r="AL1233" s="388"/>
      <c r="AM1233" s="364" t="str">
        <f t="shared" si="1152"/>
        <v/>
      </c>
      <c r="AN1233" s="445" t="str">
        <f t="shared" si="1159"/>
        <v/>
      </c>
      <c r="AO1233" s="388"/>
      <c r="AP1233" s="445" t="str">
        <f t="shared" si="1160"/>
        <v/>
      </c>
      <c r="AQ1233" s="434" t="str">
        <f t="shared" si="1161"/>
        <v/>
      </c>
      <c r="AR1233" s="451"/>
      <c r="AS1233" s="434" t="str">
        <f t="shared" si="1162"/>
        <v/>
      </c>
      <c r="AT1233" s="389"/>
      <c r="AU1233" s="435" t="str">
        <f t="shared" si="1163"/>
        <v/>
      </c>
      <c r="AV1233" s="364" t="str">
        <f t="shared" si="1164"/>
        <v/>
      </c>
      <c r="AW1233" s="389"/>
      <c r="AX1233" s="365" t="str">
        <f t="shared" si="1165"/>
        <v/>
      </c>
      <c r="AY1233" s="366" t="str">
        <f t="shared" si="1153"/>
        <v/>
      </c>
      <c r="AZ1233" s="358" t="str">
        <f t="shared" si="1154"/>
        <v/>
      </c>
      <c r="BA1233" s="366" t="str">
        <f t="shared" si="1155"/>
        <v/>
      </c>
      <c r="BB1233" s="358" t="str">
        <f t="shared" si="1156"/>
        <v/>
      </c>
      <c r="BC1233" s="366" t="str">
        <f t="shared" si="1157"/>
        <v/>
      </c>
      <c r="BD1233" s="367" t="str">
        <f t="shared" si="1158"/>
        <v/>
      </c>
      <c r="BE1233" s="356"/>
      <c r="BF1233" s="356"/>
      <c r="BG1233" s="356"/>
      <c r="BH1233" s="356"/>
    </row>
    <row r="1234" spans="1:83" ht="21.75" thickBot="1" x14ac:dyDescent="0.4">
      <c r="A1234" s="368" t="s">
        <v>287</v>
      </c>
      <c r="B1234" s="369">
        <v>0</v>
      </c>
      <c r="C1234" s="372"/>
      <c r="D1234" s="814" t="s">
        <v>288</v>
      </c>
      <c r="E1234" s="815"/>
      <c r="F1234" s="373" t="str">
        <f>IF(B1230&gt;0,B1234/B1226,"")</f>
        <v/>
      </c>
      <c r="G1234" s="368" t="s">
        <v>281</v>
      </c>
      <c r="H1234" s="374"/>
      <c r="I1234" s="375" t="str">
        <f>IF(B1230&gt;0,(F1234-F1235)/F1235,"")</f>
        <v/>
      </c>
      <c r="J1234" s="355"/>
      <c r="Q1234" s="364" t="str">
        <f t="shared" si="1139"/>
        <v/>
      </c>
      <c r="R1234" s="388"/>
      <c r="S1234" s="364" t="str">
        <f t="shared" si="1140"/>
        <v/>
      </c>
      <c r="T1234" s="445" t="str">
        <f t="shared" si="1141"/>
        <v/>
      </c>
      <c r="U1234" s="388"/>
      <c r="V1234" s="445" t="str">
        <f t="shared" si="1142"/>
        <v/>
      </c>
      <c r="W1234" s="388"/>
      <c r="X1234" s="445" t="str">
        <f t="shared" si="1143"/>
        <v/>
      </c>
      <c r="Y1234" s="364" t="str">
        <f t="shared" si="1144"/>
        <v/>
      </c>
      <c r="Z1234" s="388"/>
      <c r="AA1234" s="364" t="str">
        <f t="shared" si="1145"/>
        <v/>
      </c>
      <c r="AB1234" s="445" t="str">
        <f t="shared" si="1146"/>
        <v/>
      </c>
      <c r="AC1234" s="388"/>
      <c r="AD1234" s="445" t="str">
        <f t="shared" si="1147"/>
        <v/>
      </c>
      <c r="AE1234" s="364" t="str">
        <f t="shared" si="1148"/>
        <v/>
      </c>
      <c r="AF1234" s="388"/>
      <c r="AG1234" s="364"/>
      <c r="AH1234" s="445" t="str">
        <f t="shared" si="1149"/>
        <v/>
      </c>
      <c r="AI1234" s="388"/>
      <c r="AJ1234" s="445" t="str">
        <f t="shared" si="1150"/>
        <v/>
      </c>
      <c r="AK1234" s="364" t="str">
        <f t="shared" si="1151"/>
        <v/>
      </c>
      <c r="AL1234" s="388"/>
      <c r="AM1234" s="364" t="str">
        <f t="shared" si="1152"/>
        <v/>
      </c>
      <c r="AN1234" s="445" t="str">
        <f t="shared" si="1159"/>
        <v/>
      </c>
      <c r="AO1234" s="388"/>
      <c r="AP1234" s="445" t="str">
        <f t="shared" si="1160"/>
        <v/>
      </c>
      <c r="AQ1234" s="434" t="str">
        <f t="shared" si="1161"/>
        <v/>
      </c>
      <c r="AR1234" s="451"/>
      <c r="AS1234" s="434" t="str">
        <f t="shared" si="1162"/>
        <v/>
      </c>
      <c r="AT1234" s="389"/>
      <c r="AU1234" s="435" t="str">
        <f t="shared" si="1163"/>
        <v/>
      </c>
      <c r="AV1234" s="364" t="str">
        <f t="shared" si="1164"/>
        <v/>
      </c>
      <c r="AW1234" s="389"/>
      <c r="AX1234" s="365" t="str">
        <f t="shared" si="1165"/>
        <v/>
      </c>
      <c r="AY1234" s="366" t="str">
        <f t="shared" si="1153"/>
        <v/>
      </c>
      <c r="AZ1234" s="358" t="str">
        <f t="shared" si="1154"/>
        <v/>
      </c>
      <c r="BA1234" s="366" t="str">
        <f t="shared" si="1155"/>
        <v/>
      </c>
      <c r="BB1234" s="358" t="str">
        <f t="shared" si="1156"/>
        <v/>
      </c>
      <c r="BC1234" s="366" t="str">
        <f t="shared" si="1157"/>
        <v/>
      </c>
      <c r="BD1234" s="367" t="str">
        <f t="shared" si="1158"/>
        <v/>
      </c>
      <c r="BE1234" s="356"/>
      <c r="BF1234" s="356"/>
      <c r="BG1234" s="356"/>
      <c r="BH1234" s="356"/>
    </row>
    <row r="1235" spans="1:83" ht="21.75" thickBot="1" x14ac:dyDescent="0.4">
      <c r="A1235" s="368" t="s">
        <v>289</v>
      </c>
      <c r="B1235" s="369">
        <v>8</v>
      </c>
      <c r="C1235" s="372"/>
      <c r="D1235" s="816" t="s">
        <v>288</v>
      </c>
      <c r="E1235" s="817"/>
      <c r="F1235" s="373">
        <f>IF(B1231&gt;0,B1235/B1227,"")</f>
        <v>4</v>
      </c>
      <c r="G1235" s="379"/>
      <c r="H1235" s="372"/>
      <c r="I1235" s="380"/>
      <c r="J1235" s="355"/>
      <c r="Q1235" s="364" t="str">
        <f t="shared" si="1139"/>
        <v/>
      </c>
      <c r="R1235" s="388"/>
      <c r="S1235" s="364" t="str">
        <f t="shared" si="1140"/>
        <v/>
      </c>
      <c r="T1235" s="445" t="str">
        <f t="shared" si="1141"/>
        <v/>
      </c>
      <c r="U1235" s="388"/>
      <c r="V1235" s="445" t="str">
        <f t="shared" si="1142"/>
        <v/>
      </c>
      <c r="W1235" s="388"/>
      <c r="X1235" s="445" t="str">
        <f t="shared" si="1143"/>
        <v/>
      </c>
      <c r="Y1235" s="364" t="str">
        <f t="shared" si="1144"/>
        <v/>
      </c>
      <c r="Z1235" s="388"/>
      <c r="AA1235" s="364" t="str">
        <f t="shared" si="1145"/>
        <v/>
      </c>
      <c r="AB1235" s="445" t="str">
        <f t="shared" si="1146"/>
        <v/>
      </c>
      <c r="AC1235" s="388"/>
      <c r="AD1235" s="445" t="str">
        <f t="shared" si="1147"/>
        <v/>
      </c>
      <c r="AE1235" s="364">
        <f t="shared" si="1148"/>
        <v>4</v>
      </c>
      <c r="AF1235" s="388"/>
      <c r="AG1235" s="364"/>
      <c r="AH1235" s="445" t="str">
        <f t="shared" si="1149"/>
        <v/>
      </c>
      <c r="AI1235" s="388"/>
      <c r="AJ1235" s="445" t="str">
        <f t="shared" si="1150"/>
        <v/>
      </c>
      <c r="AK1235" s="364" t="str">
        <f t="shared" si="1151"/>
        <v/>
      </c>
      <c r="AL1235" s="388"/>
      <c r="AM1235" s="364" t="str">
        <f t="shared" si="1152"/>
        <v/>
      </c>
      <c r="AN1235" s="445" t="str">
        <f t="shared" si="1159"/>
        <v/>
      </c>
      <c r="AO1235" s="388"/>
      <c r="AP1235" s="445" t="str">
        <f t="shared" si="1160"/>
        <v/>
      </c>
      <c r="AQ1235" s="434" t="str">
        <f t="shared" si="1161"/>
        <v/>
      </c>
      <c r="AR1235" s="451"/>
      <c r="AS1235" s="434" t="str">
        <f t="shared" si="1162"/>
        <v/>
      </c>
      <c r="AT1235" s="389"/>
      <c r="AU1235" s="435" t="str">
        <f t="shared" si="1163"/>
        <v/>
      </c>
      <c r="AV1235" s="364" t="str">
        <f t="shared" si="1164"/>
        <v/>
      </c>
      <c r="AW1235" s="389"/>
      <c r="AX1235" s="365" t="str">
        <f t="shared" si="1165"/>
        <v/>
      </c>
      <c r="AY1235" s="366" t="str">
        <f t="shared" si="1153"/>
        <v/>
      </c>
      <c r="AZ1235" s="358" t="str">
        <f t="shared" si="1154"/>
        <v/>
      </c>
      <c r="BA1235" s="366" t="str">
        <f t="shared" si="1155"/>
        <v/>
      </c>
      <c r="BB1235" s="358" t="str">
        <f t="shared" si="1156"/>
        <v/>
      </c>
      <c r="BC1235" s="366" t="str">
        <f t="shared" si="1157"/>
        <v/>
      </c>
      <c r="BD1235" s="367" t="str">
        <f t="shared" si="1158"/>
        <v/>
      </c>
      <c r="BE1235" s="356"/>
      <c r="BF1235" s="356"/>
      <c r="BG1235" s="356"/>
      <c r="BH1235" s="356"/>
    </row>
    <row r="1236" spans="1:83" ht="21.75" thickBot="1" x14ac:dyDescent="0.4">
      <c r="A1236" s="368" t="s">
        <v>290</v>
      </c>
      <c r="B1236" s="369">
        <v>6</v>
      </c>
      <c r="C1236" s="372"/>
      <c r="D1236" s="814" t="s">
        <v>288</v>
      </c>
      <c r="E1236" s="815"/>
      <c r="F1236" s="373">
        <f>IF(B1232&gt;0,B1236/B1228,"")</f>
        <v>2</v>
      </c>
      <c r="G1236" s="368" t="s">
        <v>284</v>
      </c>
      <c r="H1236" s="374"/>
      <c r="I1236" s="375">
        <f>IF(B1231&gt;0,(F1236-F1235)/F1235,"")</f>
        <v>-0.5</v>
      </c>
      <c r="J1236" s="355"/>
      <c r="Q1236" s="364" t="str">
        <f t="shared" si="1139"/>
        <v/>
      </c>
      <c r="R1236" s="388"/>
      <c r="S1236" s="364" t="str">
        <f t="shared" si="1140"/>
        <v/>
      </c>
      <c r="T1236" s="445" t="str">
        <f t="shared" si="1141"/>
        <v/>
      </c>
      <c r="U1236" s="388"/>
      <c r="V1236" s="445" t="str">
        <f t="shared" si="1142"/>
        <v/>
      </c>
      <c r="W1236" s="388"/>
      <c r="X1236" s="445" t="str">
        <f t="shared" si="1143"/>
        <v/>
      </c>
      <c r="Y1236" s="364" t="str">
        <f t="shared" si="1144"/>
        <v/>
      </c>
      <c r="Z1236" s="388"/>
      <c r="AA1236" s="364" t="str">
        <f t="shared" si="1145"/>
        <v/>
      </c>
      <c r="AB1236" s="445" t="str">
        <f t="shared" si="1146"/>
        <v/>
      </c>
      <c r="AC1236" s="388"/>
      <c r="AD1236" s="445" t="str">
        <f t="shared" si="1147"/>
        <v/>
      </c>
      <c r="AE1236" s="364" t="str">
        <f t="shared" si="1148"/>
        <v/>
      </c>
      <c r="AF1236" s="388"/>
      <c r="AG1236" s="364"/>
      <c r="AH1236" s="445">
        <f t="shared" si="1149"/>
        <v>2</v>
      </c>
      <c r="AI1236" s="388"/>
      <c r="AJ1236" s="445">
        <f t="shared" si="1150"/>
        <v>-0.5</v>
      </c>
      <c r="AK1236" s="364" t="str">
        <f t="shared" si="1151"/>
        <v/>
      </c>
      <c r="AL1236" s="388"/>
      <c r="AM1236" s="364" t="str">
        <f t="shared" si="1152"/>
        <v/>
      </c>
      <c r="AN1236" s="445" t="str">
        <f t="shared" si="1159"/>
        <v/>
      </c>
      <c r="AO1236" s="388"/>
      <c r="AP1236" s="445" t="str">
        <f t="shared" si="1160"/>
        <v/>
      </c>
      <c r="AQ1236" s="434" t="str">
        <f t="shared" si="1161"/>
        <v/>
      </c>
      <c r="AR1236" s="451"/>
      <c r="AS1236" s="434" t="str">
        <f t="shared" si="1162"/>
        <v/>
      </c>
      <c r="AT1236" s="389"/>
      <c r="AU1236" s="435" t="str">
        <f t="shared" si="1163"/>
        <v/>
      </c>
      <c r="AV1236" s="364" t="str">
        <f t="shared" si="1164"/>
        <v/>
      </c>
      <c r="AW1236" s="389"/>
      <c r="AX1236" s="365" t="str">
        <f t="shared" si="1165"/>
        <v/>
      </c>
      <c r="AY1236" s="366" t="str">
        <f t="shared" si="1153"/>
        <v/>
      </c>
      <c r="AZ1236" s="358" t="str">
        <f t="shared" si="1154"/>
        <v/>
      </c>
      <c r="BA1236" s="366" t="str">
        <f t="shared" si="1155"/>
        <v/>
      </c>
      <c r="BB1236" s="358" t="str">
        <f t="shared" si="1156"/>
        <v/>
      </c>
      <c r="BC1236" s="366" t="str">
        <f t="shared" si="1157"/>
        <v/>
      </c>
      <c r="BD1236" s="367" t="str">
        <f t="shared" si="1158"/>
        <v/>
      </c>
      <c r="BE1236" s="356"/>
      <c r="BF1236" s="356"/>
      <c r="BG1236" s="356"/>
      <c r="BH1236" s="356"/>
    </row>
    <row r="1237" spans="1:83" ht="21.75" thickBot="1" x14ac:dyDescent="0.4">
      <c r="A1237" s="368" t="s">
        <v>291</v>
      </c>
      <c r="B1237" s="369">
        <v>4</v>
      </c>
      <c r="C1237" s="372"/>
      <c r="D1237" s="814" t="s">
        <v>288</v>
      </c>
      <c r="E1237" s="815"/>
      <c r="F1237" s="373">
        <f>IF(B1233&gt;0,B1237/B1229,"")</f>
        <v>2</v>
      </c>
      <c r="G1237" s="368" t="s">
        <v>286</v>
      </c>
      <c r="H1237" s="374"/>
      <c r="I1237" s="375">
        <f>IF(B1232&gt;0,(F1237-F1235)/F1235,"")</f>
        <v>-0.5</v>
      </c>
      <c r="J1237" s="355"/>
      <c r="Q1237" s="364" t="str">
        <f t="shared" si="1139"/>
        <v/>
      </c>
      <c r="R1237" s="388"/>
      <c r="S1237" s="364" t="str">
        <f t="shared" si="1140"/>
        <v/>
      </c>
      <c r="T1237" s="445" t="str">
        <f t="shared" si="1141"/>
        <v/>
      </c>
      <c r="U1237" s="388"/>
      <c r="V1237" s="445" t="str">
        <f t="shared" si="1142"/>
        <v/>
      </c>
      <c r="W1237" s="388"/>
      <c r="X1237" s="445" t="str">
        <f t="shared" si="1143"/>
        <v/>
      </c>
      <c r="Y1237" s="364" t="str">
        <f t="shared" si="1144"/>
        <v/>
      </c>
      <c r="Z1237" s="388"/>
      <c r="AA1237" s="364" t="str">
        <f t="shared" si="1145"/>
        <v/>
      </c>
      <c r="AB1237" s="445" t="str">
        <f t="shared" si="1146"/>
        <v/>
      </c>
      <c r="AC1237" s="388"/>
      <c r="AD1237" s="445" t="str">
        <f t="shared" si="1147"/>
        <v/>
      </c>
      <c r="AE1237" s="364" t="str">
        <f t="shared" si="1148"/>
        <v/>
      </c>
      <c r="AF1237" s="388"/>
      <c r="AG1237" s="364"/>
      <c r="AH1237" s="445" t="str">
        <f t="shared" si="1149"/>
        <v/>
      </c>
      <c r="AI1237" s="388"/>
      <c r="AJ1237" s="445" t="str">
        <f t="shared" si="1150"/>
        <v/>
      </c>
      <c r="AK1237" s="364">
        <f t="shared" si="1151"/>
        <v>2</v>
      </c>
      <c r="AL1237" s="388"/>
      <c r="AM1237" s="364">
        <f t="shared" si="1152"/>
        <v>-0.5</v>
      </c>
      <c r="AN1237" s="445" t="str">
        <f t="shared" si="1159"/>
        <v/>
      </c>
      <c r="AO1237" s="388"/>
      <c r="AP1237" s="445" t="str">
        <f t="shared" si="1160"/>
        <v/>
      </c>
      <c r="AQ1237" s="434" t="str">
        <f t="shared" si="1161"/>
        <v/>
      </c>
      <c r="AR1237" s="451"/>
      <c r="AS1237" s="434" t="str">
        <f t="shared" si="1162"/>
        <v/>
      </c>
      <c r="AT1237" s="389"/>
      <c r="AU1237" s="435" t="str">
        <f t="shared" si="1163"/>
        <v/>
      </c>
      <c r="AV1237" s="364" t="str">
        <f t="shared" si="1164"/>
        <v/>
      </c>
      <c r="AW1237" s="389"/>
      <c r="AX1237" s="365" t="str">
        <f t="shared" si="1165"/>
        <v/>
      </c>
      <c r="AY1237" s="366" t="str">
        <f t="shared" si="1153"/>
        <v/>
      </c>
      <c r="AZ1237" s="358" t="str">
        <f t="shared" si="1154"/>
        <v/>
      </c>
      <c r="BA1237" s="366" t="str">
        <f t="shared" si="1155"/>
        <v/>
      </c>
      <c r="BB1237" s="358" t="str">
        <f t="shared" si="1156"/>
        <v/>
      </c>
      <c r="BC1237" s="366" t="str">
        <f t="shared" si="1157"/>
        <v/>
      </c>
      <c r="BD1237" s="367" t="str">
        <f t="shared" si="1158"/>
        <v/>
      </c>
      <c r="BE1237" s="356"/>
      <c r="BF1237" s="356"/>
      <c r="BG1237" s="356"/>
      <c r="BH1237" s="356"/>
    </row>
    <row r="1238" spans="1:83" ht="21.75" thickBot="1" x14ac:dyDescent="0.4">
      <c r="A1238" s="368" t="s">
        <v>292</v>
      </c>
      <c r="B1238" s="381">
        <v>0.1</v>
      </c>
      <c r="C1238" s="372"/>
      <c r="D1238" s="368" t="s">
        <v>281</v>
      </c>
      <c r="E1238" s="374"/>
      <c r="F1238" s="375">
        <f>IF(B1238&gt;0,(B1238-B1239)/B1239,"")</f>
        <v>0</v>
      </c>
      <c r="G1238" s="355"/>
      <c r="H1238" s="355"/>
      <c r="I1238" s="355"/>
      <c r="J1238" s="355"/>
      <c r="Q1238" s="364" t="str">
        <f t="shared" si="1139"/>
        <v/>
      </c>
      <c r="R1238" s="388"/>
      <c r="S1238" s="364" t="str">
        <f t="shared" si="1140"/>
        <v/>
      </c>
      <c r="T1238" s="445" t="str">
        <f t="shared" si="1141"/>
        <v/>
      </c>
      <c r="U1238" s="388"/>
      <c r="V1238" s="445" t="str">
        <f t="shared" si="1142"/>
        <v/>
      </c>
      <c r="W1238" s="388"/>
      <c r="X1238" s="445" t="str">
        <f t="shared" si="1143"/>
        <v/>
      </c>
      <c r="Y1238" s="364" t="str">
        <f t="shared" si="1144"/>
        <v/>
      </c>
      <c r="Z1238" s="388"/>
      <c r="AA1238" s="364" t="str">
        <f t="shared" si="1145"/>
        <v/>
      </c>
      <c r="AB1238" s="445" t="str">
        <f t="shared" si="1146"/>
        <v/>
      </c>
      <c r="AC1238" s="388"/>
      <c r="AD1238" s="445" t="str">
        <f t="shared" si="1147"/>
        <v/>
      </c>
      <c r="AE1238" s="364" t="str">
        <f t="shared" si="1148"/>
        <v/>
      </c>
      <c r="AF1238" s="388"/>
      <c r="AG1238" s="364"/>
      <c r="AH1238" s="445" t="str">
        <f t="shared" si="1149"/>
        <v/>
      </c>
      <c r="AI1238" s="388"/>
      <c r="AJ1238" s="445" t="str">
        <f t="shared" si="1150"/>
        <v/>
      </c>
      <c r="AK1238" s="364" t="str">
        <f t="shared" si="1151"/>
        <v/>
      </c>
      <c r="AL1238" s="388"/>
      <c r="AM1238" s="364" t="str">
        <f t="shared" si="1152"/>
        <v/>
      </c>
      <c r="AN1238" s="445">
        <f t="shared" si="1159"/>
        <v>0.1</v>
      </c>
      <c r="AO1238" s="388"/>
      <c r="AP1238" s="445">
        <f t="shared" si="1160"/>
        <v>0</v>
      </c>
      <c r="AQ1238" s="434" t="str">
        <f t="shared" si="1161"/>
        <v/>
      </c>
      <c r="AR1238" s="451"/>
      <c r="AS1238" s="434" t="str">
        <f t="shared" si="1162"/>
        <v/>
      </c>
      <c r="AT1238" s="389"/>
      <c r="AU1238" s="435" t="str">
        <f t="shared" si="1163"/>
        <v/>
      </c>
      <c r="AV1238" s="364" t="str">
        <f t="shared" si="1164"/>
        <v/>
      </c>
      <c r="AW1238" s="389"/>
      <c r="AX1238" s="365" t="str">
        <f t="shared" si="1165"/>
        <v/>
      </c>
      <c r="AY1238" s="366" t="str">
        <f t="shared" si="1153"/>
        <v/>
      </c>
      <c r="AZ1238" s="358" t="str">
        <f t="shared" si="1154"/>
        <v/>
      </c>
      <c r="BA1238" s="366" t="str">
        <f t="shared" si="1155"/>
        <v/>
      </c>
      <c r="BB1238" s="358" t="str">
        <f t="shared" si="1156"/>
        <v/>
      </c>
      <c r="BC1238" s="366" t="str">
        <f t="shared" si="1157"/>
        <v/>
      </c>
      <c r="BD1238" s="367" t="str">
        <f t="shared" si="1158"/>
        <v/>
      </c>
      <c r="BE1238" s="356"/>
      <c r="BF1238" s="356"/>
      <c r="BG1238" s="356"/>
      <c r="BH1238" s="356"/>
    </row>
    <row r="1239" spans="1:83" ht="21.75" thickBot="1" x14ac:dyDescent="0.4">
      <c r="A1239" s="368" t="s">
        <v>293</v>
      </c>
      <c r="B1239" s="381">
        <v>0.1</v>
      </c>
      <c r="C1239" s="372"/>
      <c r="D1239" s="382"/>
      <c r="E1239" s="372"/>
      <c r="F1239" s="380"/>
      <c r="G1239" s="355"/>
      <c r="H1239" s="355"/>
      <c r="I1239" s="355"/>
      <c r="J1239" s="355"/>
      <c r="Q1239" s="364" t="str">
        <f t="shared" si="1139"/>
        <v/>
      </c>
      <c r="R1239" s="388"/>
      <c r="S1239" s="364" t="str">
        <f t="shared" si="1140"/>
        <v/>
      </c>
      <c r="T1239" s="445" t="str">
        <f t="shared" si="1141"/>
        <v/>
      </c>
      <c r="U1239" s="388"/>
      <c r="V1239" s="445" t="str">
        <f t="shared" si="1142"/>
        <v/>
      </c>
      <c r="W1239" s="388"/>
      <c r="X1239" s="445" t="str">
        <f t="shared" si="1143"/>
        <v/>
      </c>
      <c r="Y1239" s="364" t="str">
        <f t="shared" si="1144"/>
        <v/>
      </c>
      <c r="Z1239" s="388"/>
      <c r="AA1239" s="364" t="str">
        <f t="shared" si="1145"/>
        <v/>
      </c>
      <c r="AB1239" s="445" t="str">
        <f t="shared" si="1146"/>
        <v/>
      </c>
      <c r="AC1239" s="388"/>
      <c r="AD1239" s="445" t="str">
        <f t="shared" si="1147"/>
        <v/>
      </c>
      <c r="AE1239" s="364" t="str">
        <f t="shared" si="1148"/>
        <v/>
      </c>
      <c r="AF1239" s="388"/>
      <c r="AG1239" s="364"/>
      <c r="AH1239" s="445" t="str">
        <f t="shared" si="1149"/>
        <v/>
      </c>
      <c r="AI1239" s="388"/>
      <c r="AJ1239" s="445" t="str">
        <f t="shared" si="1150"/>
        <v/>
      </c>
      <c r="AK1239" s="364" t="str">
        <f t="shared" si="1151"/>
        <v/>
      </c>
      <c r="AL1239" s="388"/>
      <c r="AM1239" s="364" t="str">
        <f t="shared" si="1152"/>
        <v/>
      </c>
      <c r="AN1239" s="445" t="str">
        <f t="shared" si="1159"/>
        <v/>
      </c>
      <c r="AO1239" s="388"/>
      <c r="AP1239" s="445" t="str">
        <f t="shared" si="1160"/>
        <v/>
      </c>
      <c r="AQ1239" s="434">
        <f t="shared" si="1161"/>
        <v>0.1</v>
      </c>
      <c r="AR1239" s="451"/>
      <c r="AS1239" s="434" t="str">
        <f t="shared" si="1162"/>
        <v/>
      </c>
      <c r="AT1239" s="389"/>
      <c r="AU1239" s="435" t="str">
        <f t="shared" si="1163"/>
        <v/>
      </c>
      <c r="AV1239" s="364" t="str">
        <f t="shared" si="1164"/>
        <v/>
      </c>
      <c r="AW1239" s="389"/>
      <c r="AX1239" s="365" t="str">
        <f t="shared" si="1165"/>
        <v/>
      </c>
      <c r="AY1239" s="366" t="str">
        <f t="shared" si="1153"/>
        <v/>
      </c>
      <c r="AZ1239" s="358" t="str">
        <f t="shared" si="1154"/>
        <v/>
      </c>
      <c r="BA1239" s="366" t="str">
        <f t="shared" si="1155"/>
        <v/>
      </c>
      <c r="BB1239" s="358" t="str">
        <f t="shared" si="1156"/>
        <v/>
      </c>
      <c r="BC1239" s="366" t="str">
        <f t="shared" si="1157"/>
        <v/>
      </c>
      <c r="BD1239" s="367" t="str">
        <f t="shared" si="1158"/>
        <v/>
      </c>
      <c r="BE1239" s="356"/>
      <c r="BF1239" s="356"/>
      <c r="BG1239" s="356"/>
      <c r="BH1239" s="356"/>
    </row>
    <row r="1240" spans="1:83" ht="21.75" thickBot="1" x14ac:dyDescent="0.4">
      <c r="A1240" s="368" t="s">
        <v>294</v>
      </c>
      <c r="B1240" s="381">
        <v>0.15</v>
      </c>
      <c r="C1240" s="372"/>
      <c r="D1240" s="368" t="s">
        <v>284</v>
      </c>
      <c r="E1240" s="374"/>
      <c r="F1240" s="375">
        <f>IF(B1240&gt;0,(B1240-B1239)/B1239,"")</f>
        <v>0.49999999999999989</v>
      </c>
      <c r="G1240" s="355"/>
      <c r="H1240" s="355"/>
      <c r="I1240" s="355"/>
      <c r="J1240" s="355"/>
      <c r="Q1240" s="364" t="str">
        <f t="shared" si="1139"/>
        <v/>
      </c>
      <c r="R1240" s="388"/>
      <c r="S1240" s="364" t="str">
        <f t="shared" si="1140"/>
        <v/>
      </c>
      <c r="T1240" s="445" t="str">
        <f t="shared" si="1141"/>
        <v/>
      </c>
      <c r="U1240" s="388"/>
      <c r="V1240" s="445" t="str">
        <f t="shared" si="1142"/>
        <v/>
      </c>
      <c r="W1240" s="388"/>
      <c r="X1240" s="445" t="str">
        <f t="shared" si="1143"/>
        <v/>
      </c>
      <c r="Y1240" s="364" t="str">
        <f t="shared" si="1144"/>
        <v/>
      </c>
      <c r="Z1240" s="388"/>
      <c r="AA1240" s="364" t="str">
        <f t="shared" si="1145"/>
        <v/>
      </c>
      <c r="AB1240" s="445" t="str">
        <f t="shared" si="1146"/>
        <v/>
      </c>
      <c r="AC1240" s="388"/>
      <c r="AD1240" s="445" t="str">
        <f t="shared" si="1147"/>
        <v/>
      </c>
      <c r="AE1240" s="364" t="str">
        <f t="shared" si="1148"/>
        <v/>
      </c>
      <c r="AF1240" s="388"/>
      <c r="AG1240" s="364"/>
      <c r="AH1240" s="445" t="str">
        <f t="shared" si="1149"/>
        <v/>
      </c>
      <c r="AI1240" s="388"/>
      <c r="AJ1240" s="445" t="str">
        <f t="shared" si="1150"/>
        <v/>
      </c>
      <c r="AK1240" s="364" t="str">
        <f t="shared" si="1151"/>
        <v/>
      </c>
      <c r="AL1240" s="388"/>
      <c r="AM1240" s="364" t="str">
        <f t="shared" si="1152"/>
        <v/>
      </c>
      <c r="AN1240" s="445" t="str">
        <f t="shared" si="1159"/>
        <v/>
      </c>
      <c r="AO1240" s="388"/>
      <c r="AP1240" s="445" t="str">
        <f t="shared" si="1160"/>
        <v/>
      </c>
      <c r="AQ1240" s="434" t="str">
        <f t="shared" si="1161"/>
        <v/>
      </c>
      <c r="AR1240" s="451"/>
      <c r="AS1240" s="434">
        <f t="shared" si="1162"/>
        <v>0.15</v>
      </c>
      <c r="AT1240" s="389"/>
      <c r="AU1240" s="435">
        <f t="shared" si="1163"/>
        <v>0.49999999999999989</v>
      </c>
      <c r="AV1240" s="364" t="str">
        <f t="shared" si="1164"/>
        <v/>
      </c>
      <c r="AW1240" s="389"/>
      <c r="AX1240" s="365" t="str">
        <f t="shared" si="1165"/>
        <v/>
      </c>
      <c r="AY1240" s="366" t="str">
        <f t="shared" si="1153"/>
        <v/>
      </c>
      <c r="AZ1240" s="358" t="str">
        <f t="shared" si="1154"/>
        <v/>
      </c>
      <c r="BA1240" s="366" t="str">
        <f t="shared" si="1155"/>
        <v/>
      </c>
      <c r="BB1240" s="358" t="str">
        <f t="shared" si="1156"/>
        <v/>
      </c>
      <c r="BC1240" s="366" t="str">
        <f t="shared" si="1157"/>
        <v/>
      </c>
      <c r="BD1240" s="367" t="str">
        <f t="shared" si="1158"/>
        <v/>
      </c>
      <c r="BE1240" s="356"/>
      <c r="BF1240" s="356"/>
      <c r="BG1240" s="356"/>
      <c r="BH1240" s="356"/>
    </row>
    <row r="1241" spans="1:83" ht="21.75" thickBot="1" x14ac:dyDescent="0.4">
      <c r="A1241" s="368" t="s">
        <v>295</v>
      </c>
      <c r="B1241" s="381">
        <v>0.2</v>
      </c>
      <c r="C1241" s="372"/>
      <c r="D1241" s="368" t="s">
        <v>286</v>
      </c>
      <c r="E1241" s="374"/>
      <c r="F1241" s="375">
        <f>IF(B1241&gt;0,(B1241-B1239)/B1239,"")</f>
        <v>1</v>
      </c>
      <c r="G1241" s="355"/>
      <c r="H1241" s="355"/>
      <c r="I1241" s="355"/>
      <c r="J1241" s="355"/>
      <c r="Q1241" s="364" t="str">
        <f t="shared" si="1139"/>
        <v/>
      </c>
      <c r="R1241" s="388"/>
      <c r="S1241" s="364" t="str">
        <f t="shared" si="1140"/>
        <v/>
      </c>
      <c r="T1241" s="445" t="str">
        <f t="shared" si="1141"/>
        <v/>
      </c>
      <c r="U1241" s="388"/>
      <c r="V1241" s="445" t="str">
        <f t="shared" si="1142"/>
        <v/>
      </c>
      <c r="W1241" s="388"/>
      <c r="X1241" s="445" t="str">
        <f t="shared" si="1143"/>
        <v/>
      </c>
      <c r="Y1241" s="364" t="str">
        <f t="shared" si="1144"/>
        <v/>
      </c>
      <c r="Z1241" s="388"/>
      <c r="AA1241" s="364" t="str">
        <f t="shared" si="1145"/>
        <v/>
      </c>
      <c r="AB1241" s="445" t="str">
        <f t="shared" si="1146"/>
        <v/>
      </c>
      <c r="AC1241" s="388"/>
      <c r="AD1241" s="445" t="str">
        <f t="shared" si="1147"/>
        <v/>
      </c>
      <c r="AE1241" s="364" t="str">
        <f t="shared" si="1148"/>
        <v/>
      </c>
      <c r="AF1241" s="388"/>
      <c r="AG1241" s="364"/>
      <c r="AH1241" s="445" t="str">
        <f t="shared" si="1149"/>
        <v/>
      </c>
      <c r="AI1241" s="388"/>
      <c r="AJ1241" s="445" t="str">
        <f t="shared" si="1150"/>
        <v/>
      </c>
      <c r="AK1241" s="364" t="str">
        <f t="shared" si="1151"/>
        <v/>
      </c>
      <c r="AL1241" s="388"/>
      <c r="AM1241" s="364" t="str">
        <f t="shared" si="1152"/>
        <v/>
      </c>
      <c r="AN1241" s="445" t="str">
        <f t="shared" si="1159"/>
        <v/>
      </c>
      <c r="AO1241" s="388"/>
      <c r="AP1241" s="445" t="str">
        <f t="shared" si="1160"/>
        <v/>
      </c>
      <c r="AQ1241" s="434" t="str">
        <f t="shared" si="1161"/>
        <v/>
      </c>
      <c r="AR1241" s="451"/>
      <c r="AS1241" s="434" t="str">
        <f t="shared" si="1162"/>
        <v/>
      </c>
      <c r="AT1241" s="389"/>
      <c r="AU1241" s="435" t="str">
        <f t="shared" si="1163"/>
        <v/>
      </c>
      <c r="AV1241" s="364">
        <f t="shared" si="1164"/>
        <v>0.2</v>
      </c>
      <c r="AW1241" s="389"/>
      <c r="AX1241" s="365">
        <f>IF(A1241="16) Qual porcentagem dos recursos financeiros de São Carlos será investida em abastecimento de água e estruturas de saneamento em 2050?   ",F1241,"")</f>
        <v>1</v>
      </c>
      <c r="AY1241" s="366" t="str">
        <f t="shared" si="1153"/>
        <v/>
      </c>
      <c r="AZ1241" s="358" t="str">
        <f t="shared" si="1154"/>
        <v/>
      </c>
      <c r="BA1241" s="366" t="str">
        <f t="shared" si="1155"/>
        <v/>
      </c>
      <c r="BB1241" s="358" t="str">
        <f t="shared" si="1156"/>
        <v/>
      </c>
      <c r="BC1241" s="366" t="str">
        <f t="shared" si="1157"/>
        <v/>
      </c>
      <c r="BD1241" s="367" t="str">
        <f t="shared" si="1158"/>
        <v/>
      </c>
      <c r="BE1241" s="356"/>
      <c r="BF1241" s="356"/>
      <c r="BG1241" s="356"/>
      <c r="BH1241" s="356"/>
    </row>
    <row r="1242" spans="1:83" ht="21.75" thickBot="1" x14ac:dyDescent="0.4">
      <c r="A1242" s="355"/>
      <c r="B1242" s="355"/>
      <c r="C1242" s="355"/>
      <c r="D1242" s="355"/>
      <c r="E1242" s="355"/>
      <c r="F1242" s="383"/>
      <c r="G1242" s="355"/>
      <c r="H1242" s="823" t="s">
        <v>296</v>
      </c>
      <c r="I1242" s="823"/>
      <c r="J1242" s="355"/>
      <c r="Q1242" s="364" t="str">
        <f t="shared" si="1139"/>
        <v/>
      </c>
      <c r="R1242" s="388"/>
      <c r="S1242" s="364" t="str">
        <f t="shared" si="1140"/>
        <v/>
      </c>
      <c r="T1242" s="445" t="str">
        <f t="shared" si="1141"/>
        <v/>
      </c>
      <c r="U1242" s="388"/>
      <c r="V1242" s="445" t="str">
        <f t="shared" si="1142"/>
        <v/>
      </c>
      <c r="W1242" s="388"/>
      <c r="X1242" s="445" t="str">
        <f t="shared" si="1143"/>
        <v/>
      </c>
      <c r="Y1242" s="364" t="str">
        <f t="shared" si="1144"/>
        <v/>
      </c>
      <c r="Z1242" s="388"/>
      <c r="AA1242" s="364" t="str">
        <f t="shared" si="1145"/>
        <v/>
      </c>
      <c r="AB1242" s="445" t="str">
        <f t="shared" si="1146"/>
        <v/>
      </c>
      <c r="AC1242" s="388"/>
      <c r="AD1242" s="445" t="str">
        <f t="shared" si="1147"/>
        <v/>
      </c>
      <c r="AE1242" s="364" t="str">
        <f t="shared" si="1148"/>
        <v/>
      </c>
      <c r="AF1242" s="388"/>
      <c r="AG1242" s="364"/>
      <c r="AH1242" s="445" t="str">
        <f t="shared" si="1149"/>
        <v/>
      </c>
      <c r="AI1242" s="388"/>
      <c r="AJ1242" s="445" t="str">
        <f t="shared" si="1150"/>
        <v/>
      </c>
      <c r="AK1242" s="364" t="str">
        <f t="shared" si="1151"/>
        <v/>
      </c>
      <c r="AL1242" s="388"/>
      <c r="AM1242" s="364" t="str">
        <f t="shared" si="1152"/>
        <v/>
      </c>
      <c r="AN1242" s="445" t="str">
        <f t="shared" si="1159"/>
        <v/>
      </c>
      <c r="AO1242" s="388"/>
      <c r="AP1242" s="445" t="str">
        <f t="shared" si="1160"/>
        <v/>
      </c>
      <c r="AQ1242" s="434" t="str">
        <f t="shared" si="1161"/>
        <v/>
      </c>
      <c r="AR1242" s="451"/>
      <c r="AS1242" s="434" t="str">
        <f t="shared" si="1162"/>
        <v/>
      </c>
      <c r="AT1242" s="389"/>
      <c r="AU1242" s="435" t="str">
        <f t="shared" si="1163"/>
        <v/>
      </c>
      <c r="AV1242" s="364" t="str">
        <f t="shared" si="1164"/>
        <v/>
      </c>
      <c r="AW1242" s="389"/>
      <c r="AX1242" s="365" t="str">
        <f t="shared" si="1165"/>
        <v/>
      </c>
      <c r="AY1242" s="366" t="str">
        <f t="shared" si="1153"/>
        <v/>
      </c>
      <c r="AZ1242" s="358" t="str">
        <f t="shared" si="1154"/>
        <v/>
      </c>
      <c r="BA1242" s="366" t="str">
        <f t="shared" si="1155"/>
        <v/>
      </c>
      <c r="BB1242" s="358" t="str">
        <f t="shared" si="1156"/>
        <v/>
      </c>
      <c r="BC1242" s="366" t="str">
        <f t="shared" si="1157"/>
        <v/>
      </c>
      <c r="BD1242" s="367" t="str">
        <f t="shared" si="1158"/>
        <v/>
      </c>
      <c r="BE1242" s="356"/>
      <c r="BF1242" s="356"/>
      <c r="BG1242" s="356"/>
      <c r="BH1242" s="356"/>
    </row>
    <row r="1243" spans="1:83" ht="21.75" thickBot="1" x14ac:dyDescent="0.4">
      <c r="A1243" s="368" t="s">
        <v>297</v>
      </c>
      <c r="B1243" s="820" t="s">
        <v>298</v>
      </c>
      <c r="C1243" s="821"/>
      <c r="D1243" s="821"/>
      <c r="E1243" s="821"/>
      <c r="F1243" s="821"/>
      <c r="G1243" s="822"/>
      <c r="H1243" s="819">
        <v>0</v>
      </c>
      <c r="I1243" s="819"/>
      <c r="J1243" s="355"/>
      <c r="Q1243" s="364" t="str">
        <f t="shared" si="1139"/>
        <v/>
      </c>
      <c r="R1243" s="388"/>
      <c r="S1243" s="364" t="str">
        <f t="shared" si="1140"/>
        <v/>
      </c>
      <c r="T1243" s="445" t="str">
        <f t="shared" si="1141"/>
        <v/>
      </c>
      <c r="U1243" s="388"/>
      <c r="V1243" s="445" t="str">
        <f t="shared" si="1142"/>
        <v/>
      </c>
      <c r="W1243" s="388"/>
      <c r="X1243" s="445" t="str">
        <f t="shared" si="1143"/>
        <v/>
      </c>
      <c r="Y1243" s="364" t="str">
        <f t="shared" si="1144"/>
        <v/>
      </c>
      <c r="Z1243" s="388"/>
      <c r="AA1243" s="364" t="str">
        <f t="shared" si="1145"/>
        <v/>
      </c>
      <c r="AB1243" s="445" t="str">
        <f t="shared" si="1146"/>
        <v/>
      </c>
      <c r="AC1243" s="388"/>
      <c r="AD1243" s="445" t="str">
        <f t="shared" si="1147"/>
        <v/>
      </c>
      <c r="AE1243" s="364" t="str">
        <f t="shared" si="1148"/>
        <v/>
      </c>
      <c r="AF1243" s="388"/>
      <c r="AG1243" s="364"/>
      <c r="AH1243" s="445" t="str">
        <f t="shared" si="1149"/>
        <v/>
      </c>
      <c r="AI1243" s="388"/>
      <c r="AJ1243" s="445" t="str">
        <f t="shared" si="1150"/>
        <v/>
      </c>
      <c r="AK1243" s="364" t="str">
        <f t="shared" si="1151"/>
        <v/>
      </c>
      <c r="AL1243" s="388"/>
      <c r="AM1243" s="364" t="str">
        <f t="shared" si="1152"/>
        <v/>
      </c>
      <c r="AN1243" s="445" t="str">
        <f t="shared" si="1159"/>
        <v/>
      </c>
      <c r="AO1243" s="388"/>
      <c r="AP1243" s="445" t="str">
        <f t="shared" si="1160"/>
        <v/>
      </c>
      <c r="AQ1243" s="434" t="str">
        <f t="shared" si="1161"/>
        <v/>
      </c>
      <c r="AR1243" s="451"/>
      <c r="AS1243" s="434" t="str">
        <f t="shared" si="1162"/>
        <v/>
      </c>
      <c r="AT1243" s="389"/>
      <c r="AU1243" s="435" t="str">
        <f t="shared" si="1163"/>
        <v/>
      </c>
      <c r="AV1243" s="364" t="str">
        <f t="shared" si="1164"/>
        <v/>
      </c>
      <c r="AW1243" s="389"/>
      <c r="AX1243" s="365" t="str">
        <f t="shared" si="1165"/>
        <v/>
      </c>
      <c r="AY1243" s="366">
        <f t="shared" si="1153"/>
        <v>0</v>
      </c>
      <c r="AZ1243" s="358" t="str">
        <f t="shared" si="1154"/>
        <v/>
      </c>
      <c r="BA1243" s="366" t="str">
        <f t="shared" si="1155"/>
        <v/>
      </c>
      <c r="BB1243" s="358" t="str">
        <f t="shared" si="1156"/>
        <v/>
      </c>
      <c r="BC1243" s="366" t="str">
        <f t="shared" si="1157"/>
        <v/>
      </c>
      <c r="BD1243" s="367" t="str">
        <f t="shared" si="1158"/>
        <v/>
      </c>
      <c r="BE1243" s="356"/>
      <c r="BF1243" s="356"/>
      <c r="BG1243" s="356"/>
      <c r="BH1243" s="356"/>
    </row>
    <row r="1244" spans="1:83" ht="21.75" thickBot="1" x14ac:dyDescent="0.4">
      <c r="A1244" s="368" t="s">
        <v>299</v>
      </c>
      <c r="B1244" s="820" t="s">
        <v>300</v>
      </c>
      <c r="C1244" s="821"/>
      <c r="D1244" s="821"/>
      <c r="E1244" s="821"/>
      <c r="F1244" s="821"/>
      <c r="G1244" s="822"/>
      <c r="H1244" s="819">
        <v>1</v>
      </c>
      <c r="I1244" s="819"/>
      <c r="J1244" s="355"/>
      <c r="Q1244" s="364" t="str">
        <f t="shared" si="1139"/>
        <v/>
      </c>
      <c r="R1244" s="388"/>
      <c r="S1244" s="364" t="str">
        <f t="shared" si="1140"/>
        <v/>
      </c>
      <c r="T1244" s="445" t="str">
        <f t="shared" si="1141"/>
        <v/>
      </c>
      <c r="U1244" s="388"/>
      <c r="V1244" s="445" t="str">
        <f t="shared" si="1142"/>
        <v/>
      </c>
      <c r="W1244" s="388"/>
      <c r="X1244" s="445" t="str">
        <f t="shared" si="1143"/>
        <v/>
      </c>
      <c r="Y1244" s="364" t="str">
        <f t="shared" si="1144"/>
        <v/>
      </c>
      <c r="Z1244" s="388"/>
      <c r="AA1244" s="364" t="str">
        <f t="shared" si="1145"/>
        <v/>
      </c>
      <c r="AB1244" s="445" t="str">
        <f t="shared" si="1146"/>
        <v/>
      </c>
      <c r="AC1244" s="388"/>
      <c r="AD1244" s="445" t="str">
        <f t="shared" si="1147"/>
        <v/>
      </c>
      <c r="AE1244" s="364" t="str">
        <f t="shared" si="1148"/>
        <v/>
      </c>
      <c r="AF1244" s="388"/>
      <c r="AG1244" s="364"/>
      <c r="AH1244" s="445" t="str">
        <f t="shared" si="1149"/>
        <v/>
      </c>
      <c r="AI1244" s="388"/>
      <c r="AJ1244" s="445" t="str">
        <f t="shared" si="1150"/>
        <v/>
      </c>
      <c r="AK1244" s="364" t="str">
        <f t="shared" si="1151"/>
        <v/>
      </c>
      <c r="AL1244" s="388"/>
      <c r="AM1244" s="364" t="str">
        <f t="shared" si="1152"/>
        <v/>
      </c>
      <c r="AN1244" s="445" t="str">
        <f t="shared" si="1159"/>
        <v/>
      </c>
      <c r="AO1244" s="388"/>
      <c r="AP1244" s="445" t="str">
        <f t="shared" si="1160"/>
        <v/>
      </c>
      <c r="AQ1244" s="434" t="str">
        <f t="shared" si="1161"/>
        <v/>
      </c>
      <c r="AR1244" s="451"/>
      <c r="AS1244" s="434" t="str">
        <f t="shared" si="1162"/>
        <v/>
      </c>
      <c r="AT1244" s="389"/>
      <c r="AU1244" s="435" t="str">
        <f t="shared" si="1163"/>
        <v/>
      </c>
      <c r="AV1244" s="364" t="str">
        <f t="shared" si="1164"/>
        <v/>
      </c>
      <c r="AW1244" s="389"/>
      <c r="AX1244" s="365" t="str">
        <f t="shared" si="1165"/>
        <v/>
      </c>
      <c r="AY1244" s="366" t="str">
        <f t="shared" si="1153"/>
        <v/>
      </c>
      <c r="AZ1244" s="358">
        <f t="shared" si="1154"/>
        <v>1</v>
      </c>
      <c r="BA1244" s="366" t="str">
        <f t="shared" si="1155"/>
        <v/>
      </c>
      <c r="BB1244" s="358" t="str">
        <f t="shared" si="1156"/>
        <v/>
      </c>
      <c r="BC1244" s="366" t="str">
        <f t="shared" si="1157"/>
        <v/>
      </c>
      <c r="BD1244" s="367" t="str">
        <f t="shared" si="1158"/>
        <v/>
      </c>
      <c r="BE1244" s="356"/>
      <c r="BF1244" s="356"/>
      <c r="BG1244" s="356"/>
      <c r="BH1244" s="356"/>
    </row>
    <row r="1245" spans="1:83" ht="21.75" thickBot="1" x14ac:dyDescent="0.4">
      <c r="A1245" s="368" t="s">
        <v>301</v>
      </c>
      <c r="B1245" s="820" t="s">
        <v>298</v>
      </c>
      <c r="C1245" s="821"/>
      <c r="D1245" s="821"/>
      <c r="E1245" s="821"/>
      <c r="F1245" s="821"/>
      <c r="G1245" s="822"/>
      <c r="H1245" s="819">
        <v>0</v>
      </c>
      <c r="I1245" s="819"/>
      <c r="J1245" s="355"/>
      <c r="Q1245" s="364" t="str">
        <f t="shared" si="1139"/>
        <v/>
      </c>
      <c r="R1245" s="388"/>
      <c r="S1245" s="364" t="str">
        <f t="shared" si="1140"/>
        <v/>
      </c>
      <c r="T1245" s="445" t="str">
        <f t="shared" si="1141"/>
        <v/>
      </c>
      <c r="U1245" s="388"/>
      <c r="V1245" s="445" t="str">
        <f t="shared" si="1142"/>
        <v/>
      </c>
      <c r="W1245" s="388"/>
      <c r="X1245" s="445" t="str">
        <f t="shared" si="1143"/>
        <v/>
      </c>
      <c r="Y1245" s="364" t="str">
        <f t="shared" si="1144"/>
        <v/>
      </c>
      <c r="Z1245" s="388"/>
      <c r="AA1245" s="364" t="str">
        <f t="shared" si="1145"/>
        <v/>
      </c>
      <c r="AB1245" s="445" t="str">
        <f t="shared" si="1146"/>
        <v/>
      </c>
      <c r="AC1245" s="388"/>
      <c r="AD1245" s="445" t="str">
        <f t="shared" si="1147"/>
        <v/>
      </c>
      <c r="AE1245" s="364" t="str">
        <f t="shared" si="1148"/>
        <v/>
      </c>
      <c r="AF1245" s="388"/>
      <c r="AG1245" s="364"/>
      <c r="AH1245" s="445" t="str">
        <f t="shared" si="1149"/>
        <v/>
      </c>
      <c r="AI1245" s="388"/>
      <c r="AJ1245" s="445" t="str">
        <f t="shared" si="1150"/>
        <v/>
      </c>
      <c r="AK1245" s="364" t="str">
        <f t="shared" si="1151"/>
        <v/>
      </c>
      <c r="AL1245" s="388"/>
      <c r="AM1245" s="364" t="str">
        <f t="shared" si="1152"/>
        <v/>
      </c>
      <c r="AN1245" s="445" t="str">
        <f t="shared" si="1159"/>
        <v/>
      </c>
      <c r="AO1245" s="388"/>
      <c r="AP1245" s="445" t="str">
        <f t="shared" si="1160"/>
        <v/>
      </c>
      <c r="AQ1245" s="434" t="str">
        <f t="shared" si="1161"/>
        <v/>
      </c>
      <c r="AR1245" s="451"/>
      <c r="AS1245" s="434" t="str">
        <f t="shared" si="1162"/>
        <v/>
      </c>
      <c r="AT1245" s="389"/>
      <c r="AU1245" s="435" t="str">
        <f t="shared" si="1163"/>
        <v/>
      </c>
      <c r="AV1245" s="364" t="str">
        <f t="shared" si="1164"/>
        <v/>
      </c>
      <c r="AW1245" s="389"/>
      <c r="AX1245" s="365" t="str">
        <f t="shared" si="1165"/>
        <v/>
      </c>
      <c r="AY1245" s="366" t="str">
        <f t="shared" si="1153"/>
        <v/>
      </c>
      <c r="AZ1245" s="358" t="str">
        <f t="shared" si="1154"/>
        <v/>
      </c>
      <c r="BA1245" s="366">
        <f t="shared" si="1155"/>
        <v>0</v>
      </c>
      <c r="BB1245" s="358" t="str">
        <f t="shared" si="1156"/>
        <v/>
      </c>
      <c r="BC1245" s="366" t="str">
        <f t="shared" si="1157"/>
        <v/>
      </c>
      <c r="BD1245" s="367" t="str">
        <f t="shared" si="1158"/>
        <v/>
      </c>
      <c r="BE1245" s="356"/>
      <c r="BF1245" s="356"/>
      <c r="BG1245" s="356"/>
      <c r="BH1245" s="356"/>
    </row>
    <row r="1246" spans="1:83" ht="21.75" thickBot="1" x14ac:dyDescent="0.4">
      <c r="A1246" s="368" t="s">
        <v>302</v>
      </c>
      <c r="B1246" s="820" t="s">
        <v>311</v>
      </c>
      <c r="C1246" s="821"/>
      <c r="D1246" s="821"/>
      <c r="E1246" s="821"/>
      <c r="F1246" s="821"/>
      <c r="G1246" s="822"/>
      <c r="H1246" s="819">
        <v>0</v>
      </c>
      <c r="I1246" s="819"/>
      <c r="J1246" s="355"/>
      <c r="Q1246" s="364" t="str">
        <f t="shared" si="1139"/>
        <v/>
      </c>
      <c r="R1246" s="388"/>
      <c r="S1246" s="364" t="str">
        <f t="shared" si="1140"/>
        <v/>
      </c>
      <c r="T1246" s="445" t="str">
        <f t="shared" si="1141"/>
        <v/>
      </c>
      <c r="U1246" s="388"/>
      <c r="V1246" s="445" t="str">
        <f t="shared" si="1142"/>
        <v/>
      </c>
      <c r="W1246" s="388"/>
      <c r="X1246" s="445" t="str">
        <f t="shared" si="1143"/>
        <v/>
      </c>
      <c r="Y1246" s="364" t="str">
        <f t="shared" si="1144"/>
        <v/>
      </c>
      <c r="Z1246" s="388"/>
      <c r="AA1246" s="364" t="str">
        <f t="shared" si="1145"/>
        <v/>
      </c>
      <c r="AB1246" s="445" t="str">
        <f t="shared" si="1146"/>
        <v/>
      </c>
      <c r="AC1246" s="388"/>
      <c r="AD1246" s="445" t="str">
        <f t="shared" si="1147"/>
        <v/>
      </c>
      <c r="AE1246" s="364" t="str">
        <f t="shared" si="1148"/>
        <v/>
      </c>
      <c r="AF1246" s="388"/>
      <c r="AG1246" s="364"/>
      <c r="AH1246" s="445" t="str">
        <f t="shared" si="1149"/>
        <v/>
      </c>
      <c r="AI1246" s="388"/>
      <c r="AJ1246" s="445" t="str">
        <f t="shared" si="1150"/>
        <v/>
      </c>
      <c r="AK1246" s="364" t="str">
        <f t="shared" si="1151"/>
        <v/>
      </c>
      <c r="AL1246" s="388"/>
      <c r="AM1246" s="364" t="str">
        <f t="shared" si="1152"/>
        <v/>
      </c>
      <c r="AN1246" s="445" t="str">
        <f t="shared" si="1159"/>
        <v/>
      </c>
      <c r="AO1246" s="388"/>
      <c r="AP1246" s="445" t="str">
        <f t="shared" si="1160"/>
        <v/>
      </c>
      <c r="AQ1246" s="434" t="str">
        <f t="shared" si="1161"/>
        <v/>
      </c>
      <c r="AR1246" s="451"/>
      <c r="AS1246" s="434" t="str">
        <f t="shared" si="1162"/>
        <v/>
      </c>
      <c r="AT1246" s="389"/>
      <c r="AU1246" s="435" t="str">
        <f t="shared" si="1163"/>
        <v/>
      </c>
      <c r="AV1246" s="364" t="str">
        <f t="shared" si="1164"/>
        <v/>
      </c>
      <c r="AW1246" s="389"/>
      <c r="AX1246" s="365" t="str">
        <f t="shared" si="1165"/>
        <v/>
      </c>
      <c r="AY1246" s="366" t="str">
        <f t="shared" si="1153"/>
        <v/>
      </c>
      <c r="AZ1246" s="358" t="str">
        <f t="shared" si="1154"/>
        <v/>
      </c>
      <c r="BA1246" s="366" t="str">
        <f t="shared" si="1155"/>
        <v/>
      </c>
      <c r="BB1246" s="358">
        <f t="shared" si="1156"/>
        <v>0</v>
      </c>
      <c r="BC1246" s="366" t="str">
        <f t="shared" si="1157"/>
        <v/>
      </c>
      <c r="BD1246" s="367" t="str">
        <f t="shared" si="1158"/>
        <v/>
      </c>
      <c r="BE1246" s="356"/>
      <c r="BF1246" s="356"/>
      <c r="BG1246" s="356"/>
      <c r="BH1246" s="356"/>
    </row>
    <row r="1247" spans="1:83" ht="21.75" thickBot="1" x14ac:dyDescent="0.4">
      <c r="A1247" s="368" t="s">
        <v>303</v>
      </c>
      <c r="B1247" s="820" t="s">
        <v>392</v>
      </c>
      <c r="C1247" s="821"/>
      <c r="D1247" s="821"/>
      <c r="E1247" s="821"/>
      <c r="F1247" s="821"/>
      <c r="G1247" s="822"/>
      <c r="H1247" s="819">
        <v>1</v>
      </c>
      <c r="I1247" s="819"/>
      <c r="J1247" s="355"/>
      <c r="Q1247" s="364" t="str">
        <f t="shared" si="1139"/>
        <v/>
      </c>
      <c r="R1247" s="388"/>
      <c r="S1247" s="364" t="str">
        <f t="shared" si="1140"/>
        <v/>
      </c>
      <c r="T1247" s="445" t="str">
        <f t="shared" si="1141"/>
        <v/>
      </c>
      <c r="U1247" s="388"/>
      <c r="V1247" s="445" t="str">
        <f t="shared" si="1142"/>
        <v/>
      </c>
      <c r="W1247" s="388"/>
      <c r="X1247" s="445" t="str">
        <f t="shared" si="1143"/>
        <v/>
      </c>
      <c r="Y1247" s="364" t="str">
        <f t="shared" si="1144"/>
        <v/>
      </c>
      <c r="Z1247" s="388"/>
      <c r="AA1247" s="364" t="str">
        <f t="shared" si="1145"/>
        <v/>
      </c>
      <c r="AB1247" s="445" t="str">
        <f t="shared" si="1146"/>
        <v/>
      </c>
      <c r="AC1247" s="388"/>
      <c r="AD1247" s="445" t="str">
        <f t="shared" si="1147"/>
        <v/>
      </c>
      <c r="AE1247" s="364" t="str">
        <f t="shared" si="1148"/>
        <v/>
      </c>
      <c r="AF1247" s="388"/>
      <c r="AG1247" s="364"/>
      <c r="AH1247" s="445" t="str">
        <f t="shared" si="1149"/>
        <v/>
      </c>
      <c r="AI1247" s="388"/>
      <c r="AJ1247" s="445" t="str">
        <f t="shared" si="1150"/>
        <v/>
      </c>
      <c r="AK1247" s="364" t="str">
        <f t="shared" si="1151"/>
        <v/>
      </c>
      <c r="AL1247" s="388"/>
      <c r="AM1247" s="364" t="str">
        <f t="shared" si="1152"/>
        <v/>
      </c>
      <c r="AN1247" s="445" t="str">
        <f t="shared" si="1159"/>
        <v/>
      </c>
      <c r="AO1247" s="388"/>
      <c r="AP1247" s="445" t="str">
        <f t="shared" si="1160"/>
        <v/>
      </c>
      <c r="AQ1247" s="434" t="str">
        <f t="shared" si="1161"/>
        <v/>
      </c>
      <c r="AR1247" s="451"/>
      <c r="AS1247" s="434" t="str">
        <f t="shared" si="1162"/>
        <v/>
      </c>
      <c r="AT1247" s="389"/>
      <c r="AU1247" s="435" t="str">
        <f t="shared" si="1163"/>
        <v/>
      </c>
      <c r="AV1247" s="364" t="str">
        <f t="shared" si="1164"/>
        <v/>
      </c>
      <c r="AW1247" s="389"/>
      <c r="AX1247" s="365" t="str">
        <f t="shared" si="1165"/>
        <v/>
      </c>
      <c r="AY1247" s="366" t="str">
        <f t="shared" si="1153"/>
        <v/>
      </c>
      <c r="AZ1247" s="358" t="str">
        <f t="shared" si="1154"/>
        <v/>
      </c>
      <c r="BA1247" s="366" t="str">
        <f t="shared" si="1155"/>
        <v/>
      </c>
      <c r="BB1247" s="358" t="str">
        <f t="shared" si="1156"/>
        <v/>
      </c>
      <c r="BC1247" s="366">
        <f t="shared" si="1157"/>
        <v>1</v>
      </c>
      <c r="BD1247" s="367" t="str">
        <f t="shared" si="1158"/>
        <v/>
      </c>
      <c r="BE1247" s="356"/>
      <c r="BF1247" s="356"/>
      <c r="BG1247" s="356"/>
      <c r="BH1247" s="356"/>
    </row>
    <row r="1248" spans="1:83" ht="21.75" thickBot="1" x14ac:dyDescent="0.4">
      <c r="A1248" s="368" t="s">
        <v>305</v>
      </c>
      <c r="B1248" s="820"/>
      <c r="C1248" s="821"/>
      <c r="D1248" s="821"/>
      <c r="E1248" s="821"/>
      <c r="F1248" s="821"/>
      <c r="G1248" s="822"/>
      <c r="H1248" s="819"/>
      <c r="I1248" s="819"/>
      <c r="J1248" s="355"/>
      <c r="Q1248" s="364" t="str">
        <f t="shared" si="1139"/>
        <v/>
      </c>
      <c r="R1248" s="388"/>
      <c r="S1248" s="364" t="str">
        <f t="shared" si="1140"/>
        <v/>
      </c>
      <c r="T1248" s="445" t="str">
        <f t="shared" si="1141"/>
        <v/>
      </c>
      <c r="U1248" s="388"/>
      <c r="V1248" s="445" t="str">
        <f t="shared" si="1142"/>
        <v/>
      </c>
      <c r="W1248" s="388"/>
      <c r="X1248" s="445" t="str">
        <f t="shared" si="1143"/>
        <v/>
      </c>
      <c r="Y1248" s="364" t="str">
        <f t="shared" si="1144"/>
        <v/>
      </c>
      <c r="Z1248" s="388"/>
      <c r="AA1248" s="364" t="str">
        <f t="shared" si="1145"/>
        <v/>
      </c>
      <c r="AB1248" s="445" t="str">
        <f t="shared" si="1146"/>
        <v/>
      </c>
      <c r="AC1248" s="388"/>
      <c r="AD1248" s="445" t="str">
        <f t="shared" si="1147"/>
        <v/>
      </c>
      <c r="AE1248" s="364" t="str">
        <f t="shared" si="1148"/>
        <v/>
      </c>
      <c r="AF1248" s="388"/>
      <c r="AG1248" s="364"/>
      <c r="AH1248" s="445" t="str">
        <f t="shared" si="1149"/>
        <v/>
      </c>
      <c r="AI1248" s="388"/>
      <c r="AJ1248" s="445" t="str">
        <f t="shared" si="1150"/>
        <v/>
      </c>
      <c r="AK1248" s="364" t="str">
        <f t="shared" si="1151"/>
        <v/>
      </c>
      <c r="AL1248" s="388"/>
      <c r="AM1248" s="364" t="str">
        <f t="shared" si="1152"/>
        <v/>
      </c>
      <c r="AN1248" s="445" t="str">
        <f t="shared" si="1159"/>
        <v/>
      </c>
      <c r="AO1248" s="388"/>
      <c r="AP1248" s="445" t="str">
        <f t="shared" si="1160"/>
        <v/>
      </c>
      <c r="AQ1248" s="434" t="str">
        <f t="shared" si="1161"/>
        <v/>
      </c>
      <c r="AR1248" s="451"/>
      <c r="AS1248" s="434" t="str">
        <f t="shared" si="1162"/>
        <v/>
      </c>
      <c r="AT1248" s="389"/>
      <c r="AU1248" s="435" t="str">
        <f t="shared" si="1163"/>
        <v/>
      </c>
      <c r="AV1248" s="364" t="str">
        <f t="shared" si="1164"/>
        <v/>
      </c>
      <c r="AW1248" s="389"/>
      <c r="AX1248" s="365" t="str">
        <f t="shared" si="1165"/>
        <v/>
      </c>
      <c r="AY1248" s="366" t="str">
        <f t="shared" si="1153"/>
        <v/>
      </c>
      <c r="AZ1248" s="358" t="str">
        <f t="shared" si="1154"/>
        <v/>
      </c>
      <c r="BA1248" s="366" t="str">
        <f t="shared" si="1155"/>
        <v/>
      </c>
      <c r="BB1248" s="358" t="str">
        <f t="shared" si="1156"/>
        <v/>
      </c>
      <c r="BC1248" s="366" t="str">
        <f t="shared" si="1157"/>
        <v/>
      </c>
      <c r="BD1248" s="367">
        <f t="shared" si="1158"/>
        <v>0</v>
      </c>
      <c r="BE1248" s="356"/>
      <c r="BF1248" s="356"/>
      <c r="BG1248" s="356"/>
      <c r="BH1248" s="356"/>
      <c r="BJ1248" s="360" t="str">
        <f>IF(B1223&lt;20,SUM(AY1222:BC1248),"")</f>
        <v/>
      </c>
      <c r="BK1248" s="360">
        <f>IF(AND(B1223&gt;19,B1223&lt;31),SUM(AY1222:BC1248),"")</f>
        <v>2</v>
      </c>
      <c r="BL1248" s="360" t="str">
        <f>IF(B1223&gt;30,SUM(AY1222:BC1248),"")</f>
        <v/>
      </c>
      <c r="BM1248" s="356"/>
      <c r="BN1248" s="360" t="str">
        <f>IF(AND(B1223&lt;20,BJ1248=0),1,"")</f>
        <v/>
      </c>
      <c r="BO1248" s="360" t="str">
        <f>IF(AND(B1223&lt;20,BJ1248=1),1,"")</f>
        <v/>
      </c>
      <c r="BP1248" s="360" t="str">
        <f>IF(AND(B1223&lt;20,BJ1248=2),1,"")</f>
        <v/>
      </c>
      <c r="BQ1248" s="360" t="str">
        <f>IF(AND(B1223&lt;20,BJ1248=3),1,"")</f>
        <v/>
      </c>
      <c r="BR1248" s="360" t="str">
        <f>IF(AND(B1223&lt;20,BJ1248=4),1,"")</f>
        <v/>
      </c>
      <c r="BS1248" s="360" t="str">
        <f>IF(AND(B1223&lt;20,BJ1248=5),1,"")</f>
        <v/>
      </c>
      <c r="BT1248" s="360" t="str">
        <f>IF(AND(AND(B1223&gt;19,B1223&lt;31),BK1248=0),1,"")</f>
        <v/>
      </c>
      <c r="BU1248" s="360" t="str">
        <f>IF(AND(AND(B1223&gt;19,B1223&lt;31),BK1248=1),1,"")</f>
        <v/>
      </c>
      <c r="BV1248" s="360">
        <f>IF(AND(AND(B1223&gt;19,B1223&lt;31),BK1248=2),1,"")</f>
        <v>1</v>
      </c>
      <c r="BW1248" s="360" t="str">
        <f>IF(AND(AND(B1223&gt;19,B1223&lt;31),BK1248=3),1,"")</f>
        <v/>
      </c>
      <c r="BX1248" s="360" t="str">
        <f>IF(AND(AND(B1223&gt;19,B1223&lt;31),BK1248=4),1,"")</f>
        <v/>
      </c>
      <c r="BY1248" s="360" t="str">
        <f>IF(AND(AND(B1223&gt;19,B1223&lt;31),BK1248=5),1,"")</f>
        <v/>
      </c>
      <c r="BZ1248" s="360" t="str">
        <f>IF(AND(B1223&gt;30,BL1248=0),1,"")</f>
        <v/>
      </c>
      <c r="CA1248" s="360" t="str">
        <f>IF(AND(B1223&gt;30,BL1248=1),1,"")</f>
        <v/>
      </c>
      <c r="CB1248" s="360" t="str">
        <f>IF(AND(B1223&gt;30,BL1248=2),1,"")</f>
        <v/>
      </c>
      <c r="CC1248" s="360" t="str">
        <f>IF(AND(B1223&gt;30,BL1248=3),1,"")</f>
        <v/>
      </c>
      <c r="CD1248" s="360" t="str">
        <f>IF(AND(B1223&gt;30,BL1248=4),1,"")</f>
        <v/>
      </c>
      <c r="CE1248" s="360" t="str">
        <f>IF(AND(B1223&gt;30,BL1248=5),1,"")</f>
        <v/>
      </c>
    </row>
    <row r="1249" spans="1:60" ht="36" x14ac:dyDescent="0.35">
      <c r="A1249" s="818" t="str">
        <f>CONCATENATE("Voluntário",J1249)</f>
        <v>Voluntário44</v>
      </c>
      <c r="B1249" s="818"/>
      <c r="C1249" s="818"/>
      <c r="D1249" s="818"/>
      <c r="E1249" s="818"/>
      <c r="F1249" s="818"/>
      <c r="G1249" s="818"/>
      <c r="H1249" s="818"/>
      <c r="I1249" s="818"/>
      <c r="J1249" s="355">
        <f>J1220+1</f>
        <v>44</v>
      </c>
      <c r="Q1249" s="396"/>
      <c r="S1249" s="396"/>
      <c r="T1249" s="396"/>
      <c r="V1249" s="396"/>
      <c r="X1249" s="396"/>
      <c r="Y1249" s="396"/>
      <c r="AA1249" s="396"/>
      <c r="AB1249" s="396"/>
      <c r="AD1249" s="396"/>
      <c r="AE1249" s="396"/>
      <c r="AG1249" s="396"/>
      <c r="AH1249" s="396"/>
      <c r="AJ1249" s="396"/>
      <c r="AK1249" s="396"/>
      <c r="AM1249" s="396"/>
      <c r="AN1249" s="396"/>
      <c r="AP1249" s="396"/>
      <c r="AV1249" s="396"/>
      <c r="AX1249" s="397"/>
      <c r="AY1249" s="398"/>
      <c r="AZ1249" s="399"/>
      <c r="BA1249" s="398"/>
      <c r="BB1249" s="399"/>
      <c r="BC1249" s="398"/>
      <c r="BD1249" s="398"/>
      <c r="BE1249" s="356"/>
      <c r="BF1249" s="356"/>
      <c r="BG1249" s="356"/>
      <c r="BH1249" s="356"/>
    </row>
    <row r="1250" spans="1:60" ht="21" x14ac:dyDescent="0.35">
      <c r="A1250" s="355"/>
      <c r="B1250" s="355"/>
      <c r="C1250" s="355"/>
      <c r="D1250" s="355"/>
      <c r="E1250" s="355"/>
      <c r="F1250" s="355"/>
      <c r="G1250" s="355"/>
      <c r="H1250" s="355"/>
      <c r="I1250" s="355"/>
      <c r="J1250" s="355"/>
      <c r="Q1250" s="396"/>
      <c r="S1250" s="396"/>
      <c r="T1250" s="396"/>
      <c r="V1250" s="396"/>
      <c r="X1250" s="396"/>
      <c r="Y1250" s="396"/>
      <c r="AA1250" s="396"/>
      <c r="AB1250" s="396"/>
      <c r="AD1250" s="396"/>
      <c r="AE1250" s="396"/>
      <c r="AG1250" s="396"/>
      <c r="AH1250" s="396"/>
      <c r="AJ1250" s="396"/>
      <c r="AK1250" s="396"/>
      <c r="AM1250" s="396"/>
      <c r="AN1250" s="396"/>
      <c r="AP1250" s="396"/>
      <c r="AV1250" s="396"/>
      <c r="AX1250" s="397"/>
      <c r="AY1250" s="398"/>
      <c r="AZ1250" s="399"/>
      <c r="BA1250" s="398"/>
      <c r="BB1250" s="399"/>
      <c r="BC1250" s="398"/>
      <c r="BD1250" s="398"/>
      <c r="BE1250" s="356"/>
      <c r="BF1250" s="356"/>
      <c r="BG1250" s="356"/>
      <c r="BH1250" s="356"/>
    </row>
    <row r="1251" spans="1:60" ht="21" x14ac:dyDescent="0.35">
      <c r="A1251" s="356" t="s">
        <v>271</v>
      </c>
      <c r="B1251" s="819" t="s">
        <v>444</v>
      </c>
      <c r="C1251" s="819"/>
      <c r="D1251" s="819"/>
      <c r="E1251" s="819"/>
      <c r="F1251" s="819"/>
      <c r="G1251" s="819"/>
      <c r="H1251" s="819"/>
      <c r="I1251" s="819"/>
      <c r="J1251" s="355"/>
      <c r="Q1251" s="396"/>
      <c r="S1251" s="396"/>
      <c r="T1251" s="396"/>
      <c r="V1251" s="396"/>
      <c r="X1251" s="396"/>
      <c r="Y1251" s="396"/>
      <c r="AA1251" s="396"/>
      <c r="AB1251" s="396"/>
      <c r="AD1251" s="396"/>
      <c r="AE1251" s="396"/>
      <c r="AG1251" s="396"/>
      <c r="AH1251" s="396"/>
      <c r="AJ1251" s="396"/>
      <c r="AK1251" s="396"/>
      <c r="AM1251" s="396"/>
      <c r="AN1251" s="396"/>
      <c r="AP1251" s="396"/>
      <c r="AV1251" s="396"/>
      <c r="AX1251" s="397"/>
      <c r="AY1251" s="398"/>
      <c r="AZ1251" s="399"/>
      <c r="BA1251" s="398"/>
      <c r="BB1251" s="399"/>
      <c r="BC1251" s="398"/>
      <c r="BD1251" s="398"/>
      <c r="BE1251" s="356"/>
      <c r="BF1251" s="356"/>
      <c r="BG1251" s="356"/>
      <c r="BH1251" s="356"/>
    </row>
    <row r="1252" spans="1:60" ht="21" x14ac:dyDescent="0.35">
      <c r="A1252" s="356" t="s">
        <v>272</v>
      </c>
      <c r="B1252" s="819">
        <v>22</v>
      </c>
      <c r="C1252" s="819"/>
      <c r="D1252" s="819"/>
      <c r="E1252" s="819"/>
      <c r="F1252" s="819"/>
      <c r="G1252" s="819"/>
      <c r="H1252" s="819"/>
      <c r="I1252" s="819"/>
      <c r="J1252" s="355"/>
      <c r="Q1252" s="396"/>
      <c r="S1252" s="396"/>
      <c r="T1252" s="396"/>
      <c r="V1252" s="396"/>
      <c r="X1252" s="396"/>
      <c r="Y1252" s="396"/>
      <c r="AA1252" s="396"/>
      <c r="AB1252" s="396"/>
      <c r="AD1252" s="396"/>
      <c r="AE1252" s="396"/>
      <c r="AG1252" s="396"/>
      <c r="AH1252" s="396"/>
      <c r="AJ1252" s="396"/>
      <c r="AK1252" s="396"/>
      <c r="AM1252" s="396"/>
      <c r="AN1252" s="396"/>
      <c r="AP1252" s="396"/>
      <c r="AV1252" s="396"/>
      <c r="AX1252" s="397"/>
      <c r="AY1252" s="398"/>
      <c r="AZ1252" s="399"/>
      <c r="BA1252" s="398"/>
      <c r="BB1252" s="399"/>
      <c r="BC1252" s="398"/>
      <c r="BD1252" s="398"/>
      <c r="BE1252" s="356"/>
      <c r="BF1252" s="360" t="str">
        <f>IF(B1252&lt;20,1,"")</f>
        <v/>
      </c>
      <c r="BG1252" s="360">
        <f>IF(AND(B1252&gt;19,B1252&lt;31),1,"")</f>
        <v>1</v>
      </c>
      <c r="BH1252" s="360" t="str">
        <f>IF(B1252&gt;30,1,"")</f>
        <v/>
      </c>
    </row>
    <row r="1253" spans="1:60" ht="21" x14ac:dyDescent="0.35">
      <c r="A1253" s="356" t="s">
        <v>273</v>
      </c>
      <c r="B1253" s="819" t="s">
        <v>445</v>
      </c>
      <c r="C1253" s="819"/>
      <c r="D1253" s="819"/>
      <c r="E1253" s="819"/>
      <c r="F1253" s="819"/>
      <c r="G1253" s="819"/>
      <c r="H1253" s="819"/>
      <c r="I1253" s="819"/>
      <c r="J1253" s="355"/>
      <c r="Q1253" s="396"/>
      <c r="S1253" s="396"/>
      <c r="T1253" s="396"/>
      <c r="V1253" s="396"/>
      <c r="X1253" s="396"/>
      <c r="Y1253" s="396"/>
      <c r="AA1253" s="396"/>
      <c r="AB1253" s="396"/>
      <c r="AD1253" s="396"/>
      <c r="AE1253" s="396"/>
      <c r="AG1253" s="396"/>
      <c r="AH1253" s="396"/>
      <c r="AJ1253" s="396"/>
      <c r="AK1253" s="396"/>
      <c r="AM1253" s="396"/>
      <c r="AN1253" s="396"/>
      <c r="AP1253" s="396"/>
      <c r="AV1253" s="396"/>
      <c r="AX1253" s="397"/>
      <c r="AY1253" s="398"/>
      <c r="AZ1253" s="399"/>
      <c r="BA1253" s="398"/>
      <c r="BB1253" s="399"/>
      <c r="BC1253" s="398"/>
      <c r="BD1253" s="398"/>
      <c r="BE1253" s="356"/>
      <c r="BF1253" s="356"/>
      <c r="BG1253" s="356"/>
      <c r="BH1253" s="356"/>
    </row>
    <row r="1254" spans="1:60" ht="21.75" thickBot="1" x14ac:dyDescent="0.4">
      <c r="A1254" s="355"/>
      <c r="B1254" s="355"/>
      <c r="C1254" s="355"/>
      <c r="D1254" s="355"/>
      <c r="E1254" s="355"/>
      <c r="F1254" s="355"/>
      <c r="G1254" s="355"/>
      <c r="H1254" s="355"/>
      <c r="I1254" s="355"/>
      <c r="J1254" s="355"/>
      <c r="Q1254" s="396"/>
      <c r="S1254" s="396"/>
      <c r="T1254" s="396"/>
      <c r="V1254" s="396"/>
      <c r="X1254" s="396"/>
      <c r="Y1254" s="396"/>
      <c r="AA1254" s="396"/>
      <c r="AB1254" s="396"/>
      <c r="AD1254" s="396"/>
      <c r="AE1254" s="396"/>
      <c r="AG1254" s="396"/>
      <c r="AH1254" s="396"/>
      <c r="AJ1254" s="396"/>
      <c r="AK1254" s="396"/>
      <c r="AM1254" s="396"/>
      <c r="AN1254" s="396"/>
      <c r="AP1254" s="396"/>
      <c r="AV1254" s="396"/>
      <c r="AX1254" s="397"/>
      <c r="AY1254" s="398"/>
      <c r="AZ1254" s="399"/>
      <c r="BA1254" s="398"/>
      <c r="BB1254" s="399"/>
      <c r="BC1254" s="398"/>
      <c r="BD1254" s="398"/>
      <c r="BE1254" s="356"/>
      <c r="BF1254" s="356"/>
      <c r="BG1254" s="356"/>
      <c r="BH1254" s="356"/>
    </row>
    <row r="1255" spans="1:60" ht="21.75" thickBot="1" x14ac:dyDescent="0.4">
      <c r="A1255" s="368" t="s">
        <v>275</v>
      </c>
      <c r="B1255" s="369">
        <v>2</v>
      </c>
      <c r="C1255" s="370"/>
      <c r="D1255" s="355"/>
      <c r="E1255" s="355"/>
      <c r="F1255" s="355"/>
      <c r="G1255" s="355"/>
      <c r="H1255" s="355"/>
      <c r="I1255" s="355"/>
      <c r="J1255" s="355"/>
      <c r="Q1255" s="364" t="str">
        <f t="shared" ref="Q1255:Q1277" si="1166">IF(A1255="5) Quanto a sua casa pagava de conta de água mensalmente há 10 anos atrás (aproximadamente)?",F1255,"")</f>
        <v/>
      </c>
      <c r="R1255" s="388"/>
      <c r="S1255" s="364" t="str">
        <f t="shared" ref="S1255:S1277" si="1167">IF(A1255="5) Quanto a sua casa pagava de conta de água mensalmente há 10 anos atrás (aproximadamente)?",I1255,"")</f>
        <v/>
      </c>
      <c r="T1255" s="445" t="str">
        <f t="shared" ref="T1255:T1277" si="1168">IF(A1255="6) Quanto a sua casa paga de conta de água hoje?  ",F1255,"")</f>
        <v/>
      </c>
      <c r="U1255" s="388"/>
      <c r="V1255" s="445" t="str">
        <f t="shared" ref="V1255:V1277" si="1169">IF(A1255="7) Quanto você acha que sua casa pagará de conta de água em 2030?",F1255,"")</f>
        <v/>
      </c>
      <c r="W1255" s="388"/>
      <c r="X1255" s="445" t="str">
        <f t="shared" ref="X1255:X1277" si="1170">IF(A1255="7) Quanto você acha que sua casa pagará de conta de água em 2030?",I1255,"")</f>
        <v/>
      </c>
      <c r="Y1255" s="364" t="str">
        <f t="shared" ref="Y1255:Y1277" si="1171">IF(A1255="8) Quanto você acha que sua casa pagará de conta de água em 2050?  ",F1255,"")</f>
        <v/>
      </c>
      <c r="Z1255" s="388"/>
      <c r="AA1255" s="364" t="str">
        <f t="shared" ref="AA1255:AA1277" si="1172">IF(A1255="8) Quanto você acha que sua casa pagará de conta de água em 2050?  ",I1255,"")</f>
        <v/>
      </c>
      <c r="AB1255" s="445" t="str">
        <f t="shared" ref="AB1255:AB1277" si="1173">IF(A1255="9) Há dez anos atrás, sua casa produzia quantas sacolinhas de lixo por semana (aproximadamente)?",F1255,"")</f>
        <v/>
      </c>
      <c r="AC1255" s="388"/>
      <c r="AD1255" s="445" t="str">
        <f t="shared" ref="AD1255:AD1277" si="1174">IF(A1255="9) Há dez anos atrás, sua casa produzia quantas sacolinhas de lixo por semana (aproximadamente)?",I1255,"")</f>
        <v/>
      </c>
      <c r="AE1255" s="364" t="str">
        <f t="shared" ref="AE1255:AE1277" si="1175">IF(A1255="10) Sua casa produz quantas sacolinhas de lixo por semana hoje em dia?   ",F1255,"")</f>
        <v/>
      </c>
      <c r="AF1255" s="388"/>
      <c r="AG1255" s="364"/>
      <c r="AH1255" s="445" t="str">
        <f t="shared" ref="AH1255:AH1277" si="1176">IF(A1255="11) Quantas sacolinhas de lixo você acha que sua casa produzirá por semana em 2030?  ",F1255,"")</f>
        <v/>
      </c>
      <c r="AI1255" s="388"/>
      <c r="AJ1255" s="445" t="str">
        <f t="shared" ref="AJ1255:AJ1277" si="1177">IF(A1255="11) Quantas sacolinhas de lixo você acha que sua casa produzirá por semana em 2030?  ",I1255,"")</f>
        <v/>
      </c>
      <c r="AK1255" s="364" t="str">
        <f t="shared" ref="AK1255:AK1277" si="1178">IF(A1255="12) Quantas sacolinhas de lixo você acha que sua casa produzirá por semana em 2050?  ",F1255,"")</f>
        <v/>
      </c>
      <c r="AL1255" s="388"/>
      <c r="AM1255" s="364" t="str">
        <f t="shared" ref="AM1255:AM1277" si="1179">IF(A1255="12) Quantas sacolinhas de lixo você acha que sua casa produzirá por semana em 2050?  ",I1255,"")</f>
        <v/>
      </c>
      <c r="AN1255" s="445" t="str">
        <f>IF(A1255="13) Qual porcentagem dos recursos financeiros de São Carlos era investida em abastecimento de água e estruturas de saneamento dez anos atrás? ",B1255,"")</f>
        <v/>
      </c>
      <c r="AO1255" s="388"/>
      <c r="AP1255" s="445" t="str">
        <f>IF(A1255="13) Qual porcentagem dos recursos financeiros de São Carlos era investida em abastecimento de água e estruturas de saneamento dez anos atrás? ",F1255,"")</f>
        <v/>
      </c>
      <c r="AQ1255" s="434" t="str">
        <f>IF(A1255="14) Qual porcentagem dos recursos financeiros de São Carlos é investida em abastecimento de água e estruturas de saneamento hoje? ",B1255,"")</f>
        <v/>
      </c>
      <c r="AR1255" s="451"/>
      <c r="AS1255" s="434" t="str">
        <f>IF(A1255="15) Qual porcentagem dos recursos financeiros de São Carlos será investida em abastecimento de água e estruturas de saneamento em 2030? ",B1255,"")</f>
        <v/>
      </c>
      <c r="AT1255" s="389"/>
      <c r="AU1255" s="435" t="str">
        <f>IF(A1255="15) Qual porcentagem dos recursos financeiros de São Carlos será investida em abastecimento de água e estruturas de saneamento em 2030? ",F1255,"")</f>
        <v/>
      </c>
      <c r="AV1255" s="364" t="str">
        <f>IF(A1255="16) Qual porcentagem dos recursos financeiros de São Carlos será investida em abastecimento de água e estruturas de saneamento em 2050?   ",B1255,"")</f>
        <v/>
      </c>
      <c r="AW1255" s="389"/>
      <c r="AX1255" s="365" t="str">
        <f>IF(A1255="16) Qual porcentagem dos recursos financeiros de São Carlos será investida em abastecimento de água e estruturas de saneamento em 2050?   ",B1255,"")</f>
        <v/>
      </c>
      <c r="AY1255" s="366" t="str">
        <f t="shared" ref="AY1255:AY1277" si="1180">IF(A1255="17) De onde vem a água que você bebe?  ",H1255,"")</f>
        <v/>
      </c>
      <c r="AZ1255" s="358" t="str">
        <f t="shared" ref="AZ1255:AZ1277" si="1181">IF(A1255="18) Quem é responsável por trazer água para sua casa?  ",H1255,"")</f>
        <v/>
      </c>
      <c r="BA1255" s="366" t="str">
        <f t="shared" ref="BA1255:BA1277" si="1182">IF(A1255="19) O que acontece com o esgoto que sai da sua casa?  ",H1255,"")</f>
        <v/>
      </c>
      <c r="BB1255" s="358" t="str">
        <f t="shared" ref="BB1255:BB1277" si="1183">IF(A1255="20) Quem consome mais água em sua cidade: a população, as indústrias ou as fazendas? ",H1255,"")</f>
        <v/>
      </c>
      <c r="BC1255" s="366" t="str">
        <f t="shared" ref="BC1255:BC1277" si="1184">IF(A1255="21) Você se preocupa se a cidade em que você mora terá água para beber em 2100?  ",H1255,"")</f>
        <v/>
      </c>
      <c r="BD1255" s="367" t="str">
        <f t="shared" ref="BD1255:BD1277" si="1185">IF(A1255="22) Você acredita que pode ajudar no processo de decisão sobre gerenciamento dos recursos hídricos?  Se sim, como? ",H1255,"")</f>
        <v/>
      </c>
      <c r="BE1255" s="356"/>
      <c r="BF1255" s="356"/>
      <c r="BG1255" s="356"/>
      <c r="BH1255" s="356"/>
    </row>
    <row r="1256" spans="1:60" ht="21.75" thickBot="1" x14ac:dyDescent="0.4">
      <c r="A1256" s="368" t="s">
        <v>276</v>
      </c>
      <c r="B1256" s="369">
        <v>2</v>
      </c>
      <c r="C1256" s="370"/>
      <c r="D1256" s="355"/>
      <c r="E1256" s="355"/>
      <c r="F1256" s="355"/>
      <c r="G1256" s="355"/>
      <c r="H1256" s="355"/>
      <c r="I1256" s="355"/>
      <c r="J1256" s="355"/>
      <c r="Q1256" s="364" t="str">
        <f t="shared" si="1166"/>
        <v/>
      </c>
      <c r="R1256" s="388"/>
      <c r="S1256" s="364" t="str">
        <f t="shared" si="1167"/>
        <v/>
      </c>
      <c r="T1256" s="445" t="str">
        <f t="shared" si="1168"/>
        <v/>
      </c>
      <c r="U1256" s="388"/>
      <c r="V1256" s="445" t="str">
        <f t="shared" si="1169"/>
        <v/>
      </c>
      <c r="W1256" s="388"/>
      <c r="X1256" s="445" t="str">
        <f t="shared" si="1170"/>
        <v/>
      </c>
      <c r="Y1256" s="364" t="str">
        <f t="shared" si="1171"/>
        <v/>
      </c>
      <c r="Z1256" s="388"/>
      <c r="AA1256" s="364" t="str">
        <f t="shared" si="1172"/>
        <v/>
      </c>
      <c r="AB1256" s="445" t="str">
        <f t="shared" si="1173"/>
        <v/>
      </c>
      <c r="AC1256" s="388"/>
      <c r="AD1256" s="445" t="str">
        <f t="shared" si="1174"/>
        <v/>
      </c>
      <c r="AE1256" s="364" t="str">
        <f t="shared" si="1175"/>
        <v/>
      </c>
      <c r="AF1256" s="388"/>
      <c r="AG1256" s="364"/>
      <c r="AH1256" s="445" t="str">
        <f t="shared" si="1176"/>
        <v/>
      </c>
      <c r="AI1256" s="388"/>
      <c r="AJ1256" s="445" t="str">
        <f t="shared" si="1177"/>
        <v/>
      </c>
      <c r="AK1256" s="364" t="str">
        <f t="shared" si="1178"/>
        <v/>
      </c>
      <c r="AL1256" s="388"/>
      <c r="AM1256" s="364" t="str">
        <f t="shared" si="1179"/>
        <v/>
      </c>
      <c r="AN1256" s="445" t="str">
        <f t="shared" ref="AN1256:AN1277" si="1186">IF(A1256="13) Qual porcentagem dos recursos financeiros de São Carlos era investida em abastecimento de água e estruturas de saneamento dez anos atrás? ",B1256,"")</f>
        <v/>
      </c>
      <c r="AO1256" s="388"/>
      <c r="AP1256" s="445" t="str">
        <f t="shared" ref="AP1256:AP1277" si="1187">IF(A1256="13) Qual porcentagem dos recursos financeiros de São Carlos era investida em abastecimento de água e estruturas de saneamento dez anos atrás? ",F1256,"")</f>
        <v/>
      </c>
      <c r="AQ1256" s="434" t="str">
        <f t="shared" ref="AQ1256:AQ1277" si="1188">IF(A1256="14) Qual porcentagem dos recursos financeiros de São Carlos é investida em abastecimento de água e estruturas de saneamento hoje? ",B1256,"")</f>
        <v/>
      </c>
      <c r="AR1256" s="451"/>
      <c r="AS1256" s="434" t="str">
        <f t="shared" ref="AS1256:AS1277" si="1189">IF(A1256="15) Qual porcentagem dos recursos financeiros de São Carlos será investida em abastecimento de água e estruturas de saneamento em 2030? ",B1256,"")</f>
        <v/>
      </c>
      <c r="AT1256" s="389"/>
      <c r="AU1256" s="435" t="str">
        <f t="shared" ref="AU1256:AU1277" si="1190">IF(A1256="15) Qual porcentagem dos recursos financeiros de São Carlos será investida em abastecimento de água e estruturas de saneamento em 2030? ",F1256,"")</f>
        <v/>
      </c>
      <c r="AV1256" s="364" t="str">
        <f t="shared" ref="AV1256:AV1277" si="1191">IF(A1256="16) Qual porcentagem dos recursos financeiros de São Carlos será investida em abastecimento de água e estruturas de saneamento em 2050?   ",B1256,"")</f>
        <v/>
      </c>
      <c r="AW1256" s="389"/>
      <c r="AX1256" s="365" t="str">
        <f t="shared" ref="AX1256:AX1277" si="1192">IF(A1256="16) Qual porcentagem dos recursos financeiros de São Carlos será investida em abastecimento de água e estruturas de saneamento em 2050?   ",B1256,"")</f>
        <v/>
      </c>
      <c r="AY1256" s="366" t="str">
        <f t="shared" si="1180"/>
        <v/>
      </c>
      <c r="AZ1256" s="358" t="str">
        <f t="shared" si="1181"/>
        <v/>
      </c>
      <c r="BA1256" s="366" t="str">
        <f t="shared" si="1182"/>
        <v/>
      </c>
      <c r="BB1256" s="358" t="str">
        <f t="shared" si="1183"/>
        <v/>
      </c>
      <c r="BC1256" s="366" t="str">
        <f t="shared" si="1184"/>
        <v/>
      </c>
      <c r="BD1256" s="367" t="str">
        <f t="shared" si="1185"/>
        <v/>
      </c>
      <c r="BE1256" s="356"/>
      <c r="BF1256" s="356"/>
      <c r="BG1256" s="356"/>
      <c r="BH1256" s="356"/>
    </row>
    <row r="1257" spans="1:60" ht="21.75" thickBot="1" x14ac:dyDescent="0.4">
      <c r="A1257" s="368" t="s">
        <v>277</v>
      </c>
      <c r="B1257" s="369">
        <v>2</v>
      </c>
      <c r="C1257" s="371"/>
      <c r="D1257" s="355"/>
      <c r="E1257" s="355"/>
      <c r="F1257" s="355"/>
      <c r="G1257" s="355"/>
      <c r="H1257" s="355"/>
      <c r="I1257" s="355"/>
      <c r="J1257" s="355"/>
      <c r="Q1257" s="364" t="str">
        <f t="shared" si="1166"/>
        <v/>
      </c>
      <c r="R1257" s="388"/>
      <c r="S1257" s="364" t="str">
        <f t="shared" si="1167"/>
        <v/>
      </c>
      <c r="T1257" s="445" t="str">
        <f t="shared" si="1168"/>
        <v/>
      </c>
      <c r="U1257" s="388"/>
      <c r="V1257" s="445" t="str">
        <f t="shared" si="1169"/>
        <v/>
      </c>
      <c r="W1257" s="388"/>
      <c r="X1257" s="445" t="str">
        <f t="shared" si="1170"/>
        <v/>
      </c>
      <c r="Y1257" s="364" t="str">
        <f t="shared" si="1171"/>
        <v/>
      </c>
      <c r="Z1257" s="388"/>
      <c r="AA1257" s="364" t="str">
        <f t="shared" si="1172"/>
        <v/>
      </c>
      <c r="AB1257" s="445" t="str">
        <f t="shared" si="1173"/>
        <v/>
      </c>
      <c r="AC1257" s="388"/>
      <c r="AD1257" s="445" t="str">
        <f t="shared" si="1174"/>
        <v/>
      </c>
      <c r="AE1257" s="364" t="str">
        <f t="shared" si="1175"/>
        <v/>
      </c>
      <c r="AF1257" s="388"/>
      <c r="AG1257" s="364"/>
      <c r="AH1257" s="445" t="str">
        <f t="shared" si="1176"/>
        <v/>
      </c>
      <c r="AI1257" s="388"/>
      <c r="AJ1257" s="445" t="str">
        <f t="shared" si="1177"/>
        <v/>
      </c>
      <c r="AK1257" s="364" t="str">
        <f t="shared" si="1178"/>
        <v/>
      </c>
      <c r="AL1257" s="388"/>
      <c r="AM1257" s="364" t="str">
        <f t="shared" si="1179"/>
        <v/>
      </c>
      <c r="AN1257" s="445" t="str">
        <f t="shared" si="1186"/>
        <v/>
      </c>
      <c r="AO1257" s="388"/>
      <c r="AP1257" s="445" t="str">
        <f t="shared" si="1187"/>
        <v/>
      </c>
      <c r="AQ1257" s="434" t="str">
        <f t="shared" si="1188"/>
        <v/>
      </c>
      <c r="AR1257" s="451"/>
      <c r="AS1257" s="434" t="str">
        <f t="shared" si="1189"/>
        <v/>
      </c>
      <c r="AT1257" s="389"/>
      <c r="AU1257" s="435" t="str">
        <f t="shared" si="1190"/>
        <v/>
      </c>
      <c r="AV1257" s="364" t="str">
        <f t="shared" si="1191"/>
        <v/>
      </c>
      <c r="AW1257" s="389"/>
      <c r="AX1257" s="365" t="str">
        <f t="shared" si="1192"/>
        <v/>
      </c>
      <c r="AY1257" s="366" t="str">
        <f t="shared" si="1180"/>
        <v/>
      </c>
      <c r="AZ1257" s="358" t="str">
        <f t="shared" si="1181"/>
        <v/>
      </c>
      <c r="BA1257" s="366" t="str">
        <f t="shared" si="1182"/>
        <v/>
      </c>
      <c r="BB1257" s="358" t="str">
        <f t="shared" si="1183"/>
        <v/>
      </c>
      <c r="BC1257" s="366" t="str">
        <f t="shared" si="1184"/>
        <v/>
      </c>
      <c r="BD1257" s="367" t="str">
        <f t="shared" si="1185"/>
        <v/>
      </c>
      <c r="BE1257" s="356"/>
      <c r="BF1257" s="356"/>
      <c r="BG1257" s="356"/>
      <c r="BH1257" s="356"/>
    </row>
    <row r="1258" spans="1:60" ht="21.75" thickBot="1" x14ac:dyDescent="0.4">
      <c r="A1258" s="368" t="s">
        <v>278</v>
      </c>
      <c r="B1258" s="369">
        <v>1</v>
      </c>
      <c r="C1258" s="370"/>
      <c r="D1258" s="355"/>
      <c r="E1258" s="355"/>
      <c r="F1258" s="355"/>
      <c r="G1258" s="355"/>
      <c r="H1258" s="355"/>
      <c r="I1258" s="355"/>
      <c r="J1258" s="355"/>
      <c r="Q1258" s="364" t="str">
        <f t="shared" si="1166"/>
        <v/>
      </c>
      <c r="R1258" s="388"/>
      <c r="S1258" s="364" t="str">
        <f t="shared" si="1167"/>
        <v/>
      </c>
      <c r="T1258" s="445" t="str">
        <f t="shared" si="1168"/>
        <v/>
      </c>
      <c r="U1258" s="388"/>
      <c r="V1258" s="445" t="str">
        <f t="shared" si="1169"/>
        <v/>
      </c>
      <c r="W1258" s="388"/>
      <c r="X1258" s="445" t="str">
        <f t="shared" si="1170"/>
        <v/>
      </c>
      <c r="Y1258" s="364" t="str">
        <f t="shared" si="1171"/>
        <v/>
      </c>
      <c r="Z1258" s="388"/>
      <c r="AA1258" s="364" t="str">
        <f t="shared" si="1172"/>
        <v/>
      </c>
      <c r="AB1258" s="445" t="str">
        <f t="shared" si="1173"/>
        <v/>
      </c>
      <c r="AC1258" s="388"/>
      <c r="AD1258" s="445" t="str">
        <f t="shared" si="1174"/>
        <v/>
      </c>
      <c r="AE1258" s="364" t="str">
        <f t="shared" si="1175"/>
        <v/>
      </c>
      <c r="AF1258" s="388"/>
      <c r="AG1258" s="364"/>
      <c r="AH1258" s="445" t="str">
        <f t="shared" si="1176"/>
        <v/>
      </c>
      <c r="AI1258" s="388"/>
      <c r="AJ1258" s="445" t="str">
        <f t="shared" si="1177"/>
        <v/>
      </c>
      <c r="AK1258" s="364" t="str">
        <f t="shared" si="1178"/>
        <v/>
      </c>
      <c r="AL1258" s="388"/>
      <c r="AM1258" s="364" t="str">
        <f t="shared" si="1179"/>
        <v/>
      </c>
      <c r="AN1258" s="445" t="str">
        <f t="shared" si="1186"/>
        <v/>
      </c>
      <c r="AO1258" s="388"/>
      <c r="AP1258" s="445" t="str">
        <f t="shared" si="1187"/>
        <v/>
      </c>
      <c r="AQ1258" s="434" t="str">
        <f t="shared" si="1188"/>
        <v/>
      </c>
      <c r="AR1258" s="451"/>
      <c r="AS1258" s="434" t="str">
        <f t="shared" si="1189"/>
        <v/>
      </c>
      <c r="AT1258" s="389"/>
      <c r="AU1258" s="435" t="str">
        <f t="shared" si="1190"/>
        <v/>
      </c>
      <c r="AV1258" s="364" t="str">
        <f t="shared" si="1191"/>
        <v/>
      </c>
      <c r="AW1258" s="389"/>
      <c r="AX1258" s="365" t="str">
        <f t="shared" si="1192"/>
        <v/>
      </c>
      <c r="AY1258" s="366" t="str">
        <f t="shared" si="1180"/>
        <v/>
      </c>
      <c r="AZ1258" s="358" t="str">
        <f t="shared" si="1181"/>
        <v/>
      </c>
      <c r="BA1258" s="366" t="str">
        <f t="shared" si="1182"/>
        <v/>
      </c>
      <c r="BB1258" s="358" t="str">
        <f t="shared" si="1183"/>
        <v/>
      </c>
      <c r="BC1258" s="366" t="str">
        <f t="shared" si="1184"/>
        <v/>
      </c>
      <c r="BD1258" s="367" t="str">
        <f t="shared" si="1185"/>
        <v/>
      </c>
      <c r="BE1258" s="356"/>
      <c r="BF1258" s="356"/>
      <c r="BG1258" s="356"/>
      <c r="BH1258" s="356"/>
    </row>
    <row r="1259" spans="1:60" ht="21.75" thickBot="1" x14ac:dyDescent="0.4">
      <c r="A1259" s="368" t="s">
        <v>279</v>
      </c>
      <c r="B1259" s="369">
        <v>50</v>
      </c>
      <c r="C1259" s="372"/>
      <c r="D1259" s="814" t="s">
        <v>280</v>
      </c>
      <c r="E1259" s="815"/>
      <c r="F1259" s="373">
        <f>IF(B1255&gt;0,B1259/B1255,"")</f>
        <v>25</v>
      </c>
      <c r="G1259" s="368" t="s">
        <v>281</v>
      </c>
      <c r="H1259" s="374"/>
      <c r="I1259" s="375">
        <f>IF(B1255&gt;0,(F1259-F1260)/F1260,"")</f>
        <v>-0.66666666666666663</v>
      </c>
      <c r="J1259" s="355"/>
      <c r="Q1259" s="364">
        <f t="shared" si="1166"/>
        <v>25</v>
      </c>
      <c r="R1259" s="388"/>
      <c r="S1259" s="364">
        <f t="shared" si="1167"/>
        <v>-0.66666666666666663</v>
      </c>
      <c r="T1259" s="445" t="str">
        <f t="shared" si="1168"/>
        <v/>
      </c>
      <c r="U1259" s="388"/>
      <c r="V1259" s="445" t="str">
        <f t="shared" si="1169"/>
        <v/>
      </c>
      <c r="W1259" s="388"/>
      <c r="X1259" s="445" t="str">
        <f t="shared" si="1170"/>
        <v/>
      </c>
      <c r="Y1259" s="364" t="str">
        <f t="shared" si="1171"/>
        <v/>
      </c>
      <c r="Z1259" s="388"/>
      <c r="AA1259" s="364" t="str">
        <f t="shared" si="1172"/>
        <v/>
      </c>
      <c r="AB1259" s="445" t="str">
        <f t="shared" si="1173"/>
        <v/>
      </c>
      <c r="AC1259" s="388"/>
      <c r="AD1259" s="445" t="str">
        <f t="shared" si="1174"/>
        <v/>
      </c>
      <c r="AE1259" s="364" t="str">
        <f t="shared" si="1175"/>
        <v/>
      </c>
      <c r="AF1259" s="388"/>
      <c r="AG1259" s="364"/>
      <c r="AH1259" s="445" t="str">
        <f t="shared" si="1176"/>
        <v/>
      </c>
      <c r="AI1259" s="388"/>
      <c r="AJ1259" s="445" t="str">
        <f t="shared" si="1177"/>
        <v/>
      </c>
      <c r="AK1259" s="364" t="str">
        <f t="shared" si="1178"/>
        <v/>
      </c>
      <c r="AL1259" s="388"/>
      <c r="AM1259" s="364" t="str">
        <f t="shared" si="1179"/>
        <v/>
      </c>
      <c r="AN1259" s="445" t="str">
        <f t="shared" si="1186"/>
        <v/>
      </c>
      <c r="AO1259" s="388"/>
      <c r="AP1259" s="445" t="str">
        <f t="shared" si="1187"/>
        <v/>
      </c>
      <c r="AQ1259" s="434" t="str">
        <f t="shared" si="1188"/>
        <v/>
      </c>
      <c r="AR1259" s="451"/>
      <c r="AS1259" s="434" t="str">
        <f t="shared" si="1189"/>
        <v/>
      </c>
      <c r="AT1259" s="389"/>
      <c r="AU1259" s="435" t="str">
        <f t="shared" si="1190"/>
        <v/>
      </c>
      <c r="AV1259" s="364" t="str">
        <f t="shared" si="1191"/>
        <v/>
      </c>
      <c r="AW1259" s="389"/>
      <c r="AX1259" s="365" t="str">
        <f t="shared" si="1192"/>
        <v/>
      </c>
      <c r="AY1259" s="366" t="str">
        <f t="shared" si="1180"/>
        <v/>
      </c>
      <c r="AZ1259" s="358" t="str">
        <f t="shared" si="1181"/>
        <v/>
      </c>
      <c r="BA1259" s="366" t="str">
        <f t="shared" si="1182"/>
        <v/>
      </c>
      <c r="BB1259" s="358" t="str">
        <f t="shared" si="1183"/>
        <v/>
      </c>
      <c r="BC1259" s="366" t="str">
        <f t="shared" si="1184"/>
        <v/>
      </c>
      <c r="BD1259" s="367" t="str">
        <f t="shared" si="1185"/>
        <v/>
      </c>
      <c r="BE1259" s="356"/>
      <c r="BF1259" s="356"/>
      <c r="BG1259" s="356"/>
      <c r="BH1259" s="356"/>
    </row>
    <row r="1260" spans="1:60" ht="21.75" thickBot="1" x14ac:dyDescent="0.4">
      <c r="A1260" s="368" t="s">
        <v>282</v>
      </c>
      <c r="B1260" s="369">
        <v>150</v>
      </c>
      <c r="C1260" s="372"/>
      <c r="D1260" s="814" t="s">
        <v>280</v>
      </c>
      <c r="E1260" s="815"/>
      <c r="F1260" s="373">
        <f>IF(B1256&gt;0,B1260/B1256,"")</f>
        <v>75</v>
      </c>
      <c r="G1260" s="376"/>
      <c r="H1260" s="377"/>
      <c r="I1260" s="378"/>
      <c r="J1260" s="355"/>
      <c r="Q1260" s="364" t="str">
        <f t="shared" si="1166"/>
        <v/>
      </c>
      <c r="R1260" s="388"/>
      <c r="S1260" s="364" t="str">
        <f t="shared" si="1167"/>
        <v/>
      </c>
      <c r="T1260" s="445">
        <f t="shared" si="1168"/>
        <v>75</v>
      </c>
      <c r="U1260" s="388"/>
      <c r="V1260" s="445" t="str">
        <f t="shared" si="1169"/>
        <v/>
      </c>
      <c r="W1260" s="388"/>
      <c r="X1260" s="445" t="str">
        <f t="shared" si="1170"/>
        <v/>
      </c>
      <c r="Y1260" s="364" t="str">
        <f t="shared" si="1171"/>
        <v/>
      </c>
      <c r="Z1260" s="388"/>
      <c r="AA1260" s="364" t="str">
        <f t="shared" si="1172"/>
        <v/>
      </c>
      <c r="AB1260" s="445" t="str">
        <f t="shared" si="1173"/>
        <v/>
      </c>
      <c r="AC1260" s="388"/>
      <c r="AD1260" s="445" t="str">
        <f t="shared" si="1174"/>
        <v/>
      </c>
      <c r="AE1260" s="364" t="str">
        <f t="shared" si="1175"/>
        <v/>
      </c>
      <c r="AF1260" s="388"/>
      <c r="AG1260" s="364"/>
      <c r="AH1260" s="445" t="str">
        <f t="shared" si="1176"/>
        <v/>
      </c>
      <c r="AI1260" s="388"/>
      <c r="AJ1260" s="445" t="str">
        <f t="shared" si="1177"/>
        <v/>
      </c>
      <c r="AK1260" s="364" t="str">
        <f t="shared" si="1178"/>
        <v/>
      </c>
      <c r="AL1260" s="388"/>
      <c r="AM1260" s="364" t="str">
        <f t="shared" si="1179"/>
        <v/>
      </c>
      <c r="AN1260" s="445" t="str">
        <f t="shared" si="1186"/>
        <v/>
      </c>
      <c r="AO1260" s="388"/>
      <c r="AP1260" s="445" t="str">
        <f t="shared" si="1187"/>
        <v/>
      </c>
      <c r="AQ1260" s="434" t="str">
        <f t="shared" si="1188"/>
        <v/>
      </c>
      <c r="AR1260" s="451"/>
      <c r="AS1260" s="434" t="str">
        <f t="shared" si="1189"/>
        <v/>
      </c>
      <c r="AT1260" s="389"/>
      <c r="AU1260" s="435" t="str">
        <f t="shared" si="1190"/>
        <v/>
      </c>
      <c r="AV1260" s="364" t="str">
        <f t="shared" si="1191"/>
        <v/>
      </c>
      <c r="AW1260" s="389"/>
      <c r="AX1260" s="365" t="str">
        <f t="shared" si="1192"/>
        <v/>
      </c>
      <c r="AY1260" s="366" t="str">
        <f t="shared" si="1180"/>
        <v/>
      </c>
      <c r="AZ1260" s="358" t="str">
        <f t="shared" si="1181"/>
        <v/>
      </c>
      <c r="BA1260" s="366" t="str">
        <f t="shared" si="1182"/>
        <v/>
      </c>
      <c r="BB1260" s="358" t="str">
        <f t="shared" si="1183"/>
        <v/>
      </c>
      <c r="BC1260" s="366" t="str">
        <f t="shared" si="1184"/>
        <v/>
      </c>
      <c r="BD1260" s="367" t="str">
        <f t="shared" si="1185"/>
        <v/>
      </c>
      <c r="BE1260" s="356"/>
      <c r="BF1260" s="356"/>
      <c r="BG1260" s="356"/>
      <c r="BH1260" s="356"/>
    </row>
    <row r="1261" spans="1:60" ht="21.75" thickBot="1" x14ac:dyDescent="0.4">
      <c r="A1261" s="368" t="s">
        <v>283</v>
      </c>
      <c r="B1261" s="369">
        <v>200</v>
      </c>
      <c r="C1261" s="372"/>
      <c r="D1261" s="814" t="s">
        <v>280</v>
      </c>
      <c r="E1261" s="815"/>
      <c r="F1261" s="373">
        <f>IF(B1257&gt;0,B1261/B1257,"")</f>
        <v>100</v>
      </c>
      <c r="G1261" s="368" t="s">
        <v>284</v>
      </c>
      <c r="H1261" s="374"/>
      <c r="I1261" s="375">
        <f>IF(B1256&gt;0,(F1261-F1260)/F1260,"")</f>
        <v>0.33333333333333331</v>
      </c>
      <c r="J1261" s="355"/>
      <c r="Q1261" s="364" t="str">
        <f t="shared" si="1166"/>
        <v/>
      </c>
      <c r="R1261" s="388"/>
      <c r="S1261" s="364" t="str">
        <f t="shared" si="1167"/>
        <v/>
      </c>
      <c r="T1261" s="445" t="str">
        <f t="shared" si="1168"/>
        <v/>
      </c>
      <c r="U1261" s="388"/>
      <c r="V1261" s="445">
        <f t="shared" si="1169"/>
        <v>100</v>
      </c>
      <c r="W1261" s="388"/>
      <c r="X1261" s="445">
        <f t="shared" si="1170"/>
        <v>0.33333333333333331</v>
      </c>
      <c r="Y1261" s="364" t="str">
        <f t="shared" si="1171"/>
        <v/>
      </c>
      <c r="Z1261" s="388"/>
      <c r="AA1261" s="364" t="str">
        <f t="shared" si="1172"/>
        <v/>
      </c>
      <c r="AB1261" s="445" t="str">
        <f t="shared" si="1173"/>
        <v/>
      </c>
      <c r="AC1261" s="388"/>
      <c r="AD1261" s="445" t="str">
        <f t="shared" si="1174"/>
        <v/>
      </c>
      <c r="AE1261" s="364" t="str">
        <f t="shared" si="1175"/>
        <v/>
      </c>
      <c r="AF1261" s="388"/>
      <c r="AG1261" s="364"/>
      <c r="AH1261" s="445" t="str">
        <f t="shared" si="1176"/>
        <v/>
      </c>
      <c r="AI1261" s="388"/>
      <c r="AJ1261" s="445" t="str">
        <f t="shared" si="1177"/>
        <v/>
      </c>
      <c r="AK1261" s="364" t="str">
        <f t="shared" si="1178"/>
        <v/>
      </c>
      <c r="AL1261" s="388"/>
      <c r="AM1261" s="364" t="str">
        <f t="shared" si="1179"/>
        <v/>
      </c>
      <c r="AN1261" s="445" t="str">
        <f t="shared" si="1186"/>
        <v/>
      </c>
      <c r="AO1261" s="388"/>
      <c r="AP1261" s="445" t="str">
        <f t="shared" si="1187"/>
        <v/>
      </c>
      <c r="AQ1261" s="434" t="str">
        <f t="shared" si="1188"/>
        <v/>
      </c>
      <c r="AR1261" s="451"/>
      <c r="AS1261" s="434" t="str">
        <f t="shared" si="1189"/>
        <v/>
      </c>
      <c r="AT1261" s="389"/>
      <c r="AU1261" s="435" t="str">
        <f t="shared" si="1190"/>
        <v/>
      </c>
      <c r="AV1261" s="364" t="str">
        <f t="shared" si="1191"/>
        <v/>
      </c>
      <c r="AW1261" s="389"/>
      <c r="AX1261" s="365" t="str">
        <f t="shared" si="1192"/>
        <v/>
      </c>
      <c r="AY1261" s="366" t="str">
        <f t="shared" si="1180"/>
        <v/>
      </c>
      <c r="AZ1261" s="358" t="str">
        <f t="shared" si="1181"/>
        <v/>
      </c>
      <c r="BA1261" s="366" t="str">
        <f t="shared" si="1182"/>
        <v/>
      </c>
      <c r="BB1261" s="358" t="str">
        <f t="shared" si="1183"/>
        <v/>
      </c>
      <c r="BC1261" s="366" t="str">
        <f t="shared" si="1184"/>
        <v/>
      </c>
      <c r="BD1261" s="367" t="str">
        <f t="shared" si="1185"/>
        <v/>
      </c>
      <c r="BE1261" s="356"/>
      <c r="BF1261" s="356"/>
      <c r="BG1261" s="356"/>
      <c r="BH1261" s="356"/>
    </row>
    <row r="1262" spans="1:60" ht="21.75" thickBot="1" x14ac:dyDescent="0.4">
      <c r="A1262" s="368" t="s">
        <v>285</v>
      </c>
      <c r="B1262" s="369">
        <v>180</v>
      </c>
      <c r="C1262" s="372"/>
      <c r="D1262" s="814" t="s">
        <v>280</v>
      </c>
      <c r="E1262" s="815"/>
      <c r="F1262" s="373">
        <f>IF(B1258&gt;0,B1262/B1258,"")</f>
        <v>180</v>
      </c>
      <c r="G1262" s="368" t="s">
        <v>286</v>
      </c>
      <c r="H1262" s="374"/>
      <c r="I1262" s="375">
        <f>IF(B1257&gt;0,(F1262-F1260)/F1260,"")</f>
        <v>1.4</v>
      </c>
      <c r="J1262" s="355"/>
      <c r="Q1262" s="364" t="str">
        <f t="shared" si="1166"/>
        <v/>
      </c>
      <c r="R1262" s="388"/>
      <c r="S1262" s="364" t="str">
        <f t="shared" si="1167"/>
        <v/>
      </c>
      <c r="T1262" s="445" t="str">
        <f t="shared" si="1168"/>
        <v/>
      </c>
      <c r="U1262" s="388"/>
      <c r="V1262" s="445" t="str">
        <f t="shared" si="1169"/>
        <v/>
      </c>
      <c r="W1262" s="388"/>
      <c r="X1262" s="445" t="str">
        <f t="shared" si="1170"/>
        <v/>
      </c>
      <c r="Y1262" s="364">
        <f t="shared" si="1171"/>
        <v>180</v>
      </c>
      <c r="Z1262" s="388"/>
      <c r="AA1262" s="364">
        <f t="shared" si="1172"/>
        <v>1.4</v>
      </c>
      <c r="AB1262" s="445" t="str">
        <f t="shared" si="1173"/>
        <v/>
      </c>
      <c r="AC1262" s="388"/>
      <c r="AD1262" s="445" t="str">
        <f t="shared" si="1174"/>
        <v/>
      </c>
      <c r="AE1262" s="364" t="str">
        <f t="shared" si="1175"/>
        <v/>
      </c>
      <c r="AF1262" s="388"/>
      <c r="AG1262" s="364"/>
      <c r="AH1262" s="445" t="str">
        <f t="shared" si="1176"/>
        <v/>
      </c>
      <c r="AI1262" s="388"/>
      <c r="AJ1262" s="445" t="str">
        <f t="shared" si="1177"/>
        <v/>
      </c>
      <c r="AK1262" s="364" t="str">
        <f t="shared" si="1178"/>
        <v/>
      </c>
      <c r="AL1262" s="388"/>
      <c r="AM1262" s="364" t="str">
        <f t="shared" si="1179"/>
        <v/>
      </c>
      <c r="AN1262" s="445" t="str">
        <f t="shared" si="1186"/>
        <v/>
      </c>
      <c r="AO1262" s="388"/>
      <c r="AP1262" s="445" t="str">
        <f t="shared" si="1187"/>
        <v/>
      </c>
      <c r="AQ1262" s="434" t="str">
        <f t="shared" si="1188"/>
        <v/>
      </c>
      <c r="AR1262" s="451"/>
      <c r="AS1262" s="434" t="str">
        <f t="shared" si="1189"/>
        <v/>
      </c>
      <c r="AT1262" s="389"/>
      <c r="AU1262" s="435" t="str">
        <f t="shared" si="1190"/>
        <v/>
      </c>
      <c r="AV1262" s="364" t="str">
        <f t="shared" si="1191"/>
        <v/>
      </c>
      <c r="AW1262" s="389"/>
      <c r="AX1262" s="365" t="str">
        <f t="shared" si="1192"/>
        <v/>
      </c>
      <c r="AY1262" s="366" t="str">
        <f t="shared" si="1180"/>
        <v/>
      </c>
      <c r="AZ1262" s="358" t="str">
        <f t="shared" si="1181"/>
        <v/>
      </c>
      <c r="BA1262" s="366" t="str">
        <f t="shared" si="1182"/>
        <v/>
      </c>
      <c r="BB1262" s="358" t="str">
        <f t="shared" si="1183"/>
        <v/>
      </c>
      <c r="BC1262" s="366" t="str">
        <f t="shared" si="1184"/>
        <v/>
      </c>
      <c r="BD1262" s="367" t="str">
        <f t="shared" si="1185"/>
        <v/>
      </c>
      <c r="BE1262" s="356"/>
      <c r="BF1262" s="356"/>
      <c r="BG1262" s="356"/>
      <c r="BH1262" s="356"/>
    </row>
    <row r="1263" spans="1:60" ht="21.75" thickBot="1" x14ac:dyDescent="0.4">
      <c r="A1263" s="368" t="s">
        <v>287</v>
      </c>
      <c r="B1263" s="369">
        <v>20</v>
      </c>
      <c r="C1263" s="372"/>
      <c r="D1263" s="814" t="s">
        <v>288</v>
      </c>
      <c r="E1263" s="815"/>
      <c r="F1263" s="373">
        <f>IF(B1259&gt;0,B1263/B1255,"")</f>
        <v>10</v>
      </c>
      <c r="G1263" s="368" t="s">
        <v>281</v>
      </c>
      <c r="H1263" s="374"/>
      <c r="I1263" s="375">
        <f>IF(B1259&gt;0,(F1263-F1264)/F1264,"")</f>
        <v>0.66666666666666663</v>
      </c>
      <c r="J1263" s="355"/>
      <c r="Q1263" s="364" t="str">
        <f t="shared" si="1166"/>
        <v/>
      </c>
      <c r="R1263" s="388"/>
      <c r="S1263" s="364" t="str">
        <f t="shared" si="1167"/>
        <v/>
      </c>
      <c r="T1263" s="445" t="str">
        <f t="shared" si="1168"/>
        <v/>
      </c>
      <c r="U1263" s="388"/>
      <c r="V1263" s="445" t="str">
        <f t="shared" si="1169"/>
        <v/>
      </c>
      <c r="W1263" s="388"/>
      <c r="X1263" s="445" t="str">
        <f t="shared" si="1170"/>
        <v/>
      </c>
      <c r="Y1263" s="364" t="str">
        <f t="shared" si="1171"/>
        <v/>
      </c>
      <c r="Z1263" s="388"/>
      <c r="AA1263" s="364" t="str">
        <f t="shared" si="1172"/>
        <v/>
      </c>
      <c r="AB1263" s="445">
        <f t="shared" si="1173"/>
        <v>10</v>
      </c>
      <c r="AC1263" s="388"/>
      <c r="AD1263" s="445">
        <f t="shared" si="1174"/>
        <v>0.66666666666666663</v>
      </c>
      <c r="AE1263" s="364" t="str">
        <f t="shared" si="1175"/>
        <v/>
      </c>
      <c r="AF1263" s="388"/>
      <c r="AG1263" s="364"/>
      <c r="AH1263" s="445" t="str">
        <f t="shared" si="1176"/>
        <v/>
      </c>
      <c r="AI1263" s="388"/>
      <c r="AJ1263" s="445" t="str">
        <f t="shared" si="1177"/>
        <v/>
      </c>
      <c r="AK1263" s="364" t="str">
        <f t="shared" si="1178"/>
        <v/>
      </c>
      <c r="AL1263" s="388"/>
      <c r="AM1263" s="364" t="str">
        <f t="shared" si="1179"/>
        <v/>
      </c>
      <c r="AN1263" s="445" t="str">
        <f t="shared" si="1186"/>
        <v/>
      </c>
      <c r="AO1263" s="388"/>
      <c r="AP1263" s="445" t="str">
        <f t="shared" si="1187"/>
        <v/>
      </c>
      <c r="AQ1263" s="434" t="str">
        <f t="shared" si="1188"/>
        <v/>
      </c>
      <c r="AR1263" s="451"/>
      <c r="AS1263" s="434" t="str">
        <f t="shared" si="1189"/>
        <v/>
      </c>
      <c r="AT1263" s="389"/>
      <c r="AU1263" s="435" t="str">
        <f t="shared" si="1190"/>
        <v/>
      </c>
      <c r="AV1263" s="364" t="str">
        <f t="shared" si="1191"/>
        <v/>
      </c>
      <c r="AW1263" s="389"/>
      <c r="AX1263" s="365" t="str">
        <f t="shared" si="1192"/>
        <v/>
      </c>
      <c r="AY1263" s="366" t="str">
        <f t="shared" si="1180"/>
        <v/>
      </c>
      <c r="AZ1263" s="358" t="str">
        <f t="shared" si="1181"/>
        <v/>
      </c>
      <c r="BA1263" s="366" t="str">
        <f t="shared" si="1182"/>
        <v/>
      </c>
      <c r="BB1263" s="358" t="str">
        <f t="shared" si="1183"/>
        <v/>
      </c>
      <c r="BC1263" s="366" t="str">
        <f t="shared" si="1184"/>
        <v/>
      </c>
      <c r="BD1263" s="367" t="str">
        <f t="shared" si="1185"/>
        <v/>
      </c>
      <c r="BE1263" s="356"/>
      <c r="BF1263" s="356"/>
      <c r="BG1263" s="356"/>
      <c r="BH1263" s="356"/>
    </row>
    <row r="1264" spans="1:60" ht="21.75" thickBot="1" x14ac:dyDescent="0.4">
      <c r="A1264" s="368" t="s">
        <v>289</v>
      </c>
      <c r="B1264" s="369">
        <v>12</v>
      </c>
      <c r="C1264" s="372"/>
      <c r="D1264" s="816" t="s">
        <v>288</v>
      </c>
      <c r="E1264" s="817"/>
      <c r="F1264" s="373">
        <f>IF(B1260&gt;0,B1264/B1256,"")</f>
        <v>6</v>
      </c>
      <c r="G1264" s="379"/>
      <c r="H1264" s="372"/>
      <c r="I1264" s="380"/>
      <c r="J1264" s="355"/>
      <c r="Q1264" s="364" t="str">
        <f t="shared" si="1166"/>
        <v/>
      </c>
      <c r="R1264" s="388"/>
      <c r="S1264" s="364" t="str">
        <f t="shared" si="1167"/>
        <v/>
      </c>
      <c r="T1264" s="445" t="str">
        <f t="shared" si="1168"/>
        <v/>
      </c>
      <c r="U1264" s="388"/>
      <c r="V1264" s="445" t="str">
        <f t="shared" si="1169"/>
        <v/>
      </c>
      <c r="W1264" s="388"/>
      <c r="X1264" s="445" t="str">
        <f t="shared" si="1170"/>
        <v/>
      </c>
      <c r="Y1264" s="364" t="str">
        <f t="shared" si="1171"/>
        <v/>
      </c>
      <c r="Z1264" s="388"/>
      <c r="AA1264" s="364" t="str">
        <f t="shared" si="1172"/>
        <v/>
      </c>
      <c r="AB1264" s="445" t="str">
        <f t="shared" si="1173"/>
        <v/>
      </c>
      <c r="AC1264" s="388"/>
      <c r="AD1264" s="445" t="str">
        <f t="shared" si="1174"/>
        <v/>
      </c>
      <c r="AE1264" s="364">
        <f t="shared" si="1175"/>
        <v>6</v>
      </c>
      <c r="AF1264" s="388"/>
      <c r="AG1264" s="364"/>
      <c r="AH1264" s="445" t="str">
        <f t="shared" si="1176"/>
        <v/>
      </c>
      <c r="AI1264" s="388"/>
      <c r="AJ1264" s="445" t="str">
        <f t="shared" si="1177"/>
        <v/>
      </c>
      <c r="AK1264" s="364" t="str">
        <f t="shared" si="1178"/>
        <v/>
      </c>
      <c r="AL1264" s="388"/>
      <c r="AM1264" s="364" t="str">
        <f t="shared" si="1179"/>
        <v/>
      </c>
      <c r="AN1264" s="445" t="str">
        <f t="shared" si="1186"/>
        <v/>
      </c>
      <c r="AO1264" s="388"/>
      <c r="AP1264" s="445" t="str">
        <f t="shared" si="1187"/>
        <v/>
      </c>
      <c r="AQ1264" s="434" t="str">
        <f t="shared" si="1188"/>
        <v/>
      </c>
      <c r="AR1264" s="451"/>
      <c r="AS1264" s="434" t="str">
        <f t="shared" si="1189"/>
        <v/>
      </c>
      <c r="AT1264" s="389"/>
      <c r="AU1264" s="435" t="str">
        <f t="shared" si="1190"/>
        <v/>
      </c>
      <c r="AV1264" s="364" t="str">
        <f t="shared" si="1191"/>
        <v/>
      </c>
      <c r="AW1264" s="389"/>
      <c r="AX1264" s="365" t="str">
        <f t="shared" si="1192"/>
        <v/>
      </c>
      <c r="AY1264" s="366" t="str">
        <f t="shared" si="1180"/>
        <v/>
      </c>
      <c r="AZ1264" s="358" t="str">
        <f t="shared" si="1181"/>
        <v/>
      </c>
      <c r="BA1264" s="366" t="str">
        <f t="shared" si="1182"/>
        <v/>
      </c>
      <c r="BB1264" s="358" t="str">
        <f t="shared" si="1183"/>
        <v/>
      </c>
      <c r="BC1264" s="366" t="str">
        <f t="shared" si="1184"/>
        <v/>
      </c>
      <c r="BD1264" s="367" t="str">
        <f t="shared" si="1185"/>
        <v/>
      </c>
      <c r="BE1264" s="356"/>
      <c r="BF1264" s="356"/>
      <c r="BG1264" s="356"/>
      <c r="BH1264" s="356"/>
    </row>
    <row r="1265" spans="1:83" ht="21.75" thickBot="1" x14ac:dyDescent="0.4">
      <c r="A1265" s="368" t="s">
        <v>290</v>
      </c>
      <c r="B1265" s="369">
        <v>10</v>
      </c>
      <c r="C1265" s="372"/>
      <c r="D1265" s="814" t="s">
        <v>288</v>
      </c>
      <c r="E1265" s="815"/>
      <c r="F1265" s="373">
        <f>IF(B1261&gt;0,B1265/B1257,"")</f>
        <v>5</v>
      </c>
      <c r="G1265" s="368" t="s">
        <v>284</v>
      </c>
      <c r="H1265" s="374"/>
      <c r="I1265" s="375">
        <f>IF(B1260&gt;0,(F1265-F1264)/F1264,"")</f>
        <v>-0.16666666666666666</v>
      </c>
      <c r="J1265" s="355"/>
      <c r="Q1265" s="364" t="str">
        <f t="shared" si="1166"/>
        <v/>
      </c>
      <c r="R1265" s="388"/>
      <c r="S1265" s="364" t="str">
        <f t="shared" si="1167"/>
        <v/>
      </c>
      <c r="T1265" s="445" t="str">
        <f t="shared" si="1168"/>
        <v/>
      </c>
      <c r="U1265" s="388"/>
      <c r="V1265" s="445" t="str">
        <f t="shared" si="1169"/>
        <v/>
      </c>
      <c r="W1265" s="388"/>
      <c r="X1265" s="445" t="str">
        <f t="shared" si="1170"/>
        <v/>
      </c>
      <c r="Y1265" s="364" t="str">
        <f t="shared" si="1171"/>
        <v/>
      </c>
      <c r="Z1265" s="388"/>
      <c r="AA1265" s="364" t="str">
        <f t="shared" si="1172"/>
        <v/>
      </c>
      <c r="AB1265" s="445" t="str">
        <f t="shared" si="1173"/>
        <v/>
      </c>
      <c r="AC1265" s="388"/>
      <c r="AD1265" s="445" t="str">
        <f t="shared" si="1174"/>
        <v/>
      </c>
      <c r="AE1265" s="364" t="str">
        <f t="shared" si="1175"/>
        <v/>
      </c>
      <c r="AF1265" s="388"/>
      <c r="AG1265" s="364"/>
      <c r="AH1265" s="445">
        <f t="shared" si="1176"/>
        <v>5</v>
      </c>
      <c r="AI1265" s="388"/>
      <c r="AJ1265" s="445">
        <f t="shared" si="1177"/>
        <v>-0.16666666666666666</v>
      </c>
      <c r="AK1265" s="364" t="str">
        <f t="shared" si="1178"/>
        <v/>
      </c>
      <c r="AL1265" s="388"/>
      <c r="AM1265" s="364" t="str">
        <f t="shared" si="1179"/>
        <v/>
      </c>
      <c r="AN1265" s="445" t="str">
        <f t="shared" si="1186"/>
        <v/>
      </c>
      <c r="AO1265" s="388"/>
      <c r="AP1265" s="445" t="str">
        <f t="shared" si="1187"/>
        <v/>
      </c>
      <c r="AQ1265" s="434" t="str">
        <f t="shared" si="1188"/>
        <v/>
      </c>
      <c r="AR1265" s="451"/>
      <c r="AS1265" s="434" t="str">
        <f t="shared" si="1189"/>
        <v/>
      </c>
      <c r="AT1265" s="389"/>
      <c r="AU1265" s="435" t="str">
        <f t="shared" si="1190"/>
        <v/>
      </c>
      <c r="AV1265" s="364" t="str">
        <f t="shared" si="1191"/>
        <v/>
      </c>
      <c r="AW1265" s="389"/>
      <c r="AX1265" s="365" t="str">
        <f t="shared" si="1192"/>
        <v/>
      </c>
      <c r="AY1265" s="366" t="str">
        <f t="shared" si="1180"/>
        <v/>
      </c>
      <c r="AZ1265" s="358" t="str">
        <f t="shared" si="1181"/>
        <v/>
      </c>
      <c r="BA1265" s="366" t="str">
        <f t="shared" si="1182"/>
        <v/>
      </c>
      <c r="BB1265" s="358" t="str">
        <f t="shared" si="1183"/>
        <v/>
      </c>
      <c r="BC1265" s="366" t="str">
        <f t="shared" si="1184"/>
        <v/>
      </c>
      <c r="BD1265" s="367" t="str">
        <f t="shared" si="1185"/>
        <v/>
      </c>
      <c r="BE1265" s="356"/>
      <c r="BF1265" s="356"/>
      <c r="BG1265" s="356"/>
      <c r="BH1265" s="356"/>
    </row>
    <row r="1266" spans="1:83" ht="21.75" thickBot="1" x14ac:dyDescent="0.4">
      <c r="A1266" s="368" t="s">
        <v>291</v>
      </c>
      <c r="B1266" s="369">
        <v>8</v>
      </c>
      <c r="C1266" s="372"/>
      <c r="D1266" s="814" t="s">
        <v>288</v>
      </c>
      <c r="E1266" s="815"/>
      <c r="F1266" s="373">
        <f>IF(B1262&gt;0,B1266/B1258,"")</f>
        <v>8</v>
      </c>
      <c r="G1266" s="368" t="s">
        <v>286</v>
      </c>
      <c r="H1266" s="374"/>
      <c r="I1266" s="375">
        <f>IF(B1261&gt;0,(F1266-F1264)/F1264,"")</f>
        <v>0.33333333333333331</v>
      </c>
      <c r="J1266" s="355"/>
      <c r="Q1266" s="364" t="str">
        <f t="shared" si="1166"/>
        <v/>
      </c>
      <c r="R1266" s="388"/>
      <c r="S1266" s="364" t="str">
        <f t="shared" si="1167"/>
        <v/>
      </c>
      <c r="T1266" s="445" t="str">
        <f t="shared" si="1168"/>
        <v/>
      </c>
      <c r="U1266" s="388"/>
      <c r="V1266" s="445" t="str">
        <f t="shared" si="1169"/>
        <v/>
      </c>
      <c r="W1266" s="388"/>
      <c r="X1266" s="445" t="str">
        <f t="shared" si="1170"/>
        <v/>
      </c>
      <c r="Y1266" s="364" t="str">
        <f t="shared" si="1171"/>
        <v/>
      </c>
      <c r="Z1266" s="388"/>
      <c r="AA1266" s="364" t="str">
        <f t="shared" si="1172"/>
        <v/>
      </c>
      <c r="AB1266" s="445" t="str">
        <f t="shared" si="1173"/>
        <v/>
      </c>
      <c r="AC1266" s="388"/>
      <c r="AD1266" s="445" t="str">
        <f t="shared" si="1174"/>
        <v/>
      </c>
      <c r="AE1266" s="364" t="str">
        <f t="shared" si="1175"/>
        <v/>
      </c>
      <c r="AF1266" s="388"/>
      <c r="AG1266" s="364"/>
      <c r="AH1266" s="445" t="str">
        <f t="shared" si="1176"/>
        <v/>
      </c>
      <c r="AI1266" s="388"/>
      <c r="AJ1266" s="445" t="str">
        <f t="shared" si="1177"/>
        <v/>
      </c>
      <c r="AK1266" s="364">
        <f t="shared" si="1178"/>
        <v>8</v>
      </c>
      <c r="AL1266" s="388"/>
      <c r="AM1266" s="364">
        <f t="shared" si="1179"/>
        <v>0.33333333333333331</v>
      </c>
      <c r="AN1266" s="445" t="str">
        <f t="shared" si="1186"/>
        <v/>
      </c>
      <c r="AO1266" s="388"/>
      <c r="AP1266" s="445" t="str">
        <f t="shared" si="1187"/>
        <v/>
      </c>
      <c r="AQ1266" s="434" t="str">
        <f t="shared" si="1188"/>
        <v/>
      </c>
      <c r="AR1266" s="451"/>
      <c r="AS1266" s="434" t="str">
        <f t="shared" si="1189"/>
        <v/>
      </c>
      <c r="AT1266" s="389"/>
      <c r="AU1266" s="435" t="str">
        <f t="shared" si="1190"/>
        <v/>
      </c>
      <c r="AV1266" s="364" t="str">
        <f t="shared" si="1191"/>
        <v/>
      </c>
      <c r="AW1266" s="389"/>
      <c r="AX1266" s="365" t="str">
        <f t="shared" si="1192"/>
        <v/>
      </c>
      <c r="AY1266" s="366" t="str">
        <f t="shared" si="1180"/>
        <v/>
      </c>
      <c r="AZ1266" s="358" t="str">
        <f t="shared" si="1181"/>
        <v/>
      </c>
      <c r="BA1266" s="366" t="str">
        <f t="shared" si="1182"/>
        <v/>
      </c>
      <c r="BB1266" s="358" t="str">
        <f t="shared" si="1183"/>
        <v/>
      </c>
      <c r="BC1266" s="366" t="str">
        <f t="shared" si="1184"/>
        <v/>
      </c>
      <c r="BD1266" s="367" t="str">
        <f t="shared" si="1185"/>
        <v/>
      </c>
      <c r="BE1266" s="356"/>
      <c r="BF1266" s="356"/>
      <c r="BG1266" s="356"/>
      <c r="BH1266" s="356"/>
    </row>
    <row r="1267" spans="1:83" ht="21.75" thickBot="1" x14ac:dyDescent="0.4">
      <c r="A1267" s="368" t="s">
        <v>292</v>
      </c>
      <c r="B1267" s="381">
        <v>0.1</v>
      </c>
      <c r="C1267" s="372"/>
      <c r="D1267" s="368" t="s">
        <v>281</v>
      </c>
      <c r="E1267" s="374"/>
      <c r="F1267" s="375">
        <f>IF(B1267&gt;0,(B1267-B1268)/B1268,"")</f>
        <v>-0.33333333333333326</v>
      </c>
      <c r="G1267" s="355"/>
      <c r="H1267" s="355"/>
      <c r="I1267" s="355"/>
      <c r="J1267" s="355"/>
      <c r="Q1267" s="364" t="str">
        <f t="shared" si="1166"/>
        <v/>
      </c>
      <c r="R1267" s="388"/>
      <c r="S1267" s="364" t="str">
        <f t="shared" si="1167"/>
        <v/>
      </c>
      <c r="T1267" s="445" t="str">
        <f t="shared" si="1168"/>
        <v/>
      </c>
      <c r="U1267" s="388"/>
      <c r="V1267" s="445" t="str">
        <f t="shared" si="1169"/>
        <v/>
      </c>
      <c r="W1267" s="388"/>
      <c r="X1267" s="445" t="str">
        <f t="shared" si="1170"/>
        <v/>
      </c>
      <c r="Y1267" s="364" t="str">
        <f t="shared" si="1171"/>
        <v/>
      </c>
      <c r="Z1267" s="388"/>
      <c r="AA1267" s="364" t="str">
        <f t="shared" si="1172"/>
        <v/>
      </c>
      <c r="AB1267" s="445" t="str">
        <f t="shared" si="1173"/>
        <v/>
      </c>
      <c r="AC1267" s="388"/>
      <c r="AD1267" s="445" t="str">
        <f t="shared" si="1174"/>
        <v/>
      </c>
      <c r="AE1267" s="364" t="str">
        <f t="shared" si="1175"/>
        <v/>
      </c>
      <c r="AF1267" s="388"/>
      <c r="AG1267" s="364"/>
      <c r="AH1267" s="445" t="str">
        <f t="shared" si="1176"/>
        <v/>
      </c>
      <c r="AI1267" s="388"/>
      <c r="AJ1267" s="445" t="str">
        <f t="shared" si="1177"/>
        <v/>
      </c>
      <c r="AK1267" s="364" t="str">
        <f t="shared" si="1178"/>
        <v/>
      </c>
      <c r="AL1267" s="388"/>
      <c r="AM1267" s="364" t="str">
        <f t="shared" si="1179"/>
        <v/>
      </c>
      <c r="AN1267" s="445">
        <f t="shared" si="1186"/>
        <v>0.1</v>
      </c>
      <c r="AO1267" s="388"/>
      <c r="AP1267" s="445">
        <f t="shared" si="1187"/>
        <v>-0.33333333333333326</v>
      </c>
      <c r="AQ1267" s="434" t="str">
        <f t="shared" si="1188"/>
        <v/>
      </c>
      <c r="AR1267" s="451"/>
      <c r="AS1267" s="434" t="str">
        <f t="shared" si="1189"/>
        <v/>
      </c>
      <c r="AT1267" s="389"/>
      <c r="AU1267" s="435" t="str">
        <f t="shared" si="1190"/>
        <v/>
      </c>
      <c r="AV1267" s="364" t="str">
        <f t="shared" si="1191"/>
        <v/>
      </c>
      <c r="AW1267" s="389"/>
      <c r="AX1267" s="365" t="str">
        <f t="shared" si="1192"/>
        <v/>
      </c>
      <c r="AY1267" s="366" t="str">
        <f t="shared" si="1180"/>
        <v/>
      </c>
      <c r="AZ1267" s="358" t="str">
        <f t="shared" si="1181"/>
        <v/>
      </c>
      <c r="BA1267" s="366" t="str">
        <f t="shared" si="1182"/>
        <v/>
      </c>
      <c r="BB1267" s="358" t="str">
        <f t="shared" si="1183"/>
        <v/>
      </c>
      <c r="BC1267" s="366" t="str">
        <f t="shared" si="1184"/>
        <v/>
      </c>
      <c r="BD1267" s="367" t="str">
        <f t="shared" si="1185"/>
        <v/>
      </c>
      <c r="BE1267" s="356"/>
      <c r="BF1267" s="356"/>
      <c r="BG1267" s="356"/>
      <c r="BH1267" s="356"/>
    </row>
    <row r="1268" spans="1:83" ht="21.75" thickBot="1" x14ac:dyDescent="0.4">
      <c r="A1268" s="368" t="s">
        <v>293</v>
      </c>
      <c r="B1268" s="381">
        <v>0.15</v>
      </c>
      <c r="C1268" s="372"/>
      <c r="D1268" s="382"/>
      <c r="E1268" s="372"/>
      <c r="F1268" s="380"/>
      <c r="G1268" s="355"/>
      <c r="H1268" s="355"/>
      <c r="I1268" s="355"/>
      <c r="J1268" s="355"/>
      <c r="Q1268" s="364" t="str">
        <f t="shared" si="1166"/>
        <v/>
      </c>
      <c r="R1268" s="388"/>
      <c r="S1268" s="364" t="str">
        <f t="shared" si="1167"/>
        <v/>
      </c>
      <c r="T1268" s="445" t="str">
        <f t="shared" si="1168"/>
        <v/>
      </c>
      <c r="U1268" s="388"/>
      <c r="V1268" s="445" t="str">
        <f t="shared" si="1169"/>
        <v/>
      </c>
      <c r="W1268" s="388"/>
      <c r="X1268" s="445" t="str">
        <f t="shared" si="1170"/>
        <v/>
      </c>
      <c r="Y1268" s="364" t="str">
        <f t="shared" si="1171"/>
        <v/>
      </c>
      <c r="Z1268" s="388"/>
      <c r="AA1268" s="364" t="str">
        <f t="shared" si="1172"/>
        <v/>
      </c>
      <c r="AB1268" s="445" t="str">
        <f t="shared" si="1173"/>
        <v/>
      </c>
      <c r="AC1268" s="388"/>
      <c r="AD1268" s="445" t="str">
        <f t="shared" si="1174"/>
        <v/>
      </c>
      <c r="AE1268" s="364" t="str">
        <f t="shared" si="1175"/>
        <v/>
      </c>
      <c r="AF1268" s="388"/>
      <c r="AG1268" s="364"/>
      <c r="AH1268" s="445" t="str">
        <f t="shared" si="1176"/>
        <v/>
      </c>
      <c r="AI1268" s="388"/>
      <c r="AJ1268" s="445" t="str">
        <f t="shared" si="1177"/>
        <v/>
      </c>
      <c r="AK1268" s="364" t="str">
        <f t="shared" si="1178"/>
        <v/>
      </c>
      <c r="AL1268" s="388"/>
      <c r="AM1268" s="364" t="str">
        <f t="shared" si="1179"/>
        <v/>
      </c>
      <c r="AN1268" s="445" t="str">
        <f t="shared" si="1186"/>
        <v/>
      </c>
      <c r="AO1268" s="388"/>
      <c r="AP1268" s="445" t="str">
        <f t="shared" si="1187"/>
        <v/>
      </c>
      <c r="AQ1268" s="434">
        <f t="shared" si="1188"/>
        <v>0.15</v>
      </c>
      <c r="AR1268" s="451"/>
      <c r="AS1268" s="434" t="str">
        <f t="shared" si="1189"/>
        <v/>
      </c>
      <c r="AT1268" s="389"/>
      <c r="AU1268" s="435" t="str">
        <f t="shared" si="1190"/>
        <v/>
      </c>
      <c r="AV1268" s="364" t="str">
        <f t="shared" si="1191"/>
        <v/>
      </c>
      <c r="AW1268" s="389"/>
      <c r="AX1268" s="365" t="str">
        <f t="shared" si="1192"/>
        <v/>
      </c>
      <c r="AY1268" s="366" t="str">
        <f t="shared" si="1180"/>
        <v/>
      </c>
      <c r="AZ1268" s="358" t="str">
        <f t="shared" si="1181"/>
        <v/>
      </c>
      <c r="BA1268" s="366" t="str">
        <f t="shared" si="1182"/>
        <v/>
      </c>
      <c r="BB1268" s="358" t="str">
        <f t="shared" si="1183"/>
        <v/>
      </c>
      <c r="BC1268" s="366" t="str">
        <f t="shared" si="1184"/>
        <v/>
      </c>
      <c r="BD1268" s="367" t="str">
        <f t="shared" si="1185"/>
        <v/>
      </c>
      <c r="BE1268" s="356"/>
      <c r="BF1268" s="356"/>
      <c r="BG1268" s="356"/>
      <c r="BH1268" s="356"/>
    </row>
    <row r="1269" spans="1:83" ht="21.75" thickBot="1" x14ac:dyDescent="0.4">
      <c r="A1269" s="368" t="s">
        <v>294</v>
      </c>
      <c r="B1269" s="381">
        <v>0.3</v>
      </c>
      <c r="C1269" s="372"/>
      <c r="D1269" s="368" t="s">
        <v>284</v>
      </c>
      <c r="E1269" s="374"/>
      <c r="F1269" s="375">
        <f>IF(B1269&gt;0,(B1269-B1268)/B1268,"")</f>
        <v>1</v>
      </c>
      <c r="G1269" s="355"/>
      <c r="H1269" s="355"/>
      <c r="I1269" s="355"/>
      <c r="J1269" s="355"/>
      <c r="Q1269" s="364" t="str">
        <f t="shared" si="1166"/>
        <v/>
      </c>
      <c r="R1269" s="388"/>
      <c r="S1269" s="364" t="str">
        <f t="shared" si="1167"/>
        <v/>
      </c>
      <c r="T1269" s="445" t="str">
        <f t="shared" si="1168"/>
        <v/>
      </c>
      <c r="U1269" s="388"/>
      <c r="V1269" s="445" t="str">
        <f t="shared" si="1169"/>
        <v/>
      </c>
      <c r="W1269" s="388"/>
      <c r="X1269" s="445" t="str">
        <f t="shared" si="1170"/>
        <v/>
      </c>
      <c r="Y1269" s="364" t="str">
        <f t="shared" si="1171"/>
        <v/>
      </c>
      <c r="Z1269" s="388"/>
      <c r="AA1269" s="364" t="str">
        <f t="shared" si="1172"/>
        <v/>
      </c>
      <c r="AB1269" s="445" t="str">
        <f t="shared" si="1173"/>
        <v/>
      </c>
      <c r="AC1269" s="388"/>
      <c r="AD1269" s="445" t="str">
        <f t="shared" si="1174"/>
        <v/>
      </c>
      <c r="AE1269" s="364" t="str">
        <f t="shared" si="1175"/>
        <v/>
      </c>
      <c r="AF1269" s="388"/>
      <c r="AG1269" s="364"/>
      <c r="AH1269" s="445" t="str">
        <f t="shared" si="1176"/>
        <v/>
      </c>
      <c r="AI1269" s="388"/>
      <c r="AJ1269" s="445" t="str">
        <f t="shared" si="1177"/>
        <v/>
      </c>
      <c r="AK1269" s="364" t="str">
        <f t="shared" si="1178"/>
        <v/>
      </c>
      <c r="AL1269" s="388"/>
      <c r="AM1269" s="364" t="str">
        <f t="shared" si="1179"/>
        <v/>
      </c>
      <c r="AN1269" s="445" t="str">
        <f t="shared" si="1186"/>
        <v/>
      </c>
      <c r="AO1269" s="388"/>
      <c r="AP1269" s="445" t="str">
        <f t="shared" si="1187"/>
        <v/>
      </c>
      <c r="AQ1269" s="434" t="str">
        <f t="shared" si="1188"/>
        <v/>
      </c>
      <c r="AR1269" s="451"/>
      <c r="AS1269" s="434">
        <f t="shared" si="1189"/>
        <v>0.3</v>
      </c>
      <c r="AT1269" s="389"/>
      <c r="AU1269" s="435">
        <f t="shared" si="1190"/>
        <v>1</v>
      </c>
      <c r="AV1269" s="364" t="str">
        <f t="shared" si="1191"/>
        <v/>
      </c>
      <c r="AW1269" s="389"/>
      <c r="AX1269" s="365" t="str">
        <f t="shared" si="1192"/>
        <v/>
      </c>
      <c r="AY1269" s="366" t="str">
        <f t="shared" si="1180"/>
        <v/>
      </c>
      <c r="AZ1269" s="358" t="str">
        <f t="shared" si="1181"/>
        <v/>
      </c>
      <c r="BA1269" s="366" t="str">
        <f t="shared" si="1182"/>
        <v/>
      </c>
      <c r="BB1269" s="358" t="str">
        <f t="shared" si="1183"/>
        <v/>
      </c>
      <c r="BC1269" s="366" t="str">
        <f t="shared" si="1184"/>
        <v/>
      </c>
      <c r="BD1269" s="367" t="str">
        <f t="shared" si="1185"/>
        <v/>
      </c>
      <c r="BE1269" s="356"/>
      <c r="BF1269" s="356"/>
      <c r="BG1269" s="356"/>
      <c r="BH1269" s="356"/>
    </row>
    <row r="1270" spans="1:83" ht="21.75" thickBot="1" x14ac:dyDescent="0.4">
      <c r="A1270" s="368" t="s">
        <v>295</v>
      </c>
      <c r="B1270" s="381">
        <v>0.3</v>
      </c>
      <c r="C1270" s="372"/>
      <c r="D1270" s="368" t="s">
        <v>286</v>
      </c>
      <c r="E1270" s="374"/>
      <c r="F1270" s="375">
        <f>IF(B1270&gt;0,(B1270-B1268)/B1268,"")</f>
        <v>1</v>
      </c>
      <c r="G1270" s="355"/>
      <c r="H1270" s="355"/>
      <c r="I1270" s="355"/>
      <c r="J1270" s="355"/>
      <c r="Q1270" s="364" t="str">
        <f t="shared" si="1166"/>
        <v/>
      </c>
      <c r="R1270" s="388"/>
      <c r="S1270" s="364" t="str">
        <f t="shared" si="1167"/>
        <v/>
      </c>
      <c r="T1270" s="445" t="str">
        <f t="shared" si="1168"/>
        <v/>
      </c>
      <c r="U1270" s="388"/>
      <c r="V1270" s="445" t="str">
        <f t="shared" si="1169"/>
        <v/>
      </c>
      <c r="W1270" s="388"/>
      <c r="X1270" s="445" t="str">
        <f t="shared" si="1170"/>
        <v/>
      </c>
      <c r="Y1270" s="364" t="str">
        <f t="shared" si="1171"/>
        <v/>
      </c>
      <c r="Z1270" s="388"/>
      <c r="AA1270" s="364" t="str">
        <f t="shared" si="1172"/>
        <v/>
      </c>
      <c r="AB1270" s="445" t="str">
        <f t="shared" si="1173"/>
        <v/>
      </c>
      <c r="AC1270" s="388"/>
      <c r="AD1270" s="445" t="str">
        <f t="shared" si="1174"/>
        <v/>
      </c>
      <c r="AE1270" s="364" t="str">
        <f t="shared" si="1175"/>
        <v/>
      </c>
      <c r="AF1270" s="388"/>
      <c r="AG1270" s="364"/>
      <c r="AH1270" s="445" t="str">
        <f t="shared" si="1176"/>
        <v/>
      </c>
      <c r="AI1270" s="388"/>
      <c r="AJ1270" s="445" t="str">
        <f t="shared" si="1177"/>
        <v/>
      </c>
      <c r="AK1270" s="364" t="str">
        <f t="shared" si="1178"/>
        <v/>
      </c>
      <c r="AL1270" s="388"/>
      <c r="AM1270" s="364" t="str">
        <f t="shared" si="1179"/>
        <v/>
      </c>
      <c r="AN1270" s="445" t="str">
        <f t="shared" si="1186"/>
        <v/>
      </c>
      <c r="AO1270" s="388"/>
      <c r="AP1270" s="445" t="str">
        <f t="shared" si="1187"/>
        <v/>
      </c>
      <c r="AQ1270" s="434" t="str">
        <f t="shared" si="1188"/>
        <v/>
      </c>
      <c r="AR1270" s="451"/>
      <c r="AS1270" s="434" t="str">
        <f t="shared" si="1189"/>
        <v/>
      </c>
      <c r="AT1270" s="389"/>
      <c r="AU1270" s="435" t="str">
        <f t="shared" si="1190"/>
        <v/>
      </c>
      <c r="AV1270" s="364">
        <f t="shared" si="1191"/>
        <v>0.3</v>
      </c>
      <c r="AW1270" s="389"/>
      <c r="AX1270" s="365">
        <f>IF(A1270="16) Qual porcentagem dos recursos financeiros de São Carlos será investida em abastecimento de água e estruturas de saneamento em 2050?   ",F1270,"")</f>
        <v>1</v>
      </c>
      <c r="AY1270" s="366" t="str">
        <f t="shared" si="1180"/>
        <v/>
      </c>
      <c r="AZ1270" s="358" t="str">
        <f t="shared" si="1181"/>
        <v/>
      </c>
      <c r="BA1270" s="366" t="str">
        <f t="shared" si="1182"/>
        <v/>
      </c>
      <c r="BB1270" s="358" t="str">
        <f t="shared" si="1183"/>
        <v/>
      </c>
      <c r="BC1270" s="366" t="str">
        <f t="shared" si="1184"/>
        <v/>
      </c>
      <c r="BD1270" s="367" t="str">
        <f t="shared" si="1185"/>
        <v/>
      </c>
      <c r="BE1270" s="356"/>
      <c r="BF1270" s="356"/>
      <c r="BG1270" s="356"/>
      <c r="BH1270" s="356"/>
    </row>
    <row r="1271" spans="1:83" ht="21.75" thickBot="1" x14ac:dyDescent="0.4">
      <c r="A1271" s="355"/>
      <c r="B1271" s="355"/>
      <c r="C1271" s="355"/>
      <c r="D1271" s="355"/>
      <c r="E1271" s="355"/>
      <c r="F1271" s="383"/>
      <c r="G1271" s="355"/>
      <c r="H1271" s="823" t="s">
        <v>296</v>
      </c>
      <c r="I1271" s="823"/>
      <c r="J1271" s="355"/>
      <c r="Q1271" s="364" t="str">
        <f t="shared" si="1166"/>
        <v/>
      </c>
      <c r="R1271" s="388"/>
      <c r="S1271" s="364" t="str">
        <f t="shared" si="1167"/>
        <v/>
      </c>
      <c r="T1271" s="445" t="str">
        <f t="shared" si="1168"/>
        <v/>
      </c>
      <c r="U1271" s="388"/>
      <c r="V1271" s="445" t="str">
        <f t="shared" si="1169"/>
        <v/>
      </c>
      <c r="W1271" s="388"/>
      <c r="X1271" s="445" t="str">
        <f t="shared" si="1170"/>
        <v/>
      </c>
      <c r="Y1271" s="364" t="str">
        <f t="shared" si="1171"/>
        <v/>
      </c>
      <c r="Z1271" s="388"/>
      <c r="AA1271" s="364" t="str">
        <f t="shared" si="1172"/>
        <v/>
      </c>
      <c r="AB1271" s="445" t="str">
        <f t="shared" si="1173"/>
        <v/>
      </c>
      <c r="AC1271" s="388"/>
      <c r="AD1271" s="445" t="str">
        <f t="shared" si="1174"/>
        <v/>
      </c>
      <c r="AE1271" s="364" t="str">
        <f t="shared" si="1175"/>
        <v/>
      </c>
      <c r="AF1271" s="388"/>
      <c r="AG1271" s="364"/>
      <c r="AH1271" s="445" t="str">
        <f t="shared" si="1176"/>
        <v/>
      </c>
      <c r="AI1271" s="388"/>
      <c r="AJ1271" s="445" t="str">
        <f t="shared" si="1177"/>
        <v/>
      </c>
      <c r="AK1271" s="364" t="str">
        <f t="shared" si="1178"/>
        <v/>
      </c>
      <c r="AL1271" s="388"/>
      <c r="AM1271" s="364" t="str">
        <f t="shared" si="1179"/>
        <v/>
      </c>
      <c r="AN1271" s="445" t="str">
        <f t="shared" si="1186"/>
        <v/>
      </c>
      <c r="AO1271" s="388"/>
      <c r="AP1271" s="445" t="str">
        <f t="shared" si="1187"/>
        <v/>
      </c>
      <c r="AQ1271" s="434" t="str">
        <f t="shared" si="1188"/>
        <v/>
      </c>
      <c r="AR1271" s="451"/>
      <c r="AS1271" s="434" t="str">
        <f t="shared" si="1189"/>
        <v/>
      </c>
      <c r="AT1271" s="389"/>
      <c r="AU1271" s="435" t="str">
        <f t="shared" si="1190"/>
        <v/>
      </c>
      <c r="AV1271" s="364" t="str">
        <f t="shared" si="1191"/>
        <v/>
      </c>
      <c r="AW1271" s="389"/>
      <c r="AX1271" s="365" t="str">
        <f t="shared" si="1192"/>
        <v/>
      </c>
      <c r="AY1271" s="366" t="str">
        <f t="shared" si="1180"/>
        <v/>
      </c>
      <c r="AZ1271" s="358" t="str">
        <f t="shared" si="1181"/>
        <v/>
      </c>
      <c r="BA1271" s="366" t="str">
        <f t="shared" si="1182"/>
        <v/>
      </c>
      <c r="BB1271" s="358" t="str">
        <f t="shared" si="1183"/>
        <v/>
      </c>
      <c r="BC1271" s="366" t="str">
        <f t="shared" si="1184"/>
        <v/>
      </c>
      <c r="BD1271" s="367" t="str">
        <f t="shared" si="1185"/>
        <v/>
      </c>
      <c r="BE1271" s="356"/>
      <c r="BF1271" s="356"/>
      <c r="BG1271" s="356"/>
      <c r="BH1271" s="356"/>
    </row>
    <row r="1272" spans="1:83" ht="21.75" thickBot="1" x14ac:dyDescent="0.4">
      <c r="A1272" s="368" t="s">
        <v>297</v>
      </c>
      <c r="B1272" s="820" t="s">
        <v>300</v>
      </c>
      <c r="C1272" s="821"/>
      <c r="D1272" s="821"/>
      <c r="E1272" s="821"/>
      <c r="F1272" s="821"/>
      <c r="G1272" s="822"/>
      <c r="H1272" s="819">
        <v>0</v>
      </c>
      <c r="I1272" s="819"/>
      <c r="J1272" s="355"/>
      <c r="Q1272" s="364" t="str">
        <f t="shared" si="1166"/>
        <v/>
      </c>
      <c r="R1272" s="388"/>
      <c r="S1272" s="364" t="str">
        <f t="shared" si="1167"/>
        <v/>
      </c>
      <c r="T1272" s="445" t="str">
        <f t="shared" si="1168"/>
        <v/>
      </c>
      <c r="U1272" s="388"/>
      <c r="V1272" s="445" t="str">
        <f t="shared" si="1169"/>
        <v/>
      </c>
      <c r="W1272" s="388"/>
      <c r="X1272" s="445" t="str">
        <f t="shared" si="1170"/>
        <v/>
      </c>
      <c r="Y1272" s="364" t="str">
        <f t="shared" si="1171"/>
        <v/>
      </c>
      <c r="Z1272" s="388"/>
      <c r="AA1272" s="364" t="str">
        <f t="shared" si="1172"/>
        <v/>
      </c>
      <c r="AB1272" s="445" t="str">
        <f t="shared" si="1173"/>
        <v/>
      </c>
      <c r="AC1272" s="388"/>
      <c r="AD1272" s="445" t="str">
        <f t="shared" si="1174"/>
        <v/>
      </c>
      <c r="AE1272" s="364" t="str">
        <f t="shared" si="1175"/>
        <v/>
      </c>
      <c r="AF1272" s="388"/>
      <c r="AG1272" s="364"/>
      <c r="AH1272" s="445" t="str">
        <f t="shared" si="1176"/>
        <v/>
      </c>
      <c r="AI1272" s="388"/>
      <c r="AJ1272" s="445" t="str">
        <f t="shared" si="1177"/>
        <v/>
      </c>
      <c r="AK1272" s="364" t="str">
        <f t="shared" si="1178"/>
        <v/>
      </c>
      <c r="AL1272" s="388"/>
      <c r="AM1272" s="364" t="str">
        <f t="shared" si="1179"/>
        <v/>
      </c>
      <c r="AN1272" s="445" t="str">
        <f t="shared" si="1186"/>
        <v/>
      </c>
      <c r="AO1272" s="388"/>
      <c r="AP1272" s="445" t="str">
        <f t="shared" si="1187"/>
        <v/>
      </c>
      <c r="AQ1272" s="434" t="str">
        <f t="shared" si="1188"/>
        <v/>
      </c>
      <c r="AR1272" s="451"/>
      <c r="AS1272" s="434" t="str">
        <f t="shared" si="1189"/>
        <v/>
      </c>
      <c r="AT1272" s="389"/>
      <c r="AU1272" s="435" t="str">
        <f t="shared" si="1190"/>
        <v/>
      </c>
      <c r="AV1272" s="364" t="str">
        <f t="shared" si="1191"/>
        <v/>
      </c>
      <c r="AW1272" s="389"/>
      <c r="AX1272" s="365" t="str">
        <f t="shared" si="1192"/>
        <v/>
      </c>
      <c r="AY1272" s="366">
        <f t="shared" si="1180"/>
        <v>0</v>
      </c>
      <c r="AZ1272" s="358" t="str">
        <f t="shared" si="1181"/>
        <v/>
      </c>
      <c r="BA1272" s="366" t="str">
        <f t="shared" si="1182"/>
        <v/>
      </c>
      <c r="BB1272" s="358" t="str">
        <f t="shared" si="1183"/>
        <v/>
      </c>
      <c r="BC1272" s="366" t="str">
        <f t="shared" si="1184"/>
        <v/>
      </c>
      <c r="BD1272" s="367" t="str">
        <f t="shared" si="1185"/>
        <v/>
      </c>
      <c r="BE1272" s="356"/>
      <c r="BF1272" s="356"/>
      <c r="BG1272" s="356"/>
      <c r="BH1272" s="356"/>
    </row>
    <row r="1273" spans="1:83" ht="21.75" thickBot="1" x14ac:dyDescent="0.4">
      <c r="A1273" s="368" t="s">
        <v>299</v>
      </c>
      <c r="B1273" s="820" t="s">
        <v>300</v>
      </c>
      <c r="C1273" s="821"/>
      <c r="D1273" s="821"/>
      <c r="E1273" s="821"/>
      <c r="F1273" s="821"/>
      <c r="G1273" s="822"/>
      <c r="H1273" s="819">
        <v>1</v>
      </c>
      <c r="I1273" s="819"/>
      <c r="J1273" s="355"/>
      <c r="Q1273" s="364" t="str">
        <f t="shared" si="1166"/>
        <v/>
      </c>
      <c r="R1273" s="388"/>
      <c r="S1273" s="364" t="str">
        <f t="shared" si="1167"/>
        <v/>
      </c>
      <c r="T1273" s="445" t="str">
        <f t="shared" si="1168"/>
        <v/>
      </c>
      <c r="U1273" s="388"/>
      <c r="V1273" s="445" t="str">
        <f t="shared" si="1169"/>
        <v/>
      </c>
      <c r="W1273" s="388"/>
      <c r="X1273" s="445" t="str">
        <f t="shared" si="1170"/>
        <v/>
      </c>
      <c r="Y1273" s="364" t="str">
        <f t="shared" si="1171"/>
        <v/>
      </c>
      <c r="Z1273" s="388"/>
      <c r="AA1273" s="364" t="str">
        <f t="shared" si="1172"/>
        <v/>
      </c>
      <c r="AB1273" s="445" t="str">
        <f t="shared" si="1173"/>
        <v/>
      </c>
      <c r="AC1273" s="388"/>
      <c r="AD1273" s="445" t="str">
        <f t="shared" si="1174"/>
        <v/>
      </c>
      <c r="AE1273" s="364" t="str">
        <f t="shared" si="1175"/>
        <v/>
      </c>
      <c r="AF1273" s="388"/>
      <c r="AG1273" s="364"/>
      <c r="AH1273" s="445" t="str">
        <f t="shared" si="1176"/>
        <v/>
      </c>
      <c r="AI1273" s="388"/>
      <c r="AJ1273" s="445" t="str">
        <f t="shared" si="1177"/>
        <v/>
      </c>
      <c r="AK1273" s="364" t="str">
        <f t="shared" si="1178"/>
        <v/>
      </c>
      <c r="AL1273" s="388"/>
      <c r="AM1273" s="364" t="str">
        <f t="shared" si="1179"/>
        <v/>
      </c>
      <c r="AN1273" s="445" t="str">
        <f t="shared" si="1186"/>
        <v/>
      </c>
      <c r="AO1273" s="388"/>
      <c r="AP1273" s="445" t="str">
        <f t="shared" si="1187"/>
        <v/>
      </c>
      <c r="AQ1273" s="434" t="str">
        <f t="shared" si="1188"/>
        <v/>
      </c>
      <c r="AR1273" s="451"/>
      <c r="AS1273" s="434" t="str">
        <f t="shared" si="1189"/>
        <v/>
      </c>
      <c r="AT1273" s="389"/>
      <c r="AU1273" s="435" t="str">
        <f t="shared" si="1190"/>
        <v/>
      </c>
      <c r="AV1273" s="364" t="str">
        <f t="shared" si="1191"/>
        <v/>
      </c>
      <c r="AW1273" s="389"/>
      <c r="AX1273" s="365" t="str">
        <f t="shared" si="1192"/>
        <v/>
      </c>
      <c r="AY1273" s="366" t="str">
        <f t="shared" si="1180"/>
        <v/>
      </c>
      <c r="AZ1273" s="358">
        <f t="shared" si="1181"/>
        <v>1</v>
      </c>
      <c r="BA1273" s="366" t="str">
        <f t="shared" si="1182"/>
        <v/>
      </c>
      <c r="BB1273" s="358" t="str">
        <f t="shared" si="1183"/>
        <v/>
      </c>
      <c r="BC1273" s="366" t="str">
        <f t="shared" si="1184"/>
        <v/>
      </c>
      <c r="BD1273" s="367" t="str">
        <f t="shared" si="1185"/>
        <v/>
      </c>
      <c r="BE1273" s="356"/>
      <c r="BF1273" s="356"/>
      <c r="BG1273" s="356"/>
      <c r="BH1273" s="356"/>
    </row>
    <row r="1274" spans="1:83" ht="21.75" thickBot="1" x14ac:dyDescent="0.4">
      <c r="A1274" s="368" t="s">
        <v>301</v>
      </c>
      <c r="B1274" s="820" t="s">
        <v>446</v>
      </c>
      <c r="C1274" s="821"/>
      <c r="D1274" s="821"/>
      <c r="E1274" s="821"/>
      <c r="F1274" s="821"/>
      <c r="G1274" s="822"/>
      <c r="H1274" s="819">
        <v>1</v>
      </c>
      <c r="I1274" s="819"/>
      <c r="J1274" s="355"/>
      <c r="Q1274" s="364" t="str">
        <f t="shared" si="1166"/>
        <v/>
      </c>
      <c r="R1274" s="388"/>
      <c r="S1274" s="364" t="str">
        <f t="shared" si="1167"/>
        <v/>
      </c>
      <c r="T1274" s="445" t="str">
        <f t="shared" si="1168"/>
        <v/>
      </c>
      <c r="U1274" s="388"/>
      <c r="V1274" s="445" t="str">
        <f t="shared" si="1169"/>
        <v/>
      </c>
      <c r="W1274" s="388"/>
      <c r="X1274" s="445" t="str">
        <f t="shared" si="1170"/>
        <v/>
      </c>
      <c r="Y1274" s="364" t="str">
        <f t="shared" si="1171"/>
        <v/>
      </c>
      <c r="Z1274" s="388"/>
      <c r="AA1274" s="364" t="str">
        <f t="shared" si="1172"/>
        <v/>
      </c>
      <c r="AB1274" s="445" t="str">
        <f t="shared" si="1173"/>
        <v/>
      </c>
      <c r="AC1274" s="388"/>
      <c r="AD1274" s="445" t="str">
        <f t="shared" si="1174"/>
        <v/>
      </c>
      <c r="AE1274" s="364" t="str">
        <f t="shared" si="1175"/>
        <v/>
      </c>
      <c r="AF1274" s="388"/>
      <c r="AG1274" s="364"/>
      <c r="AH1274" s="445" t="str">
        <f t="shared" si="1176"/>
        <v/>
      </c>
      <c r="AI1274" s="388"/>
      <c r="AJ1274" s="445" t="str">
        <f t="shared" si="1177"/>
        <v/>
      </c>
      <c r="AK1274" s="364" t="str">
        <f t="shared" si="1178"/>
        <v/>
      </c>
      <c r="AL1274" s="388"/>
      <c r="AM1274" s="364" t="str">
        <f t="shared" si="1179"/>
        <v/>
      </c>
      <c r="AN1274" s="445" t="str">
        <f t="shared" si="1186"/>
        <v/>
      </c>
      <c r="AO1274" s="388"/>
      <c r="AP1274" s="445" t="str">
        <f t="shared" si="1187"/>
        <v/>
      </c>
      <c r="AQ1274" s="434" t="str">
        <f t="shared" si="1188"/>
        <v/>
      </c>
      <c r="AR1274" s="451"/>
      <c r="AS1274" s="434" t="str">
        <f t="shared" si="1189"/>
        <v/>
      </c>
      <c r="AT1274" s="389"/>
      <c r="AU1274" s="435" t="str">
        <f t="shared" si="1190"/>
        <v/>
      </c>
      <c r="AV1274" s="364" t="str">
        <f t="shared" si="1191"/>
        <v/>
      </c>
      <c r="AW1274" s="389"/>
      <c r="AX1274" s="365" t="str">
        <f t="shared" si="1192"/>
        <v/>
      </c>
      <c r="AY1274" s="366" t="str">
        <f t="shared" si="1180"/>
        <v/>
      </c>
      <c r="AZ1274" s="358" t="str">
        <f t="shared" si="1181"/>
        <v/>
      </c>
      <c r="BA1274" s="366">
        <f t="shared" si="1182"/>
        <v>1</v>
      </c>
      <c r="BB1274" s="358" t="str">
        <f t="shared" si="1183"/>
        <v/>
      </c>
      <c r="BC1274" s="366" t="str">
        <f t="shared" si="1184"/>
        <v/>
      </c>
      <c r="BD1274" s="367" t="str">
        <f t="shared" si="1185"/>
        <v/>
      </c>
      <c r="BE1274" s="356"/>
      <c r="BF1274" s="356"/>
      <c r="BG1274" s="356"/>
      <c r="BH1274" s="356"/>
    </row>
    <row r="1275" spans="1:83" ht="21.75" thickBot="1" x14ac:dyDescent="0.4">
      <c r="A1275" s="368" t="s">
        <v>302</v>
      </c>
      <c r="B1275" s="820" t="s">
        <v>311</v>
      </c>
      <c r="C1275" s="821"/>
      <c r="D1275" s="821"/>
      <c r="E1275" s="821"/>
      <c r="F1275" s="821"/>
      <c r="G1275" s="822"/>
      <c r="H1275" s="819">
        <v>0</v>
      </c>
      <c r="I1275" s="819"/>
      <c r="J1275" s="355"/>
      <c r="Q1275" s="364" t="str">
        <f t="shared" si="1166"/>
        <v/>
      </c>
      <c r="R1275" s="388"/>
      <c r="S1275" s="364" t="str">
        <f t="shared" si="1167"/>
        <v/>
      </c>
      <c r="T1275" s="445" t="str">
        <f t="shared" si="1168"/>
        <v/>
      </c>
      <c r="U1275" s="388"/>
      <c r="V1275" s="445" t="str">
        <f t="shared" si="1169"/>
        <v/>
      </c>
      <c r="W1275" s="388"/>
      <c r="X1275" s="445" t="str">
        <f t="shared" si="1170"/>
        <v/>
      </c>
      <c r="Y1275" s="364" t="str">
        <f t="shared" si="1171"/>
        <v/>
      </c>
      <c r="Z1275" s="388"/>
      <c r="AA1275" s="364" t="str">
        <f t="shared" si="1172"/>
        <v/>
      </c>
      <c r="AB1275" s="445" t="str">
        <f t="shared" si="1173"/>
        <v/>
      </c>
      <c r="AC1275" s="388"/>
      <c r="AD1275" s="445" t="str">
        <f t="shared" si="1174"/>
        <v/>
      </c>
      <c r="AE1275" s="364" t="str">
        <f t="shared" si="1175"/>
        <v/>
      </c>
      <c r="AF1275" s="388"/>
      <c r="AG1275" s="364"/>
      <c r="AH1275" s="445" t="str">
        <f t="shared" si="1176"/>
        <v/>
      </c>
      <c r="AI1275" s="388"/>
      <c r="AJ1275" s="445" t="str">
        <f t="shared" si="1177"/>
        <v/>
      </c>
      <c r="AK1275" s="364" t="str">
        <f t="shared" si="1178"/>
        <v/>
      </c>
      <c r="AL1275" s="388"/>
      <c r="AM1275" s="364" t="str">
        <f t="shared" si="1179"/>
        <v/>
      </c>
      <c r="AN1275" s="445" t="str">
        <f t="shared" si="1186"/>
        <v/>
      </c>
      <c r="AO1275" s="388"/>
      <c r="AP1275" s="445" t="str">
        <f t="shared" si="1187"/>
        <v/>
      </c>
      <c r="AQ1275" s="434" t="str">
        <f t="shared" si="1188"/>
        <v/>
      </c>
      <c r="AR1275" s="451"/>
      <c r="AS1275" s="434" t="str">
        <f t="shared" si="1189"/>
        <v/>
      </c>
      <c r="AT1275" s="389"/>
      <c r="AU1275" s="435" t="str">
        <f t="shared" si="1190"/>
        <v/>
      </c>
      <c r="AV1275" s="364" t="str">
        <f t="shared" si="1191"/>
        <v/>
      </c>
      <c r="AW1275" s="389"/>
      <c r="AX1275" s="365" t="str">
        <f t="shared" si="1192"/>
        <v/>
      </c>
      <c r="AY1275" s="366" t="str">
        <f t="shared" si="1180"/>
        <v/>
      </c>
      <c r="AZ1275" s="358" t="str">
        <f t="shared" si="1181"/>
        <v/>
      </c>
      <c r="BA1275" s="366" t="str">
        <f t="shared" si="1182"/>
        <v/>
      </c>
      <c r="BB1275" s="358">
        <f t="shared" si="1183"/>
        <v>0</v>
      </c>
      <c r="BC1275" s="366" t="str">
        <f t="shared" si="1184"/>
        <v/>
      </c>
      <c r="BD1275" s="367" t="str">
        <f t="shared" si="1185"/>
        <v/>
      </c>
      <c r="BE1275" s="356"/>
      <c r="BF1275" s="356"/>
      <c r="BG1275" s="356"/>
      <c r="BH1275" s="356"/>
    </row>
    <row r="1276" spans="1:83" ht="21.75" thickBot="1" x14ac:dyDescent="0.4">
      <c r="A1276" s="368" t="s">
        <v>303</v>
      </c>
      <c r="B1276" s="820" t="s">
        <v>447</v>
      </c>
      <c r="C1276" s="821"/>
      <c r="D1276" s="821"/>
      <c r="E1276" s="821"/>
      <c r="F1276" s="821"/>
      <c r="G1276" s="822"/>
      <c r="H1276" s="819">
        <v>1</v>
      </c>
      <c r="I1276" s="819"/>
      <c r="J1276" s="355"/>
      <c r="Q1276" s="364" t="str">
        <f t="shared" si="1166"/>
        <v/>
      </c>
      <c r="R1276" s="388"/>
      <c r="S1276" s="364" t="str">
        <f t="shared" si="1167"/>
        <v/>
      </c>
      <c r="T1276" s="445" t="str">
        <f t="shared" si="1168"/>
        <v/>
      </c>
      <c r="U1276" s="388"/>
      <c r="V1276" s="445" t="str">
        <f t="shared" si="1169"/>
        <v/>
      </c>
      <c r="W1276" s="388"/>
      <c r="X1276" s="445" t="str">
        <f t="shared" si="1170"/>
        <v/>
      </c>
      <c r="Y1276" s="364" t="str">
        <f t="shared" si="1171"/>
        <v/>
      </c>
      <c r="Z1276" s="388"/>
      <c r="AA1276" s="364" t="str">
        <f t="shared" si="1172"/>
        <v/>
      </c>
      <c r="AB1276" s="445" t="str">
        <f t="shared" si="1173"/>
        <v/>
      </c>
      <c r="AC1276" s="388"/>
      <c r="AD1276" s="445" t="str">
        <f t="shared" si="1174"/>
        <v/>
      </c>
      <c r="AE1276" s="364" t="str">
        <f t="shared" si="1175"/>
        <v/>
      </c>
      <c r="AF1276" s="388"/>
      <c r="AG1276" s="364"/>
      <c r="AH1276" s="445" t="str">
        <f t="shared" si="1176"/>
        <v/>
      </c>
      <c r="AI1276" s="388"/>
      <c r="AJ1276" s="445" t="str">
        <f t="shared" si="1177"/>
        <v/>
      </c>
      <c r="AK1276" s="364" t="str">
        <f t="shared" si="1178"/>
        <v/>
      </c>
      <c r="AL1276" s="388"/>
      <c r="AM1276" s="364" t="str">
        <f t="shared" si="1179"/>
        <v/>
      </c>
      <c r="AN1276" s="445" t="str">
        <f t="shared" si="1186"/>
        <v/>
      </c>
      <c r="AO1276" s="388"/>
      <c r="AP1276" s="445" t="str">
        <f t="shared" si="1187"/>
        <v/>
      </c>
      <c r="AQ1276" s="434" t="str">
        <f t="shared" si="1188"/>
        <v/>
      </c>
      <c r="AR1276" s="451"/>
      <c r="AS1276" s="434" t="str">
        <f t="shared" si="1189"/>
        <v/>
      </c>
      <c r="AT1276" s="389"/>
      <c r="AU1276" s="435" t="str">
        <f t="shared" si="1190"/>
        <v/>
      </c>
      <c r="AV1276" s="364" t="str">
        <f t="shared" si="1191"/>
        <v/>
      </c>
      <c r="AW1276" s="389"/>
      <c r="AX1276" s="365" t="str">
        <f t="shared" si="1192"/>
        <v/>
      </c>
      <c r="AY1276" s="366" t="str">
        <f t="shared" si="1180"/>
        <v/>
      </c>
      <c r="AZ1276" s="358" t="str">
        <f t="shared" si="1181"/>
        <v/>
      </c>
      <c r="BA1276" s="366" t="str">
        <f t="shared" si="1182"/>
        <v/>
      </c>
      <c r="BB1276" s="358" t="str">
        <f t="shared" si="1183"/>
        <v/>
      </c>
      <c r="BC1276" s="366">
        <f t="shared" si="1184"/>
        <v>1</v>
      </c>
      <c r="BD1276" s="367" t="str">
        <f t="shared" si="1185"/>
        <v/>
      </c>
      <c r="BE1276" s="356"/>
      <c r="BF1276" s="356"/>
      <c r="BG1276" s="356"/>
      <c r="BH1276" s="356"/>
    </row>
    <row r="1277" spans="1:83" ht="21.75" thickBot="1" x14ac:dyDescent="0.4">
      <c r="A1277" s="368" t="s">
        <v>305</v>
      </c>
      <c r="B1277" s="820"/>
      <c r="C1277" s="821"/>
      <c r="D1277" s="821"/>
      <c r="E1277" s="821"/>
      <c r="F1277" s="821"/>
      <c r="G1277" s="822"/>
      <c r="H1277" s="819"/>
      <c r="I1277" s="819"/>
      <c r="J1277" s="355"/>
      <c r="Q1277" s="364" t="str">
        <f t="shared" si="1166"/>
        <v/>
      </c>
      <c r="R1277" s="388"/>
      <c r="S1277" s="364" t="str">
        <f t="shared" si="1167"/>
        <v/>
      </c>
      <c r="T1277" s="445" t="str">
        <f t="shared" si="1168"/>
        <v/>
      </c>
      <c r="U1277" s="388"/>
      <c r="V1277" s="445" t="str">
        <f t="shared" si="1169"/>
        <v/>
      </c>
      <c r="W1277" s="388"/>
      <c r="X1277" s="445" t="str">
        <f t="shared" si="1170"/>
        <v/>
      </c>
      <c r="Y1277" s="364" t="str">
        <f t="shared" si="1171"/>
        <v/>
      </c>
      <c r="Z1277" s="388"/>
      <c r="AA1277" s="364" t="str">
        <f t="shared" si="1172"/>
        <v/>
      </c>
      <c r="AB1277" s="445" t="str">
        <f t="shared" si="1173"/>
        <v/>
      </c>
      <c r="AC1277" s="388"/>
      <c r="AD1277" s="445" t="str">
        <f t="shared" si="1174"/>
        <v/>
      </c>
      <c r="AE1277" s="364" t="str">
        <f t="shared" si="1175"/>
        <v/>
      </c>
      <c r="AF1277" s="388"/>
      <c r="AG1277" s="364"/>
      <c r="AH1277" s="445" t="str">
        <f t="shared" si="1176"/>
        <v/>
      </c>
      <c r="AI1277" s="388"/>
      <c r="AJ1277" s="445" t="str">
        <f t="shared" si="1177"/>
        <v/>
      </c>
      <c r="AK1277" s="364" t="str">
        <f t="shared" si="1178"/>
        <v/>
      </c>
      <c r="AL1277" s="388"/>
      <c r="AM1277" s="364" t="str">
        <f t="shared" si="1179"/>
        <v/>
      </c>
      <c r="AN1277" s="445" t="str">
        <f t="shared" si="1186"/>
        <v/>
      </c>
      <c r="AO1277" s="388"/>
      <c r="AP1277" s="445" t="str">
        <f t="shared" si="1187"/>
        <v/>
      </c>
      <c r="AQ1277" s="434" t="str">
        <f t="shared" si="1188"/>
        <v/>
      </c>
      <c r="AR1277" s="451"/>
      <c r="AS1277" s="434" t="str">
        <f t="shared" si="1189"/>
        <v/>
      </c>
      <c r="AT1277" s="389"/>
      <c r="AU1277" s="435" t="str">
        <f t="shared" si="1190"/>
        <v/>
      </c>
      <c r="AV1277" s="364" t="str">
        <f t="shared" si="1191"/>
        <v/>
      </c>
      <c r="AW1277" s="389"/>
      <c r="AX1277" s="365" t="str">
        <f t="shared" si="1192"/>
        <v/>
      </c>
      <c r="AY1277" s="366" t="str">
        <f t="shared" si="1180"/>
        <v/>
      </c>
      <c r="AZ1277" s="358" t="str">
        <f t="shared" si="1181"/>
        <v/>
      </c>
      <c r="BA1277" s="366" t="str">
        <f t="shared" si="1182"/>
        <v/>
      </c>
      <c r="BB1277" s="358" t="str">
        <f t="shared" si="1183"/>
        <v/>
      </c>
      <c r="BC1277" s="366" t="str">
        <f t="shared" si="1184"/>
        <v/>
      </c>
      <c r="BD1277" s="367">
        <f t="shared" si="1185"/>
        <v>0</v>
      </c>
      <c r="BE1277" s="356"/>
      <c r="BF1277" s="356"/>
      <c r="BG1277" s="356"/>
      <c r="BH1277" s="356"/>
      <c r="BJ1277" s="360" t="str">
        <f>IF(B1252&lt;20,SUM(AY1251:BC1277),"")</f>
        <v/>
      </c>
      <c r="BK1277" s="360">
        <f>IF(AND(B1252&gt;19,B1252&lt;31),SUM(AY1251:BC1277),"")</f>
        <v>3</v>
      </c>
      <c r="BL1277" s="360" t="str">
        <f>IF(B1252&gt;30,SUM(AY1251:BC1277),"")</f>
        <v/>
      </c>
      <c r="BM1277" s="356"/>
      <c r="BN1277" s="360" t="str">
        <f>IF(AND(B1252&lt;20,BJ1277=0),1,"")</f>
        <v/>
      </c>
      <c r="BO1277" s="360" t="str">
        <f>IF(AND(B1252&lt;20,BJ1277=1),1,"")</f>
        <v/>
      </c>
      <c r="BP1277" s="360" t="str">
        <f>IF(AND(B1252&lt;20,BJ1277=2),1,"")</f>
        <v/>
      </c>
      <c r="BQ1277" s="360" t="str">
        <f>IF(AND(B1252&lt;20,BJ1277=3),1,"")</f>
        <v/>
      </c>
      <c r="BR1277" s="360" t="str">
        <f>IF(AND(B1252&lt;20,BJ1277=4),1,"")</f>
        <v/>
      </c>
      <c r="BS1277" s="360" t="str">
        <f>IF(AND(B1252&lt;20,BJ1277=5),1,"")</f>
        <v/>
      </c>
      <c r="BT1277" s="360" t="str">
        <f>IF(AND(AND(B1252&gt;19,B1252&lt;31),BK1277=0),1,"")</f>
        <v/>
      </c>
      <c r="BU1277" s="360" t="str">
        <f>IF(AND(AND(B1252&gt;19,B1252&lt;31),BK1277=1),1,"")</f>
        <v/>
      </c>
      <c r="BV1277" s="360" t="str">
        <f>IF(AND(AND(B1252&gt;19,B1252&lt;31),BK1277=2),1,"")</f>
        <v/>
      </c>
      <c r="BW1277" s="360">
        <f>IF(AND(AND(B1252&gt;19,B1252&lt;31),BK1277=3),1,"")</f>
        <v>1</v>
      </c>
      <c r="BX1277" s="360" t="str">
        <f>IF(AND(AND(B1252&gt;19,B1252&lt;31),BK1277=4),1,"")</f>
        <v/>
      </c>
      <c r="BY1277" s="360" t="str">
        <f>IF(AND(AND(B1252&gt;19,B1252&lt;31),BK1277=5),1,"")</f>
        <v/>
      </c>
      <c r="BZ1277" s="360" t="str">
        <f>IF(AND(B1252&gt;30,BL1277=0),1,"")</f>
        <v/>
      </c>
      <c r="CA1277" s="360" t="str">
        <f>IF(AND(B1252&gt;30,BL1277=1),1,"")</f>
        <v/>
      </c>
      <c r="CB1277" s="360" t="str">
        <f>IF(AND(B1252&gt;30,BL1277=2),1,"")</f>
        <v/>
      </c>
      <c r="CC1277" s="360" t="str">
        <f>IF(AND(B1252&gt;30,BL1277=3),1,"")</f>
        <v/>
      </c>
      <c r="CD1277" s="360" t="str">
        <f>IF(AND(B1252&gt;30,BL1277=4),1,"")</f>
        <v/>
      </c>
      <c r="CE1277" s="360" t="str">
        <f>IF(AND(B1252&gt;30,BL1277=5),1,"")</f>
        <v/>
      </c>
    </row>
    <row r="1278" spans="1:83" ht="36" x14ac:dyDescent="0.35">
      <c r="A1278" s="818" t="str">
        <f>CONCATENATE("Voluntário",J1278)</f>
        <v>Voluntário45</v>
      </c>
      <c r="B1278" s="818"/>
      <c r="C1278" s="818"/>
      <c r="D1278" s="818"/>
      <c r="E1278" s="818"/>
      <c r="F1278" s="818"/>
      <c r="G1278" s="818"/>
      <c r="H1278" s="818"/>
      <c r="I1278" s="818"/>
      <c r="J1278" s="355">
        <f>J1249+1</f>
        <v>45</v>
      </c>
      <c r="Q1278" s="396"/>
      <c r="S1278" s="396"/>
      <c r="T1278" s="396"/>
      <c r="V1278" s="396"/>
      <c r="X1278" s="396"/>
      <c r="Y1278" s="396"/>
      <c r="AA1278" s="396"/>
      <c r="AB1278" s="396"/>
      <c r="AD1278" s="396"/>
      <c r="AE1278" s="396"/>
      <c r="AG1278" s="396"/>
      <c r="AH1278" s="396"/>
      <c r="AJ1278" s="396"/>
      <c r="AK1278" s="396"/>
      <c r="AM1278" s="396"/>
      <c r="AN1278" s="396"/>
      <c r="AP1278" s="396"/>
      <c r="AV1278" s="396"/>
      <c r="AX1278" s="397"/>
      <c r="AY1278" s="398"/>
      <c r="AZ1278" s="399"/>
      <c r="BA1278" s="398"/>
      <c r="BB1278" s="399"/>
      <c r="BC1278" s="398"/>
      <c r="BD1278" s="398"/>
      <c r="BE1278" s="356"/>
      <c r="BF1278" s="356"/>
      <c r="BG1278" s="356"/>
      <c r="BH1278" s="356"/>
    </row>
    <row r="1279" spans="1:83" ht="21" x14ac:dyDescent="0.35">
      <c r="A1279" s="355"/>
      <c r="B1279" s="355"/>
      <c r="C1279" s="355"/>
      <c r="D1279" s="355"/>
      <c r="E1279" s="355"/>
      <c r="F1279" s="355"/>
      <c r="G1279" s="355"/>
      <c r="H1279" s="355"/>
      <c r="I1279" s="355"/>
      <c r="J1279" s="355"/>
      <c r="Q1279" s="396"/>
      <c r="S1279" s="396"/>
      <c r="T1279" s="396"/>
      <c r="V1279" s="396"/>
      <c r="X1279" s="396"/>
      <c r="Y1279" s="396"/>
      <c r="AA1279" s="396"/>
      <c r="AB1279" s="396"/>
      <c r="AD1279" s="396"/>
      <c r="AE1279" s="396"/>
      <c r="AG1279" s="396"/>
      <c r="AH1279" s="396"/>
      <c r="AJ1279" s="396"/>
      <c r="AK1279" s="396"/>
      <c r="AM1279" s="396"/>
      <c r="AN1279" s="396"/>
      <c r="AP1279" s="396"/>
      <c r="AV1279" s="396"/>
      <c r="AX1279" s="397"/>
      <c r="AY1279" s="398"/>
      <c r="AZ1279" s="399"/>
      <c r="BA1279" s="398"/>
      <c r="BB1279" s="399"/>
      <c r="BC1279" s="398"/>
      <c r="BD1279" s="398"/>
      <c r="BE1279" s="356"/>
      <c r="BF1279" s="356"/>
      <c r="BG1279" s="356"/>
      <c r="BH1279" s="356"/>
    </row>
    <row r="1280" spans="1:83" ht="21" x14ac:dyDescent="0.35">
      <c r="A1280" s="356" t="s">
        <v>271</v>
      </c>
      <c r="B1280" s="824" t="s">
        <v>448</v>
      </c>
      <c r="C1280" s="819"/>
      <c r="D1280" s="819"/>
      <c r="E1280" s="819"/>
      <c r="F1280" s="819"/>
      <c r="G1280" s="819"/>
      <c r="H1280" s="819"/>
      <c r="I1280" s="819"/>
      <c r="J1280" s="355"/>
      <c r="Q1280" s="396"/>
      <c r="S1280" s="396"/>
      <c r="T1280" s="396"/>
      <c r="V1280" s="396"/>
      <c r="X1280" s="396"/>
      <c r="Y1280" s="396"/>
      <c r="AA1280" s="396"/>
      <c r="AB1280" s="396"/>
      <c r="AD1280" s="396"/>
      <c r="AE1280" s="396"/>
      <c r="AG1280" s="396"/>
      <c r="AH1280" s="396"/>
      <c r="AJ1280" s="396"/>
      <c r="AK1280" s="396"/>
      <c r="AM1280" s="396"/>
      <c r="AN1280" s="396"/>
      <c r="AP1280" s="396"/>
      <c r="AV1280" s="396"/>
      <c r="AX1280" s="397"/>
      <c r="AY1280" s="398"/>
      <c r="AZ1280" s="399"/>
      <c r="BA1280" s="398"/>
      <c r="BB1280" s="399"/>
      <c r="BC1280" s="398"/>
      <c r="BD1280" s="398"/>
      <c r="BE1280" s="356"/>
      <c r="BF1280" s="356"/>
      <c r="BG1280" s="356"/>
      <c r="BH1280" s="356"/>
    </row>
    <row r="1281" spans="1:60" ht="21" x14ac:dyDescent="0.35">
      <c r="A1281" s="356" t="s">
        <v>272</v>
      </c>
      <c r="B1281" s="819">
        <v>40</v>
      </c>
      <c r="C1281" s="819"/>
      <c r="D1281" s="819"/>
      <c r="E1281" s="819"/>
      <c r="F1281" s="819"/>
      <c r="G1281" s="819"/>
      <c r="H1281" s="819"/>
      <c r="I1281" s="819"/>
      <c r="J1281" s="355"/>
      <c r="Q1281" s="396"/>
      <c r="S1281" s="396"/>
      <c r="T1281" s="396"/>
      <c r="V1281" s="396"/>
      <c r="X1281" s="396"/>
      <c r="Y1281" s="396"/>
      <c r="AA1281" s="396"/>
      <c r="AB1281" s="396"/>
      <c r="AD1281" s="396"/>
      <c r="AE1281" s="396"/>
      <c r="AG1281" s="396"/>
      <c r="AH1281" s="396"/>
      <c r="AJ1281" s="396"/>
      <c r="AK1281" s="396"/>
      <c r="AM1281" s="396"/>
      <c r="AN1281" s="396"/>
      <c r="AP1281" s="396"/>
      <c r="AV1281" s="396"/>
      <c r="AX1281" s="397"/>
      <c r="AY1281" s="398"/>
      <c r="AZ1281" s="399"/>
      <c r="BA1281" s="398"/>
      <c r="BB1281" s="399"/>
      <c r="BC1281" s="398"/>
      <c r="BD1281" s="398"/>
      <c r="BE1281" s="356"/>
      <c r="BF1281" s="360" t="str">
        <f>IF(B1281&lt;20,1,"")</f>
        <v/>
      </c>
      <c r="BG1281" s="360" t="str">
        <f>IF(AND(B1281&gt;19,B1281&lt;31),1,"")</f>
        <v/>
      </c>
      <c r="BH1281" s="360">
        <f>IF(B1281&gt;30,1,"")</f>
        <v>1</v>
      </c>
    </row>
    <row r="1282" spans="1:60" ht="21" x14ac:dyDescent="0.35">
      <c r="A1282" s="356" t="s">
        <v>273</v>
      </c>
      <c r="B1282" s="819" t="s">
        <v>449</v>
      </c>
      <c r="C1282" s="819"/>
      <c r="D1282" s="819"/>
      <c r="E1282" s="819"/>
      <c r="F1282" s="819"/>
      <c r="G1282" s="819"/>
      <c r="H1282" s="819"/>
      <c r="I1282" s="819"/>
      <c r="J1282" s="355"/>
      <c r="Q1282" s="396"/>
      <c r="S1282" s="396"/>
      <c r="T1282" s="396"/>
      <c r="V1282" s="396"/>
      <c r="X1282" s="396"/>
      <c r="Y1282" s="396"/>
      <c r="AA1282" s="396"/>
      <c r="AB1282" s="396"/>
      <c r="AD1282" s="396"/>
      <c r="AE1282" s="396"/>
      <c r="AG1282" s="396"/>
      <c r="AH1282" s="396"/>
      <c r="AJ1282" s="396"/>
      <c r="AK1282" s="396"/>
      <c r="AM1282" s="396"/>
      <c r="AN1282" s="396"/>
      <c r="AP1282" s="396"/>
      <c r="AV1282" s="396"/>
      <c r="AX1282" s="397"/>
      <c r="AY1282" s="398"/>
      <c r="AZ1282" s="399"/>
      <c r="BA1282" s="398"/>
      <c r="BB1282" s="399"/>
      <c r="BC1282" s="398"/>
      <c r="BD1282" s="398"/>
      <c r="BE1282" s="356"/>
      <c r="BF1282" s="356"/>
      <c r="BG1282" s="356"/>
      <c r="BH1282" s="356"/>
    </row>
    <row r="1283" spans="1:60" ht="21.75" thickBot="1" x14ac:dyDescent="0.4">
      <c r="A1283" s="355"/>
      <c r="B1283" s="355"/>
      <c r="C1283" s="355"/>
      <c r="D1283" s="355"/>
      <c r="E1283" s="355"/>
      <c r="F1283" s="355"/>
      <c r="G1283" s="355"/>
      <c r="H1283" s="355"/>
      <c r="I1283" s="355"/>
      <c r="J1283" s="355"/>
      <c r="Q1283" s="396"/>
      <c r="S1283" s="396"/>
      <c r="T1283" s="396"/>
      <c r="V1283" s="396"/>
      <c r="X1283" s="396"/>
      <c r="Y1283" s="396"/>
      <c r="AA1283" s="396"/>
      <c r="AB1283" s="396"/>
      <c r="AD1283" s="396"/>
      <c r="AE1283" s="396"/>
      <c r="AG1283" s="396"/>
      <c r="AH1283" s="396"/>
      <c r="AJ1283" s="396"/>
      <c r="AK1283" s="396"/>
      <c r="AM1283" s="396"/>
      <c r="AN1283" s="396"/>
      <c r="AP1283" s="396"/>
      <c r="AV1283" s="396"/>
      <c r="AX1283" s="397"/>
      <c r="AY1283" s="398"/>
      <c r="AZ1283" s="399"/>
      <c r="BA1283" s="398"/>
      <c r="BB1283" s="399"/>
      <c r="BC1283" s="398"/>
      <c r="BD1283" s="398"/>
      <c r="BE1283" s="356"/>
      <c r="BF1283" s="356"/>
      <c r="BG1283" s="356"/>
      <c r="BH1283" s="356"/>
    </row>
    <row r="1284" spans="1:60" ht="21.75" thickBot="1" x14ac:dyDescent="0.4">
      <c r="A1284" s="368" t="s">
        <v>275</v>
      </c>
      <c r="B1284" s="369">
        <v>4</v>
      </c>
      <c r="C1284" s="370"/>
      <c r="D1284" s="355"/>
      <c r="E1284" s="355"/>
      <c r="F1284" s="355"/>
      <c r="G1284" s="355"/>
      <c r="H1284" s="355"/>
      <c r="I1284" s="355"/>
      <c r="J1284" s="355"/>
      <c r="Q1284" s="364" t="str">
        <f t="shared" ref="Q1284:Q1306" si="1193">IF(A1284="5) Quanto a sua casa pagava de conta de água mensalmente há 10 anos atrás (aproximadamente)?",F1284,"")</f>
        <v/>
      </c>
      <c r="R1284" s="388"/>
      <c r="S1284" s="364" t="str">
        <f t="shared" ref="S1284:S1306" si="1194">IF(A1284="5) Quanto a sua casa pagava de conta de água mensalmente há 10 anos atrás (aproximadamente)?",I1284,"")</f>
        <v/>
      </c>
      <c r="T1284" s="445" t="str">
        <f t="shared" ref="T1284:T1306" si="1195">IF(A1284="6) Quanto a sua casa paga de conta de água hoje?  ",F1284,"")</f>
        <v/>
      </c>
      <c r="U1284" s="388"/>
      <c r="V1284" s="445" t="str">
        <f t="shared" ref="V1284:V1306" si="1196">IF(A1284="7) Quanto você acha que sua casa pagará de conta de água em 2030?",F1284,"")</f>
        <v/>
      </c>
      <c r="W1284" s="388"/>
      <c r="X1284" s="445" t="str">
        <f t="shared" ref="X1284:X1306" si="1197">IF(A1284="7) Quanto você acha que sua casa pagará de conta de água em 2030?",I1284,"")</f>
        <v/>
      </c>
      <c r="Y1284" s="364" t="str">
        <f t="shared" ref="Y1284:Y1306" si="1198">IF(A1284="8) Quanto você acha que sua casa pagará de conta de água em 2050?  ",F1284,"")</f>
        <v/>
      </c>
      <c r="Z1284" s="388"/>
      <c r="AA1284" s="364" t="str">
        <f t="shared" ref="AA1284:AA1306" si="1199">IF(A1284="8) Quanto você acha que sua casa pagará de conta de água em 2050?  ",I1284,"")</f>
        <v/>
      </c>
      <c r="AB1284" s="445" t="str">
        <f t="shared" ref="AB1284:AB1306" si="1200">IF(A1284="9) Há dez anos atrás, sua casa produzia quantas sacolinhas de lixo por semana (aproximadamente)?",F1284,"")</f>
        <v/>
      </c>
      <c r="AC1284" s="388"/>
      <c r="AD1284" s="445" t="str">
        <f t="shared" ref="AD1284:AD1306" si="1201">IF(A1284="9) Há dez anos atrás, sua casa produzia quantas sacolinhas de lixo por semana (aproximadamente)?",I1284,"")</f>
        <v/>
      </c>
      <c r="AE1284" s="364" t="str">
        <f t="shared" ref="AE1284:AE1306" si="1202">IF(A1284="10) Sua casa produz quantas sacolinhas de lixo por semana hoje em dia?   ",F1284,"")</f>
        <v/>
      </c>
      <c r="AF1284" s="388"/>
      <c r="AG1284" s="364"/>
      <c r="AH1284" s="445" t="str">
        <f t="shared" ref="AH1284:AH1306" si="1203">IF(A1284="11) Quantas sacolinhas de lixo você acha que sua casa produzirá por semana em 2030?  ",F1284,"")</f>
        <v/>
      </c>
      <c r="AI1284" s="388"/>
      <c r="AJ1284" s="445" t="str">
        <f t="shared" ref="AJ1284:AJ1306" si="1204">IF(A1284="11) Quantas sacolinhas de lixo você acha que sua casa produzirá por semana em 2030?  ",I1284,"")</f>
        <v/>
      </c>
      <c r="AK1284" s="364" t="str">
        <f t="shared" ref="AK1284:AK1306" si="1205">IF(A1284="12) Quantas sacolinhas de lixo você acha que sua casa produzirá por semana em 2050?  ",F1284,"")</f>
        <v/>
      </c>
      <c r="AL1284" s="388"/>
      <c r="AM1284" s="364" t="str">
        <f t="shared" ref="AM1284:AM1306" si="1206">IF(A1284="12) Quantas sacolinhas de lixo você acha que sua casa produzirá por semana em 2050?  ",I1284,"")</f>
        <v/>
      </c>
      <c r="AN1284" s="445" t="str">
        <f>IF(A1284="13) Qual porcentagem dos recursos financeiros de São Carlos era investida em abastecimento de água e estruturas de saneamento dez anos atrás? ",B1284,"")</f>
        <v/>
      </c>
      <c r="AO1284" s="388"/>
      <c r="AP1284" s="445" t="str">
        <f>IF(A1284="13) Qual porcentagem dos recursos financeiros de São Carlos era investida em abastecimento de água e estruturas de saneamento dez anos atrás? ",F1284,"")</f>
        <v/>
      </c>
      <c r="AQ1284" s="434" t="str">
        <f>IF(A1284="14) Qual porcentagem dos recursos financeiros de São Carlos é investida em abastecimento de água e estruturas de saneamento hoje? ",B1284,"")</f>
        <v/>
      </c>
      <c r="AR1284" s="451"/>
      <c r="AS1284" s="434" t="str">
        <f>IF(A1284="15) Qual porcentagem dos recursos financeiros de São Carlos será investida em abastecimento de água e estruturas de saneamento em 2030? ",B1284,"")</f>
        <v/>
      </c>
      <c r="AT1284" s="389"/>
      <c r="AU1284" s="435" t="str">
        <f>IF(A1284="15) Qual porcentagem dos recursos financeiros de São Carlos será investida em abastecimento de água e estruturas de saneamento em 2030? ",F1284,"")</f>
        <v/>
      </c>
      <c r="AV1284" s="364" t="str">
        <f>IF(A1284="16) Qual porcentagem dos recursos financeiros de São Carlos será investida em abastecimento de água e estruturas de saneamento em 2050?   ",B1284,"")</f>
        <v/>
      </c>
      <c r="AW1284" s="389"/>
      <c r="AX1284" s="365" t="str">
        <f>IF(A1284="16) Qual porcentagem dos recursos financeiros de São Carlos será investida em abastecimento de água e estruturas de saneamento em 2050?   ",B1284,"")</f>
        <v/>
      </c>
      <c r="AY1284" s="366" t="str">
        <f t="shared" ref="AY1284:AY1306" si="1207">IF(A1284="17) De onde vem a água que você bebe?  ",H1284,"")</f>
        <v/>
      </c>
      <c r="AZ1284" s="358" t="str">
        <f t="shared" ref="AZ1284:AZ1306" si="1208">IF(A1284="18) Quem é responsável por trazer água para sua casa?  ",H1284,"")</f>
        <v/>
      </c>
      <c r="BA1284" s="366" t="str">
        <f t="shared" ref="BA1284:BA1306" si="1209">IF(A1284="19) O que acontece com o esgoto que sai da sua casa?  ",H1284,"")</f>
        <v/>
      </c>
      <c r="BB1284" s="358" t="str">
        <f t="shared" ref="BB1284:BB1306" si="1210">IF(A1284="20) Quem consome mais água em sua cidade: a população, as indústrias ou as fazendas? ",H1284,"")</f>
        <v/>
      </c>
      <c r="BC1284" s="366" t="str">
        <f t="shared" ref="BC1284:BC1306" si="1211">IF(A1284="21) Você se preocupa se a cidade em que você mora terá água para beber em 2100?  ",H1284,"")</f>
        <v/>
      </c>
      <c r="BD1284" s="367" t="str">
        <f t="shared" ref="BD1284:BD1306" si="1212">IF(A1284="22) Você acredita que pode ajudar no processo de decisão sobre gerenciamento dos recursos hídricos?  Se sim, como? ",H1284,"")</f>
        <v/>
      </c>
      <c r="BE1284" s="356"/>
      <c r="BF1284" s="356"/>
      <c r="BG1284" s="356"/>
      <c r="BH1284" s="356"/>
    </row>
    <row r="1285" spans="1:60" ht="21.75" thickBot="1" x14ac:dyDescent="0.4">
      <c r="A1285" s="368" t="s">
        <v>276</v>
      </c>
      <c r="B1285" s="369">
        <v>6</v>
      </c>
      <c r="C1285" s="370"/>
      <c r="D1285" s="355"/>
      <c r="E1285" s="355"/>
      <c r="F1285" s="355"/>
      <c r="G1285" s="355"/>
      <c r="H1285" s="355"/>
      <c r="I1285" s="355"/>
      <c r="J1285" s="355"/>
      <c r="Q1285" s="364" t="str">
        <f t="shared" si="1193"/>
        <v/>
      </c>
      <c r="R1285" s="388"/>
      <c r="S1285" s="364" t="str">
        <f t="shared" si="1194"/>
        <v/>
      </c>
      <c r="T1285" s="445" t="str">
        <f t="shared" si="1195"/>
        <v/>
      </c>
      <c r="U1285" s="388"/>
      <c r="V1285" s="445" t="str">
        <f t="shared" si="1196"/>
        <v/>
      </c>
      <c r="W1285" s="388"/>
      <c r="X1285" s="445" t="str">
        <f t="shared" si="1197"/>
        <v/>
      </c>
      <c r="Y1285" s="364" t="str">
        <f t="shared" si="1198"/>
        <v/>
      </c>
      <c r="Z1285" s="388"/>
      <c r="AA1285" s="364" t="str">
        <f t="shared" si="1199"/>
        <v/>
      </c>
      <c r="AB1285" s="445" t="str">
        <f t="shared" si="1200"/>
        <v/>
      </c>
      <c r="AC1285" s="388"/>
      <c r="AD1285" s="445" t="str">
        <f t="shared" si="1201"/>
        <v/>
      </c>
      <c r="AE1285" s="364" t="str">
        <f t="shared" si="1202"/>
        <v/>
      </c>
      <c r="AF1285" s="388"/>
      <c r="AG1285" s="364"/>
      <c r="AH1285" s="445" t="str">
        <f t="shared" si="1203"/>
        <v/>
      </c>
      <c r="AI1285" s="388"/>
      <c r="AJ1285" s="445" t="str">
        <f t="shared" si="1204"/>
        <v/>
      </c>
      <c r="AK1285" s="364" t="str">
        <f t="shared" si="1205"/>
        <v/>
      </c>
      <c r="AL1285" s="388"/>
      <c r="AM1285" s="364" t="str">
        <f t="shared" si="1206"/>
        <v/>
      </c>
      <c r="AN1285" s="445" t="str">
        <f t="shared" ref="AN1285:AN1306" si="1213">IF(A1285="13) Qual porcentagem dos recursos financeiros de São Carlos era investida em abastecimento de água e estruturas de saneamento dez anos atrás? ",B1285,"")</f>
        <v/>
      </c>
      <c r="AO1285" s="388"/>
      <c r="AP1285" s="445" t="str">
        <f t="shared" ref="AP1285:AP1306" si="1214">IF(A1285="13) Qual porcentagem dos recursos financeiros de São Carlos era investida em abastecimento de água e estruturas de saneamento dez anos atrás? ",F1285,"")</f>
        <v/>
      </c>
      <c r="AQ1285" s="434" t="str">
        <f t="shared" ref="AQ1285:AQ1306" si="1215">IF(A1285="14) Qual porcentagem dos recursos financeiros de São Carlos é investida em abastecimento de água e estruturas de saneamento hoje? ",B1285,"")</f>
        <v/>
      </c>
      <c r="AR1285" s="451"/>
      <c r="AS1285" s="434" t="str">
        <f t="shared" ref="AS1285:AS1306" si="1216">IF(A1285="15) Qual porcentagem dos recursos financeiros de São Carlos será investida em abastecimento de água e estruturas de saneamento em 2030? ",B1285,"")</f>
        <v/>
      </c>
      <c r="AT1285" s="389"/>
      <c r="AU1285" s="435" t="str">
        <f t="shared" ref="AU1285:AU1306" si="1217">IF(A1285="15) Qual porcentagem dos recursos financeiros de São Carlos será investida em abastecimento de água e estruturas de saneamento em 2030? ",F1285,"")</f>
        <v/>
      </c>
      <c r="AV1285" s="364" t="str">
        <f t="shared" ref="AV1285:AV1306" si="1218">IF(A1285="16) Qual porcentagem dos recursos financeiros de São Carlos será investida em abastecimento de água e estruturas de saneamento em 2050?   ",B1285,"")</f>
        <v/>
      </c>
      <c r="AW1285" s="389"/>
      <c r="AX1285" s="365" t="str">
        <f t="shared" ref="AX1285:AX1306" si="1219">IF(A1285="16) Qual porcentagem dos recursos financeiros de São Carlos será investida em abastecimento de água e estruturas de saneamento em 2050?   ",B1285,"")</f>
        <v/>
      </c>
      <c r="AY1285" s="366" t="str">
        <f t="shared" si="1207"/>
        <v/>
      </c>
      <c r="AZ1285" s="358" t="str">
        <f t="shared" si="1208"/>
        <v/>
      </c>
      <c r="BA1285" s="366" t="str">
        <f t="shared" si="1209"/>
        <v/>
      </c>
      <c r="BB1285" s="358" t="str">
        <f t="shared" si="1210"/>
        <v/>
      </c>
      <c r="BC1285" s="366" t="str">
        <f t="shared" si="1211"/>
        <v/>
      </c>
      <c r="BD1285" s="367" t="str">
        <f t="shared" si="1212"/>
        <v/>
      </c>
      <c r="BE1285" s="356"/>
      <c r="BF1285" s="356"/>
      <c r="BG1285" s="356"/>
      <c r="BH1285" s="356"/>
    </row>
    <row r="1286" spans="1:60" ht="21.75" thickBot="1" x14ac:dyDescent="0.4">
      <c r="A1286" s="368" t="s">
        <v>277</v>
      </c>
      <c r="B1286" s="369">
        <v>6</v>
      </c>
      <c r="C1286" s="371"/>
      <c r="D1286" s="355"/>
      <c r="E1286" s="355"/>
      <c r="F1286" s="355"/>
      <c r="G1286" s="355"/>
      <c r="H1286" s="355"/>
      <c r="I1286" s="355"/>
      <c r="J1286" s="355"/>
      <c r="Q1286" s="364" t="str">
        <f t="shared" si="1193"/>
        <v/>
      </c>
      <c r="R1286" s="388"/>
      <c r="S1286" s="364" t="str">
        <f t="shared" si="1194"/>
        <v/>
      </c>
      <c r="T1286" s="445" t="str">
        <f t="shared" si="1195"/>
        <v/>
      </c>
      <c r="U1286" s="388"/>
      <c r="V1286" s="445" t="str">
        <f t="shared" si="1196"/>
        <v/>
      </c>
      <c r="W1286" s="388"/>
      <c r="X1286" s="445" t="str">
        <f t="shared" si="1197"/>
        <v/>
      </c>
      <c r="Y1286" s="364" t="str">
        <f t="shared" si="1198"/>
        <v/>
      </c>
      <c r="Z1286" s="388"/>
      <c r="AA1286" s="364" t="str">
        <f t="shared" si="1199"/>
        <v/>
      </c>
      <c r="AB1286" s="445" t="str">
        <f t="shared" si="1200"/>
        <v/>
      </c>
      <c r="AC1286" s="388"/>
      <c r="AD1286" s="445" t="str">
        <f t="shared" si="1201"/>
        <v/>
      </c>
      <c r="AE1286" s="364" t="str">
        <f t="shared" si="1202"/>
        <v/>
      </c>
      <c r="AF1286" s="388"/>
      <c r="AG1286" s="364"/>
      <c r="AH1286" s="445" t="str">
        <f t="shared" si="1203"/>
        <v/>
      </c>
      <c r="AI1286" s="388"/>
      <c r="AJ1286" s="445" t="str">
        <f t="shared" si="1204"/>
        <v/>
      </c>
      <c r="AK1286" s="364" t="str">
        <f t="shared" si="1205"/>
        <v/>
      </c>
      <c r="AL1286" s="388"/>
      <c r="AM1286" s="364" t="str">
        <f t="shared" si="1206"/>
        <v/>
      </c>
      <c r="AN1286" s="445" t="str">
        <f t="shared" si="1213"/>
        <v/>
      </c>
      <c r="AO1286" s="388"/>
      <c r="AP1286" s="445" t="str">
        <f t="shared" si="1214"/>
        <v/>
      </c>
      <c r="AQ1286" s="434" t="str">
        <f t="shared" si="1215"/>
        <v/>
      </c>
      <c r="AR1286" s="451"/>
      <c r="AS1286" s="434" t="str">
        <f t="shared" si="1216"/>
        <v/>
      </c>
      <c r="AT1286" s="389"/>
      <c r="AU1286" s="435" t="str">
        <f t="shared" si="1217"/>
        <v/>
      </c>
      <c r="AV1286" s="364" t="str">
        <f t="shared" si="1218"/>
        <v/>
      </c>
      <c r="AW1286" s="389"/>
      <c r="AX1286" s="365" t="str">
        <f t="shared" si="1219"/>
        <v/>
      </c>
      <c r="AY1286" s="366" t="str">
        <f t="shared" si="1207"/>
        <v/>
      </c>
      <c r="AZ1286" s="358" t="str">
        <f t="shared" si="1208"/>
        <v/>
      </c>
      <c r="BA1286" s="366" t="str">
        <f t="shared" si="1209"/>
        <v/>
      </c>
      <c r="BB1286" s="358" t="str">
        <f t="shared" si="1210"/>
        <v/>
      </c>
      <c r="BC1286" s="366" t="str">
        <f t="shared" si="1211"/>
        <v/>
      </c>
      <c r="BD1286" s="367" t="str">
        <f t="shared" si="1212"/>
        <v/>
      </c>
      <c r="BE1286" s="356"/>
      <c r="BF1286" s="356"/>
      <c r="BG1286" s="356"/>
      <c r="BH1286" s="356"/>
    </row>
    <row r="1287" spans="1:60" ht="21.75" thickBot="1" x14ac:dyDescent="0.4">
      <c r="A1287" s="368" t="s">
        <v>278</v>
      </c>
      <c r="B1287" s="369">
        <v>2</v>
      </c>
      <c r="C1287" s="370"/>
      <c r="D1287" s="355"/>
      <c r="E1287" s="355"/>
      <c r="F1287" s="355"/>
      <c r="G1287" s="355"/>
      <c r="H1287" s="355"/>
      <c r="I1287" s="355"/>
      <c r="J1287" s="355"/>
      <c r="Q1287" s="364" t="str">
        <f t="shared" si="1193"/>
        <v/>
      </c>
      <c r="R1287" s="388"/>
      <c r="S1287" s="364" t="str">
        <f t="shared" si="1194"/>
        <v/>
      </c>
      <c r="T1287" s="445" t="str">
        <f t="shared" si="1195"/>
        <v/>
      </c>
      <c r="U1287" s="388"/>
      <c r="V1287" s="445" t="str">
        <f t="shared" si="1196"/>
        <v/>
      </c>
      <c r="W1287" s="388"/>
      <c r="X1287" s="445" t="str">
        <f t="shared" si="1197"/>
        <v/>
      </c>
      <c r="Y1287" s="364" t="str">
        <f t="shared" si="1198"/>
        <v/>
      </c>
      <c r="Z1287" s="388"/>
      <c r="AA1287" s="364" t="str">
        <f t="shared" si="1199"/>
        <v/>
      </c>
      <c r="AB1287" s="445" t="str">
        <f t="shared" si="1200"/>
        <v/>
      </c>
      <c r="AC1287" s="388"/>
      <c r="AD1287" s="445" t="str">
        <f t="shared" si="1201"/>
        <v/>
      </c>
      <c r="AE1287" s="364" t="str">
        <f t="shared" si="1202"/>
        <v/>
      </c>
      <c r="AF1287" s="388"/>
      <c r="AG1287" s="364"/>
      <c r="AH1287" s="445" t="str">
        <f t="shared" si="1203"/>
        <v/>
      </c>
      <c r="AI1287" s="388"/>
      <c r="AJ1287" s="445" t="str">
        <f t="shared" si="1204"/>
        <v/>
      </c>
      <c r="AK1287" s="364" t="str">
        <f t="shared" si="1205"/>
        <v/>
      </c>
      <c r="AL1287" s="388"/>
      <c r="AM1287" s="364" t="str">
        <f t="shared" si="1206"/>
        <v/>
      </c>
      <c r="AN1287" s="445" t="str">
        <f t="shared" si="1213"/>
        <v/>
      </c>
      <c r="AO1287" s="388"/>
      <c r="AP1287" s="445" t="str">
        <f t="shared" si="1214"/>
        <v/>
      </c>
      <c r="AQ1287" s="434" t="str">
        <f t="shared" si="1215"/>
        <v/>
      </c>
      <c r="AR1287" s="451"/>
      <c r="AS1287" s="434" t="str">
        <f t="shared" si="1216"/>
        <v/>
      </c>
      <c r="AT1287" s="389"/>
      <c r="AU1287" s="435" t="str">
        <f t="shared" si="1217"/>
        <v/>
      </c>
      <c r="AV1287" s="364" t="str">
        <f t="shared" si="1218"/>
        <v/>
      </c>
      <c r="AW1287" s="389"/>
      <c r="AX1287" s="365" t="str">
        <f t="shared" si="1219"/>
        <v/>
      </c>
      <c r="AY1287" s="366" t="str">
        <f t="shared" si="1207"/>
        <v/>
      </c>
      <c r="AZ1287" s="358" t="str">
        <f t="shared" si="1208"/>
        <v/>
      </c>
      <c r="BA1287" s="366" t="str">
        <f t="shared" si="1209"/>
        <v/>
      </c>
      <c r="BB1287" s="358" t="str">
        <f t="shared" si="1210"/>
        <v/>
      </c>
      <c r="BC1287" s="366" t="str">
        <f t="shared" si="1211"/>
        <v/>
      </c>
      <c r="BD1287" s="367" t="str">
        <f t="shared" si="1212"/>
        <v/>
      </c>
      <c r="BE1287" s="356"/>
      <c r="BF1287" s="356"/>
      <c r="BG1287" s="356"/>
      <c r="BH1287" s="356"/>
    </row>
    <row r="1288" spans="1:60" ht="21.75" thickBot="1" x14ac:dyDescent="0.4">
      <c r="A1288" s="368" t="s">
        <v>279</v>
      </c>
      <c r="B1288" s="369">
        <v>40</v>
      </c>
      <c r="C1288" s="372"/>
      <c r="D1288" s="814" t="s">
        <v>280</v>
      </c>
      <c r="E1288" s="815"/>
      <c r="F1288" s="373">
        <f>IF(B1284&gt;0,B1288/B1284,"")</f>
        <v>10</v>
      </c>
      <c r="G1288" s="368" t="s">
        <v>281</v>
      </c>
      <c r="H1288" s="374"/>
      <c r="I1288" s="375">
        <f>IF(B1284&gt;0,(F1288-F1289)/F1289,"")</f>
        <v>-0.4</v>
      </c>
      <c r="J1288" s="355"/>
      <c r="Q1288" s="364">
        <f t="shared" si="1193"/>
        <v>10</v>
      </c>
      <c r="R1288" s="388"/>
      <c r="S1288" s="364">
        <f t="shared" si="1194"/>
        <v>-0.4</v>
      </c>
      <c r="T1288" s="445" t="str">
        <f t="shared" si="1195"/>
        <v/>
      </c>
      <c r="U1288" s="388"/>
      <c r="V1288" s="445" t="str">
        <f t="shared" si="1196"/>
        <v/>
      </c>
      <c r="W1288" s="388"/>
      <c r="X1288" s="445" t="str">
        <f t="shared" si="1197"/>
        <v/>
      </c>
      <c r="Y1288" s="364" t="str">
        <f t="shared" si="1198"/>
        <v/>
      </c>
      <c r="Z1288" s="388"/>
      <c r="AA1288" s="364" t="str">
        <f t="shared" si="1199"/>
        <v/>
      </c>
      <c r="AB1288" s="445" t="str">
        <f t="shared" si="1200"/>
        <v/>
      </c>
      <c r="AC1288" s="388"/>
      <c r="AD1288" s="445" t="str">
        <f t="shared" si="1201"/>
        <v/>
      </c>
      <c r="AE1288" s="364" t="str">
        <f t="shared" si="1202"/>
        <v/>
      </c>
      <c r="AF1288" s="388"/>
      <c r="AG1288" s="364"/>
      <c r="AH1288" s="445" t="str">
        <f t="shared" si="1203"/>
        <v/>
      </c>
      <c r="AI1288" s="388"/>
      <c r="AJ1288" s="445" t="str">
        <f t="shared" si="1204"/>
        <v/>
      </c>
      <c r="AK1288" s="364" t="str">
        <f t="shared" si="1205"/>
        <v/>
      </c>
      <c r="AL1288" s="388"/>
      <c r="AM1288" s="364" t="str">
        <f t="shared" si="1206"/>
        <v/>
      </c>
      <c r="AN1288" s="445" t="str">
        <f t="shared" si="1213"/>
        <v/>
      </c>
      <c r="AO1288" s="388"/>
      <c r="AP1288" s="445" t="str">
        <f t="shared" si="1214"/>
        <v/>
      </c>
      <c r="AQ1288" s="434" t="str">
        <f t="shared" si="1215"/>
        <v/>
      </c>
      <c r="AR1288" s="451"/>
      <c r="AS1288" s="434" t="str">
        <f t="shared" si="1216"/>
        <v/>
      </c>
      <c r="AT1288" s="389"/>
      <c r="AU1288" s="435" t="str">
        <f t="shared" si="1217"/>
        <v/>
      </c>
      <c r="AV1288" s="364" t="str">
        <f t="shared" si="1218"/>
        <v/>
      </c>
      <c r="AW1288" s="389"/>
      <c r="AX1288" s="365" t="str">
        <f t="shared" si="1219"/>
        <v/>
      </c>
      <c r="AY1288" s="366" t="str">
        <f t="shared" si="1207"/>
        <v/>
      </c>
      <c r="AZ1288" s="358" t="str">
        <f t="shared" si="1208"/>
        <v/>
      </c>
      <c r="BA1288" s="366" t="str">
        <f t="shared" si="1209"/>
        <v/>
      </c>
      <c r="BB1288" s="358" t="str">
        <f t="shared" si="1210"/>
        <v/>
      </c>
      <c r="BC1288" s="366" t="str">
        <f t="shared" si="1211"/>
        <v/>
      </c>
      <c r="BD1288" s="367" t="str">
        <f t="shared" si="1212"/>
        <v/>
      </c>
      <c r="BE1288" s="356"/>
      <c r="BF1288" s="356"/>
      <c r="BG1288" s="356"/>
      <c r="BH1288" s="356"/>
    </row>
    <row r="1289" spans="1:60" ht="21.75" thickBot="1" x14ac:dyDescent="0.4">
      <c r="A1289" s="368" t="s">
        <v>282</v>
      </c>
      <c r="B1289" s="369">
        <v>100</v>
      </c>
      <c r="C1289" s="372"/>
      <c r="D1289" s="814" t="s">
        <v>280</v>
      </c>
      <c r="E1289" s="815"/>
      <c r="F1289" s="373">
        <f>IF(B1285&gt;0,B1289/B1285,"")</f>
        <v>16.666666666666668</v>
      </c>
      <c r="G1289" s="376"/>
      <c r="H1289" s="377"/>
      <c r="I1289" s="378"/>
      <c r="J1289" s="355"/>
      <c r="Q1289" s="364" t="str">
        <f t="shared" si="1193"/>
        <v/>
      </c>
      <c r="R1289" s="388"/>
      <c r="S1289" s="364" t="str">
        <f t="shared" si="1194"/>
        <v/>
      </c>
      <c r="T1289" s="445">
        <f t="shared" si="1195"/>
        <v>16.666666666666668</v>
      </c>
      <c r="U1289" s="388"/>
      <c r="V1289" s="445" t="str">
        <f t="shared" si="1196"/>
        <v/>
      </c>
      <c r="W1289" s="388"/>
      <c r="X1289" s="445" t="str">
        <f t="shared" si="1197"/>
        <v/>
      </c>
      <c r="Y1289" s="364" t="str">
        <f t="shared" si="1198"/>
        <v/>
      </c>
      <c r="Z1289" s="388"/>
      <c r="AA1289" s="364" t="str">
        <f t="shared" si="1199"/>
        <v/>
      </c>
      <c r="AB1289" s="445" t="str">
        <f t="shared" si="1200"/>
        <v/>
      </c>
      <c r="AC1289" s="388"/>
      <c r="AD1289" s="445" t="str">
        <f t="shared" si="1201"/>
        <v/>
      </c>
      <c r="AE1289" s="364" t="str">
        <f t="shared" si="1202"/>
        <v/>
      </c>
      <c r="AF1289" s="388"/>
      <c r="AG1289" s="364"/>
      <c r="AH1289" s="445" t="str">
        <f t="shared" si="1203"/>
        <v/>
      </c>
      <c r="AI1289" s="388"/>
      <c r="AJ1289" s="445" t="str">
        <f t="shared" si="1204"/>
        <v/>
      </c>
      <c r="AK1289" s="364" t="str">
        <f t="shared" si="1205"/>
        <v/>
      </c>
      <c r="AL1289" s="388"/>
      <c r="AM1289" s="364" t="str">
        <f t="shared" si="1206"/>
        <v/>
      </c>
      <c r="AN1289" s="445" t="str">
        <f t="shared" si="1213"/>
        <v/>
      </c>
      <c r="AO1289" s="388"/>
      <c r="AP1289" s="445" t="str">
        <f t="shared" si="1214"/>
        <v/>
      </c>
      <c r="AQ1289" s="434" t="str">
        <f t="shared" si="1215"/>
        <v/>
      </c>
      <c r="AR1289" s="451"/>
      <c r="AS1289" s="434" t="str">
        <f t="shared" si="1216"/>
        <v/>
      </c>
      <c r="AT1289" s="389"/>
      <c r="AU1289" s="435" t="str">
        <f t="shared" si="1217"/>
        <v/>
      </c>
      <c r="AV1289" s="364" t="str">
        <f t="shared" si="1218"/>
        <v/>
      </c>
      <c r="AW1289" s="389"/>
      <c r="AX1289" s="365" t="str">
        <f t="shared" si="1219"/>
        <v/>
      </c>
      <c r="AY1289" s="366" t="str">
        <f t="shared" si="1207"/>
        <v/>
      </c>
      <c r="AZ1289" s="358" t="str">
        <f t="shared" si="1208"/>
        <v/>
      </c>
      <c r="BA1289" s="366" t="str">
        <f t="shared" si="1209"/>
        <v/>
      </c>
      <c r="BB1289" s="358" t="str">
        <f t="shared" si="1210"/>
        <v/>
      </c>
      <c r="BC1289" s="366" t="str">
        <f t="shared" si="1211"/>
        <v/>
      </c>
      <c r="BD1289" s="367" t="str">
        <f t="shared" si="1212"/>
        <v/>
      </c>
      <c r="BE1289" s="356"/>
      <c r="BF1289" s="356"/>
      <c r="BG1289" s="356"/>
      <c r="BH1289" s="356"/>
    </row>
    <row r="1290" spans="1:60" ht="21.75" thickBot="1" x14ac:dyDescent="0.4">
      <c r="A1290" s="368" t="s">
        <v>283</v>
      </c>
      <c r="B1290" s="369">
        <v>200</v>
      </c>
      <c r="C1290" s="372"/>
      <c r="D1290" s="814" t="s">
        <v>280</v>
      </c>
      <c r="E1290" s="815"/>
      <c r="F1290" s="373">
        <f>IF(B1286&gt;0,B1290/B1286,"")</f>
        <v>33.333333333333336</v>
      </c>
      <c r="G1290" s="368" t="s">
        <v>284</v>
      </c>
      <c r="H1290" s="374"/>
      <c r="I1290" s="375">
        <f>IF(B1285&gt;0,(F1290-F1289)/F1289,"")</f>
        <v>1</v>
      </c>
      <c r="J1290" s="355"/>
      <c r="Q1290" s="364" t="str">
        <f t="shared" si="1193"/>
        <v/>
      </c>
      <c r="R1290" s="388"/>
      <c r="S1290" s="364" t="str">
        <f t="shared" si="1194"/>
        <v/>
      </c>
      <c r="T1290" s="445" t="str">
        <f t="shared" si="1195"/>
        <v/>
      </c>
      <c r="U1290" s="388"/>
      <c r="V1290" s="445">
        <f t="shared" si="1196"/>
        <v>33.333333333333336</v>
      </c>
      <c r="W1290" s="388"/>
      <c r="X1290" s="445">
        <f t="shared" si="1197"/>
        <v>1</v>
      </c>
      <c r="Y1290" s="364" t="str">
        <f t="shared" si="1198"/>
        <v/>
      </c>
      <c r="Z1290" s="388"/>
      <c r="AA1290" s="364" t="str">
        <f t="shared" si="1199"/>
        <v/>
      </c>
      <c r="AB1290" s="445" t="str">
        <f t="shared" si="1200"/>
        <v/>
      </c>
      <c r="AC1290" s="388"/>
      <c r="AD1290" s="445" t="str">
        <f t="shared" si="1201"/>
        <v/>
      </c>
      <c r="AE1290" s="364" t="str">
        <f t="shared" si="1202"/>
        <v/>
      </c>
      <c r="AF1290" s="388"/>
      <c r="AG1290" s="364"/>
      <c r="AH1290" s="445" t="str">
        <f t="shared" si="1203"/>
        <v/>
      </c>
      <c r="AI1290" s="388"/>
      <c r="AJ1290" s="445" t="str">
        <f t="shared" si="1204"/>
        <v/>
      </c>
      <c r="AK1290" s="364" t="str">
        <f t="shared" si="1205"/>
        <v/>
      </c>
      <c r="AL1290" s="388"/>
      <c r="AM1290" s="364" t="str">
        <f t="shared" si="1206"/>
        <v/>
      </c>
      <c r="AN1290" s="445" t="str">
        <f t="shared" si="1213"/>
        <v/>
      </c>
      <c r="AO1290" s="388"/>
      <c r="AP1290" s="445" t="str">
        <f t="shared" si="1214"/>
        <v/>
      </c>
      <c r="AQ1290" s="434" t="str">
        <f t="shared" si="1215"/>
        <v/>
      </c>
      <c r="AR1290" s="451"/>
      <c r="AS1290" s="434" t="str">
        <f t="shared" si="1216"/>
        <v/>
      </c>
      <c r="AT1290" s="389"/>
      <c r="AU1290" s="435" t="str">
        <f t="shared" si="1217"/>
        <v/>
      </c>
      <c r="AV1290" s="364" t="str">
        <f t="shared" si="1218"/>
        <v/>
      </c>
      <c r="AW1290" s="389"/>
      <c r="AX1290" s="365" t="str">
        <f t="shared" si="1219"/>
        <v/>
      </c>
      <c r="AY1290" s="366" t="str">
        <f t="shared" si="1207"/>
        <v/>
      </c>
      <c r="AZ1290" s="358" t="str">
        <f t="shared" si="1208"/>
        <v/>
      </c>
      <c r="BA1290" s="366" t="str">
        <f t="shared" si="1209"/>
        <v/>
      </c>
      <c r="BB1290" s="358" t="str">
        <f t="shared" si="1210"/>
        <v/>
      </c>
      <c r="BC1290" s="366" t="str">
        <f t="shared" si="1211"/>
        <v/>
      </c>
      <c r="BD1290" s="367" t="str">
        <f t="shared" si="1212"/>
        <v/>
      </c>
      <c r="BE1290" s="356"/>
      <c r="BF1290" s="356"/>
      <c r="BG1290" s="356"/>
      <c r="BH1290" s="356"/>
    </row>
    <row r="1291" spans="1:60" ht="21.75" thickBot="1" x14ac:dyDescent="0.4">
      <c r="A1291" s="368" t="s">
        <v>285</v>
      </c>
      <c r="B1291" s="369">
        <v>100</v>
      </c>
      <c r="C1291" s="372"/>
      <c r="D1291" s="814" t="s">
        <v>280</v>
      </c>
      <c r="E1291" s="815"/>
      <c r="F1291" s="373">
        <f>IF(B1287&gt;0,B1291/B1287,"")</f>
        <v>50</v>
      </c>
      <c r="G1291" s="368" t="s">
        <v>286</v>
      </c>
      <c r="H1291" s="374"/>
      <c r="I1291" s="375">
        <f>IF(B1286&gt;0,(F1291-F1289)/F1289,"")</f>
        <v>1.9999999999999996</v>
      </c>
      <c r="J1291" s="355"/>
      <c r="Q1291" s="364" t="str">
        <f t="shared" si="1193"/>
        <v/>
      </c>
      <c r="R1291" s="388"/>
      <c r="S1291" s="364" t="str">
        <f t="shared" si="1194"/>
        <v/>
      </c>
      <c r="T1291" s="445" t="str">
        <f t="shared" si="1195"/>
        <v/>
      </c>
      <c r="U1291" s="388"/>
      <c r="V1291" s="445" t="str">
        <f t="shared" si="1196"/>
        <v/>
      </c>
      <c r="W1291" s="388"/>
      <c r="X1291" s="445" t="str">
        <f t="shared" si="1197"/>
        <v/>
      </c>
      <c r="Y1291" s="364">
        <f t="shared" si="1198"/>
        <v>50</v>
      </c>
      <c r="Z1291" s="388"/>
      <c r="AA1291" s="364">
        <f t="shared" si="1199"/>
        <v>1.9999999999999996</v>
      </c>
      <c r="AB1291" s="445" t="str">
        <f t="shared" si="1200"/>
        <v/>
      </c>
      <c r="AC1291" s="388"/>
      <c r="AD1291" s="445" t="str">
        <f t="shared" si="1201"/>
        <v/>
      </c>
      <c r="AE1291" s="364" t="str">
        <f t="shared" si="1202"/>
        <v/>
      </c>
      <c r="AF1291" s="388"/>
      <c r="AG1291" s="364"/>
      <c r="AH1291" s="445" t="str">
        <f t="shared" si="1203"/>
        <v/>
      </c>
      <c r="AI1291" s="388"/>
      <c r="AJ1291" s="445" t="str">
        <f t="shared" si="1204"/>
        <v/>
      </c>
      <c r="AK1291" s="364" t="str">
        <f t="shared" si="1205"/>
        <v/>
      </c>
      <c r="AL1291" s="388"/>
      <c r="AM1291" s="364" t="str">
        <f t="shared" si="1206"/>
        <v/>
      </c>
      <c r="AN1291" s="445" t="str">
        <f t="shared" si="1213"/>
        <v/>
      </c>
      <c r="AO1291" s="388"/>
      <c r="AP1291" s="445" t="str">
        <f t="shared" si="1214"/>
        <v/>
      </c>
      <c r="AQ1291" s="434" t="str">
        <f t="shared" si="1215"/>
        <v/>
      </c>
      <c r="AR1291" s="451"/>
      <c r="AS1291" s="434" t="str">
        <f t="shared" si="1216"/>
        <v/>
      </c>
      <c r="AT1291" s="389"/>
      <c r="AU1291" s="435" t="str">
        <f t="shared" si="1217"/>
        <v/>
      </c>
      <c r="AV1291" s="364" t="str">
        <f t="shared" si="1218"/>
        <v/>
      </c>
      <c r="AW1291" s="389"/>
      <c r="AX1291" s="365" t="str">
        <f t="shared" si="1219"/>
        <v/>
      </c>
      <c r="AY1291" s="366" t="str">
        <f t="shared" si="1207"/>
        <v/>
      </c>
      <c r="AZ1291" s="358" t="str">
        <f t="shared" si="1208"/>
        <v/>
      </c>
      <c r="BA1291" s="366" t="str">
        <f t="shared" si="1209"/>
        <v/>
      </c>
      <c r="BB1291" s="358" t="str">
        <f t="shared" si="1210"/>
        <v/>
      </c>
      <c r="BC1291" s="366" t="str">
        <f t="shared" si="1211"/>
        <v/>
      </c>
      <c r="BD1291" s="367" t="str">
        <f t="shared" si="1212"/>
        <v/>
      </c>
      <c r="BE1291" s="356"/>
      <c r="BF1291" s="356"/>
      <c r="BG1291" s="356"/>
      <c r="BH1291" s="356"/>
    </row>
    <row r="1292" spans="1:60" ht="21.75" thickBot="1" x14ac:dyDescent="0.4">
      <c r="A1292" s="368" t="s">
        <v>287</v>
      </c>
      <c r="B1292" s="369">
        <v>2</v>
      </c>
      <c r="C1292" s="372"/>
      <c r="D1292" s="814" t="s">
        <v>288</v>
      </c>
      <c r="E1292" s="815"/>
      <c r="F1292" s="373">
        <f>IF(B1288&gt;0,B1292/B1284,"")</f>
        <v>0.5</v>
      </c>
      <c r="G1292" s="368" t="s">
        <v>281</v>
      </c>
      <c r="H1292" s="374"/>
      <c r="I1292" s="375">
        <f>IF(B1288&gt;0,(F1292-F1293)/F1293,"")</f>
        <v>0.50000000000000011</v>
      </c>
      <c r="J1292" s="355"/>
      <c r="Q1292" s="364" t="str">
        <f t="shared" si="1193"/>
        <v/>
      </c>
      <c r="R1292" s="388"/>
      <c r="S1292" s="364" t="str">
        <f t="shared" si="1194"/>
        <v/>
      </c>
      <c r="T1292" s="445" t="str">
        <f t="shared" si="1195"/>
        <v/>
      </c>
      <c r="U1292" s="388"/>
      <c r="V1292" s="445" t="str">
        <f t="shared" si="1196"/>
        <v/>
      </c>
      <c r="W1292" s="388"/>
      <c r="X1292" s="445" t="str">
        <f t="shared" si="1197"/>
        <v/>
      </c>
      <c r="Y1292" s="364" t="str">
        <f t="shared" si="1198"/>
        <v/>
      </c>
      <c r="Z1292" s="388"/>
      <c r="AA1292" s="364" t="str">
        <f t="shared" si="1199"/>
        <v/>
      </c>
      <c r="AB1292" s="445">
        <f t="shared" si="1200"/>
        <v>0.5</v>
      </c>
      <c r="AC1292" s="388"/>
      <c r="AD1292" s="445">
        <f t="shared" si="1201"/>
        <v>0.50000000000000011</v>
      </c>
      <c r="AE1292" s="364" t="str">
        <f t="shared" si="1202"/>
        <v/>
      </c>
      <c r="AF1292" s="388"/>
      <c r="AG1292" s="364"/>
      <c r="AH1292" s="445" t="str">
        <f t="shared" si="1203"/>
        <v/>
      </c>
      <c r="AI1292" s="388"/>
      <c r="AJ1292" s="445" t="str">
        <f t="shared" si="1204"/>
        <v/>
      </c>
      <c r="AK1292" s="364" t="str">
        <f t="shared" si="1205"/>
        <v/>
      </c>
      <c r="AL1292" s="388"/>
      <c r="AM1292" s="364" t="str">
        <f t="shared" si="1206"/>
        <v/>
      </c>
      <c r="AN1292" s="445" t="str">
        <f t="shared" si="1213"/>
        <v/>
      </c>
      <c r="AO1292" s="388"/>
      <c r="AP1292" s="445" t="str">
        <f t="shared" si="1214"/>
        <v/>
      </c>
      <c r="AQ1292" s="434" t="str">
        <f t="shared" si="1215"/>
        <v/>
      </c>
      <c r="AR1292" s="451"/>
      <c r="AS1292" s="434" t="str">
        <f t="shared" si="1216"/>
        <v/>
      </c>
      <c r="AT1292" s="389"/>
      <c r="AU1292" s="435" t="str">
        <f t="shared" si="1217"/>
        <v/>
      </c>
      <c r="AV1292" s="364" t="str">
        <f t="shared" si="1218"/>
        <v/>
      </c>
      <c r="AW1292" s="389"/>
      <c r="AX1292" s="365" t="str">
        <f t="shared" si="1219"/>
        <v/>
      </c>
      <c r="AY1292" s="366" t="str">
        <f t="shared" si="1207"/>
        <v/>
      </c>
      <c r="AZ1292" s="358" t="str">
        <f t="shared" si="1208"/>
        <v/>
      </c>
      <c r="BA1292" s="366" t="str">
        <f t="shared" si="1209"/>
        <v/>
      </c>
      <c r="BB1292" s="358" t="str">
        <f t="shared" si="1210"/>
        <v/>
      </c>
      <c r="BC1292" s="366" t="str">
        <f t="shared" si="1211"/>
        <v/>
      </c>
      <c r="BD1292" s="367" t="str">
        <f t="shared" si="1212"/>
        <v/>
      </c>
      <c r="BE1292" s="356"/>
      <c r="BF1292" s="356"/>
      <c r="BG1292" s="356"/>
      <c r="BH1292" s="356"/>
    </row>
    <row r="1293" spans="1:60" ht="21.75" thickBot="1" x14ac:dyDescent="0.4">
      <c r="A1293" s="368" t="s">
        <v>289</v>
      </c>
      <c r="B1293" s="369">
        <v>2</v>
      </c>
      <c r="C1293" s="372"/>
      <c r="D1293" s="816" t="s">
        <v>288</v>
      </c>
      <c r="E1293" s="817"/>
      <c r="F1293" s="373">
        <f>IF(B1289&gt;0,B1293/B1285,"")</f>
        <v>0.33333333333333331</v>
      </c>
      <c r="G1293" s="379"/>
      <c r="H1293" s="372"/>
      <c r="I1293" s="380"/>
      <c r="J1293" s="355"/>
      <c r="Q1293" s="364" t="str">
        <f t="shared" si="1193"/>
        <v/>
      </c>
      <c r="R1293" s="388"/>
      <c r="S1293" s="364" t="str">
        <f t="shared" si="1194"/>
        <v/>
      </c>
      <c r="T1293" s="445" t="str">
        <f t="shared" si="1195"/>
        <v/>
      </c>
      <c r="U1293" s="388"/>
      <c r="V1293" s="445" t="str">
        <f t="shared" si="1196"/>
        <v/>
      </c>
      <c r="W1293" s="388"/>
      <c r="X1293" s="445" t="str">
        <f t="shared" si="1197"/>
        <v/>
      </c>
      <c r="Y1293" s="364" t="str">
        <f t="shared" si="1198"/>
        <v/>
      </c>
      <c r="Z1293" s="388"/>
      <c r="AA1293" s="364" t="str">
        <f t="shared" si="1199"/>
        <v/>
      </c>
      <c r="AB1293" s="445" t="str">
        <f t="shared" si="1200"/>
        <v/>
      </c>
      <c r="AC1293" s="388"/>
      <c r="AD1293" s="445" t="str">
        <f t="shared" si="1201"/>
        <v/>
      </c>
      <c r="AE1293" s="364">
        <f t="shared" si="1202"/>
        <v>0.33333333333333331</v>
      </c>
      <c r="AF1293" s="388"/>
      <c r="AG1293" s="364"/>
      <c r="AH1293" s="445" t="str">
        <f t="shared" si="1203"/>
        <v/>
      </c>
      <c r="AI1293" s="388"/>
      <c r="AJ1293" s="445" t="str">
        <f t="shared" si="1204"/>
        <v/>
      </c>
      <c r="AK1293" s="364" t="str">
        <f t="shared" si="1205"/>
        <v/>
      </c>
      <c r="AL1293" s="388"/>
      <c r="AM1293" s="364" t="str">
        <f t="shared" si="1206"/>
        <v/>
      </c>
      <c r="AN1293" s="445" t="str">
        <f t="shared" si="1213"/>
        <v/>
      </c>
      <c r="AO1293" s="388"/>
      <c r="AP1293" s="445" t="str">
        <f t="shared" si="1214"/>
        <v/>
      </c>
      <c r="AQ1293" s="434" t="str">
        <f t="shared" si="1215"/>
        <v/>
      </c>
      <c r="AR1293" s="451"/>
      <c r="AS1293" s="434" t="str">
        <f t="shared" si="1216"/>
        <v/>
      </c>
      <c r="AT1293" s="389"/>
      <c r="AU1293" s="435" t="str">
        <f t="shared" si="1217"/>
        <v/>
      </c>
      <c r="AV1293" s="364" t="str">
        <f t="shared" si="1218"/>
        <v/>
      </c>
      <c r="AW1293" s="389"/>
      <c r="AX1293" s="365" t="str">
        <f t="shared" si="1219"/>
        <v/>
      </c>
      <c r="AY1293" s="366" t="str">
        <f t="shared" si="1207"/>
        <v/>
      </c>
      <c r="AZ1293" s="358" t="str">
        <f t="shared" si="1208"/>
        <v/>
      </c>
      <c r="BA1293" s="366" t="str">
        <f t="shared" si="1209"/>
        <v/>
      </c>
      <c r="BB1293" s="358" t="str">
        <f t="shared" si="1210"/>
        <v/>
      </c>
      <c r="BC1293" s="366" t="str">
        <f t="shared" si="1211"/>
        <v/>
      </c>
      <c r="BD1293" s="367" t="str">
        <f t="shared" si="1212"/>
        <v/>
      </c>
      <c r="BE1293" s="356"/>
      <c r="BF1293" s="356"/>
      <c r="BG1293" s="356"/>
      <c r="BH1293" s="356"/>
    </row>
    <row r="1294" spans="1:60" ht="21.75" thickBot="1" x14ac:dyDescent="0.4">
      <c r="A1294" s="368" t="s">
        <v>290</v>
      </c>
      <c r="B1294" s="369">
        <v>3</v>
      </c>
      <c r="C1294" s="372"/>
      <c r="D1294" s="814" t="s">
        <v>288</v>
      </c>
      <c r="E1294" s="815"/>
      <c r="F1294" s="373">
        <f>IF(B1290&gt;0,B1294/B1286,"")</f>
        <v>0.5</v>
      </c>
      <c r="G1294" s="368" t="s">
        <v>284</v>
      </c>
      <c r="H1294" s="374"/>
      <c r="I1294" s="375">
        <f>IF(B1289&gt;0,(F1294-F1293)/F1293,"")</f>
        <v>0.50000000000000011</v>
      </c>
      <c r="J1294" s="355"/>
      <c r="Q1294" s="364" t="str">
        <f t="shared" si="1193"/>
        <v/>
      </c>
      <c r="R1294" s="388"/>
      <c r="S1294" s="364" t="str">
        <f t="shared" si="1194"/>
        <v/>
      </c>
      <c r="T1294" s="445" t="str">
        <f t="shared" si="1195"/>
        <v/>
      </c>
      <c r="U1294" s="388"/>
      <c r="V1294" s="445" t="str">
        <f t="shared" si="1196"/>
        <v/>
      </c>
      <c r="W1294" s="388"/>
      <c r="X1294" s="445" t="str">
        <f t="shared" si="1197"/>
        <v/>
      </c>
      <c r="Y1294" s="364" t="str">
        <f t="shared" si="1198"/>
        <v/>
      </c>
      <c r="Z1294" s="388"/>
      <c r="AA1294" s="364" t="str">
        <f t="shared" si="1199"/>
        <v/>
      </c>
      <c r="AB1294" s="445" t="str">
        <f t="shared" si="1200"/>
        <v/>
      </c>
      <c r="AC1294" s="388"/>
      <c r="AD1294" s="445" t="str">
        <f t="shared" si="1201"/>
        <v/>
      </c>
      <c r="AE1294" s="364" t="str">
        <f t="shared" si="1202"/>
        <v/>
      </c>
      <c r="AF1294" s="388"/>
      <c r="AG1294" s="364"/>
      <c r="AH1294" s="445">
        <f t="shared" si="1203"/>
        <v>0.5</v>
      </c>
      <c r="AI1294" s="388"/>
      <c r="AJ1294" s="445">
        <f t="shared" si="1204"/>
        <v>0.50000000000000011</v>
      </c>
      <c r="AK1294" s="364" t="str">
        <f t="shared" si="1205"/>
        <v/>
      </c>
      <c r="AL1294" s="388"/>
      <c r="AM1294" s="364" t="str">
        <f t="shared" si="1206"/>
        <v/>
      </c>
      <c r="AN1294" s="445" t="str">
        <f t="shared" si="1213"/>
        <v/>
      </c>
      <c r="AO1294" s="388"/>
      <c r="AP1294" s="445" t="str">
        <f t="shared" si="1214"/>
        <v/>
      </c>
      <c r="AQ1294" s="434" t="str">
        <f t="shared" si="1215"/>
        <v/>
      </c>
      <c r="AR1294" s="451"/>
      <c r="AS1294" s="434" t="str">
        <f t="shared" si="1216"/>
        <v/>
      </c>
      <c r="AT1294" s="389"/>
      <c r="AU1294" s="435" t="str">
        <f t="shared" si="1217"/>
        <v/>
      </c>
      <c r="AV1294" s="364" t="str">
        <f t="shared" si="1218"/>
        <v/>
      </c>
      <c r="AW1294" s="389"/>
      <c r="AX1294" s="365" t="str">
        <f t="shared" si="1219"/>
        <v/>
      </c>
      <c r="AY1294" s="366" t="str">
        <f t="shared" si="1207"/>
        <v/>
      </c>
      <c r="AZ1294" s="358" t="str">
        <f t="shared" si="1208"/>
        <v/>
      </c>
      <c r="BA1294" s="366" t="str">
        <f t="shared" si="1209"/>
        <v/>
      </c>
      <c r="BB1294" s="358" t="str">
        <f t="shared" si="1210"/>
        <v/>
      </c>
      <c r="BC1294" s="366" t="str">
        <f t="shared" si="1211"/>
        <v/>
      </c>
      <c r="BD1294" s="367" t="str">
        <f t="shared" si="1212"/>
        <v/>
      </c>
      <c r="BE1294" s="356"/>
      <c r="BF1294" s="356"/>
      <c r="BG1294" s="356"/>
      <c r="BH1294" s="356"/>
    </row>
    <row r="1295" spans="1:60" ht="21.75" thickBot="1" x14ac:dyDescent="0.4">
      <c r="A1295" s="368" t="s">
        <v>291</v>
      </c>
      <c r="B1295" s="369">
        <v>2</v>
      </c>
      <c r="C1295" s="372"/>
      <c r="D1295" s="814" t="s">
        <v>288</v>
      </c>
      <c r="E1295" s="815"/>
      <c r="F1295" s="373">
        <f>IF(B1291&gt;0,B1295/B1287,"")</f>
        <v>1</v>
      </c>
      <c r="G1295" s="368" t="s">
        <v>286</v>
      </c>
      <c r="H1295" s="374"/>
      <c r="I1295" s="375">
        <f>IF(B1290&gt;0,(F1295-F1293)/F1293,"")</f>
        <v>2.0000000000000004</v>
      </c>
      <c r="J1295" s="355"/>
      <c r="Q1295" s="364" t="str">
        <f t="shared" si="1193"/>
        <v/>
      </c>
      <c r="R1295" s="388"/>
      <c r="S1295" s="364" t="str">
        <f t="shared" si="1194"/>
        <v/>
      </c>
      <c r="T1295" s="445" t="str">
        <f t="shared" si="1195"/>
        <v/>
      </c>
      <c r="U1295" s="388"/>
      <c r="V1295" s="445" t="str">
        <f t="shared" si="1196"/>
        <v/>
      </c>
      <c r="W1295" s="388"/>
      <c r="X1295" s="445" t="str">
        <f t="shared" si="1197"/>
        <v/>
      </c>
      <c r="Y1295" s="364" t="str">
        <f t="shared" si="1198"/>
        <v/>
      </c>
      <c r="Z1295" s="388"/>
      <c r="AA1295" s="364" t="str">
        <f t="shared" si="1199"/>
        <v/>
      </c>
      <c r="AB1295" s="445" t="str">
        <f t="shared" si="1200"/>
        <v/>
      </c>
      <c r="AC1295" s="388"/>
      <c r="AD1295" s="445" t="str">
        <f t="shared" si="1201"/>
        <v/>
      </c>
      <c r="AE1295" s="364" t="str">
        <f t="shared" si="1202"/>
        <v/>
      </c>
      <c r="AF1295" s="388"/>
      <c r="AG1295" s="364"/>
      <c r="AH1295" s="445" t="str">
        <f t="shared" si="1203"/>
        <v/>
      </c>
      <c r="AI1295" s="388"/>
      <c r="AJ1295" s="445" t="str">
        <f t="shared" si="1204"/>
        <v/>
      </c>
      <c r="AK1295" s="364">
        <f t="shared" si="1205"/>
        <v>1</v>
      </c>
      <c r="AL1295" s="388"/>
      <c r="AM1295" s="364">
        <f t="shared" si="1206"/>
        <v>2.0000000000000004</v>
      </c>
      <c r="AN1295" s="445" t="str">
        <f t="shared" si="1213"/>
        <v/>
      </c>
      <c r="AO1295" s="388"/>
      <c r="AP1295" s="445" t="str">
        <f t="shared" si="1214"/>
        <v/>
      </c>
      <c r="AQ1295" s="434" t="str">
        <f t="shared" si="1215"/>
        <v/>
      </c>
      <c r="AR1295" s="451"/>
      <c r="AS1295" s="434" t="str">
        <f t="shared" si="1216"/>
        <v/>
      </c>
      <c r="AT1295" s="389"/>
      <c r="AU1295" s="435" t="str">
        <f t="shared" si="1217"/>
        <v/>
      </c>
      <c r="AV1295" s="364" t="str">
        <f t="shared" si="1218"/>
        <v/>
      </c>
      <c r="AW1295" s="389"/>
      <c r="AX1295" s="365" t="str">
        <f t="shared" si="1219"/>
        <v/>
      </c>
      <c r="AY1295" s="366" t="str">
        <f t="shared" si="1207"/>
        <v/>
      </c>
      <c r="AZ1295" s="358" t="str">
        <f t="shared" si="1208"/>
        <v/>
      </c>
      <c r="BA1295" s="366" t="str">
        <f t="shared" si="1209"/>
        <v/>
      </c>
      <c r="BB1295" s="358" t="str">
        <f t="shared" si="1210"/>
        <v/>
      </c>
      <c r="BC1295" s="366" t="str">
        <f t="shared" si="1211"/>
        <v/>
      </c>
      <c r="BD1295" s="367" t="str">
        <f t="shared" si="1212"/>
        <v/>
      </c>
      <c r="BE1295" s="356"/>
      <c r="BF1295" s="356"/>
      <c r="BG1295" s="356"/>
      <c r="BH1295" s="356"/>
    </row>
    <row r="1296" spans="1:60" ht="21.75" thickBot="1" x14ac:dyDescent="0.4">
      <c r="A1296" s="368" t="s">
        <v>292</v>
      </c>
      <c r="B1296" s="381">
        <v>0.5</v>
      </c>
      <c r="C1296" s="372"/>
      <c r="D1296" s="368" t="s">
        <v>281</v>
      </c>
      <c r="E1296" s="374"/>
      <c r="F1296" s="375">
        <f>IF(B1296&gt;0,(B1296-B1297)/B1297,"")</f>
        <v>0.66666666666666674</v>
      </c>
      <c r="G1296" s="355"/>
      <c r="H1296" s="355"/>
      <c r="I1296" s="355"/>
      <c r="J1296" s="355"/>
      <c r="Q1296" s="364" t="str">
        <f t="shared" si="1193"/>
        <v/>
      </c>
      <c r="R1296" s="388"/>
      <c r="S1296" s="364" t="str">
        <f t="shared" si="1194"/>
        <v/>
      </c>
      <c r="T1296" s="445" t="str">
        <f t="shared" si="1195"/>
        <v/>
      </c>
      <c r="U1296" s="388"/>
      <c r="V1296" s="445" t="str">
        <f t="shared" si="1196"/>
        <v/>
      </c>
      <c r="W1296" s="388"/>
      <c r="X1296" s="445" t="str">
        <f t="shared" si="1197"/>
        <v/>
      </c>
      <c r="Y1296" s="364" t="str">
        <f t="shared" si="1198"/>
        <v/>
      </c>
      <c r="Z1296" s="388"/>
      <c r="AA1296" s="364" t="str">
        <f t="shared" si="1199"/>
        <v/>
      </c>
      <c r="AB1296" s="445" t="str">
        <f t="shared" si="1200"/>
        <v/>
      </c>
      <c r="AC1296" s="388"/>
      <c r="AD1296" s="445" t="str">
        <f t="shared" si="1201"/>
        <v/>
      </c>
      <c r="AE1296" s="364" t="str">
        <f t="shared" si="1202"/>
        <v/>
      </c>
      <c r="AF1296" s="388"/>
      <c r="AG1296" s="364"/>
      <c r="AH1296" s="445" t="str">
        <f t="shared" si="1203"/>
        <v/>
      </c>
      <c r="AI1296" s="388"/>
      <c r="AJ1296" s="445" t="str">
        <f t="shared" si="1204"/>
        <v/>
      </c>
      <c r="AK1296" s="364" t="str">
        <f t="shared" si="1205"/>
        <v/>
      </c>
      <c r="AL1296" s="388"/>
      <c r="AM1296" s="364" t="str">
        <f t="shared" si="1206"/>
        <v/>
      </c>
      <c r="AN1296" s="445">
        <f t="shared" si="1213"/>
        <v>0.5</v>
      </c>
      <c r="AO1296" s="388"/>
      <c r="AP1296" s="445">
        <f t="shared" si="1214"/>
        <v>0.66666666666666674</v>
      </c>
      <c r="AQ1296" s="434" t="str">
        <f t="shared" si="1215"/>
        <v/>
      </c>
      <c r="AR1296" s="451"/>
      <c r="AS1296" s="434" t="str">
        <f t="shared" si="1216"/>
        <v/>
      </c>
      <c r="AT1296" s="389"/>
      <c r="AU1296" s="435" t="str">
        <f t="shared" si="1217"/>
        <v/>
      </c>
      <c r="AV1296" s="364" t="str">
        <f t="shared" si="1218"/>
        <v/>
      </c>
      <c r="AW1296" s="389"/>
      <c r="AX1296" s="365" t="str">
        <f t="shared" si="1219"/>
        <v/>
      </c>
      <c r="AY1296" s="366" t="str">
        <f t="shared" si="1207"/>
        <v/>
      </c>
      <c r="AZ1296" s="358" t="str">
        <f t="shared" si="1208"/>
        <v/>
      </c>
      <c r="BA1296" s="366" t="str">
        <f t="shared" si="1209"/>
        <v/>
      </c>
      <c r="BB1296" s="358" t="str">
        <f t="shared" si="1210"/>
        <v/>
      </c>
      <c r="BC1296" s="366" t="str">
        <f t="shared" si="1211"/>
        <v/>
      </c>
      <c r="BD1296" s="367" t="str">
        <f t="shared" si="1212"/>
        <v/>
      </c>
      <c r="BE1296" s="356"/>
      <c r="BF1296" s="356"/>
      <c r="BG1296" s="356"/>
      <c r="BH1296" s="356"/>
    </row>
    <row r="1297" spans="1:83" ht="21.75" thickBot="1" x14ac:dyDescent="0.4">
      <c r="A1297" s="368" t="s">
        <v>293</v>
      </c>
      <c r="B1297" s="381">
        <v>0.3</v>
      </c>
      <c r="C1297" s="372"/>
      <c r="D1297" s="382"/>
      <c r="E1297" s="372"/>
      <c r="F1297" s="380"/>
      <c r="G1297" s="355"/>
      <c r="H1297" s="355"/>
      <c r="I1297" s="355"/>
      <c r="J1297" s="355"/>
      <c r="Q1297" s="364" t="str">
        <f t="shared" si="1193"/>
        <v/>
      </c>
      <c r="R1297" s="388"/>
      <c r="S1297" s="364" t="str">
        <f t="shared" si="1194"/>
        <v/>
      </c>
      <c r="T1297" s="445" t="str">
        <f t="shared" si="1195"/>
        <v/>
      </c>
      <c r="U1297" s="388"/>
      <c r="V1297" s="445" t="str">
        <f t="shared" si="1196"/>
        <v/>
      </c>
      <c r="W1297" s="388"/>
      <c r="X1297" s="445" t="str">
        <f t="shared" si="1197"/>
        <v/>
      </c>
      <c r="Y1297" s="364" t="str">
        <f t="shared" si="1198"/>
        <v/>
      </c>
      <c r="Z1297" s="388"/>
      <c r="AA1297" s="364" t="str">
        <f t="shared" si="1199"/>
        <v/>
      </c>
      <c r="AB1297" s="445" t="str">
        <f t="shared" si="1200"/>
        <v/>
      </c>
      <c r="AC1297" s="388"/>
      <c r="AD1297" s="445" t="str">
        <f t="shared" si="1201"/>
        <v/>
      </c>
      <c r="AE1297" s="364" t="str">
        <f t="shared" si="1202"/>
        <v/>
      </c>
      <c r="AF1297" s="388"/>
      <c r="AG1297" s="364"/>
      <c r="AH1297" s="445" t="str">
        <f t="shared" si="1203"/>
        <v/>
      </c>
      <c r="AI1297" s="388"/>
      <c r="AJ1297" s="445" t="str">
        <f t="shared" si="1204"/>
        <v/>
      </c>
      <c r="AK1297" s="364" t="str">
        <f t="shared" si="1205"/>
        <v/>
      </c>
      <c r="AL1297" s="388"/>
      <c r="AM1297" s="364" t="str">
        <f t="shared" si="1206"/>
        <v/>
      </c>
      <c r="AN1297" s="445" t="str">
        <f t="shared" si="1213"/>
        <v/>
      </c>
      <c r="AO1297" s="388"/>
      <c r="AP1297" s="445" t="str">
        <f t="shared" si="1214"/>
        <v/>
      </c>
      <c r="AQ1297" s="434">
        <f t="shared" si="1215"/>
        <v>0.3</v>
      </c>
      <c r="AR1297" s="451"/>
      <c r="AS1297" s="434" t="str">
        <f t="shared" si="1216"/>
        <v/>
      </c>
      <c r="AT1297" s="389"/>
      <c r="AU1297" s="435" t="str">
        <f t="shared" si="1217"/>
        <v/>
      </c>
      <c r="AV1297" s="364" t="str">
        <f t="shared" si="1218"/>
        <v/>
      </c>
      <c r="AW1297" s="389"/>
      <c r="AX1297" s="365" t="str">
        <f t="shared" si="1219"/>
        <v/>
      </c>
      <c r="AY1297" s="366" t="str">
        <f t="shared" si="1207"/>
        <v/>
      </c>
      <c r="AZ1297" s="358" t="str">
        <f t="shared" si="1208"/>
        <v/>
      </c>
      <c r="BA1297" s="366" t="str">
        <f t="shared" si="1209"/>
        <v/>
      </c>
      <c r="BB1297" s="358" t="str">
        <f t="shared" si="1210"/>
        <v/>
      </c>
      <c r="BC1297" s="366" t="str">
        <f t="shared" si="1211"/>
        <v/>
      </c>
      <c r="BD1297" s="367" t="str">
        <f t="shared" si="1212"/>
        <v/>
      </c>
      <c r="BE1297" s="356"/>
      <c r="BF1297" s="356"/>
      <c r="BG1297" s="356"/>
      <c r="BH1297" s="356"/>
    </row>
    <row r="1298" spans="1:83" ht="21.75" thickBot="1" x14ac:dyDescent="0.4">
      <c r="A1298" s="368" t="s">
        <v>294</v>
      </c>
      <c r="B1298" s="381">
        <v>0.15</v>
      </c>
      <c r="C1298" s="372"/>
      <c r="D1298" s="368" t="s">
        <v>284</v>
      </c>
      <c r="E1298" s="374"/>
      <c r="F1298" s="375">
        <f>IF(B1298&gt;0,(B1298-B1297)/B1297,"")</f>
        <v>-0.5</v>
      </c>
      <c r="G1298" s="355"/>
      <c r="H1298" s="355"/>
      <c r="I1298" s="355"/>
      <c r="J1298" s="355"/>
      <c r="Q1298" s="364" t="str">
        <f t="shared" si="1193"/>
        <v/>
      </c>
      <c r="R1298" s="388"/>
      <c r="S1298" s="364" t="str">
        <f t="shared" si="1194"/>
        <v/>
      </c>
      <c r="T1298" s="445" t="str">
        <f t="shared" si="1195"/>
        <v/>
      </c>
      <c r="U1298" s="388"/>
      <c r="V1298" s="445" t="str">
        <f t="shared" si="1196"/>
        <v/>
      </c>
      <c r="W1298" s="388"/>
      <c r="X1298" s="445" t="str">
        <f t="shared" si="1197"/>
        <v/>
      </c>
      <c r="Y1298" s="364" t="str">
        <f t="shared" si="1198"/>
        <v/>
      </c>
      <c r="Z1298" s="388"/>
      <c r="AA1298" s="364" t="str">
        <f t="shared" si="1199"/>
        <v/>
      </c>
      <c r="AB1298" s="445" t="str">
        <f t="shared" si="1200"/>
        <v/>
      </c>
      <c r="AC1298" s="388"/>
      <c r="AD1298" s="445" t="str">
        <f t="shared" si="1201"/>
        <v/>
      </c>
      <c r="AE1298" s="364" t="str">
        <f t="shared" si="1202"/>
        <v/>
      </c>
      <c r="AF1298" s="388"/>
      <c r="AG1298" s="364"/>
      <c r="AH1298" s="445" t="str">
        <f t="shared" si="1203"/>
        <v/>
      </c>
      <c r="AI1298" s="388"/>
      <c r="AJ1298" s="445" t="str">
        <f t="shared" si="1204"/>
        <v/>
      </c>
      <c r="AK1298" s="364" t="str">
        <f t="shared" si="1205"/>
        <v/>
      </c>
      <c r="AL1298" s="388"/>
      <c r="AM1298" s="364" t="str">
        <f t="shared" si="1206"/>
        <v/>
      </c>
      <c r="AN1298" s="445" t="str">
        <f t="shared" si="1213"/>
        <v/>
      </c>
      <c r="AO1298" s="388"/>
      <c r="AP1298" s="445" t="str">
        <f t="shared" si="1214"/>
        <v/>
      </c>
      <c r="AQ1298" s="434" t="str">
        <f t="shared" si="1215"/>
        <v/>
      </c>
      <c r="AR1298" s="451"/>
      <c r="AS1298" s="434">
        <f t="shared" si="1216"/>
        <v>0.15</v>
      </c>
      <c r="AT1298" s="389"/>
      <c r="AU1298" s="435">
        <f t="shared" si="1217"/>
        <v>-0.5</v>
      </c>
      <c r="AV1298" s="364" t="str">
        <f t="shared" si="1218"/>
        <v/>
      </c>
      <c r="AW1298" s="389"/>
      <c r="AX1298" s="365" t="str">
        <f t="shared" si="1219"/>
        <v/>
      </c>
      <c r="AY1298" s="366" t="str">
        <f t="shared" si="1207"/>
        <v/>
      </c>
      <c r="AZ1298" s="358" t="str">
        <f t="shared" si="1208"/>
        <v/>
      </c>
      <c r="BA1298" s="366" t="str">
        <f t="shared" si="1209"/>
        <v/>
      </c>
      <c r="BB1298" s="358" t="str">
        <f t="shared" si="1210"/>
        <v/>
      </c>
      <c r="BC1298" s="366" t="str">
        <f t="shared" si="1211"/>
        <v/>
      </c>
      <c r="BD1298" s="367" t="str">
        <f t="shared" si="1212"/>
        <v/>
      </c>
      <c r="BE1298" s="356"/>
      <c r="BF1298" s="356"/>
      <c r="BG1298" s="356"/>
      <c r="BH1298" s="356"/>
    </row>
    <row r="1299" spans="1:83" ht="21.75" thickBot="1" x14ac:dyDescent="0.4">
      <c r="A1299" s="368" t="s">
        <v>295</v>
      </c>
      <c r="B1299" s="381">
        <v>0.1</v>
      </c>
      <c r="C1299" s="372"/>
      <c r="D1299" s="368" t="s">
        <v>286</v>
      </c>
      <c r="E1299" s="374"/>
      <c r="F1299" s="375">
        <f>IF(B1299&gt;0,(B1299-B1297)/B1297,"")</f>
        <v>-0.66666666666666663</v>
      </c>
      <c r="G1299" s="355"/>
      <c r="H1299" s="355"/>
      <c r="I1299" s="355"/>
      <c r="J1299" s="355"/>
      <c r="Q1299" s="364" t="str">
        <f t="shared" si="1193"/>
        <v/>
      </c>
      <c r="R1299" s="388"/>
      <c r="S1299" s="364" t="str">
        <f t="shared" si="1194"/>
        <v/>
      </c>
      <c r="T1299" s="445" t="str">
        <f t="shared" si="1195"/>
        <v/>
      </c>
      <c r="U1299" s="388"/>
      <c r="V1299" s="445" t="str">
        <f t="shared" si="1196"/>
        <v/>
      </c>
      <c r="W1299" s="388"/>
      <c r="X1299" s="445" t="str">
        <f t="shared" si="1197"/>
        <v/>
      </c>
      <c r="Y1299" s="364" t="str">
        <f t="shared" si="1198"/>
        <v/>
      </c>
      <c r="Z1299" s="388"/>
      <c r="AA1299" s="364" t="str">
        <f t="shared" si="1199"/>
        <v/>
      </c>
      <c r="AB1299" s="445" t="str">
        <f t="shared" si="1200"/>
        <v/>
      </c>
      <c r="AC1299" s="388"/>
      <c r="AD1299" s="445" t="str">
        <f t="shared" si="1201"/>
        <v/>
      </c>
      <c r="AE1299" s="364" t="str">
        <f t="shared" si="1202"/>
        <v/>
      </c>
      <c r="AF1299" s="388"/>
      <c r="AG1299" s="364"/>
      <c r="AH1299" s="445" t="str">
        <f t="shared" si="1203"/>
        <v/>
      </c>
      <c r="AI1299" s="388"/>
      <c r="AJ1299" s="445" t="str">
        <f t="shared" si="1204"/>
        <v/>
      </c>
      <c r="AK1299" s="364" t="str">
        <f t="shared" si="1205"/>
        <v/>
      </c>
      <c r="AL1299" s="388"/>
      <c r="AM1299" s="364" t="str">
        <f t="shared" si="1206"/>
        <v/>
      </c>
      <c r="AN1299" s="445" t="str">
        <f t="shared" si="1213"/>
        <v/>
      </c>
      <c r="AO1299" s="388"/>
      <c r="AP1299" s="445" t="str">
        <f t="shared" si="1214"/>
        <v/>
      </c>
      <c r="AQ1299" s="434" t="str">
        <f t="shared" si="1215"/>
        <v/>
      </c>
      <c r="AR1299" s="451"/>
      <c r="AS1299" s="434" t="str">
        <f t="shared" si="1216"/>
        <v/>
      </c>
      <c r="AT1299" s="389"/>
      <c r="AU1299" s="435" t="str">
        <f t="shared" si="1217"/>
        <v/>
      </c>
      <c r="AV1299" s="364">
        <f t="shared" si="1218"/>
        <v>0.1</v>
      </c>
      <c r="AW1299" s="389"/>
      <c r="AX1299" s="365">
        <f>IF(A1299="16) Qual porcentagem dos recursos financeiros de São Carlos será investida em abastecimento de água e estruturas de saneamento em 2050?   ",F1299,"")</f>
        <v>-0.66666666666666663</v>
      </c>
      <c r="AY1299" s="366" t="str">
        <f t="shared" si="1207"/>
        <v/>
      </c>
      <c r="AZ1299" s="358" t="str">
        <f t="shared" si="1208"/>
        <v/>
      </c>
      <c r="BA1299" s="366" t="str">
        <f t="shared" si="1209"/>
        <v/>
      </c>
      <c r="BB1299" s="358" t="str">
        <f t="shared" si="1210"/>
        <v/>
      </c>
      <c r="BC1299" s="366" t="str">
        <f t="shared" si="1211"/>
        <v/>
      </c>
      <c r="BD1299" s="367" t="str">
        <f t="shared" si="1212"/>
        <v/>
      </c>
      <c r="BE1299" s="356"/>
      <c r="BF1299" s="356"/>
      <c r="BG1299" s="356"/>
      <c r="BH1299" s="356"/>
    </row>
    <row r="1300" spans="1:83" ht="21.75" thickBot="1" x14ac:dyDescent="0.4">
      <c r="A1300" s="355"/>
      <c r="B1300" s="355"/>
      <c r="C1300" s="355"/>
      <c r="D1300" s="355"/>
      <c r="E1300" s="355"/>
      <c r="F1300" s="383"/>
      <c r="G1300" s="355"/>
      <c r="H1300" s="823" t="s">
        <v>296</v>
      </c>
      <c r="I1300" s="823"/>
      <c r="J1300" s="355"/>
      <c r="Q1300" s="364" t="str">
        <f t="shared" si="1193"/>
        <v/>
      </c>
      <c r="R1300" s="388"/>
      <c r="S1300" s="364" t="str">
        <f t="shared" si="1194"/>
        <v/>
      </c>
      <c r="T1300" s="445" t="str">
        <f t="shared" si="1195"/>
        <v/>
      </c>
      <c r="U1300" s="388"/>
      <c r="V1300" s="445" t="str">
        <f t="shared" si="1196"/>
        <v/>
      </c>
      <c r="W1300" s="388"/>
      <c r="X1300" s="445" t="str">
        <f t="shared" si="1197"/>
        <v/>
      </c>
      <c r="Y1300" s="364" t="str">
        <f t="shared" si="1198"/>
        <v/>
      </c>
      <c r="Z1300" s="388"/>
      <c r="AA1300" s="364" t="str">
        <f t="shared" si="1199"/>
        <v/>
      </c>
      <c r="AB1300" s="445" t="str">
        <f t="shared" si="1200"/>
        <v/>
      </c>
      <c r="AC1300" s="388"/>
      <c r="AD1300" s="445" t="str">
        <f t="shared" si="1201"/>
        <v/>
      </c>
      <c r="AE1300" s="364" t="str">
        <f t="shared" si="1202"/>
        <v/>
      </c>
      <c r="AF1300" s="388"/>
      <c r="AG1300" s="364"/>
      <c r="AH1300" s="445" t="str">
        <f t="shared" si="1203"/>
        <v/>
      </c>
      <c r="AI1300" s="388"/>
      <c r="AJ1300" s="445" t="str">
        <f t="shared" si="1204"/>
        <v/>
      </c>
      <c r="AK1300" s="364" t="str">
        <f t="shared" si="1205"/>
        <v/>
      </c>
      <c r="AL1300" s="388"/>
      <c r="AM1300" s="364" t="str">
        <f t="shared" si="1206"/>
        <v/>
      </c>
      <c r="AN1300" s="445" t="str">
        <f t="shared" si="1213"/>
        <v/>
      </c>
      <c r="AO1300" s="388"/>
      <c r="AP1300" s="445" t="str">
        <f t="shared" si="1214"/>
        <v/>
      </c>
      <c r="AQ1300" s="434" t="str">
        <f t="shared" si="1215"/>
        <v/>
      </c>
      <c r="AR1300" s="451"/>
      <c r="AS1300" s="434" t="str">
        <f t="shared" si="1216"/>
        <v/>
      </c>
      <c r="AT1300" s="389"/>
      <c r="AU1300" s="435" t="str">
        <f t="shared" si="1217"/>
        <v/>
      </c>
      <c r="AV1300" s="364" t="str">
        <f t="shared" si="1218"/>
        <v/>
      </c>
      <c r="AW1300" s="389"/>
      <c r="AX1300" s="365" t="str">
        <f t="shared" si="1219"/>
        <v/>
      </c>
      <c r="AY1300" s="366" t="str">
        <f t="shared" si="1207"/>
        <v/>
      </c>
      <c r="AZ1300" s="358" t="str">
        <f t="shared" si="1208"/>
        <v/>
      </c>
      <c r="BA1300" s="366" t="str">
        <f t="shared" si="1209"/>
        <v/>
      </c>
      <c r="BB1300" s="358" t="str">
        <f t="shared" si="1210"/>
        <v/>
      </c>
      <c r="BC1300" s="366" t="str">
        <f t="shared" si="1211"/>
        <v/>
      </c>
      <c r="BD1300" s="367" t="str">
        <f t="shared" si="1212"/>
        <v/>
      </c>
      <c r="BE1300" s="356"/>
      <c r="BF1300" s="356"/>
      <c r="BG1300" s="356"/>
      <c r="BH1300" s="356"/>
    </row>
    <row r="1301" spans="1:83" ht="21.75" thickBot="1" x14ac:dyDescent="0.4">
      <c r="A1301" s="368" t="s">
        <v>297</v>
      </c>
      <c r="B1301" s="820" t="s">
        <v>429</v>
      </c>
      <c r="C1301" s="821"/>
      <c r="D1301" s="821"/>
      <c r="E1301" s="821"/>
      <c r="F1301" s="821"/>
      <c r="G1301" s="822"/>
      <c r="H1301" s="819">
        <v>0</v>
      </c>
      <c r="I1301" s="819"/>
      <c r="J1301" s="355"/>
      <c r="Q1301" s="364" t="str">
        <f t="shared" si="1193"/>
        <v/>
      </c>
      <c r="R1301" s="388"/>
      <c r="S1301" s="364" t="str">
        <f t="shared" si="1194"/>
        <v/>
      </c>
      <c r="T1301" s="445" t="str">
        <f t="shared" si="1195"/>
        <v/>
      </c>
      <c r="U1301" s="388"/>
      <c r="V1301" s="445" t="str">
        <f t="shared" si="1196"/>
        <v/>
      </c>
      <c r="W1301" s="388"/>
      <c r="X1301" s="445" t="str">
        <f t="shared" si="1197"/>
        <v/>
      </c>
      <c r="Y1301" s="364" t="str">
        <f t="shared" si="1198"/>
        <v/>
      </c>
      <c r="Z1301" s="388"/>
      <c r="AA1301" s="364" t="str">
        <f t="shared" si="1199"/>
        <v/>
      </c>
      <c r="AB1301" s="445" t="str">
        <f t="shared" si="1200"/>
        <v/>
      </c>
      <c r="AC1301" s="388"/>
      <c r="AD1301" s="445" t="str">
        <f t="shared" si="1201"/>
        <v/>
      </c>
      <c r="AE1301" s="364" t="str">
        <f t="shared" si="1202"/>
        <v/>
      </c>
      <c r="AF1301" s="388"/>
      <c r="AG1301" s="364"/>
      <c r="AH1301" s="445" t="str">
        <f t="shared" si="1203"/>
        <v/>
      </c>
      <c r="AI1301" s="388"/>
      <c r="AJ1301" s="445" t="str">
        <f t="shared" si="1204"/>
        <v/>
      </c>
      <c r="AK1301" s="364" t="str">
        <f t="shared" si="1205"/>
        <v/>
      </c>
      <c r="AL1301" s="388"/>
      <c r="AM1301" s="364" t="str">
        <f t="shared" si="1206"/>
        <v/>
      </c>
      <c r="AN1301" s="445" t="str">
        <f t="shared" si="1213"/>
        <v/>
      </c>
      <c r="AO1301" s="388"/>
      <c r="AP1301" s="445" t="str">
        <f t="shared" si="1214"/>
        <v/>
      </c>
      <c r="AQ1301" s="434" t="str">
        <f t="shared" si="1215"/>
        <v/>
      </c>
      <c r="AR1301" s="451"/>
      <c r="AS1301" s="434" t="str">
        <f t="shared" si="1216"/>
        <v/>
      </c>
      <c r="AT1301" s="389"/>
      <c r="AU1301" s="435" t="str">
        <f t="shared" si="1217"/>
        <v/>
      </c>
      <c r="AV1301" s="364" t="str">
        <f t="shared" si="1218"/>
        <v/>
      </c>
      <c r="AW1301" s="389"/>
      <c r="AX1301" s="365" t="str">
        <f t="shared" si="1219"/>
        <v/>
      </c>
      <c r="AY1301" s="366">
        <f t="shared" si="1207"/>
        <v>0</v>
      </c>
      <c r="AZ1301" s="358" t="str">
        <f t="shared" si="1208"/>
        <v/>
      </c>
      <c r="BA1301" s="366" t="str">
        <f t="shared" si="1209"/>
        <v/>
      </c>
      <c r="BB1301" s="358" t="str">
        <f t="shared" si="1210"/>
        <v/>
      </c>
      <c r="BC1301" s="366" t="str">
        <f t="shared" si="1211"/>
        <v/>
      </c>
      <c r="BD1301" s="367" t="str">
        <f t="shared" si="1212"/>
        <v/>
      </c>
      <c r="BE1301" s="356"/>
      <c r="BF1301" s="356"/>
      <c r="BG1301" s="356"/>
      <c r="BH1301" s="356"/>
    </row>
    <row r="1302" spans="1:83" ht="21.75" thickBot="1" x14ac:dyDescent="0.4">
      <c r="A1302" s="368" t="s">
        <v>299</v>
      </c>
      <c r="B1302" s="820" t="s">
        <v>300</v>
      </c>
      <c r="C1302" s="821"/>
      <c r="D1302" s="821"/>
      <c r="E1302" s="821"/>
      <c r="F1302" s="821"/>
      <c r="G1302" s="822"/>
      <c r="H1302" s="819">
        <v>1</v>
      </c>
      <c r="I1302" s="819"/>
      <c r="J1302" s="355"/>
      <c r="Q1302" s="364" t="str">
        <f t="shared" si="1193"/>
        <v/>
      </c>
      <c r="R1302" s="388"/>
      <c r="S1302" s="364" t="str">
        <f t="shared" si="1194"/>
        <v/>
      </c>
      <c r="T1302" s="445" t="str">
        <f t="shared" si="1195"/>
        <v/>
      </c>
      <c r="U1302" s="388"/>
      <c r="V1302" s="445" t="str">
        <f t="shared" si="1196"/>
        <v/>
      </c>
      <c r="W1302" s="388"/>
      <c r="X1302" s="445" t="str">
        <f t="shared" si="1197"/>
        <v/>
      </c>
      <c r="Y1302" s="364" t="str">
        <f t="shared" si="1198"/>
        <v/>
      </c>
      <c r="Z1302" s="388"/>
      <c r="AA1302" s="364" t="str">
        <f t="shared" si="1199"/>
        <v/>
      </c>
      <c r="AB1302" s="445" t="str">
        <f t="shared" si="1200"/>
        <v/>
      </c>
      <c r="AC1302" s="388"/>
      <c r="AD1302" s="445" t="str">
        <f t="shared" si="1201"/>
        <v/>
      </c>
      <c r="AE1302" s="364" t="str">
        <f t="shared" si="1202"/>
        <v/>
      </c>
      <c r="AF1302" s="388"/>
      <c r="AG1302" s="364"/>
      <c r="AH1302" s="445" t="str">
        <f t="shared" si="1203"/>
        <v/>
      </c>
      <c r="AI1302" s="388"/>
      <c r="AJ1302" s="445" t="str">
        <f t="shared" si="1204"/>
        <v/>
      </c>
      <c r="AK1302" s="364" t="str">
        <f t="shared" si="1205"/>
        <v/>
      </c>
      <c r="AL1302" s="388"/>
      <c r="AM1302" s="364" t="str">
        <f t="shared" si="1206"/>
        <v/>
      </c>
      <c r="AN1302" s="445" t="str">
        <f t="shared" si="1213"/>
        <v/>
      </c>
      <c r="AO1302" s="388"/>
      <c r="AP1302" s="445" t="str">
        <f t="shared" si="1214"/>
        <v/>
      </c>
      <c r="AQ1302" s="434" t="str">
        <f t="shared" si="1215"/>
        <v/>
      </c>
      <c r="AR1302" s="451"/>
      <c r="AS1302" s="434" t="str">
        <f t="shared" si="1216"/>
        <v/>
      </c>
      <c r="AT1302" s="389"/>
      <c r="AU1302" s="435" t="str">
        <f t="shared" si="1217"/>
        <v/>
      </c>
      <c r="AV1302" s="364" t="str">
        <f t="shared" si="1218"/>
        <v/>
      </c>
      <c r="AW1302" s="389"/>
      <c r="AX1302" s="365" t="str">
        <f t="shared" si="1219"/>
        <v/>
      </c>
      <c r="AY1302" s="366" t="str">
        <f t="shared" si="1207"/>
        <v/>
      </c>
      <c r="AZ1302" s="358">
        <f t="shared" si="1208"/>
        <v>1</v>
      </c>
      <c r="BA1302" s="366" t="str">
        <f t="shared" si="1209"/>
        <v/>
      </c>
      <c r="BB1302" s="358" t="str">
        <f t="shared" si="1210"/>
        <v/>
      </c>
      <c r="BC1302" s="366" t="str">
        <f t="shared" si="1211"/>
        <v/>
      </c>
      <c r="BD1302" s="367" t="str">
        <f t="shared" si="1212"/>
        <v/>
      </c>
      <c r="BE1302" s="356"/>
      <c r="BF1302" s="356"/>
      <c r="BG1302" s="356"/>
      <c r="BH1302" s="356"/>
    </row>
    <row r="1303" spans="1:83" ht="21.75" thickBot="1" x14ac:dyDescent="0.4">
      <c r="A1303" s="368" t="s">
        <v>301</v>
      </c>
      <c r="B1303" s="820" t="s">
        <v>429</v>
      </c>
      <c r="C1303" s="821"/>
      <c r="D1303" s="821"/>
      <c r="E1303" s="821"/>
      <c r="F1303" s="821"/>
      <c r="G1303" s="822"/>
      <c r="H1303" s="819">
        <v>0</v>
      </c>
      <c r="I1303" s="819"/>
      <c r="J1303" s="355"/>
      <c r="Q1303" s="364" t="str">
        <f t="shared" si="1193"/>
        <v/>
      </c>
      <c r="R1303" s="388"/>
      <c r="S1303" s="364" t="str">
        <f t="shared" si="1194"/>
        <v/>
      </c>
      <c r="T1303" s="445" t="str">
        <f t="shared" si="1195"/>
        <v/>
      </c>
      <c r="U1303" s="388"/>
      <c r="V1303" s="445" t="str">
        <f t="shared" si="1196"/>
        <v/>
      </c>
      <c r="W1303" s="388"/>
      <c r="X1303" s="445" t="str">
        <f t="shared" si="1197"/>
        <v/>
      </c>
      <c r="Y1303" s="364" t="str">
        <f t="shared" si="1198"/>
        <v/>
      </c>
      <c r="Z1303" s="388"/>
      <c r="AA1303" s="364" t="str">
        <f t="shared" si="1199"/>
        <v/>
      </c>
      <c r="AB1303" s="445" t="str">
        <f t="shared" si="1200"/>
        <v/>
      </c>
      <c r="AC1303" s="388"/>
      <c r="AD1303" s="445" t="str">
        <f t="shared" si="1201"/>
        <v/>
      </c>
      <c r="AE1303" s="364" t="str">
        <f t="shared" si="1202"/>
        <v/>
      </c>
      <c r="AF1303" s="388"/>
      <c r="AG1303" s="364"/>
      <c r="AH1303" s="445" t="str">
        <f t="shared" si="1203"/>
        <v/>
      </c>
      <c r="AI1303" s="388"/>
      <c r="AJ1303" s="445" t="str">
        <f t="shared" si="1204"/>
        <v/>
      </c>
      <c r="AK1303" s="364" t="str">
        <f t="shared" si="1205"/>
        <v/>
      </c>
      <c r="AL1303" s="388"/>
      <c r="AM1303" s="364" t="str">
        <f t="shared" si="1206"/>
        <v/>
      </c>
      <c r="AN1303" s="445" t="str">
        <f t="shared" si="1213"/>
        <v/>
      </c>
      <c r="AO1303" s="388"/>
      <c r="AP1303" s="445" t="str">
        <f t="shared" si="1214"/>
        <v/>
      </c>
      <c r="AQ1303" s="434" t="str">
        <f t="shared" si="1215"/>
        <v/>
      </c>
      <c r="AR1303" s="451"/>
      <c r="AS1303" s="434" t="str">
        <f t="shared" si="1216"/>
        <v/>
      </c>
      <c r="AT1303" s="389"/>
      <c r="AU1303" s="435" t="str">
        <f t="shared" si="1217"/>
        <v/>
      </c>
      <c r="AV1303" s="364" t="str">
        <f t="shared" si="1218"/>
        <v/>
      </c>
      <c r="AW1303" s="389"/>
      <c r="AX1303" s="365" t="str">
        <f t="shared" si="1219"/>
        <v/>
      </c>
      <c r="AY1303" s="366" t="str">
        <f t="shared" si="1207"/>
        <v/>
      </c>
      <c r="AZ1303" s="358" t="str">
        <f t="shared" si="1208"/>
        <v/>
      </c>
      <c r="BA1303" s="366">
        <f t="shared" si="1209"/>
        <v>0</v>
      </c>
      <c r="BB1303" s="358" t="str">
        <f t="shared" si="1210"/>
        <v/>
      </c>
      <c r="BC1303" s="366" t="str">
        <f t="shared" si="1211"/>
        <v/>
      </c>
      <c r="BD1303" s="367" t="str">
        <f t="shared" si="1212"/>
        <v/>
      </c>
      <c r="BE1303" s="356"/>
      <c r="BF1303" s="356"/>
      <c r="BG1303" s="356"/>
      <c r="BH1303" s="356"/>
    </row>
    <row r="1304" spans="1:83" ht="21.75" thickBot="1" x14ac:dyDescent="0.4">
      <c r="A1304" s="368" t="s">
        <v>302</v>
      </c>
      <c r="B1304" s="820" t="s">
        <v>450</v>
      </c>
      <c r="C1304" s="821"/>
      <c r="D1304" s="821"/>
      <c r="E1304" s="821"/>
      <c r="F1304" s="821"/>
      <c r="G1304" s="822"/>
      <c r="H1304" s="819">
        <v>1</v>
      </c>
      <c r="I1304" s="819"/>
      <c r="J1304" s="355"/>
      <c r="Q1304" s="364" t="str">
        <f t="shared" si="1193"/>
        <v/>
      </c>
      <c r="R1304" s="388"/>
      <c r="S1304" s="364" t="str">
        <f t="shared" si="1194"/>
        <v/>
      </c>
      <c r="T1304" s="445" t="str">
        <f t="shared" si="1195"/>
        <v/>
      </c>
      <c r="U1304" s="388"/>
      <c r="V1304" s="445" t="str">
        <f t="shared" si="1196"/>
        <v/>
      </c>
      <c r="W1304" s="388"/>
      <c r="X1304" s="445" t="str">
        <f t="shared" si="1197"/>
        <v/>
      </c>
      <c r="Y1304" s="364" t="str">
        <f t="shared" si="1198"/>
        <v/>
      </c>
      <c r="Z1304" s="388"/>
      <c r="AA1304" s="364" t="str">
        <f t="shared" si="1199"/>
        <v/>
      </c>
      <c r="AB1304" s="445" t="str">
        <f t="shared" si="1200"/>
        <v/>
      </c>
      <c r="AC1304" s="388"/>
      <c r="AD1304" s="445" t="str">
        <f t="shared" si="1201"/>
        <v/>
      </c>
      <c r="AE1304" s="364" t="str">
        <f t="shared" si="1202"/>
        <v/>
      </c>
      <c r="AF1304" s="388"/>
      <c r="AG1304" s="364"/>
      <c r="AH1304" s="445" t="str">
        <f t="shared" si="1203"/>
        <v/>
      </c>
      <c r="AI1304" s="388"/>
      <c r="AJ1304" s="445" t="str">
        <f t="shared" si="1204"/>
        <v/>
      </c>
      <c r="AK1304" s="364" t="str">
        <f t="shared" si="1205"/>
        <v/>
      </c>
      <c r="AL1304" s="388"/>
      <c r="AM1304" s="364" t="str">
        <f t="shared" si="1206"/>
        <v/>
      </c>
      <c r="AN1304" s="445" t="str">
        <f t="shared" si="1213"/>
        <v/>
      </c>
      <c r="AO1304" s="388"/>
      <c r="AP1304" s="445" t="str">
        <f t="shared" si="1214"/>
        <v/>
      </c>
      <c r="AQ1304" s="434" t="str">
        <f t="shared" si="1215"/>
        <v/>
      </c>
      <c r="AR1304" s="451"/>
      <c r="AS1304" s="434" t="str">
        <f t="shared" si="1216"/>
        <v/>
      </c>
      <c r="AT1304" s="389"/>
      <c r="AU1304" s="435" t="str">
        <f t="shared" si="1217"/>
        <v/>
      </c>
      <c r="AV1304" s="364" t="str">
        <f t="shared" si="1218"/>
        <v/>
      </c>
      <c r="AW1304" s="389"/>
      <c r="AX1304" s="365" t="str">
        <f t="shared" si="1219"/>
        <v/>
      </c>
      <c r="AY1304" s="366" t="str">
        <f t="shared" si="1207"/>
        <v/>
      </c>
      <c r="AZ1304" s="358" t="str">
        <f t="shared" si="1208"/>
        <v/>
      </c>
      <c r="BA1304" s="366" t="str">
        <f t="shared" si="1209"/>
        <v/>
      </c>
      <c r="BB1304" s="358">
        <f t="shared" si="1210"/>
        <v>1</v>
      </c>
      <c r="BC1304" s="366" t="str">
        <f t="shared" si="1211"/>
        <v/>
      </c>
      <c r="BD1304" s="367" t="str">
        <f t="shared" si="1212"/>
        <v/>
      </c>
      <c r="BE1304" s="356"/>
      <c r="BF1304" s="356"/>
      <c r="BG1304" s="356"/>
      <c r="BH1304" s="356"/>
    </row>
    <row r="1305" spans="1:83" ht="21.75" thickBot="1" x14ac:dyDescent="0.4">
      <c r="A1305" s="368" t="s">
        <v>303</v>
      </c>
      <c r="B1305" s="820" t="s">
        <v>451</v>
      </c>
      <c r="C1305" s="821"/>
      <c r="D1305" s="821"/>
      <c r="E1305" s="821"/>
      <c r="F1305" s="821"/>
      <c r="G1305" s="822"/>
      <c r="H1305" s="819">
        <v>1</v>
      </c>
      <c r="I1305" s="819"/>
      <c r="J1305" s="355"/>
      <c r="Q1305" s="364" t="str">
        <f t="shared" si="1193"/>
        <v/>
      </c>
      <c r="R1305" s="388"/>
      <c r="S1305" s="364" t="str">
        <f t="shared" si="1194"/>
        <v/>
      </c>
      <c r="T1305" s="445" t="str">
        <f t="shared" si="1195"/>
        <v/>
      </c>
      <c r="U1305" s="388"/>
      <c r="V1305" s="445" t="str">
        <f t="shared" si="1196"/>
        <v/>
      </c>
      <c r="W1305" s="388"/>
      <c r="X1305" s="445" t="str">
        <f t="shared" si="1197"/>
        <v/>
      </c>
      <c r="Y1305" s="364" t="str">
        <f t="shared" si="1198"/>
        <v/>
      </c>
      <c r="Z1305" s="388"/>
      <c r="AA1305" s="364" t="str">
        <f t="shared" si="1199"/>
        <v/>
      </c>
      <c r="AB1305" s="445" t="str">
        <f t="shared" si="1200"/>
        <v/>
      </c>
      <c r="AC1305" s="388"/>
      <c r="AD1305" s="445" t="str">
        <f t="shared" si="1201"/>
        <v/>
      </c>
      <c r="AE1305" s="364" t="str">
        <f t="shared" si="1202"/>
        <v/>
      </c>
      <c r="AF1305" s="388"/>
      <c r="AG1305" s="364"/>
      <c r="AH1305" s="445" t="str">
        <f t="shared" si="1203"/>
        <v/>
      </c>
      <c r="AI1305" s="388"/>
      <c r="AJ1305" s="445" t="str">
        <f t="shared" si="1204"/>
        <v/>
      </c>
      <c r="AK1305" s="364" t="str">
        <f t="shared" si="1205"/>
        <v/>
      </c>
      <c r="AL1305" s="388"/>
      <c r="AM1305" s="364" t="str">
        <f t="shared" si="1206"/>
        <v/>
      </c>
      <c r="AN1305" s="445" t="str">
        <f t="shared" si="1213"/>
        <v/>
      </c>
      <c r="AO1305" s="388"/>
      <c r="AP1305" s="445" t="str">
        <f t="shared" si="1214"/>
        <v/>
      </c>
      <c r="AQ1305" s="434" t="str">
        <f t="shared" si="1215"/>
        <v/>
      </c>
      <c r="AR1305" s="451"/>
      <c r="AS1305" s="434" t="str">
        <f t="shared" si="1216"/>
        <v/>
      </c>
      <c r="AT1305" s="389"/>
      <c r="AU1305" s="435" t="str">
        <f t="shared" si="1217"/>
        <v/>
      </c>
      <c r="AV1305" s="364" t="str">
        <f t="shared" si="1218"/>
        <v/>
      </c>
      <c r="AW1305" s="389"/>
      <c r="AX1305" s="365" t="str">
        <f t="shared" si="1219"/>
        <v/>
      </c>
      <c r="AY1305" s="366" t="str">
        <f t="shared" si="1207"/>
        <v/>
      </c>
      <c r="AZ1305" s="358" t="str">
        <f t="shared" si="1208"/>
        <v/>
      </c>
      <c r="BA1305" s="366" t="str">
        <f t="shared" si="1209"/>
        <v/>
      </c>
      <c r="BB1305" s="358" t="str">
        <f t="shared" si="1210"/>
        <v/>
      </c>
      <c r="BC1305" s="366">
        <f t="shared" si="1211"/>
        <v>1</v>
      </c>
      <c r="BD1305" s="367" t="str">
        <f t="shared" si="1212"/>
        <v/>
      </c>
      <c r="BE1305" s="356"/>
      <c r="BF1305" s="356"/>
      <c r="BG1305" s="356"/>
      <c r="BH1305" s="356"/>
    </row>
    <row r="1306" spans="1:83" ht="21.75" thickBot="1" x14ac:dyDescent="0.4">
      <c r="A1306" s="368" t="s">
        <v>305</v>
      </c>
      <c r="B1306" s="820"/>
      <c r="C1306" s="821"/>
      <c r="D1306" s="821"/>
      <c r="E1306" s="821"/>
      <c r="F1306" s="821"/>
      <c r="G1306" s="822"/>
      <c r="H1306" s="819"/>
      <c r="I1306" s="819"/>
      <c r="J1306" s="355"/>
      <c r="Q1306" s="364" t="str">
        <f t="shared" si="1193"/>
        <v/>
      </c>
      <c r="R1306" s="388"/>
      <c r="S1306" s="364" t="str">
        <f t="shared" si="1194"/>
        <v/>
      </c>
      <c r="T1306" s="445" t="str">
        <f t="shared" si="1195"/>
        <v/>
      </c>
      <c r="U1306" s="388"/>
      <c r="V1306" s="445" t="str">
        <f t="shared" si="1196"/>
        <v/>
      </c>
      <c r="W1306" s="388"/>
      <c r="X1306" s="445" t="str">
        <f t="shared" si="1197"/>
        <v/>
      </c>
      <c r="Y1306" s="364" t="str">
        <f t="shared" si="1198"/>
        <v/>
      </c>
      <c r="Z1306" s="388"/>
      <c r="AA1306" s="364" t="str">
        <f t="shared" si="1199"/>
        <v/>
      </c>
      <c r="AB1306" s="445" t="str">
        <f t="shared" si="1200"/>
        <v/>
      </c>
      <c r="AC1306" s="388"/>
      <c r="AD1306" s="445" t="str">
        <f t="shared" si="1201"/>
        <v/>
      </c>
      <c r="AE1306" s="364" t="str">
        <f t="shared" si="1202"/>
        <v/>
      </c>
      <c r="AF1306" s="388"/>
      <c r="AG1306" s="364"/>
      <c r="AH1306" s="445" t="str">
        <f t="shared" si="1203"/>
        <v/>
      </c>
      <c r="AI1306" s="388"/>
      <c r="AJ1306" s="445" t="str">
        <f t="shared" si="1204"/>
        <v/>
      </c>
      <c r="AK1306" s="364" t="str">
        <f t="shared" si="1205"/>
        <v/>
      </c>
      <c r="AL1306" s="388"/>
      <c r="AM1306" s="364" t="str">
        <f t="shared" si="1206"/>
        <v/>
      </c>
      <c r="AN1306" s="445" t="str">
        <f t="shared" si="1213"/>
        <v/>
      </c>
      <c r="AO1306" s="388"/>
      <c r="AP1306" s="445" t="str">
        <f t="shared" si="1214"/>
        <v/>
      </c>
      <c r="AQ1306" s="434" t="str">
        <f t="shared" si="1215"/>
        <v/>
      </c>
      <c r="AR1306" s="451"/>
      <c r="AS1306" s="434" t="str">
        <f t="shared" si="1216"/>
        <v/>
      </c>
      <c r="AT1306" s="389"/>
      <c r="AU1306" s="435" t="str">
        <f t="shared" si="1217"/>
        <v/>
      </c>
      <c r="AV1306" s="364" t="str">
        <f t="shared" si="1218"/>
        <v/>
      </c>
      <c r="AW1306" s="389"/>
      <c r="AX1306" s="365" t="str">
        <f t="shared" si="1219"/>
        <v/>
      </c>
      <c r="AY1306" s="366" t="str">
        <f t="shared" si="1207"/>
        <v/>
      </c>
      <c r="AZ1306" s="358" t="str">
        <f t="shared" si="1208"/>
        <v/>
      </c>
      <c r="BA1306" s="366" t="str">
        <f t="shared" si="1209"/>
        <v/>
      </c>
      <c r="BB1306" s="358" t="str">
        <f t="shared" si="1210"/>
        <v/>
      </c>
      <c r="BC1306" s="366" t="str">
        <f t="shared" si="1211"/>
        <v/>
      </c>
      <c r="BD1306" s="367">
        <f t="shared" si="1212"/>
        <v>0</v>
      </c>
      <c r="BE1306" s="356"/>
      <c r="BF1306" s="356"/>
      <c r="BG1306" s="356"/>
      <c r="BH1306" s="356"/>
      <c r="BJ1306" s="360" t="str">
        <f>IF(B1281&lt;20,SUM(AY1280:BC1306),"")</f>
        <v/>
      </c>
      <c r="BK1306" s="360" t="str">
        <f>IF(AND(B1281&gt;19,B1281&lt;31),SUM(AY1280:BC1306),"")</f>
        <v/>
      </c>
      <c r="BL1306" s="360">
        <f>IF(B1281&gt;30,SUM(AY1280:BC1306),"")</f>
        <v>3</v>
      </c>
      <c r="BM1306" s="356"/>
      <c r="BN1306" s="360" t="str">
        <f>IF(AND(B1281&lt;20,BJ1306=0),1,"")</f>
        <v/>
      </c>
      <c r="BO1306" s="360" t="str">
        <f>IF(AND(B1281&lt;20,BJ1306=1),1,"")</f>
        <v/>
      </c>
      <c r="BP1306" s="360" t="str">
        <f>IF(AND(B1281&lt;20,BJ1306=2),1,"")</f>
        <v/>
      </c>
      <c r="BQ1306" s="360" t="str">
        <f>IF(AND(B1281&lt;20,BJ1306=3),1,"")</f>
        <v/>
      </c>
      <c r="BR1306" s="360" t="str">
        <f>IF(AND(B1281&lt;20,BJ1306=4),1,"")</f>
        <v/>
      </c>
      <c r="BS1306" s="360" t="str">
        <f>IF(AND(B1281&lt;20,BJ1306=5),1,"")</f>
        <v/>
      </c>
      <c r="BT1306" s="360" t="str">
        <f>IF(AND(AND(B1281&gt;19,B1281&lt;31),BK1306=0),1,"")</f>
        <v/>
      </c>
      <c r="BU1306" s="360" t="str">
        <f>IF(AND(AND(B1281&gt;19,B1281&lt;31),BK1306=1),1,"")</f>
        <v/>
      </c>
      <c r="BV1306" s="360" t="str">
        <f>IF(AND(AND(B1281&gt;19,B1281&lt;31),BK1306=2),1,"")</f>
        <v/>
      </c>
      <c r="BW1306" s="360" t="str">
        <f>IF(AND(AND(B1281&gt;19,B1281&lt;31),BK1306=3),1,"")</f>
        <v/>
      </c>
      <c r="BX1306" s="360" t="str">
        <f>IF(AND(AND(B1281&gt;19,B1281&lt;31),BK1306=4),1,"")</f>
        <v/>
      </c>
      <c r="BY1306" s="360" t="str">
        <f>IF(AND(AND(B1281&gt;19,B1281&lt;31),BK1306=5),1,"")</f>
        <v/>
      </c>
      <c r="BZ1306" s="360" t="str">
        <f>IF(AND(B1281&gt;30,BL1306=0),1,"")</f>
        <v/>
      </c>
      <c r="CA1306" s="360" t="str">
        <f>IF(AND(B1281&gt;30,BL1306=1),1,"")</f>
        <v/>
      </c>
      <c r="CB1306" s="360" t="str">
        <f>IF(AND(B1281&gt;30,BL1306=2),1,"")</f>
        <v/>
      </c>
      <c r="CC1306" s="360">
        <f>IF(AND(B1281&gt;30,BL1306=3),1,"")</f>
        <v>1</v>
      </c>
      <c r="CD1306" s="360" t="str">
        <f>IF(AND(B1281&gt;30,BL1306=4),1,"")</f>
        <v/>
      </c>
      <c r="CE1306" s="360" t="str">
        <f>IF(AND(B1281&gt;30,BL1306=5),1,"")</f>
        <v/>
      </c>
    </row>
    <row r="1307" spans="1:83" ht="36" x14ac:dyDescent="0.35">
      <c r="A1307" s="818" t="str">
        <f>CONCATENATE("Voluntário",J1307)</f>
        <v>Voluntário46</v>
      </c>
      <c r="B1307" s="818"/>
      <c r="C1307" s="818"/>
      <c r="D1307" s="818"/>
      <c r="E1307" s="818"/>
      <c r="F1307" s="818"/>
      <c r="G1307" s="818"/>
      <c r="H1307" s="818"/>
      <c r="I1307" s="818"/>
      <c r="J1307" s="355">
        <f>J1278+1</f>
        <v>46</v>
      </c>
      <c r="Q1307" s="396"/>
      <c r="S1307" s="396"/>
      <c r="T1307" s="396"/>
      <c r="V1307" s="396"/>
      <c r="X1307" s="396"/>
      <c r="Y1307" s="396"/>
      <c r="AA1307" s="396"/>
      <c r="AB1307" s="396"/>
      <c r="AD1307" s="396"/>
      <c r="AE1307" s="396"/>
      <c r="AG1307" s="396"/>
      <c r="AH1307" s="396"/>
      <c r="AJ1307" s="396"/>
      <c r="AK1307" s="396"/>
      <c r="AM1307" s="396"/>
      <c r="AN1307" s="396"/>
      <c r="AP1307" s="396"/>
      <c r="AV1307" s="396"/>
      <c r="AX1307" s="397"/>
      <c r="AY1307" s="398"/>
      <c r="AZ1307" s="399"/>
      <c r="BA1307" s="398"/>
      <c r="BB1307" s="399"/>
      <c r="BC1307" s="398"/>
      <c r="BD1307" s="398"/>
      <c r="BE1307" s="356"/>
      <c r="BF1307" s="356"/>
      <c r="BG1307" s="356"/>
      <c r="BH1307" s="356"/>
    </row>
    <row r="1308" spans="1:83" ht="21" x14ac:dyDescent="0.35">
      <c r="A1308" s="355"/>
      <c r="B1308" s="355"/>
      <c r="C1308" s="355"/>
      <c r="D1308" s="355"/>
      <c r="E1308" s="355"/>
      <c r="F1308" s="355"/>
      <c r="G1308" s="355"/>
      <c r="H1308" s="355"/>
      <c r="I1308" s="355"/>
      <c r="J1308" s="355"/>
      <c r="Q1308" s="396"/>
      <c r="S1308" s="396"/>
      <c r="T1308" s="396"/>
      <c r="V1308" s="396"/>
      <c r="X1308" s="396"/>
      <c r="Y1308" s="396"/>
      <c r="AA1308" s="396"/>
      <c r="AB1308" s="396"/>
      <c r="AD1308" s="396"/>
      <c r="AE1308" s="396"/>
      <c r="AG1308" s="396"/>
      <c r="AH1308" s="396"/>
      <c r="AJ1308" s="396"/>
      <c r="AK1308" s="396"/>
      <c r="AM1308" s="396"/>
      <c r="AN1308" s="396"/>
      <c r="AP1308" s="396"/>
      <c r="AV1308" s="396"/>
      <c r="AX1308" s="397"/>
      <c r="AY1308" s="398"/>
      <c r="AZ1308" s="399"/>
      <c r="BA1308" s="398"/>
      <c r="BB1308" s="399"/>
      <c r="BC1308" s="398"/>
      <c r="BD1308" s="398"/>
      <c r="BE1308" s="356"/>
      <c r="BF1308" s="356"/>
      <c r="BG1308" s="356"/>
      <c r="BH1308" s="356"/>
    </row>
    <row r="1309" spans="1:83" ht="21" x14ac:dyDescent="0.35">
      <c r="A1309" s="356" t="s">
        <v>271</v>
      </c>
      <c r="B1309" s="819" t="s">
        <v>452</v>
      </c>
      <c r="C1309" s="819"/>
      <c r="D1309" s="819"/>
      <c r="E1309" s="819"/>
      <c r="F1309" s="819"/>
      <c r="G1309" s="819"/>
      <c r="H1309" s="819"/>
      <c r="I1309" s="819"/>
      <c r="J1309" s="355"/>
      <c r="Q1309" s="396"/>
      <c r="S1309" s="396"/>
      <c r="T1309" s="396"/>
      <c r="V1309" s="396"/>
      <c r="X1309" s="396"/>
      <c r="Y1309" s="396"/>
      <c r="AA1309" s="396"/>
      <c r="AB1309" s="396"/>
      <c r="AD1309" s="396"/>
      <c r="AE1309" s="396"/>
      <c r="AG1309" s="396"/>
      <c r="AH1309" s="396"/>
      <c r="AJ1309" s="396"/>
      <c r="AK1309" s="396"/>
      <c r="AM1309" s="396"/>
      <c r="AN1309" s="396"/>
      <c r="AP1309" s="396"/>
      <c r="AV1309" s="396"/>
      <c r="AX1309" s="397"/>
      <c r="AY1309" s="398"/>
      <c r="AZ1309" s="399"/>
      <c r="BA1309" s="398"/>
      <c r="BB1309" s="399"/>
      <c r="BC1309" s="398"/>
      <c r="BD1309" s="398"/>
      <c r="BE1309" s="356"/>
      <c r="BF1309" s="356"/>
      <c r="BG1309" s="356"/>
      <c r="BH1309" s="356"/>
    </row>
    <row r="1310" spans="1:83" ht="21" x14ac:dyDescent="0.35">
      <c r="A1310" s="356" t="s">
        <v>272</v>
      </c>
      <c r="B1310" s="819">
        <v>3</v>
      </c>
      <c r="C1310" s="819"/>
      <c r="D1310" s="819"/>
      <c r="E1310" s="819"/>
      <c r="F1310" s="819"/>
      <c r="G1310" s="819"/>
      <c r="H1310" s="819"/>
      <c r="I1310" s="819"/>
      <c r="J1310" s="355"/>
      <c r="Q1310" s="396"/>
      <c r="S1310" s="396"/>
      <c r="T1310" s="396"/>
      <c r="V1310" s="396"/>
      <c r="X1310" s="396"/>
      <c r="Y1310" s="396"/>
      <c r="AA1310" s="396"/>
      <c r="AB1310" s="396"/>
      <c r="AD1310" s="396"/>
      <c r="AE1310" s="396"/>
      <c r="AG1310" s="396"/>
      <c r="AH1310" s="396"/>
      <c r="AJ1310" s="396"/>
      <c r="AK1310" s="396"/>
      <c r="AM1310" s="396"/>
      <c r="AN1310" s="396"/>
      <c r="AP1310" s="396"/>
      <c r="AV1310" s="396"/>
      <c r="AX1310" s="397"/>
      <c r="AY1310" s="398"/>
      <c r="AZ1310" s="399"/>
      <c r="BA1310" s="398"/>
      <c r="BB1310" s="399"/>
      <c r="BC1310" s="398"/>
      <c r="BD1310" s="398"/>
      <c r="BE1310" s="356"/>
      <c r="BF1310" s="360">
        <f>IF(B1310&lt;20,1,"")</f>
        <v>1</v>
      </c>
      <c r="BG1310" s="360" t="str">
        <f>IF(AND(B1310&gt;19,B1310&lt;31),1,"")</f>
        <v/>
      </c>
      <c r="BH1310" s="360" t="str">
        <f>IF(B1310&gt;30,1,"")</f>
        <v/>
      </c>
    </row>
    <row r="1311" spans="1:83" ht="21" x14ac:dyDescent="0.35">
      <c r="A1311" s="356" t="s">
        <v>273</v>
      </c>
      <c r="B1311" s="819" t="s">
        <v>453</v>
      </c>
      <c r="C1311" s="819"/>
      <c r="D1311" s="819"/>
      <c r="E1311" s="819"/>
      <c r="F1311" s="819"/>
      <c r="G1311" s="819"/>
      <c r="H1311" s="819"/>
      <c r="I1311" s="819"/>
      <c r="J1311" s="355"/>
      <c r="Q1311" s="396"/>
      <c r="S1311" s="396"/>
      <c r="T1311" s="396"/>
      <c r="V1311" s="396"/>
      <c r="X1311" s="396"/>
      <c r="Y1311" s="396"/>
      <c r="AA1311" s="396"/>
      <c r="AB1311" s="396"/>
      <c r="AD1311" s="396"/>
      <c r="AE1311" s="396"/>
      <c r="AG1311" s="396"/>
      <c r="AH1311" s="396"/>
      <c r="AJ1311" s="396"/>
      <c r="AK1311" s="396"/>
      <c r="AM1311" s="396"/>
      <c r="AN1311" s="396"/>
      <c r="AP1311" s="396"/>
      <c r="AV1311" s="396"/>
      <c r="AX1311" s="397"/>
      <c r="AY1311" s="398"/>
      <c r="AZ1311" s="399"/>
      <c r="BA1311" s="398"/>
      <c r="BB1311" s="399"/>
      <c r="BC1311" s="398"/>
      <c r="BD1311" s="398"/>
      <c r="BE1311" s="356"/>
      <c r="BF1311" s="356"/>
      <c r="BG1311" s="356"/>
      <c r="BH1311" s="356"/>
    </row>
    <row r="1312" spans="1:83" ht="21.75" thickBot="1" x14ac:dyDescent="0.4">
      <c r="A1312" s="355"/>
      <c r="B1312" s="355"/>
      <c r="C1312" s="355"/>
      <c r="D1312" s="355"/>
      <c r="E1312" s="355"/>
      <c r="F1312" s="355"/>
      <c r="G1312" s="355"/>
      <c r="H1312" s="355"/>
      <c r="I1312" s="355"/>
      <c r="J1312" s="355"/>
      <c r="Q1312" s="396"/>
      <c r="S1312" s="396"/>
      <c r="T1312" s="396"/>
      <c r="V1312" s="396"/>
      <c r="X1312" s="396"/>
      <c r="Y1312" s="396"/>
      <c r="AA1312" s="396"/>
      <c r="AB1312" s="396"/>
      <c r="AD1312" s="396"/>
      <c r="AE1312" s="396"/>
      <c r="AG1312" s="396"/>
      <c r="AH1312" s="396"/>
      <c r="AJ1312" s="396"/>
      <c r="AK1312" s="396"/>
      <c r="AM1312" s="396"/>
      <c r="AN1312" s="396"/>
      <c r="AP1312" s="396"/>
      <c r="AV1312" s="396"/>
      <c r="AX1312" s="397"/>
      <c r="AY1312" s="398"/>
      <c r="AZ1312" s="399"/>
      <c r="BA1312" s="398"/>
      <c r="BB1312" s="399"/>
      <c r="BC1312" s="398"/>
      <c r="BD1312" s="398"/>
      <c r="BE1312" s="356"/>
      <c r="BF1312" s="356"/>
      <c r="BG1312" s="356"/>
      <c r="BH1312" s="356"/>
    </row>
    <row r="1313" spans="1:60" ht="21.75" thickBot="1" x14ac:dyDescent="0.4">
      <c r="A1313" s="368" t="s">
        <v>275</v>
      </c>
      <c r="B1313" s="369">
        <v>4</v>
      </c>
      <c r="C1313" s="370"/>
      <c r="D1313" s="355"/>
      <c r="E1313" s="355"/>
      <c r="F1313" s="355"/>
      <c r="G1313" s="355"/>
      <c r="H1313" s="355"/>
      <c r="I1313" s="355"/>
      <c r="J1313" s="355"/>
      <c r="Q1313" s="364" t="str">
        <f t="shared" ref="Q1313:Q1335" si="1220">IF(A1313="5) Quanto a sua casa pagava de conta de água mensalmente há 10 anos atrás (aproximadamente)?",F1313,"")</f>
        <v/>
      </c>
      <c r="R1313" s="388"/>
      <c r="S1313" s="364" t="str">
        <f t="shared" ref="S1313:S1335" si="1221">IF(A1313="5) Quanto a sua casa pagava de conta de água mensalmente há 10 anos atrás (aproximadamente)?",I1313,"")</f>
        <v/>
      </c>
      <c r="T1313" s="445" t="str">
        <f t="shared" ref="T1313:T1335" si="1222">IF(A1313="6) Quanto a sua casa paga de conta de água hoje?  ",F1313,"")</f>
        <v/>
      </c>
      <c r="U1313" s="388"/>
      <c r="V1313" s="445" t="str">
        <f t="shared" ref="V1313:V1335" si="1223">IF(A1313="7) Quanto você acha que sua casa pagará de conta de água em 2030?",F1313,"")</f>
        <v/>
      </c>
      <c r="W1313" s="388"/>
      <c r="X1313" s="445" t="str">
        <f t="shared" ref="X1313:X1335" si="1224">IF(A1313="7) Quanto você acha que sua casa pagará de conta de água em 2030?",I1313,"")</f>
        <v/>
      </c>
      <c r="Y1313" s="364" t="str">
        <f t="shared" ref="Y1313:Y1335" si="1225">IF(A1313="8) Quanto você acha que sua casa pagará de conta de água em 2050?  ",F1313,"")</f>
        <v/>
      </c>
      <c r="Z1313" s="388"/>
      <c r="AA1313" s="364" t="str">
        <f t="shared" ref="AA1313:AA1335" si="1226">IF(A1313="8) Quanto você acha que sua casa pagará de conta de água em 2050?  ",I1313,"")</f>
        <v/>
      </c>
      <c r="AB1313" s="445" t="str">
        <f t="shared" ref="AB1313:AB1335" si="1227">IF(A1313="9) Há dez anos atrás, sua casa produzia quantas sacolinhas de lixo por semana (aproximadamente)?",F1313,"")</f>
        <v/>
      </c>
      <c r="AC1313" s="388"/>
      <c r="AD1313" s="445" t="str">
        <f t="shared" ref="AD1313:AD1335" si="1228">IF(A1313="9) Há dez anos atrás, sua casa produzia quantas sacolinhas de lixo por semana (aproximadamente)?",I1313,"")</f>
        <v/>
      </c>
      <c r="AE1313" s="364" t="str">
        <f t="shared" ref="AE1313:AE1335" si="1229">IF(A1313="10) Sua casa produz quantas sacolinhas de lixo por semana hoje em dia?   ",F1313,"")</f>
        <v/>
      </c>
      <c r="AF1313" s="388"/>
      <c r="AG1313" s="364"/>
      <c r="AH1313" s="445" t="str">
        <f t="shared" ref="AH1313:AH1335" si="1230">IF(A1313="11) Quantas sacolinhas de lixo você acha que sua casa produzirá por semana em 2030?  ",F1313,"")</f>
        <v/>
      </c>
      <c r="AI1313" s="388"/>
      <c r="AJ1313" s="445" t="str">
        <f t="shared" ref="AJ1313:AJ1335" si="1231">IF(A1313="11) Quantas sacolinhas de lixo você acha que sua casa produzirá por semana em 2030?  ",I1313,"")</f>
        <v/>
      </c>
      <c r="AK1313" s="364" t="str">
        <f t="shared" ref="AK1313:AK1335" si="1232">IF(A1313="12) Quantas sacolinhas de lixo você acha que sua casa produzirá por semana em 2050?  ",F1313,"")</f>
        <v/>
      </c>
      <c r="AL1313" s="388"/>
      <c r="AM1313" s="364" t="str">
        <f t="shared" ref="AM1313:AM1335" si="1233">IF(A1313="12) Quantas sacolinhas de lixo você acha que sua casa produzirá por semana em 2050?  ",I1313,"")</f>
        <v/>
      </c>
      <c r="AN1313" s="445" t="str">
        <f>IF(A1313="13) Qual porcentagem dos recursos financeiros de São Carlos era investida em abastecimento de água e estruturas de saneamento dez anos atrás? ",B1313,"")</f>
        <v/>
      </c>
      <c r="AO1313" s="388"/>
      <c r="AP1313" s="445" t="str">
        <f>IF(A1313="13) Qual porcentagem dos recursos financeiros de São Carlos era investida em abastecimento de água e estruturas de saneamento dez anos atrás? ",F1313,"")</f>
        <v/>
      </c>
      <c r="AQ1313" s="434" t="str">
        <f>IF(A1313="14) Qual porcentagem dos recursos financeiros de São Carlos é investida em abastecimento de água e estruturas de saneamento hoje? ",B1313,"")</f>
        <v/>
      </c>
      <c r="AR1313" s="451"/>
      <c r="AS1313" s="434" t="str">
        <f>IF(A1313="15) Qual porcentagem dos recursos financeiros de São Carlos será investida em abastecimento de água e estruturas de saneamento em 2030? ",B1313,"")</f>
        <v/>
      </c>
      <c r="AT1313" s="389"/>
      <c r="AU1313" s="435" t="str">
        <f>IF(A1313="15) Qual porcentagem dos recursos financeiros de São Carlos será investida em abastecimento de água e estruturas de saneamento em 2030? ",F1313,"")</f>
        <v/>
      </c>
      <c r="AV1313" s="364" t="str">
        <f>IF(A1313="16) Qual porcentagem dos recursos financeiros de São Carlos será investida em abastecimento de água e estruturas de saneamento em 2050?   ",B1313,"")</f>
        <v/>
      </c>
      <c r="AW1313" s="389"/>
      <c r="AX1313" s="365" t="str">
        <f>IF(A1313="16) Qual porcentagem dos recursos financeiros de São Carlos será investida em abastecimento de água e estruturas de saneamento em 2050?   ",B1313,"")</f>
        <v/>
      </c>
      <c r="AY1313" s="366" t="str">
        <f t="shared" ref="AY1313:AY1335" si="1234">IF(A1313="17) De onde vem a água que você bebe?  ",H1313,"")</f>
        <v/>
      </c>
      <c r="AZ1313" s="358" t="str">
        <f t="shared" ref="AZ1313:AZ1335" si="1235">IF(A1313="18) Quem é responsável por trazer água para sua casa?  ",H1313,"")</f>
        <v/>
      </c>
      <c r="BA1313" s="366" t="str">
        <f t="shared" ref="BA1313:BA1335" si="1236">IF(A1313="19) O que acontece com o esgoto que sai da sua casa?  ",H1313,"")</f>
        <v/>
      </c>
      <c r="BB1313" s="358" t="str">
        <f t="shared" ref="BB1313:BB1335" si="1237">IF(A1313="20) Quem consome mais água em sua cidade: a população, as indústrias ou as fazendas? ",H1313,"")</f>
        <v/>
      </c>
      <c r="BC1313" s="366" t="str">
        <f t="shared" ref="BC1313:BC1335" si="1238">IF(A1313="21) Você se preocupa se a cidade em que você mora terá água para beber em 2100?  ",H1313,"")</f>
        <v/>
      </c>
      <c r="BD1313" s="367" t="str">
        <f t="shared" ref="BD1313:BD1335" si="1239">IF(A1313="22) Você acredita que pode ajudar no processo de decisão sobre gerenciamento dos recursos hídricos?  Se sim, como? ",H1313,"")</f>
        <v/>
      </c>
      <c r="BE1313" s="356"/>
      <c r="BF1313" s="356"/>
      <c r="BG1313" s="356"/>
      <c r="BH1313" s="356"/>
    </row>
    <row r="1314" spans="1:60" ht="21.75" thickBot="1" x14ac:dyDescent="0.4">
      <c r="A1314" s="368" t="s">
        <v>276</v>
      </c>
      <c r="B1314" s="369">
        <v>3</v>
      </c>
      <c r="C1314" s="370"/>
      <c r="D1314" s="355"/>
      <c r="E1314" s="355"/>
      <c r="F1314" s="355"/>
      <c r="G1314" s="355"/>
      <c r="H1314" s="355"/>
      <c r="I1314" s="355"/>
      <c r="J1314" s="355"/>
      <c r="Q1314" s="364" t="str">
        <f t="shared" si="1220"/>
        <v/>
      </c>
      <c r="R1314" s="388"/>
      <c r="S1314" s="364" t="str">
        <f t="shared" si="1221"/>
        <v/>
      </c>
      <c r="T1314" s="445" t="str">
        <f t="shared" si="1222"/>
        <v/>
      </c>
      <c r="U1314" s="388"/>
      <c r="V1314" s="445" t="str">
        <f t="shared" si="1223"/>
        <v/>
      </c>
      <c r="W1314" s="388"/>
      <c r="X1314" s="445" t="str">
        <f t="shared" si="1224"/>
        <v/>
      </c>
      <c r="Y1314" s="364" t="str">
        <f t="shared" si="1225"/>
        <v/>
      </c>
      <c r="Z1314" s="388"/>
      <c r="AA1314" s="364" t="str">
        <f t="shared" si="1226"/>
        <v/>
      </c>
      <c r="AB1314" s="445" t="str">
        <f t="shared" si="1227"/>
        <v/>
      </c>
      <c r="AC1314" s="388"/>
      <c r="AD1314" s="445" t="str">
        <f t="shared" si="1228"/>
        <v/>
      </c>
      <c r="AE1314" s="364" t="str">
        <f t="shared" si="1229"/>
        <v/>
      </c>
      <c r="AF1314" s="388"/>
      <c r="AG1314" s="364"/>
      <c r="AH1314" s="445" t="str">
        <f t="shared" si="1230"/>
        <v/>
      </c>
      <c r="AI1314" s="388"/>
      <c r="AJ1314" s="445" t="str">
        <f t="shared" si="1231"/>
        <v/>
      </c>
      <c r="AK1314" s="364" t="str">
        <f t="shared" si="1232"/>
        <v/>
      </c>
      <c r="AL1314" s="388"/>
      <c r="AM1314" s="364" t="str">
        <f t="shared" si="1233"/>
        <v/>
      </c>
      <c r="AN1314" s="445" t="str">
        <f t="shared" ref="AN1314:AN1335" si="1240">IF(A1314="13) Qual porcentagem dos recursos financeiros de São Carlos era investida em abastecimento de água e estruturas de saneamento dez anos atrás? ",B1314,"")</f>
        <v/>
      </c>
      <c r="AO1314" s="388"/>
      <c r="AP1314" s="445" t="str">
        <f t="shared" ref="AP1314:AP1335" si="1241">IF(A1314="13) Qual porcentagem dos recursos financeiros de São Carlos era investida em abastecimento de água e estruturas de saneamento dez anos atrás? ",F1314,"")</f>
        <v/>
      </c>
      <c r="AQ1314" s="434" t="str">
        <f t="shared" ref="AQ1314:AQ1335" si="1242">IF(A1314="14) Qual porcentagem dos recursos financeiros de São Carlos é investida em abastecimento de água e estruturas de saneamento hoje? ",B1314,"")</f>
        <v/>
      </c>
      <c r="AR1314" s="451"/>
      <c r="AS1314" s="434" t="str">
        <f t="shared" ref="AS1314:AS1335" si="1243">IF(A1314="15) Qual porcentagem dos recursos financeiros de São Carlos será investida em abastecimento de água e estruturas de saneamento em 2030? ",B1314,"")</f>
        <v/>
      </c>
      <c r="AT1314" s="389"/>
      <c r="AU1314" s="435" t="str">
        <f t="shared" ref="AU1314:AU1335" si="1244">IF(A1314="15) Qual porcentagem dos recursos financeiros de São Carlos será investida em abastecimento de água e estruturas de saneamento em 2030? ",F1314,"")</f>
        <v/>
      </c>
      <c r="AV1314" s="364" t="str">
        <f t="shared" ref="AV1314:AV1335" si="1245">IF(A1314="16) Qual porcentagem dos recursos financeiros de São Carlos será investida em abastecimento de água e estruturas de saneamento em 2050?   ",B1314,"")</f>
        <v/>
      </c>
      <c r="AW1314" s="389"/>
      <c r="AX1314" s="365" t="str">
        <f t="shared" ref="AX1314:AX1335" si="1246">IF(A1314="16) Qual porcentagem dos recursos financeiros de São Carlos será investida em abastecimento de água e estruturas de saneamento em 2050?   ",B1314,"")</f>
        <v/>
      </c>
      <c r="AY1314" s="366" t="str">
        <f t="shared" si="1234"/>
        <v/>
      </c>
      <c r="AZ1314" s="358" t="str">
        <f t="shared" si="1235"/>
        <v/>
      </c>
      <c r="BA1314" s="366" t="str">
        <f t="shared" si="1236"/>
        <v/>
      </c>
      <c r="BB1314" s="358" t="str">
        <f t="shared" si="1237"/>
        <v/>
      </c>
      <c r="BC1314" s="366" t="str">
        <f t="shared" si="1238"/>
        <v/>
      </c>
      <c r="BD1314" s="367" t="str">
        <f t="shared" si="1239"/>
        <v/>
      </c>
      <c r="BE1314" s="356"/>
      <c r="BF1314" s="356"/>
      <c r="BG1314" s="356"/>
      <c r="BH1314" s="356"/>
    </row>
    <row r="1315" spans="1:60" ht="21.75" thickBot="1" x14ac:dyDescent="0.4">
      <c r="A1315" s="368" t="s">
        <v>277</v>
      </c>
      <c r="B1315" s="369">
        <v>3</v>
      </c>
      <c r="C1315" s="371"/>
      <c r="D1315" s="355"/>
      <c r="E1315" s="355"/>
      <c r="F1315" s="355"/>
      <c r="G1315" s="355"/>
      <c r="H1315" s="355"/>
      <c r="I1315" s="355"/>
      <c r="J1315" s="355"/>
      <c r="Q1315" s="364" t="str">
        <f t="shared" si="1220"/>
        <v/>
      </c>
      <c r="R1315" s="388"/>
      <c r="S1315" s="364" t="str">
        <f t="shared" si="1221"/>
        <v/>
      </c>
      <c r="T1315" s="445" t="str">
        <f t="shared" si="1222"/>
        <v/>
      </c>
      <c r="U1315" s="388"/>
      <c r="V1315" s="445" t="str">
        <f t="shared" si="1223"/>
        <v/>
      </c>
      <c r="W1315" s="388"/>
      <c r="X1315" s="445" t="str">
        <f t="shared" si="1224"/>
        <v/>
      </c>
      <c r="Y1315" s="364" t="str">
        <f t="shared" si="1225"/>
        <v/>
      </c>
      <c r="Z1315" s="388"/>
      <c r="AA1315" s="364" t="str">
        <f t="shared" si="1226"/>
        <v/>
      </c>
      <c r="AB1315" s="445" t="str">
        <f t="shared" si="1227"/>
        <v/>
      </c>
      <c r="AC1315" s="388"/>
      <c r="AD1315" s="445" t="str">
        <f t="shared" si="1228"/>
        <v/>
      </c>
      <c r="AE1315" s="364" t="str">
        <f t="shared" si="1229"/>
        <v/>
      </c>
      <c r="AF1315" s="388"/>
      <c r="AG1315" s="364"/>
      <c r="AH1315" s="445" t="str">
        <f t="shared" si="1230"/>
        <v/>
      </c>
      <c r="AI1315" s="388"/>
      <c r="AJ1315" s="445" t="str">
        <f t="shared" si="1231"/>
        <v/>
      </c>
      <c r="AK1315" s="364" t="str">
        <f t="shared" si="1232"/>
        <v/>
      </c>
      <c r="AL1315" s="388"/>
      <c r="AM1315" s="364" t="str">
        <f t="shared" si="1233"/>
        <v/>
      </c>
      <c r="AN1315" s="445" t="str">
        <f t="shared" si="1240"/>
        <v/>
      </c>
      <c r="AO1315" s="388"/>
      <c r="AP1315" s="445" t="str">
        <f t="shared" si="1241"/>
        <v/>
      </c>
      <c r="AQ1315" s="434" t="str">
        <f t="shared" si="1242"/>
        <v/>
      </c>
      <c r="AR1315" s="451"/>
      <c r="AS1315" s="434" t="str">
        <f t="shared" si="1243"/>
        <v/>
      </c>
      <c r="AT1315" s="389"/>
      <c r="AU1315" s="435" t="str">
        <f t="shared" si="1244"/>
        <v/>
      </c>
      <c r="AV1315" s="364" t="str">
        <f t="shared" si="1245"/>
        <v/>
      </c>
      <c r="AW1315" s="389"/>
      <c r="AX1315" s="365" t="str">
        <f t="shared" si="1246"/>
        <v/>
      </c>
      <c r="AY1315" s="366" t="str">
        <f t="shared" si="1234"/>
        <v/>
      </c>
      <c r="AZ1315" s="358" t="str">
        <f t="shared" si="1235"/>
        <v/>
      </c>
      <c r="BA1315" s="366" t="str">
        <f t="shared" si="1236"/>
        <v/>
      </c>
      <c r="BB1315" s="358" t="str">
        <f t="shared" si="1237"/>
        <v/>
      </c>
      <c r="BC1315" s="366" t="str">
        <f t="shared" si="1238"/>
        <v/>
      </c>
      <c r="BD1315" s="367" t="str">
        <f t="shared" si="1239"/>
        <v/>
      </c>
      <c r="BE1315" s="356"/>
      <c r="BF1315" s="356"/>
      <c r="BG1315" s="356"/>
      <c r="BH1315" s="356"/>
    </row>
    <row r="1316" spans="1:60" ht="21.75" thickBot="1" x14ac:dyDescent="0.4">
      <c r="A1316" s="368" t="s">
        <v>278</v>
      </c>
      <c r="B1316" s="369">
        <v>4</v>
      </c>
      <c r="C1316" s="370"/>
      <c r="D1316" s="355"/>
      <c r="E1316" s="355"/>
      <c r="F1316" s="355"/>
      <c r="G1316" s="355"/>
      <c r="H1316" s="355"/>
      <c r="I1316" s="355"/>
      <c r="J1316" s="355"/>
      <c r="Q1316" s="364" t="str">
        <f t="shared" si="1220"/>
        <v/>
      </c>
      <c r="R1316" s="388"/>
      <c r="S1316" s="364" t="str">
        <f t="shared" si="1221"/>
        <v/>
      </c>
      <c r="T1316" s="445" t="str">
        <f t="shared" si="1222"/>
        <v/>
      </c>
      <c r="U1316" s="388"/>
      <c r="V1316" s="445" t="str">
        <f t="shared" si="1223"/>
        <v/>
      </c>
      <c r="W1316" s="388"/>
      <c r="X1316" s="445" t="str">
        <f t="shared" si="1224"/>
        <v/>
      </c>
      <c r="Y1316" s="364" t="str">
        <f t="shared" si="1225"/>
        <v/>
      </c>
      <c r="Z1316" s="388"/>
      <c r="AA1316" s="364" t="str">
        <f t="shared" si="1226"/>
        <v/>
      </c>
      <c r="AB1316" s="445" t="str">
        <f t="shared" si="1227"/>
        <v/>
      </c>
      <c r="AC1316" s="388"/>
      <c r="AD1316" s="445" t="str">
        <f t="shared" si="1228"/>
        <v/>
      </c>
      <c r="AE1316" s="364" t="str">
        <f t="shared" si="1229"/>
        <v/>
      </c>
      <c r="AF1316" s="388"/>
      <c r="AG1316" s="364"/>
      <c r="AH1316" s="445" t="str">
        <f t="shared" si="1230"/>
        <v/>
      </c>
      <c r="AI1316" s="388"/>
      <c r="AJ1316" s="445" t="str">
        <f t="shared" si="1231"/>
        <v/>
      </c>
      <c r="AK1316" s="364" t="str">
        <f t="shared" si="1232"/>
        <v/>
      </c>
      <c r="AL1316" s="388"/>
      <c r="AM1316" s="364" t="str">
        <f t="shared" si="1233"/>
        <v/>
      </c>
      <c r="AN1316" s="445" t="str">
        <f t="shared" si="1240"/>
        <v/>
      </c>
      <c r="AO1316" s="388"/>
      <c r="AP1316" s="445" t="str">
        <f t="shared" si="1241"/>
        <v/>
      </c>
      <c r="AQ1316" s="434" t="str">
        <f t="shared" si="1242"/>
        <v/>
      </c>
      <c r="AR1316" s="451"/>
      <c r="AS1316" s="434" t="str">
        <f t="shared" si="1243"/>
        <v/>
      </c>
      <c r="AT1316" s="389"/>
      <c r="AU1316" s="435" t="str">
        <f t="shared" si="1244"/>
        <v/>
      </c>
      <c r="AV1316" s="364" t="str">
        <f t="shared" si="1245"/>
        <v/>
      </c>
      <c r="AW1316" s="389"/>
      <c r="AX1316" s="365" t="str">
        <f t="shared" si="1246"/>
        <v/>
      </c>
      <c r="AY1316" s="366" t="str">
        <f t="shared" si="1234"/>
        <v/>
      </c>
      <c r="AZ1316" s="358" t="str">
        <f t="shared" si="1235"/>
        <v/>
      </c>
      <c r="BA1316" s="366" t="str">
        <f t="shared" si="1236"/>
        <v/>
      </c>
      <c r="BB1316" s="358" t="str">
        <f t="shared" si="1237"/>
        <v/>
      </c>
      <c r="BC1316" s="366" t="str">
        <f t="shared" si="1238"/>
        <v/>
      </c>
      <c r="BD1316" s="367" t="str">
        <f t="shared" si="1239"/>
        <v/>
      </c>
      <c r="BE1316" s="356"/>
      <c r="BF1316" s="356"/>
      <c r="BG1316" s="356"/>
      <c r="BH1316" s="356"/>
    </row>
    <row r="1317" spans="1:60" ht="21.75" thickBot="1" x14ac:dyDescent="0.4">
      <c r="A1317" s="368" t="s">
        <v>279</v>
      </c>
      <c r="B1317" s="369">
        <v>80</v>
      </c>
      <c r="C1317" s="372"/>
      <c r="D1317" s="814" t="s">
        <v>280</v>
      </c>
      <c r="E1317" s="815"/>
      <c r="F1317" s="373">
        <f>IF(B1313&gt;0,B1317/B1313,"")</f>
        <v>20</v>
      </c>
      <c r="G1317" s="368" t="s">
        <v>281</v>
      </c>
      <c r="H1317" s="374"/>
      <c r="I1317" s="375">
        <f>IF(B1313&gt;0,(F1317-F1318)/F1318,"")</f>
        <v>0.19999999999999993</v>
      </c>
      <c r="J1317" s="355"/>
      <c r="Q1317" s="364">
        <f t="shared" si="1220"/>
        <v>20</v>
      </c>
      <c r="R1317" s="388"/>
      <c r="S1317" s="364">
        <f t="shared" si="1221"/>
        <v>0.19999999999999993</v>
      </c>
      <c r="T1317" s="445" t="str">
        <f t="shared" si="1222"/>
        <v/>
      </c>
      <c r="U1317" s="388"/>
      <c r="V1317" s="445" t="str">
        <f t="shared" si="1223"/>
        <v/>
      </c>
      <c r="W1317" s="388"/>
      <c r="X1317" s="445" t="str">
        <f t="shared" si="1224"/>
        <v/>
      </c>
      <c r="Y1317" s="364" t="str">
        <f t="shared" si="1225"/>
        <v/>
      </c>
      <c r="Z1317" s="388"/>
      <c r="AA1317" s="364" t="str">
        <f t="shared" si="1226"/>
        <v/>
      </c>
      <c r="AB1317" s="445" t="str">
        <f t="shared" si="1227"/>
        <v/>
      </c>
      <c r="AC1317" s="388"/>
      <c r="AD1317" s="445" t="str">
        <f t="shared" si="1228"/>
        <v/>
      </c>
      <c r="AE1317" s="364" t="str">
        <f t="shared" si="1229"/>
        <v/>
      </c>
      <c r="AF1317" s="388"/>
      <c r="AG1317" s="364"/>
      <c r="AH1317" s="445" t="str">
        <f t="shared" si="1230"/>
        <v/>
      </c>
      <c r="AI1317" s="388"/>
      <c r="AJ1317" s="445" t="str">
        <f t="shared" si="1231"/>
        <v/>
      </c>
      <c r="AK1317" s="364" t="str">
        <f t="shared" si="1232"/>
        <v/>
      </c>
      <c r="AL1317" s="388"/>
      <c r="AM1317" s="364" t="str">
        <f t="shared" si="1233"/>
        <v/>
      </c>
      <c r="AN1317" s="445" t="str">
        <f t="shared" si="1240"/>
        <v/>
      </c>
      <c r="AO1317" s="388"/>
      <c r="AP1317" s="445" t="str">
        <f t="shared" si="1241"/>
        <v/>
      </c>
      <c r="AQ1317" s="434" t="str">
        <f t="shared" si="1242"/>
        <v/>
      </c>
      <c r="AR1317" s="451"/>
      <c r="AS1317" s="434" t="str">
        <f t="shared" si="1243"/>
        <v/>
      </c>
      <c r="AT1317" s="389"/>
      <c r="AU1317" s="435" t="str">
        <f t="shared" si="1244"/>
        <v/>
      </c>
      <c r="AV1317" s="364" t="str">
        <f t="shared" si="1245"/>
        <v/>
      </c>
      <c r="AW1317" s="389"/>
      <c r="AX1317" s="365" t="str">
        <f t="shared" si="1246"/>
        <v/>
      </c>
      <c r="AY1317" s="366" t="str">
        <f t="shared" si="1234"/>
        <v/>
      </c>
      <c r="AZ1317" s="358" t="str">
        <f t="shared" si="1235"/>
        <v/>
      </c>
      <c r="BA1317" s="366" t="str">
        <f t="shared" si="1236"/>
        <v/>
      </c>
      <c r="BB1317" s="358" t="str">
        <f t="shared" si="1237"/>
        <v/>
      </c>
      <c r="BC1317" s="366" t="str">
        <f t="shared" si="1238"/>
        <v/>
      </c>
      <c r="BD1317" s="367" t="str">
        <f t="shared" si="1239"/>
        <v/>
      </c>
      <c r="BE1317" s="356"/>
      <c r="BF1317" s="356"/>
      <c r="BG1317" s="356"/>
      <c r="BH1317" s="356"/>
    </row>
    <row r="1318" spans="1:60" ht="21.75" thickBot="1" x14ac:dyDescent="0.4">
      <c r="A1318" s="368" t="s">
        <v>282</v>
      </c>
      <c r="B1318" s="369">
        <v>50</v>
      </c>
      <c r="C1318" s="372"/>
      <c r="D1318" s="814" t="s">
        <v>280</v>
      </c>
      <c r="E1318" s="815"/>
      <c r="F1318" s="373">
        <f>IF(B1314&gt;0,B1318/B1314,"")</f>
        <v>16.666666666666668</v>
      </c>
      <c r="G1318" s="376"/>
      <c r="H1318" s="377"/>
      <c r="I1318" s="378"/>
      <c r="J1318" s="355"/>
      <c r="Q1318" s="364" t="str">
        <f t="shared" si="1220"/>
        <v/>
      </c>
      <c r="R1318" s="388"/>
      <c r="S1318" s="364" t="str">
        <f t="shared" si="1221"/>
        <v/>
      </c>
      <c r="T1318" s="445">
        <f t="shared" si="1222"/>
        <v>16.666666666666668</v>
      </c>
      <c r="U1318" s="388"/>
      <c r="V1318" s="445" t="str">
        <f t="shared" si="1223"/>
        <v/>
      </c>
      <c r="W1318" s="388"/>
      <c r="X1318" s="445" t="str">
        <f t="shared" si="1224"/>
        <v/>
      </c>
      <c r="Y1318" s="364" t="str">
        <f t="shared" si="1225"/>
        <v/>
      </c>
      <c r="Z1318" s="388"/>
      <c r="AA1318" s="364" t="str">
        <f t="shared" si="1226"/>
        <v/>
      </c>
      <c r="AB1318" s="445" t="str">
        <f t="shared" si="1227"/>
        <v/>
      </c>
      <c r="AC1318" s="388"/>
      <c r="AD1318" s="445" t="str">
        <f t="shared" si="1228"/>
        <v/>
      </c>
      <c r="AE1318" s="364" t="str">
        <f t="shared" si="1229"/>
        <v/>
      </c>
      <c r="AF1318" s="388"/>
      <c r="AG1318" s="364"/>
      <c r="AH1318" s="445" t="str">
        <f t="shared" si="1230"/>
        <v/>
      </c>
      <c r="AI1318" s="388"/>
      <c r="AJ1318" s="445" t="str">
        <f t="shared" si="1231"/>
        <v/>
      </c>
      <c r="AK1318" s="364" t="str">
        <f t="shared" si="1232"/>
        <v/>
      </c>
      <c r="AL1318" s="388"/>
      <c r="AM1318" s="364" t="str">
        <f t="shared" si="1233"/>
        <v/>
      </c>
      <c r="AN1318" s="445" t="str">
        <f t="shared" si="1240"/>
        <v/>
      </c>
      <c r="AO1318" s="388"/>
      <c r="AP1318" s="445" t="str">
        <f t="shared" si="1241"/>
        <v/>
      </c>
      <c r="AQ1318" s="434" t="str">
        <f t="shared" si="1242"/>
        <v/>
      </c>
      <c r="AR1318" s="451"/>
      <c r="AS1318" s="434" t="str">
        <f t="shared" si="1243"/>
        <v/>
      </c>
      <c r="AT1318" s="389"/>
      <c r="AU1318" s="435" t="str">
        <f t="shared" si="1244"/>
        <v/>
      </c>
      <c r="AV1318" s="364" t="str">
        <f t="shared" si="1245"/>
        <v/>
      </c>
      <c r="AW1318" s="389"/>
      <c r="AX1318" s="365" t="str">
        <f t="shared" si="1246"/>
        <v/>
      </c>
      <c r="AY1318" s="366" t="str">
        <f t="shared" si="1234"/>
        <v/>
      </c>
      <c r="AZ1318" s="358" t="str">
        <f t="shared" si="1235"/>
        <v/>
      </c>
      <c r="BA1318" s="366" t="str">
        <f t="shared" si="1236"/>
        <v/>
      </c>
      <c r="BB1318" s="358" t="str">
        <f t="shared" si="1237"/>
        <v/>
      </c>
      <c r="BC1318" s="366" t="str">
        <f t="shared" si="1238"/>
        <v/>
      </c>
      <c r="BD1318" s="367" t="str">
        <f t="shared" si="1239"/>
        <v/>
      </c>
      <c r="BE1318" s="356"/>
      <c r="BF1318" s="356"/>
      <c r="BG1318" s="356"/>
      <c r="BH1318" s="356"/>
    </row>
    <row r="1319" spans="1:60" ht="21.75" thickBot="1" x14ac:dyDescent="0.4">
      <c r="A1319" s="368" t="s">
        <v>283</v>
      </c>
      <c r="B1319" s="369">
        <v>80</v>
      </c>
      <c r="C1319" s="372"/>
      <c r="D1319" s="814" t="s">
        <v>280</v>
      </c>
      <c r="E1319" s="815"/>
      <c r="F1319" s="373">
        <f>IF(B1315&gt;0,B1319/B1315,"")</f>
        <v>26.666666666666668</v>
      </c>
      <c r="G1319" s="368" t="s">
        <v>284</v>
      </c>
      <c r="H1319" s="374"/>
      <c r="I1319" s="375">
        <f>IF(B1314&gt;0,(F1319-F1318)/F1318,"")</f>
        <v>0.6</v>
      </c>
      <c r="J1319" s="355"/>
      <c r="Q1319" s="364" t="str">
        <f t="shared" si="1220"/>
        <v/>
      </c>
      <c r="R1319" s="388"/>
      <c r="S1319" s="364" t="str">
        <f t="shared" si="1221"/>
        <v/>
      </c>
      <c r="T1319" s="445" t="str">
        <f t="shared" si="1222"/>
        <v/>
      </c>
      <c r="U1319" s="388"/>
      <c r="V1319" s="445">
        <f t="shared" si="1223"/>
        <v>26.666666666666668</v>
      </c>
      <c r="W1319" s="388"/>
      <c r="X1319" s="445">
        <f t="shared" si="1224"/>
        <v>0.6</v>
      </c>
      <c r="Y1319" s="364" t="str">
        <f t="shared" si="1225"/>
        <v/>
      </c>
      <c r="Z1319" s="388"/>
      <c r="AA1319" s="364" t="str">
        <f t="shared" si="1226"/>
        <v/>
      </c>
      <c r="AB1319" s="445" t="str">
        <f t="shared" si="1227"/>
        <v/>
      </c>
      <c r="AC1319" s="388"/>
      <c r="AD1319" s="445" t="str">
        <f t="shared" si="1228"/>
        <v/>
      </c>
      <c r="AE1319" s="364" t="str">
        <f t="shared" si="1229"/>
        <v/>
      </c>
      <c r="AF1319" s="388"/>
      <c r="AG1319" s="364"/>
      <c r="AH1319" s="445" t="str">
        <f t="shared" si="1230"/>
        <v/>
      </c>
      <c r="AI1319" s="388"/>
      <c r="AJ1319" s="445" t="str">
        <f t="shared" si="1231"/>
        <v/>
      </c>
      <c r="AK1319" s="364" t="str">
        <f t="shared" si="1232"/>
        <v/>
      </c>
      <c r="AL1319" s="388"/>
      <c r="AM1319" s="364" t="str">
        <f t="shared" si="1233"/>
        <v/>
      </c>
      <c r="AN1319" s="445" t="str">
        <f t="shared" si="1240"/>
        <v/>
      </c>
      <c r="AO1319" s="388"/>
      <c r="AP1319" s="445" t="str">
        <f t="shared" si="1241"/>
        <v/>
      </c>
      <c r="AQ1319" s="434" t="str">
        <f t="shared" si="1242"/>
        <v/>
      </c>
      <c r="AR1319" s="451"/>
      <c r="AS1319" s="434" t="str">
        <f t="shared" si="1243"/>
        <v/>
      </c>
      <c r="AT1319" s="389"/>
      <c r="AU1319" s="435" t="str">
        <f t="shared" si="1244"/>
        <v/>
      </c>
      <c r="AV1319" s="364" t="str">
        <f t="shared" si="1245"/>
        <v/>
      </c>
      <c r="AW1319" s="389"/>
      <c r="AX1319" s="365" t="str">
        <f t="shared" si="1246"/>
        <v/>
      </c>
      <c r="AY1319" s="366" t="str">
        <f t="shared" si="1234"/>
        <v/>
      </c>
      <c r="AZ1319" s="358" t="str">
        <f t="shared" si="1235"/>
        <v/>
      </c>
      <c r="BA1319" s="366" t="str">
        <f t="shared" si="1236"/>
        <v/>
      </c>
      <c r="BB1319" s="358" t="str">
        <f t="shared" si="1237"/>
        <v/>
      </c>
      <c r="BC1319" s="366" t="str">
        <f t="shared" si="1238"/>
        <v/>
      </c>
      <c r="BD1319" s="367" t="str">
        <f t="shared" si="1239"/>
        <v/>
      </c>
      <c r="BE1319" s="356"/>
      <c r="BF1319" s="356"/>
      <c r="BG1319" s="356"/>
      <c r="BH1319" s="356"/>
    </row>
    <row r="1320" spans="1:60" ht="21.75" thickBot="1" x14ac:dyDescent="0.4">
      <c r="A1320" s="368" t="s">
        <v>285</v>
      </c>
      <c r="B1320" s="369">
        <v>10</v>
      </c>
      <c r="C1320" s="372"/>
      <c r="D1320" s="814" t="s">
        <v>280</v>
      </c>
      <c r="E1320" s="815"/>
      <c r="F1320" s="373">
        <f>IF(B1316&gt;0,B1320/B1316,"")</f>
        <v>2.5</v>
      </c>
      <c r="G1320" s="368" t="s">
        <v>286</v>
      </c>
      <c r="H1320" s="374"/>
      <c r="I1320" s="375">
        <f>IF(B1315&gt;0,(F1320-F1318)/F1318,"")</f>
        <v>-0.85</v>
      </c>
      <c r="J1320" s="355"/>
      <c r="Q1320" s="364" t="str">
        <f t="shared" si="1220"/>
        <v/>
      </c>
      <c r="R1320" s="388"/>
      <c r="S1320" s="364" t="str">
        <f t="shared" si="1221"/>
        <v/>
      </c>
      <c r="T1320" s="445" t="str">
        <f t="shared" si="1222"/>
        <v/>
      </c>
      <c r="U1320" s="388"/>
      <c r="V1320" s="445" t="str">
        <f t="shared" si="1223"/>
        <v/>
      </c>
      <c r="W1320" s="388"/>
      <c r="X1320" s="445" t="str">
        <f t="shared" si="1224"/>
        <v/>
      </c>
      <c r="Y1320" s="364">
        <f t="shared" si="1225"/>
        <v>2.5</v>
      </c>
      <c r="Z1320" s="388"/>
      <c r="AA1320" s="364">
        <f t="shared" si="1226"/>
        <v>-0.85</v>
      </c>
      <c r="AB1320" s="445" t="str">
        <f t="shared" si="1227"/>
        <v/>
      </c>
      <c r="AC1320" s="388"/>
      <c r="AD1320" s="445" t="str">
        <f t="shared" si="1228"/>
        <v/>
      </c>
      <c r="AE1320" s="364" t="str">
        <f t="shared" si="1229"/>
        <v/>
      </c>
      <c r="AF1320" s="388"/>
      <c r="AG1320" s="364"/>
      <c r="AH1320" s="445" t="str">
        <f t="shared" si="1230"/>
        <v/>
      </c>
      <c r="AI1320" s="388"/>
      <c r="AJ1320" s="445" t="str">
        <f t="shared" si="1231"/>
        <v/>
      </c>
      <c r="AK1320" s="364" t="str">
        <f t="shared" si="1232"/>
        <v/>
      </c>
      <c r="AL1320" s="388"/>
      <c r="AM1320" s="364" t="str">
        <f t="shared" si="1233"/>
        <v/>
      </c>
      <c r="AN1320" s="445" t="str">
        <f t="shared" si="1240"/>
        <v/>
      </c>
      <c r="AO1320" s="388"/>
      <c r="AP1320" s="445" t="str">
        <f t="shared" si="1241"/>
        <v/>
      </c>
      <c r="AQ1320" s="434" t="str">
        <f t="shared" si="1242"/>
        <v/>
      </c>
      <c r="AR1320" s="451"/>
      <c r="AS1320" s="434" t="str">
        <f t="shared" si="1243"/>
        <v/>
      </c>
      <c r="AT1320" s="389"/>
      <c r="AU1320" s="435" t="str">
        <f t="shared" si="1244"/>
        <v/>
      </c>
      <c r="AV1320" s="364" t="str">
        <f t="shared" si="1245"/>
        <v/>
      </c>
      <c r="AW1320" s="389"/>
      <c r="AX1320" s="365" t="str">
        <f t="shared" si="1246"/>
        <v/>
      </c>
      <c r="AY1320" s="366" t="str">
        <f t="shared" si="1234"/>
        <v/>
      </c>
      <c r="AZ1320" s="358" t="str">
        <f t="shared" si="1235"/>
        <v/>
      </c>
      <c r="BA1320" s="366" t="str">
        <f t="shared" si="1236"/>
        <v/>
      </c>
      <c r="BB1320" s="358" t="str">
        <f t="shared" si="1237"/>
        <v/>
      </c>
      <c r="BC1320" s="366" t="str">
        <f t="shared" si="1238"/>
        <v/>
      </c>
      <c r="BD1320" s="367" t="str">
        <f t="shared" si="1239"/>
        <v/>
      </c>
      <c r="BE1320" s="356"/>
      <c r="BF1320" s="356"/>
      <c r="BG1320" s="356"/>
      <c r="BH1320" s="356"/>
    </row>
    <row r="1321" spans="1:60" ht="21.75" thickBot="1" x14ac:dyDescent="0.4">
      <c r="A1321" s="368" t="s">
        <v>287</v>
      </c>
      <c r="B1321" s="369">
        <v>6</v>
      </c>
      <c r="C1321" s="372"/>
      <c r="D1321" s="814" t="s">
        <v>288</v>
      </c>
      <c r="E1321" s="815"/>
      <c r="F1321" s="373">
        <f>IF(B1317&gt;0,B1321/B1313,"")</f>
        <v>1.5</v>
      </c>
      <c r="G1321" s="368" t="s">
        <v>281</v>
      </c>
      <c r="H1321" s="374"/>
      <c r="I1321" s="375">
        <f>IF(B1317&gt;0,(F1321-F1322)/F1322,"")</f>
        <v>0.5</v>
      </c>
      <c r="J1321" s="355"/>
      <c r="Q1321" s="364" t="str">
        <f t="shared" si="1220"/>
        <v/>
      </c>
      <c r="R1321" s="388"/>
      <c r="S1321" s="364" t="str">
        <f t="shared" si="1221"/>
        <v/>
      </c>
      <c r="T1321" s="445" t="str">
        <f t="shared" si="1222"/>
        <v/>
      </c>
      <c r="U1321" s="388"/>
      <c r="V1321" s="445" t="str">
        <f t="shared" si="1223"/>
        <v/>
      </c>
      <c r="W1321" s="388"/>
      <c r="X1321" s="445" t="str">
        <f t="shared" si="1224"/>
        <v/>
      </c>
      <c r="Y1321" s="364" t="str">
        <f t="shared" si="1225"/>
        <v/>
      </c>
      <c r="Z1321" s="388"/>
      <c r="AA1321" s="364" t="str">
        <f t="shared" si="1226"/>
        <v/>
      </c>
      <c r="AB1321" s="445">
        <f t="shared" si="1227"/>
        <v>1.5</v>
      </c>
      <c r="AC1321" s="388"/>
      <c r="AD1321" s="445">
        <f t="shared" si="1228"/>
        <v>0.5</v>
      </c>
      <c r="AE1321" s="364" t="str">
        <f t="shared" si="1229"/>
        <v/>
      </c>
      <c r="AF1321" s="388"/>
      <c r="AG1321" s="364"/>
      <c r="AH1321" s="445" t="str">
        <f t="shared" si="1230"/>
        <v/>
      </c>
      <c r="AI1321" s="388"/>
      <c r="AJ1321" s="445" t="str">
        <f t="shared" si="1231"/>
        <v/>
      </c>
      <c r="AK1321" s="364" t="str">
        <f t="shared" si="1232"/>
        <v/>
      </c>
      <c r="AL1321" s="388"/>
      <c r="AM1321" s="364" t="str">
        <f t="shared" si="1233"/>
        <v/>
      </c>
      <c r="AN1321" s="445" t="str">
        <f t="shared" si="1240"/>
        <v/>
      </c>
      <c r="AO1321" s="388"/>
      <c r="AP1321" s="445" t="str">
        <f t="shared" si="1241"/>
        <v/>
      </c>
      <c r="AQ1321" s="434" t="str">
        <f t="shared" si="1242"/>
        <v/>
      </c>
      <c r="AR1321" s="451"/>
      <c r="AS1321" s="434" t="str">
        <f t="shared" si="1243"/>
        <v/>
      </c>
      <c r="AT1321" s="389"/>
      <c r="AU1321" s="435" t="str">
        <f t="shared" si="1244"/>
        <v/>
      </c>
      <c r="AV1321" s="364" t="str">
        <f t="shared" si="1245"/>
        <v/>
      </c>
      <c r="AW1321" s="389"/>
      <c r="AX1321" s="365" t="str">
        <f t="shared" si="1246"/>
        <v/>
      </c>
      <c r="AY1321" s="366" t="str">
        <f t="shared" si="1234"/>
        <v/>
      </c>
      <c r="AZ1321" s="358" t="str">
        <f t="shared" si="1235"/>
        <v/>
      </c>
      <c r="BA1321" s="366" t="str">
        <f t="shared" si="1236"/>
        <v/>
      </c>
      <c r="BB1321" s="358" t="str">
        <f t="shared" si="1237"/>
        <v/>
      </c>
      <c r="BC1321" s="366" t="str">
        <f t="shared" si="1238"/>
        <v/>
      </c>
      <c r="BD1321" s="367" t="str">
        <f t="shared" si="1239"/>
        <v/>
      </c>
      <c r="BE1321" s="356"/>
      <c r="BF1321" s="356"/>
      <c r="BG1321" s="356"/>
      <c r="BH1321" s="356"/>
    </row>
    <row r="1322" spans="1:60" ht="21.75" thickBot="1" x14ac:dyDescent="0.4">
      <c r="A1322" s="368" t="s">
        <v>289</v>
      </c>
      <c r="B1322" s="369">
        <v>3</v>
      </c>
      <c r="C1322" s="372"/>
      <c r="D1322" s="816" t="s">
        <v>288</v>
      </c>
      <c r="E1322" s="817"/>
      <c r="F1322" s="373">
        <f>IF(B1318&gt;0,B1322/B1314,"")</f>
        <v>1</v>
      </c>
      <c r="G1322" s="379"/>
      <c r="H1322" s="372"/>
      <c r="I1322" s="380"/>
      <c r="J1322" s="355"/>
      <c r="Q1322" s="364" t="str">
        <f t="shared" si="1220"/>
        <v/>
      </c>
      <c r="R1322" s="388"/>
      <c r="S1322" s="364" t="str">
        <f t="shared" si="1221"/>
        <v/>
      </c>
      <c r="T1322" s="445" t="str">
        <f t="shared" si="1222"/>
        <v/>
      </c>
      <c r="U1322" s="388"/>
      <c r="V1322" s="445" t="str">
        <f t="shared" si="1223"/>
        <v/>
      </c>
      <c r="W1322" s="388"/>
      <c r="X1322" s="445" t="str">
        <f t="shared" si="1224"/>
        <v/>
      </c>
      <c r="Y1322" s="364" t="str">
        <f t="shared" si="1225"/>
        <v/>
      </c>
      <c r="Z1322" s="388"/>
      <c r="AA1322" s="364" t="str">
        <f t="shared" si="1226"/>
        <v/>
      </c>
      <c r="AB1322" s="445" t="str">
        <f t="shared" si="1227"/>
        <v/>
      </c>
      <c r="AC1322" s="388"/>
      <c r="AD1322" s="445" t="str">
        <f t="shared" si="1228"/>
        <v/>
      </c>
      <c r="AE1322" s="364">
        <f t="shared" si="1229"/>
        <v>1</v>
      </c>
      <c r="AF1322" s="388"/>
      <c r="AG1322" s="364"/>
      <c r="AH1322" s="445" t="str">
        <f t="shared" si="1230"/>
        <v/>
      </c>
      <c r="AI1322" s="388"/>
      <c r="AJ1322" s="445" t="str">
        <f t="shared" si="1231"/>
        <v/>
      </c>
      <c r="AK1322" s="364" t="str">
        <f t="shared" si="1232"/>
        <v/>
      </c>
      <c r="AL1322" s="388"/>
      <c r="AM1322" s="364" t="str">
        <f t="shared" si="1233"/>
        <v/>
      </c>
      <c r="AN1322" s="445" t="str">
        <f t="shared" si="1240"/>
        <v/>
      </c>
      <c r="AO1322" s="388"/>
      <c r="AP1322" s="445" t="str">
        <f t="shared" si="1241"/>
        <v/>
      </c>
      <c r="AQ1322" s="434" t="str">
        <f t="shared" si="1242"/>
        <v/>
      </c>
      <c r="AR1322" s="451"/>
      <c r="AS1322" s="434" t="str">
        <f t="shared" si="1243"/>
        <v/>
      </c>
      <c r="AT1322" s="389"/>
      <c r="AU1322" s="435" t="str">
        <f t="shared" si="1244"/>
        <v/>
      </c>
      <c r="AV1322" s="364" t="str">
        <f t="shared" si="1245"/>
        <v/>
      </c>
      <c r="AW1322" s="389"/>
      <c r="AX1322" s="365" t="str">
        <f t="shared" si="1246"/>
        <v/>
      </c>
      <c r="AY1322" s="366" t="str">
        <f t="shared" si="1234"/>
        <v/>
      </c>
      <c r="AZ1322" s="358" t="str">
        <f t="shared" si="1235"/>
        <v/>
      </c>
      <c r="BA1322" s="366" t="str">
        <f t="shared" si="1236"/>
        <v/>
      </c>
      <c r="BB1322" s="358" t="str">
        <f t="shared" si="1237"/>
        <v/>
      </c>
      <c r="BC1322" s="366" t="str">
        <f t="shared" si="1238"/>
        <v/>
      </c>
      <c r="BD1322" s="367" t="str">
        <f t="shared" si="1239"/>
        <v/>
      </c>
      <c r="BE1322" s="356"/>
      <c r="BF1322" s="356"/>
      <c r="BG1322" s="356"/>
      <c r="BH1322" s="356"/>
    </row>
    <row r="1323" spans="1:60" ht="21.75" thickBot="1" x14ac:dyDescent="0.4">
      <c r="A1323" s="368" t="s">
        <v>290</v>
      </c>
      <c r="B1323" s="369">
        <v>2</v>
      </c>
      <c r="C1323" s="372"/>
      <c r="D1323" s="814" t="s">
        <v>288</v>
      </c>
      <c r="E1323" s="815"/>
      <c r="F1323" s="373">
        <f>IF(B1319&gt;0,B1323/B1315,"")</f>
        <v>0.66666666666666663</v>
      </c>
      <c r="G1323" s="368" t="s">
        <v>284</v>
      </c>
      <c r="H1323" s="374"/>
      <c r="I1323" s="375">
        <f>IF(B1318&gt;0,(F1323-F1322)/F1322,"")</f>
        <v>-0.33333333333333337</v>
      </c>
      <c r="J1323" s="355"/>
      <c r="Q1323" s="364" t="str">
        <f t="shared" si="1220"/>
        <v/>
      </c>
      <c r="R1323" s="388"/>
      <c r="S1323" s="364" t="str">
        <f t="shared" si="1221"/>
        <v/>
      </c>
      <c r="T1323" s="445" t="str">
        <f t="shared" si="1222"/>
        <v/>
      </c>
      <c r="U1323" s="388"/>
      <c r="V1323" s="445" t="str">
        <f t="shared" si="1223"/>
        <v/>
      </c>
      <c r="W1323" s="388"/>
      <c r="X1323" s="445" t="str">
        <f t="shared" si="1224"/>
        <v/>
      </c>
      <c r="Y1323" s="364" t="str">
        <f t="shared" si="1225"/>
        <v/>
      </c>
      <c r="Z1323" s="388"/>
      <c r="AA1323" s="364" t="str">
        <f t="shared" si="1226"/>
        <v/>
      </c>
      <c r="AB1323" s="445" t="str">
        <f t="shared" si="1227"/>
        <v/>
      </c>
      <c r="AC1323" s="388"/>
      <c r="AD1323" s="445" t="str">
        <f t="shared" si="1228"/>
        <v/>
      </c>
      <c r="AE1323" s="364" t="str">
        <f t="shared" si="1229"/>
        <v/>
      </c>
      <c r="AF1323" s="388"/>
      <c r="AG1323" s="364"/>
      <c r="AH1323" s="445">
        <f t="shared" si="1230"/>
        <v>0.66666666666666663</v>
      </c>
      <c r="AI1323" s="388"/>
      <c r="AJ1323" s="445">
        <f t="shared" si="1231"/>
        <v>-0.33333333333333337</v>
      </c>
      <c r="AK1323" s="364" t="str">
        <f t="shared" si="1232"/>
        <v/>
      </c>
      <c r="AL1323" s="388"/>
      <c r="AM1323" s="364" t="str">
        <f t="shared" si="1233"/>
        <v/>
      </c>
      <c r="AN1323" s="445" t="str">
        <f t="shared" si="1240"/>
        <v/>
      </c>
      <c r="AO1323" s="388"/>
      <c r="AP1323" s="445" t="str">
        <f t="shared" si="1241"/>
        <v/>
      </c>
      <c r="AQ1323" s="434" t="str">
        <f t="shared" si="1242"/>
        <v/>
      </c>
      <c r="AR1323" s="451"/>
      <c r="AS1323" s="434" t="str">
        <f t="shared" si="1243"/>
        <v/>
      </c>
      <c r="AT1323" s="389"/>
      <c r="AU1323" s="435" t="str">
        <f t="shared" si="1244"/>
        <v/>
      </c>
      <c r="AV1323" s="364" t="str">
        <f t="shared" si="1245"/>
        <v/>
      </c>
      <c r="AW1323" s="389"/>
      <c r="AX1323" s="365" t="str">
        <f t="shared" si="1246"/>
        <v/>
      </c>
      <c r="AY1323" s="366" t="str">
        <f t="shared" si="1234"/>
        <v/>
      </c>
      <c r="AZ1323" s="358" t="str">
        <f t="shared" si="1235"/>
        <v/>
      </c>
      <c r="BA1323" s="366" t="str">
        <f t="shared" si="1236"/>
        <v/>
      </c>
      <c r="BB1323" s="358" t="str">
        <f t="shared" si="1237"/>
        <v/>
      </c>
      <c r="BC1323" s="366" t="str">
        <f t="shared" si="1238"/>
        <v/>
      </c>
      <c r="BD1323" s="367" t="str">
        <f t="shared" si="1239"/>
        <v/>
      </c>
      <c r="BE1323" s="356"/>
      <c r="BF1323" s="356"/>
      <c r="BG1323" s="356"/>
      <c r="BH1323" s="356"/>
    </row>
    <row r="1324" spans="1:60" ht="21.75" thickBot="1" x14ac:dyDescent="0.4">
      <c r="A1324" s="368" t="s">
        <v>291</v>
      </c>
      <c r="B1324" s="369">
        <v>1</v>
      </c>
      <c r="C1324" s="372"/>
      <c r="D1324" s="814" t="s">
        <v>288</v>
      </c>
      <c r="E1324" s="815"/>
      <c r="F1324" s="373">
        <f>IF(B1320&gt;0,B1324/B1316,"")</f>
        <v>0.25</v>
      </c>
      <c r="G1324" s="368" t="s">
        <v>286</v>
      </c>
      <c r="H1324" s="374"/>
      <c r="I1324" s="375">
        <f>IF(B1319&gt;0,(F1324-F1322)/F1322,"")</f>
        <v>-0.75</v>
      </c>
      <c r="J1324" s="355"/>
      <c r="Q1324" s="364" t="str">
        <f t="shared" si="1220"/>
        <v/>
      </c>
      <c r="R1324" s="388"/>
      <c r="S1324" s="364" t="str">
        <f t="shared" si="1221"/>
        <v/>
      </c>
      <c r="T1324" s="445" t="str">
        <f t="shared" si="1222"/>
        <v/>
      </c>
      <c r="U1324" s="388"/>
      <c r="V1324" s="445" t="str">
        <f t="shared" si="1223"/>
        <v/>
      </c>
      <c r="W1324" s="388"/>
      <c r="X1324" s="445" t="str">
        <f t="shared" si="1224"/>
        <v/>
      </c>
      <c r="Y1324" s="364" t="str">
        <f t="shared" si="1225"/>
        <v/>
      </c>
      <c r="Z1324" s="388"/>
      <c r="AA1324" s="364" t="str">
        <f t="shared" si="1226"/>
        <v/>
      </c>
      <c r="AB1324" s="445" t="str">
        <f t="shared" si="1227"/>
        <v/>
      </c>
      <c r="AC1324" s="388"/>
      <c r="AD1324" s="445" t="str">
        <f t="shared" si="1228"/>
        <v/>
      </c>
      <c r="AE1324" s="364" t="str">
        <f t="shared" si="1229"/>
        <v/>
      </c>
      <c r="AF1324" s="388"/>
      <c r="AG1324" s="364"/>
      <c r="AH1324" s="445" t="str">
        <f t="shared" si="1230"/>
        <v/>
      </c>
      <c r="AI1324" s="388"/>
      <c r="AJ1324" s="445" t="str">
        <f t="shared" si="1231"/>
        <v/>
      </c>
      <c r="AK1324" s="364">
        <f t="shared" si="1232"/>
        <v>0.25</v>
      </c>
      <c r="AL1324" s="388"/>
      <c r="AM1324" s="364">
        <f t="shared" si="1233"/>
        <v>-0.75</v>
      </c>
      <c r="AN1324" s="445" t="str">
        <f t="shared" si="1240"/>
        <v/>
      </c>
      <c r="AO1324" s="388"/>
      <c r="AP1324" s="445" t="str">
        <f t="shared" si="1241"/>
        <v/>
      </c>
      <c r="AQ1324" s="434" t="str">
        <f t="shared" si="1242"/>
        <v/>
      </c>
      <c r="AR1324" s="451"/>
      <c r="AS1324" s="434" t="str">
        <f t="shared" si="1243"/>
        <v/>
      </c>
      <c r="AT1324" s="389"/>
      <c r="AU1324" s="435" t="str">
        <f t="shared" si="1244"/>
        <v/>
      </c>
      <c r="AV1324" s="364" t="str">
        <f t="shared" si="1245"/>
        <v/>
      </c>
      <c r="AW1324" s="389"/>
      <c r="AX1324" s="365" t="str">
        <f t="shared" si="1246"/>
        <v/>
      </c>
      <c r="AY1324" s="366" t="str">
        <f t="shared" si="1234"/>
        <v/>
      </c>
      <c r="AZ1324" s="358" t="str">
        <f t="shared" si="1235"/>
        <v/>
      </c>
      <c r="BA1324" s="366" t="str">
        <f t="shared" si="1236"/>
        <v/>
      </c>
      <c r="BB1324" s="358" t="str">
        <f t="shared" si="1237"/>
        <v/>
      </c>
      <c r="BC1324" s="366" t="str">
        <f t="shared" si="1238"/>
        <v/>
      </c>
      <c r="BD1324" s="367" t="str">
        <f t="shared" si="1239"/>
        <v/>
      </c>
      <c r="BE1324" s="356"/>
      <c r="BF1324" s="356"/>
      <c r="BG1324" s="356"/>
      <c r="BH1324" s="356"/>
    </row>
    <row r="1325" spans="1:60" ht="21.75" thickBot="1" x14ac:dyDescent="0.4">
      <c r="A1325" s="368" t="s">
        <v>292</v>
      </c>
      <c r="B1325" s="381">
        <v>0.05</v>
      </c>
      <c r="C1325" s="372"/>
      <c r="D1325" s="368" t="s">
        <v>281</v>
      </c>
      <c r="E1325" s="374"/>
      <c r="F1325" s="375">
        <f>IF(B1325&gt;0,(B1325-B1326)/B1326,"")</f>
        <v>1.5</v>
      </c>
      <c r="G1325" s="355"/>
      <c r="H1325" s="355"/>
      <c r="I1325" s="355"/>
      <c r="J1325" s="355"/>
      <c r="Q1325" s="364" t="str">
        <f t="shared" si="1220"/>
        <v/>
      </c>
      <c r="R1325" s="388"/>
      <c r="S1325" s="364" t="str">
        <f t="shared" si="1221"/>
        <v/>
      </c>
      <c r="T1325" s="445" t="str">
        <f t="shared" si="1222"/>
        <v/>
      </c>
      <c r="U1325" s="388"/>
      <c r="V1325" s="445" t="str">
        <f t="shared" si="1223"/>
        <v/>
      </c>
      <c r="W1325" s="388"/>
      <c r="X1325" s="445" t="str">
        <f t="shared" si="1224"/>
        <v/>
      </c>
      <c r="Y1325" s="364" t="str">
        <f t="shared" si="1225"/>
        <v/>
      </c>
      <c r="Z1325" s="388"/>
      <c r="AA1325" s="364" t="str">
        <f t="shared" si="1226"/>
        <v/>
      </c>
      <c r="AB1325" s="445" t="str">
        <f t="shared" si="1227"/>
        <v/>
      </c>
      <c r="AC1325" s="388"/>
      <c r="AD1325" s="445" t="str">
        <f t="shared" si="1228"/>
        <v/>
      </c>
      <c r="AE1325" s="364" t="str">
        <f t="shared" si="1229"/>
        <v/>
      </c>
      <c r="AF1325" s="388"/>
      <c r="AG1325" s="364"/>
      <c r="AH1325" s="445" t="str">
        <f t="shared" si="1230"/>
        <v/>
      </c>
      <c r="AI1325" s="388"/>
      <c r="AJ1325" s="445" t="str">
        <f t="shared" si="1231"/>
        <v/>
      </c>
      <c r="AK1325" s="364" t="str">
        <f t="shared" si="1232"/>
        <v/>
      </c>
      <c r="AL1325" s="388"/>
      <c r="AM1325" s="364" t="str">
        <f t="shared" si="1233"/>
        <v/>
      </c>
      <c r="AN1325" s="445">
        <f t="shared" si="1240"/>
        <v>0.05</v>
      </c>
      <c r="AO1325" s="388"/>
      <c r="AP1325" s="445">
        <f t="shared" si="1241"/>
        <v>1.5</v>
      </c>
      <c r="AQ1325" s="434" t="str">
        <f t="shared" si="1242"/>
        <v/>
      </c>
      <c r="AR1325" s="451"/>
      <c r="AS1325" s="434" t="str">
        <f t="shared" si="1243"/>
        <v/>
      </c>
      <c r="AT1325" s="389"/>
      <c r="AU1325" s="435" t="str">
        <f t="shared" si="1244"/>
        <v/>
      </c>
      <c r="AV1325" s="364" t="str">
        <f t="shared" si="1245"/>
        <v/>
      </c>
      <c r="AW1325" s="389"/>
      <c r="AX1325" s="365" t="str">
        <f t="shared" si="1246"/>
        <v/>
      </c>
      <c r="AY1325" s="366" t="str">
        <f t="shared" si="1234"/>
        <v/>
      </c>
      <c r="AZ1325" s="358" t="str">
        <f t="shared" si="1235"/>
        <v/>
      </c>
      <c r="BA1325" s="366" t="str">
        <f t="shared" si="1236"/>
        <v/>
      </c>
      <c r="BB1325" s="358" t="str">
        <f t="shared" si="1237"/>
        <v/>
      </c>
      <c r="BC1325" s="366" t="str">
        <f t="shared" si="1238"/>
        <v/>
      </c>
      <c r="BD1325" s="367" t="str">
        <f t="shared" si="1239"/>
        <v/>
      </c>
      <c r="BE1325" s="356"/>
      <c r="BF1325" s="356"/>
      <c r="BG1325" s="356"/>
      <c r="BH1325" s="356"/>
    </row>
    <row r="1326" spans="1:60" ht="21.75" thickBot="1" x14ac:dyDescent="0.4">
      <c r="A1326" s="368" t="s">
        <v>293</v>
      </c>
      <c r="B1326" s="381">
        <v>0.02</v>
      </c>
      <c r="C1326" s="372"/>
      <c r="D1326" s="382"/>
      <c r="E1326" s="372"/>
      <c r="F1326" s="380"/>
      <c r="G1326" s="355"/>
      <c r="H1326" s="355"/>
      <c r="I1326" s="355"/>
      <c r="J1326" s="355"/>
      <c r="Q1326" s="364" t="str">
        <f t="shared" si="1220"/>
        <v/>
      </c>
      <c r="R1326" s="388"/>
      <c r="S1326" s="364" t="str">
        <f t="shared" si="1221"/>
        <v/>
      </c>
      <c r="T1326" s="445" t="str">
        <f t="shared" si="1222"/>
        <v/>
      </c>
      <c r="U1326" s="388"/>
      <c r="V1326" s="445" t="str">
        <f t="shared" si="1223"/>
        <v/>
      </c>
      <c r="W1326" s="388"/>
      <c r="X1326" s="445" t="str">
        <f t="shared" si="1224"/>
        <v/>
      </c>
      <c r="Y1326" s="364" t="str">
        <f t="shared" si="1225"/>
        <v/>
      </c>
      <c r="Z1326" s="388"/>
      <c r="AA1326" s="364" t="str">
        <f t="shared" si="1226"/>
        <v/>
      </c>
      <c r="AB1326" s="445" t="str">
        <f t="shared" si="1227"/>
        <v/>
      </c>
      <c r="AC1326" s="388"/>
      <c r="AD1326" s="445" t="str">
        <f t="shared" si="1228"/>
        <v/>
      </c>
      <c r="AE1326" s="364" t="str">
        <f t="shared" si="1229"/>
        <v/>
      </c>
      <c r="AF1326" s="388"/>
      <c r="AG1326" s="364"/>
      <c r="AH1326" s="445" t="str">
        <f t="shared" si="1230"/>
        <v/>
      </c>
      <c r="AI1326" s="388"/>
      <c r="AJ1326" s="445" t="str">
        <f t="shared" si="1231"/>
        <v/>
      </c>
      <c r="AK1326" s="364" t="str">
        <f t="shared" si="1232"/>
        <v/>
      </c>
      <c r="AL1326" s="388"/>
      <c r="AM1326" s="364" t="str">
        <f t="shared" si="1233"/>
        <v/>
      </c>
      <c r="AN1326" s="445" t="str">
        <f t="shared" si="1240"/>
        <v/>
      </c>
      <c r="AO1326" s="388"/>
      <c r="AP1326" s="445" t="str">
        <f t="shared" si="1241"/>
        <v/>
      </c>
      <c r="AQ1326" s="434">
        <f>IF(A1326="14) Qual porcentagem dos recursos financeiros de São Carlos é investida em abastecimento de água e estruturas de saneamento hoje? ",B1326,"")</f>
        <v>0.02</v>
      </c>
      <c r="AR1326" s="451"/>
      <c r="AS1326" s="434" t="str">
        <f t="shared" si="1243"/>
        <v/>
      </c>
      <c r="AT1326" s="389"/>
      <c r="AU1326" s="435" t="str">
        <f t="shared" si="1244"/>
        <v/>
      </c>
      <c r="AV1326" s="364" t="str">
        <f t="shared" si="1245"/>
        <v/>
      </c>
      <c r="AW1326" s="389"/>
      <c r="AX1326" s="365" t="str">
        <f t="shared" si="1246"/>
        <v/>
      </c>
      <c r="AY1326" s="366" t="str">
        <f t="shared" si="1234"/>
        <v/>
      </c>
      <c r="AZ1326" s="358" t="str">
        <f t="shared" si="1235"/>
        <v/>
      </c>
      <c r="BA1326" s="366" t="str">
        <f t="shared" si="1236"/>
        <v/>
      </c>
      <c r="BB1326" s="358" t="str">
        <f t="shared" si="1237"/>
        <v/>
      </c>
      <c r="BC1326" s="366" t="str">
        <f t="shared" si="1238"/>
        <v/>
      </c>
      <c r="BD1326" s="367" t="str">
        <f t="shared" si="1239"/>
        <v/>
      </c>
      <c r="BE1326" s="356"/>
      <c r="BF1326" s="356"/>
      <c r="BG1326" s="356"/>
      <c r="BH1326" s="356"/>
    </row>
    <row r="1327" spans="1:60" ht="21.75" thickBot="1" x14ac:dyDescent="0.4">
      <c r="A1327" s="368" t="s">
        <v>294</v>
      </c>
      <c r="B1327" s="381">
        <v>1.4999999999999999E-2</v>
      </c>
      <c r="C1327" s="372"/>
      <c r="D1327" s="368" t="s">
        <v>284</v>
      </c>
      <c r="E1327" s="374"/>
      <c r="F1327" s="375">
        <f>IF(B1327&gt;0,(B1327-B1326)/B1326,"")</f>
        <v>-0.25000000000000006</v>
      </c>
      <c r="G1327" s="355"/>
      <c r="H1327" s="355"/>
      <c r="I1327" s="355"/>
      <c r="J1327" s="355"/>
      <c r="Q1327" s="364" t="str">
        <f t="shared" si="1220"/>
        <v/>
      </c>
      <c r="R1327" s="388"/>
      <c r="S1327" s="364" t="str">
        <f t="shared" si="1221"/>
        <v/>
      </c>
      <c r="T1327" s="445" t="str">
        <f t="shared" si="1222"/>
        <v/>
      </c>
      <c r="U1327" s="388"/>
      <c r="V1327" s="445" t="str">
        <f t="shared" si="1223"/>
        <v/>
      </c>
      <c r="W1327" s="388"/>
      <c r="X1327" s="445" t="str">
        <f t="shared" si="1224"/>
        <v/>
      </c>
      <c r="Y1327" s="364" t="str">
        <f t="shared" si="1225"/>
        <v/>
      </c>
      <c r="Z1327" s="388"/>
      <c r="AA1327" s="364" t="str">
        <f t="shared" si="1226"/>
        <v/>
      </c>
      <c r="AB1327" s="445" t="str">
        <f t="shared" si="1227"/>
        <v/>
      </c>
      <c r="AC1327" s="388"/>
      <c r="AD1327" s="445" t="str">
        <f t="shared" si="1228"/>
        <v/>
      </c>
      <c r="AE1327" s="364" t="str">
        <f t="shared" si="1229"/>
        <v/>
      </c>
      <c r="AF1327" s="388"/>
      <c r="AG1327" s="364"/>
      <c r="AH1327" s="445" t="str">
        <f t="shared" si="1230"/>
        <v/>
      </c>
      <c r="AI1327" s="388"/>
      <c r="AJ1327" s="445" t="str">
        <f t="shared" si="1231"/>
        <v/>
      </c>
      <c r="AK1327" s="364" t="str">
        <f t="shared" si="1232"/>
        <v/>
      </c>
      <c r="AL1327" s="388"/>
      <c r="AM1327" s="364" t="str">
        <f t="shared" si="1233"/>
        <v/>
      </c>
      <c r="AN1327" s="445" t="str">
        <f t="shared" si="1240"/>
        <v/>
      </c>
      <c r="AO1327" s="388"/>
      <c r="AP1327" s="445" t="str">
        <f t="shared" si="1241"/>
        <v/>
      </c>
      <c r="AQ1327" s="434" t="str">
        <f t="shared" si="1242"/>
        <v/>
      </c>
      <c r="AR1327" s="451"/>
      <c r="AS1327" s="434">
        <f>IF(A1327="15) Qual porcentagem dos recursos financeiros de São Carlos será investida em abastecimento de água e estruturas de saneamento em 2030? ",B1327,"")</f>
        <v>1.4999999999999999E-2</v>
      </c>
      <c r="AT1327" s="389"/>
      <c r="AU1327" s="435">
        <f t="shared" si="1244"/>
        <v>-0.25000000000000006</v>
      </c>
      <c r="AV1327" s="364" t="str">
        <f t="shared" si="1245"/>
        <v/>
      </c>
      <c r="AW1327" s="389"/>
      <c r="AX1327" s="365" t="str">
        <f t="shared" si="1246"/>
        <v/>
      </c>
      <c r="AY1327" s="366" t="str">
        <f t="shared" si="1234"/>
        <v/>
      </c>
      <c r="AZ1327" s="358" t="str">
        <f t="shared" si="1235"/>
        <v/>
      </c>
      <c r="BA1327" s="366" t="str">
        <f t="shared" si="1236"/>
        <v/>
      </c>
      <c r="BB1327" s="358" t="str">
        <f t="shared" si="1237"/>
        <v/>
      </c>
      <c r="BC1327" s="366" t="str">
        <f t="shared" si="1238"/>
        <v/>
      </c>
      <c r="BD1327" s="367" t="str">
        <f t="shared" si="1239"/>
        <v/>
      </c>
      <c r="BE1327" s="356"/>
      <c r="BF1327" s="356"/>
      <c r="BG1327" s="356"/>
      <c r="BH1327" s="356"/>
    </row>
    <row r="1328" spans="1:60" ht="21.75" thickBot="1" x14ac:dyDescent="0.4">
      <c r="A1328" s="368" t="s">
        <v>295</v>
      </c>
      <c r="B1328" s="381">
        <v>0.01</v>
      </c>
      <c r="C1328" s="372"/>
      <c r="D1328" s="368" t="s">
        <v>286</v>
      </c>
      <c r="E1328" s="374"/>
      <c r="F1328" s="375">
        <f>IF(B1328&gt;0,(B1328-B1326)/B1326,"")</f>
        <v>-0.5</v>
      </c>
      <c r="G1328" s="355"/>
      <c r="H1328" s="355"/>
      <c r="I1328" s="355"/>
      <c r="J1328" s="355"/>
      <c r="Q1328" s="364" t="str">
        <f t="shared" si="1220"/>
        <v/>
      </c>
      <c r="R1328" s="388"/>
      <c r="S1328" s="364" t="str">
        <f t="shared" si="1221"/>
        <v/>
      </c>
      <c r="T1328" s="445" t="str">
        <f t="shared" si="1222"/>
        <v/>
      </c>
      <c r="U1328" s="388"/>
      <c r="V1328" s="445" t="str">
        <f t="shared" si="1223"/>
        <v/>
      </c>
      <c r="W1328" s="388"/>
      <c r="X1328" s="445" t="str">
        <f t="shared" si="1224"/>
        <v/>
      </c>
      <c r="Y1328" s="364" t="str">
        <f t="shared" si="1225"/>
        <v/>
      </c>
      <c r="Z1328" s="388"/>
      <c r="AA1328" s="364" t="str">
        <f t="shared" si="1226"/>
        <v/>
      </c>
      <c r="AB1328" s="445" t="str">
        <f t="shared" si="1227"/>
        <v/>
      </c>
      <c r="AC1328" s="388"/>
      <c r="AD1328" s="445" t="str">
        <f t="shared" si="1228"/>
        <v/>
      </c>
      <c r="AE1328" s="364" t="str">
        <f t="shared" si="1229"/>
        <v/>
      </c>
      <c r="AF1328" s="388"/>
      <c r="AG1328" s="364"/>
      <c r="AH1328" s="445" t="str">
        <f t="shared" si="1230"/>
        <v/>
      </c>
      <c r="AI1328" s="388"/>
      <c r="AJ1328" s="445" t="str">
        <f t="shared" si="1231"/>
        <v/>
      </c>
      <c r="AK1328" s="364" t="str">
        <f t="shared" si="1232"/>
        <v/>
      </c>
      <c r="AL1328" s="388"/>
      <c r="AM1328" s="364" t="str">
        <f t="shared" si="1233"/>
        <v/>
      </c>
      <c r="AN1328" s="445" t="str">
        <f t="shared" si="1240"/>
        <v/>
      </c>
      <c r="AO1328" s="388"/>
      <c r="AP1328" s="445" t="str">
        <f t="shared" si="1241"/>
        <v/>
      </c>
      <c r="AQ1328" s="434" t="str">
        <f t="shared" si="1242"/>
        <v/>
      </c>
      <c r="AR1328" s="451"/>
      <c r="AS1328" s="434" t="str">
        <f t="shared" si="1243"/>
        <v/>
      </c>
      <c r="AT1328" s="389"/>
      <c r="AU1328" s="435" t="str">
        <f t="shared" si="1244"/>
        <v/>
      </c>
      <c r="AV1328" s="364">
        <f t="shared" si="1245"/>
        <v>0.01</v>
      </c>
      <c r="AW1328" s="389"/>
      <c r="AX1328" s="365">
        <f>IF(A1328="16) Qual porcentagem dos recursos financeiros de São Carlos será investida em abastecimento de água e estruturas de saneamento em 2050?   ",F1328,"")</f>
        <v>-0.5</v>
      </c>
      <c r="AY1328" s="366" t="str">
        <f t="shared" si="1234"/>
        <v/>
      </c>
      <c r="AZ1328" s="358" t="str">
        <f t="shared" si="1235"/>
        <v/>
      </c>
      <c r="BA1328" s="366" t="str">
        <f t="shared" si="1236"/>
        <v/>
      </c>
      <c r="BB1328" s="358" t="str">
        <f t="shared" si="1237"/>
        <v/>
      </c>
      <c r="BC1328" s="366" t="str">
        <f t="shared" si="1238"/>
        <v/>
      </c>
      <c r="BD1328" s="367" t="str">
        <f t="shared" si="1239"/>
        <v/>
      </c>
      <c r="BE1328" s="356"/>
      <c r="BF1328" s="356"/>
      <c r="BG1328" s="356"/>
      <c r="BH1328" s="356"/>
    </row>
    <row r="1329" spans="1:83" ht="21.75" thickBot="1" x14ac:dyDescent="0.4">
      <c r="A1329" s="355"/>
      <c r="B1329" s="355"/>
      <c r="C1329" s="355"/>
      <c r="D1329" s="355"/>
      <c r="E1329" s="355"/>
      <c r="F1329" s="383"/>
      <c r="G1329" s="355"/>
      <c r="H1329" s="823" t="s">
        <v>296</v>
      </c>
      <c r="I1329" s="823"/>
      <c r="J1329" s="355"/>
      <c r="Q1329" s="364" t="str">
        <f t="shared" si="1220"/>
        <v/>
      </c>
      <c r="R1329" s="388"/>
      <c r="S1329" s="364" t="str">
        <f t="shared" si="1221"/>
        <v/>
      </c>
      <c r="T1329" s="445" t="str">
        <f t="shared" si="1222"/>
        <v/>
      </c>
      <c r="U1329" s="388"/>
      <c r="V1329" s="445" t="str">
        <f t="shared" si="1223"/>
        <v/>
      </c>
      <c r="W1329" s="388"/>
      <c r="X1329" s="445" t="str">
        <f t="shared" si="1224"/>
        <v/>
      </c>
      <c r="Y1329" s="364" t="str">
        <f t="shared" si="1225"/>
        <v/>
      </c>
      <c r="Z1329" s="388"/>
      <c r="AA1329" s="364" t="str">
        <f t="shared" si="1226"/>
        <v/>
      </c>
      <c r="AB1329" s="445" t="str">
        <f t="shared" si="1227"/>
        <v/>
      </c>
      <c r="AC1329" s="388"/>
      <c r="AD1329" s="445" t="str">
        <f t="shared" si="1228"/>
        <v/>
      </c>
      <c r="AE1329" s="364" t="str">
        <f t="shared" si="1229"/>
        <v/>
      </c>
      <c r="AF1329" s="388"/>
      <c r="AG1329" s="364"/>
      <c r="AH1329" s="445" t="str">
        <f t="shared" si="1230"/>
        <v/>
      </c>
      <c r="AI1329" s="388"/>
      <c r="AJ1329" s="445" t="str">
        <f t="shared" si="1231"/>
        <v/>
      </c>
      <c r="AK1329" s="364" t="str">
        <f t="shared" si="1232"/>
        <v/>
      </c>
      <c r="AL1329" s="388"/>
      <c r="AM1329" s="364" t="str">
        <f t="shared" si="1233"/>
        <v/>
      </c>
      <c r="AN1329" s="445" t="str">
        <f t="shared" si="1240"/>
        <v/>
      </c>
      <c r="AO1329" s="388"/>
      <c r="AP1329" s="445" t="str">
        <f t="shared" si="1241"/>
        <v/>
      </c>
      <c r="AQ1329" s="434" t="str">
        <f t="shared" si="1242"/>
        <v/>
      </c>
      <c r="AR1329" s="451"/>
      <c r="AS1329" s="434" t="str">
        <f t="shared" si="1243"/>
        <v/>
      </c>
      <c r="AT1329" s="389"/>
      <c r="AU1329" s="435" t="str">
        <f t="shared" si="1244"/>
        <v/>
      </c>
      <c r="AV1329" s="364" t="str">
        <f t="shared" si="1245"/>
        <v/>
      </c>
      <c r="AW1329" s="389"/>
      <c r="AX1329" s="365" t="str">
        <f t="shared" si="1246"/>
        <v/>
      </c>
      <c r="AY1329" s="366" t="str">
        <f t="shared" si="1234"/>
        <v/>
      </c>
      <c r="AZ1329" s="358" t="str">
        <f t="shared" si="1235"/>
        <v/>
      </c>
      <c r="BA1329" s="366" t="str">
        <f t="shared" si="1236"/>
        <v/>
      </c>
      <c r="BB1329" s="358" t="str">
        <f t="shared" si="1237"/>
        <v/>
      </c>
      <c r="BC1329" s="366" t="str">
        <f t="shared" si="1238"/>
        <v/>
      </c>
      <c r="BD1329" s="367" t="str">
        <f t="shared" si="1239"/>
        <v/>
      </c>
      <c r="BE1329" s="356"/>
      <c r="BF1329" s="356"/>
      <c r="BG1329" s="356"/>
      <c r="BH1329" s="356"/>
    </row>
    <row r="1330" spans="1:83" ht="21.75" thickBot="1" x14ac:dyDescent="0.4">
      <c r="A1330" s="368" t="s">
        <v>297</v>
      </c>
      <c r="B1330" s="820" t="s">
        <v>347</v>
      </c>
      <c r="C1330" s="821"/>
      <c r="D1330" s="821"/>
      <c r="E1330" s="821"/>
      <c r="F1330" s="821"/>
      <c r="G1330" s="822"/>
      <c r="H1330" s="819">
        <v>1</v>
      </c>
      <c r="I1330" s="819"/>
      <c r="J1330" s="355"/>
      <c r="Q1330" s="364" t="str">
        <f t="shared" si="1220"/>
        <v/>
      </c>
      <c r="R1330" s="388"/>
      <c r="S1330" s="364" t="str">
        <f t="shared" si="1221"/>
        <v/>
      </c>
      <c r="T1330" s="445" t="str">
        <f t="shared" si="1222"/>
        <v/>
      </c>
      <c r="U1330" s="388"/>
      <c r="V1330" s="445" t="str">
        <f t="shared" si="1223"/>
        <v/>
      </c>
      <c r="W1330" s="388"/>
      <c r="X1330" s="445" t="str">
        <f t="shared" si="1224"/>
        <v/>
      </c>
      <c r="Y1330" s="364" t="str">
        <f t="shared" si="1225"/>
        <v/>
      </c>
      <c r="Z1330" s="388"/>
      <c r="AA1330" s="364" t="str">
        <f t="shared" si="1226"/>
        <v/>
      </c>
      <c r="AB1330" s="445" t="str">
        <f t="shared" si="1227"/>
        <v/>
      </c>
      <c r="AC1330" s="388"/>
      <c r="AD1330" s="445" t="str">
        <f t="shared" si="1228"/>
        <v/>
      </c>
      <c r="AE1330" s="364" t="str">
        <f t="shared" si="1229"/>
        <v/>
      </c>
      <c r="AF1330" s="388"/>
      <c r="AG1330" s="364"/>
      <c r="AH1330" s="445" t="str">
        <f t="shared" si="1230"/>
        <v/>
      </c>
      <c r="AI1330" s="388"/>
      <c r="AJ1330" s="445" t="str">
        <f t="shared" si="1231"/>
        <v/>
      </c>
      <c r="AK1330" s="364" t="str">
        <f t="shared" si="1232"/>
        <v/>
      </c>
      <c r="AL1330" s="388"/>
      <c r="AM1330" s="364" t="str">
        <f t="shared" si="1233"/>
        <v/>
      </c>
      <c r="AN1330" s="445" t="str">
        <f t="shared" si="1240"/>
        <v/>
      </c>
      <c r="AO1330" s="388"/>
      <c r="AP1330" s="445" t="str">
        <f t="shared" si="1241"/>
        <v/>
      </c>
      <c r="AQ1330" s="434" t="str">
        <f t="shared" si="1242"/>
        <v/>
      </c>
      <c r="AR1330" s="451"/>
      <c r="AS1330" s="434" t="str">
        <f t="shared" si="1243"/>
        <v/>
      </c>
      <c r="AT1330" s="389"/>
      <c r="AU1330" s="435" t="str">
        <f t="shared" si="1244"/>
        <v/>
      </c>
      <c r="AV1330" s="364" t="str">
        <f t="shared" si="1245"/>
        <v/>
      </c>
      <c r="AW1330" s="389"/>
      <c r="AX1330" s="365" t="str">
        <f t="shared" si="1246"/>
        <v/>
      </c>
      <c r="AY1330" s="366">
        <f t="shared" si="1234"/>
        <v>1</v>
      </c>
      <c r="AZ1330" s="358" t="str">
        <f t="shared" si="1235"/>
        <v/>
      </c>
      <c r="BA1330" s="366" t="str">
        <f t="shared" si="1236"/>
        <v/>
      </c>
      <c r="BB1330" s="358" t="str">
        <f t="shared" si="1237"/>
        <v/>
      </c>
      <c r="BC1330" s="366" t="str">
        <f t="shared" si="1238"/>
        <v/>
      </c>
      <c r="BD1330" s="367" t="str">
        <f t="shared" si="1239"/>
        <v/>
      </c>
      <c r="BE1330" s="356"/>
      <c r="BF1330" s="356"/>
      <c r="BG1330" s="356"/>
      <c r="BH1330" s="356"/>
    </row>
    <row r="1331" spans="1:83" ht="21.75" thickBot="1" x14ac:dyDescent="0.4">
      <c r="A1331" s="368" t="s">
        <v>299</v>
      </c>
      <c r="B1331" s="820" t="s">
        <v>300</v>
      </c>
      <c r="C1331" s="821"/>
      <c r="D1331" s="821"/>
      <c r="E1331" s="821"/>
      <c r="F1331" s="821"/>
      <c r="G1331" s="822"/>
      <c r="H1331" s="819">
        <v>1</v>
      </c>
      <c r="I1331" s="819"/>
      <c r="J1331" s="355"/>
      <c r="Q1331" s="364" t="str">
        <f t="shared" si="1220"/>
        <v/>
      </c>
      <c r="R1331" s="388"/>
      <c r="S1331" s="364" t="str">
        <f t="shared" si="1221"/>
        <v/>
      </c>
      <c r="T1331" s="445" t="str">
        <f t="shared" si="1222"/>
        <v/>
      </c>
      <c r="U1331" s="388"/>
      <c r="V1331" s="445" t="str">
        <f t="shared" si="1223"/>
        <v/>
      </c>
      <c r="W1331" s="388"/>
      <c r="X1331" s="445" t="str">
        <f t="shared" si="1224"/>
        <v/>
      </c>
      <c r="Y1331" s="364" t="str">
        <f t="shared" si="1225"/>
        <v/>
      </c>
      <c r="Z1331" s="388"/>
      <c r="AA1331" s="364" t="str">
        <f t="shared" si="1226"/>
        <v/>
      </c>
      <c r="AB1331" s="445" t="str">
        <f t="shared" si="1227"/>
        <v/>
      </c>
      <c r="AC1331" s="388"/>
      <c r="AD1331" s="445" t="str">
        <f t="shared" si="1228"/>
        <v/>
      </c>
      <c r="AE1331" s="364" t="str">
        <f t="shared" si="1229"/>
        <v/>
      </c>
      <c r="AF1331" s="388"/>
      <c r="AG1331" s="364"/>
      <c r="AH1331" s="445" t="str">
        <f t="shared" si="1230"/>
        <v/>
      </c>
      <c r="AI1331" s="388"/>
      <c r="AJ1331" s="445" t="str">
        <f t="shared" si="1231"/>
        <v/>
      </c>
      <c r="AK1331" s="364" t="str">
        <f t="shared" si="1232"/>
        <v/>
      </c>
      <c r="AL1331" s="388"/>
      <c r="AM1331" s="364" t="str">
        <f t="shared" si="1233"/>
        <v/>
      </c>
      <c r="AN1331" s="445" t="str">
        <f t="shared" si="1240"/>
        <v/>
      </c>
      <c r="AO1331" s="388"/>
      <c r="AP1331" s="445" t="str">
        <f t="shared" si="1241"/>
        <v/>
      </c>
      <c r="AQ1331" s="434" t="str">
        <f t="shared" si="1242"/>
        <v/>
      </c>
      <c r="AR1331" s="451"/>
      <c r="AS1331" s="434" t="str">
        <f t="shared" si="1243"/>
        <v/>
      </c>
      <c r="AT1331" s="389"/>
      <c r="AU1331" s="435" t="str">
        <f t="shared" si="1244"/>
        <v/>
      </c>
      <c r="AV1331" s="364" t="str">
        <f t="shared" si="1245"/>
        <v/>
      </c>
      <c r="AW1331" s="389"/>
      <c r="AX1331" s="365" t="str">
        <f t="shared" si="1246"/>
        <v/>
      </c>
      <c r="AY1331" s="366" t="str">
        <f t="shared" si="1234"/>
        <v/>
      </c>
      <c r="AZ1331" s="358">
        <f t="shared" si="1235"/>
        <v>1</v>
      </c>
      <c r="BA1331" s="366" t="str">
        <f t="shared" si="1236"/>
        <v/>
      </c>
      <c r="BB1331" s="358" t="str">
        <f t="shared" si="1237"/>
        <v/>
      </c>
      <c r="BC1331" s="366" t="str">
        <f t="shared" si="1238"/>
        <v/>
      </c>
      <c r="BD1331" s="367" t="str">
        <f t="shared" si="1239"/>
        <v/>
      </c>
      <c r="BE1331" s="356"/>
      <c r="BF1331" s="356"/>
      <c r="BG1331" s="356"/>
      <c r="BH1331" s="356"/>
    </row>
    <row r="1332" spans="1:83" ht="21.75" thickBot="1" x14ac:dyDescent="0.4">
      <c r="A1332" s="368" t="s">
        <v>301</v>
      </c>
      <c r="B1332" s="820" t="s">
        <v>446</v>
      </c>
      <c r="C1332" s="821"/>
      <c r="D1332" s="821"/>
      <c r="E1332" s="821"/>
      <c r="F1332" s="821"/>
      <c r="G1332" s="822"/>
      <c r="H1332" s="819">
        <v>1</v>
      </c>
      <c r="I1332" s="819"/>
      <c r="J1332" s="355"/>
      <c r="Q1332" s="364" t="str">
        <f t="shared" si="1220"/>
        <v/>
      </c>
      <c r="R1332" s="388"/>
      <c r="S1332" s="364" t="str">
        <f t="shared" si="1221"/>
        <v/>
      </c>
      <c r="T1332" s="445" t="str">
        <f t="shared" si="1222"/>
        <v/>
      </c>
      <c r="U1332" s="388"/>
      <c r="V1332" s="445" t="str">
        <f t="shared" si="1223"/>
        <v/>
      </c>
      <c r="W1332" s="388"/>
      <c r="X1332" s="445" t="str">
        <f t="shared" si="1224"/>
        <v/>
      </c>
      <c r="Y1332" s="364" t="str">
        <f t="shared" si="1225"/>
        <v/>
      </c>
      <c r="Z1332" s="388"/>
      <c r="AA1332" s="364" t="str">
        <f t="shared" si="1226"/>
        <v/>
      </c>
      <c r="AB1332" s="445" t="str">
        <f t="shared" si="1227"/>
        <v/>
      </c>
      <c r="AC1332" s="388"/>
      <c r="AD1332" s="445" t="str">
        <f t="shared" si="1228"/>
        <v/>
      </c>
      <c r="AE1332" s="364" t="str">
        <f t="shared" si="1229"/>
        <v/>
      </c>
      <c r="AF1332" s="388"/>
      <c r="AG1332" s="364"/>
      <c r="AH1332" s="445" t="str">
        <f t="shared" si="1230"/>
        <v/>
      </c>
      <c r="AI1332" s="388"/>
      <c r="AJ1332" s="445" t="str">
        <f t="shared" si="1231"/>
        <v/>
      </c>
      <c r="AK1332" s="364" t="str">
        <f t="shared" si="1232"/>
        <v/>
      </c>
      <c r="AL1332" s="388"/>
      <c r="AM1332" s="364" t="str">
        <f t="shared" si="1233"/>
        <v/>
      </c>
      <c r="AN1332" s="445" t="str">
        <f t="shared" si="1240"/>
        <v/>
      </c>
      <c r="AO1332" s="388"/>
      <c r="AP1332" s="445" t="str">
        <f t="shared" si="1241"/>
        <v/>
      </c>
      <c r="AQ1332" s="434" t="str">
        <f t="shared" si="1242"/>
        <v/>
      </c>
      <c r="AR1332" s="451"/>
      <c r="AS1332" s="434" t="str">
        <f t="shared" si="1243"/>
        <v/>
      </c>
      <c r="AT1332" s="389"/>
      <c r="AU1332" s="435" t="str">
        <f t="shared" si="1244"/>
        <v/>
      </c>
      <c r="AV1332" s="364" t="str">
        <f t="shared" si="1245"/>
        <v/>
      </c>
      <c r="AW1332" s="389"/>
      <c r="AX1332" s="365" t="str">
        <f t="shared" si="1246"/>
        <v/>
      </c>
      <c r="AY1332" s="366" t="str">
        <f t="shared" si="1234"/>
        <v/>
      </c>
      <c r="AZ1332" s="358" t="str">
        <f t="shared" si="1235"/>
        <v/>
      </c>
      <c r="BA1332" s="366">
        <f t="shared" si="1236"/>
        <v>1</v>
      </c>
      <c r="BB1332" s="358" t="str">
        <f t="shared" si="1237"/>
        <v/>
      </c>
      <c r="BC1332" s="366" t="str">
        <f t="shared" si="1238"/>
        <v/>
      </c>
      <c r="BD1332" s="367" t="str">
        <f t="shared" si="1239"/>
        <v/>
      </c>
      <c r="BE1332" s="356"/>
      <c r="BF1332" s="356"/>
      <c r="BG1332" s="356"/>
      <c r="BH1332" s="356"/>
    </row>
    <row r="1333" spans="1:83" ht="21.75" thickBot="1" x14ac:dyDescent="0.4">
      <c r="A1333" s="368" t="s">
        <v>302</v>
      </c>
      <c r="B1333" s="820" t="s">
        <v>454</v>
      </c>
      <c r="C1333" s="821"/>
      <c r="D1333" s="821"/>
      <c r="E1333" s="821"/>
      <c r="F1333" s="821"/>
      <c r="G1333" s="822"/>
      <c r="H1333" s="819">
        <v>0</v>
      </c>
      <c r="I1333" s="819"/>
      <c r="J1333" s="355"/>
      <c r="Q1333" s="364" t="str">
        <f t="shared" si="1220"/>
        <v/>
      </c>
      <c r="R1333" s="388"/>
      <c r="S1333" s="364" t="str">
        <f t="shared" si="1221"/>
        <v/>
      </c>
      <c r="T1333" s="445" t="str">
        <f t="shared" si="1222"/>
        <v/>
      </c>
      <c r="U1333" s="388"/>
      <c r="V1333" s="445" t="str">
        <f t="shared" si="1223"/>
        <v/>
      </c>
      <c r="W1333" s="388"/>
      <c r="X1333" s="445" t="str">
        <f t="shared" si="1224"/>
        <v/>
      </c>
      <c r="Y1333" s="364" t="str">
        <f t="shared" si="1225"/>
        <v/>
      </c>
      <c r="Z1333" s="388"/>
      <c r="AA1333" s="364" t="str">
        <f t="shared" si="1226"/>
        <v/>
      </c>
      <c r="AB1333" s="445" t="str">
        <f t="shared" si="1227"/>
        <v/>
      </c>
      <c r="AC1333" s="388"/>
      <c r="AD1333" s="445" t="str">
        <f t="shared" si="1228"/>
        <v/>
      </c>
      <c r="AE1333" s="364" t="str">
        <f t="shared" si="1229"/>
        <v/>
      </c>
      <c r="AF1333" s="388"/>
      <c r="AG1333" s="364"/>
      <c r="AH1333" s="445" t="str">
        <f t="shared" si="1230"/>
        <v/>
      </c>
      <c r="AI1333" s="388"/>
      <c r="AJ1333" s="445" t="str">
        <f t="shared" si="1231"/>
        <v/>
      </c>
      <c r="AK1333" s="364" t="str">
        <f t="shared" si="1232"/>
        <v/>
      </c>
      <c r="AL1333" s="388"/>
      <c r="AM1333" s="364" t="str">
        <f t="shared" si="1233"/>
        <v/>
      </c>
      <c r="AN1333" s="445" t="str">
        <f t="shared" si="1240"/>
        <v/>
      </c>
      <c r="AO1333" s="388"/>
      <c r="AP1333" s="445" t="str">
        <f t="shared" si="1241"/>
        <v/>
      </c>
      <c r="AQ1333" s="434" t="str">
        <f t="shared" si="1242"/>
        <v/>
      </c>
      <c r="AR1333" s="451"/>
      <c r="AS1333" s="434" t="str">
        <f t="shared" si="1243"/>
        <v/>
      </c>
      <c r="AT1333" s="389"/>
      <c r="AU1333" s="435" t="str">
        <f t="shared" si="1244"/>
        <v/>
      </c>
      <c r="AV1333" s="364" t="str">
        <f t="shared" si="1245"/>
        <v/>
      </c>
      <c r="AW1333" s="389"/>
      <c r="AX1333" s="365" t="str">
        <f t="shared" si="1246"/>
        <v/>
      </c>
      <c r="AY1333" s="366" t="str">
        <f t="shared" si="1234"/>
        <v/>
      </c>
      <c r="AZ1333" s="358" t="str">
        <f t="shared" si="1235"/>
        <v/>
      </c>
      <c r="BA1333" s="366" t="str">
        <f t="shared" si="1236"/>
        <v/>
      </c>
      <c r="BB1333" s="358">
        <f t="shared" si="1237"/>
        <v>0</v>
      </c>
      <c r="BC1333" s="366" t="str">
        <f t="shared" si="1238"/>
        <v/>
      </c>
      <c r="BD1333" s="367" t="str">
        <f t="shared" si="1239"/>
        <v/>
      </c>
      <c r="BE1333" s="356"/>
      <c r="BF1333" s="356"/>
      <c r="BG1333" s="356"/>
      <c r="BH1333" s="356"/>
    </row>
    <row r="1334" spans="1:83" ht="21.75" thickBot="1" x14ac:dyDescent="0.4">
      <c r="A1334" s="368" t="s">
        <v>303</v>
      </c>
      <c r="B1334" s="820" t="s">
        <v>304</v>
      </c>
      <c r="C1334" s="821"/>
      <c r="D1334" s="821"/>
      <c r="E1334" s="821"/>
      <c r="F1334" s="821"/>
      <c r="G1334" s="822"/>
      <c r="H1334" s="819">
        <v>1</v>
      </c>
      <c r="I1334" s="819"/>
      <c r="J1334" s="355"/>
      <c r="Q1334" s="364" t="str">
        <f t="shared" si="1220"/>
        <v/>
      </c>
      <c r="R1334" s="388"/>
      <c r="S1334" s="364" t="str">
        <f t="shared" si="1221"/>
        <v/>
      </c>
      <c r="T1334" s="445" t="str">
        <f t="shared" si="1222"/>
        <v/>
      </c>
      <c r="U1334" s="388"/>
      <c r="V1334" s="445" t="str">
        <f t="shared" si="1223"/>
        <v/>
      </c>
      <c r="W1334" s="388"/>
      <c r="X1334" s="445" t="str">
        <f t="shared" si="1224"/>
        <v/>
      </c>
      <c r="Y1334" s="364" t="str">
        <f t="shared" si="1225"/>
        <v/>
      </c>
      <c r="Z1334" s="388"/>
      <c r="AA1334" s="364" t="str">
        <f t="shared" si="1226"/>
        <v/>
      </c>
      <c r="AB1334" s="445" t="str">
        <f t="shared" si="1227"/>
        <v/>
      </c>
      <c r="AC1334" s="388"/>
      <c r="AD1334" s="445" t="str">
        <f t="shared" si="1228"/>
        <v/>
      </c>
      <c r="AE1334" s="364" t="str">
        <f t="shared" si="1229"/>
        <v/>
      </c>
      <c r="AF1334" s="388"/>
      <c r="AG1334" s="364"/>
      <c r="AH1334" s="445" t="str">
        <f t="shared" si="1230"/>
        <v/>
      </c>
      <c r="AI1334" s="388"/>
      <c r="AJ1334" s="445" t="str">
        <f t="shared" si="1231"/>
        <v/>
      </c>
      <c r="AK1334" s="364" t="str">
        <f t="shared" si="1232"/>
        <v/>
      </c>
      <c r="AL1334" s="388"/>
      <c r="AM1334" s="364" t="str">
        <f t="shared" si="1233"/>
        <v/>
      </c>
      <c r="AN1334" s="445" t="str">
        <f t="shared" si="1240"/>
        <v/>
      </c>
      <c r="AO1334" s="388"/>
      <c r="AP1334" s="445" t="str">
        <f t="shared" si="1241"/>
        <v/>
      </c>
      <c r="AQ1334" s="434" t="str">
        <f t="shared" si="1242"/>
        <v/>
      </c>
      <c r="AR1334" s="451"/>
      <c r="AS1334" s="434" t="str">
        <f t="shared" si="1243"/>
        <v/>
      </c>
      <c r="AT1334" s="389"/>
      <c r="AU1334" s="435" t="str">
        <f t="shared" si="1244"/>
        <v/>
      </c>
      <c r="AV1334" s="364" t="str">
        <f t="shared" si="1245"/>
        <v/>
      </c>
      <c r="AW1334" s="389"/>
      <c r="AX1334" s="365" t="str">
        <f t="shared" si="1246"/>
        <v/>
      </c>
      <c r="AY1334" s="366" t="str">
        <f t="shared" si="1234"/>
        <v/>
      </c>
      <c r="AZ1334" s="358" t="str">
        <f t="shared" si="1235"/>
        <v/>
      </c>
      <c r="BA1334" s="366" t="str">
        <f t="shared" si="1236"/>
        <v/>
      </c>
      <c r="BB1334" s="358" t="str">
        <f t="shared" si="1237"/>
        <v/>
      </c>
      <c r="BC1334" s="366">
        <f t="shared" si="1238"/>
        <v>1</v>
      </c>
      <c r="BD1334" s="367" t="str">
        <f t="shared" si="1239"/>
        <v/>
      </c>
      <c r="BE1334" s="356"/>
      <c r="BF1334" s="356"/>
      <c r="BG1334" s="356"/>
      <c r="BH1334" s="356"/>
    </row>
    <row r="1335" spans="1:83" ht="21.75" thickBot="1" x14ac:dyDescent="0.4">
      <c r="A1335" s="368" t="s">
        <v>305</v>
      </c>
      <c r="B1335" s="820"/>
      <c r="C1335" s="821"/>
      <c r="D1335" s="821"/>
      <c r="E1335" s="821"/>
      <c r="F1335" s="821"/>
      <c r="G1335" s="822"/>
      <c r="H1335" s="819"/>
      <c r="I1335" s="819"/>
      <c r="J1335" s="355"/>
      <c r="Q1335" s="364" t="str">
        <f t="shared" si="1220"/>
        <v/>
      </c>
      <c r="R1335" s="388"/>
      <c r="S1335" s="364" t="str">
        <f t="shared" si="1221"/>
        <v/>
      </c>
      <c r="T1335" s="445" t="str">
        <f t="shared" si="1222"/>
        <v/>
      </c>
      <c r="U1335" s="388"/>
      <c r="V1335" s="445" t="str">
        <f t="shared" si="1223"/>
        <v/>
      </c>
      <c r="W1335" s="388"/>
      <c r="X1335" s="445" t="str">
        <f t="shared" si="1224"/>
        <v/>
      </c>
      <c r="Y1335" s="364" t="str">
        <f t="shared" si="1225"/>
        <v/>
      </c>
      <c r="Z1335" s="388"/>
      <c r="AA1335" s="364" t="str">
        <f t="shared" si="1226"/>
        <v/>
      </c>
      <c r="AB1335" s="445" t="str">
        <f t="shared" si="1227"/>
        <v/>
      </c>
      <c r="AC1335" s="388"/>
      <c r="AD1335" s="445" t="str">
        <f t="shared" si="1228"/>
        <v/>
      </c>
      <c r="AE1335" s="364" t="str">
        <f t="shared" si="1229"/>
        <v/>
      </c>
      <c r="AF1335" s="388"/>
      <c r="AG1335" s="364"/>
      <c r="AH1335" s="445" t="str">
        <f t="shared" si="1230"/>
        <v/>
      </c>
      <c r="AI1335" s="388"/>
      <c r="AJ1335" s="445" t="str">
        <f t="shared" si="1231"/>
        <v/>
      </c>
      <c r="AK1335" s="364" t="str">
        <f t="shared" si="1232"/>
        <v/>
      </c>
      <c r="AL1335" s="388"/>
      <c r="AM1335" s="364" t="str">
        <f t="shared" si="1233"/>
        <v/>
      </c>
      <c r="AN1335" s="445" t="str">
        <f t="shared" si="1240"/>
        <v/>
      </c>
      <c r="AO1335" s="388"/>
      <c r="AP1335" s="445" t="str">
        <f t="shared" si="1241"/>
        <v/>
      </c>
      <c r="AQ1335" s="434" t="str">
        <f t="shared" si="1242"/>
        <v/>
      </c>
      <c r="AR1335" s="451"/>
      <c r="AS1335" s="434" t="str">
        <f t="shared" si="1243"/>
        <v/>
      </c>
      <c r="AT1335" s="389"/>
      <c r="AU1335" s="435" t="str">
        <f t="shared" si="1244"/>
        <v/>
      </c>
      <c r="AV1335" s="364" t="str">
        <f t="shared" si="1245"/>
        <v/>
      </c>
      <c r="AW1335" s="389"/>
      <c r="AX1335" s="365" t="str">
        <f t="shared" si="1246"/>
        <v/>
      </c>
      <c r="AY1335" s="366" t="str">
        <f t="shared" si="1234"/>
        <v/>
      </c>
      <c r="AZ1335" s="358" t="str">
        <f t="shared" si="1235"/>
        <v/>
      </c>
      <c r="BA1335" s="366" t="str">
        <f t="shared" si="1236"/>
        <v/>
      </c>
      <c r="BB1335" s="358" t="str">
        <f t="shared" si="1237"/>
        <v/>
      </c>
      <c r="BC1335" s="366" t="str">
        <f t="shared" si="1238"/>
        <v/>
      </c>
      <c r="BD1335" s="367">
        <f t="shared" si="1239"/>
        <v>0</v>
      </c>
      <c r="BE1335" s="356"/>
      <c r="BF1335" s="356"/>
      <c r="BG1335" s="356"/>
      <c r="BH1335" s="356"/>
      <c r="BJ1335" s="360">
        <f>IF(B1310&lt;20,SUM(AY1309:BC1335),"")</f>
        <v>4</v>
      </c>
      <c r="BK1335" s="360" t="str">
        <f>IF(AND(B1310&gt;19,B1310&lt;31),SUM(AY1309:BC1335),"")</f>
        <v/>
      </c>
      <c r="BL1335" s="360" t="str">
        <f>IF(B1310&gt;30,SUM(AY1309:BC1335),"")</f>
        <v/>
      </c>
      <c r="BM1335" s="356"/>
      <c r="BN1335" s="360" t="str">
        <f>IF(AND(B1310&lt;20,BJ1335=0),1,"")</f>
        <v/>
      </c>
      <c r="BO1335" s="360" t="str">
        <f>IF(AND(B1310&lt;20,BJ1335=1),1,"")</f>
        <v/>
      </c>
      <c r="BP1335" s="360" t="str">
        <f>IF(AND(B1310&lt;20,BJ1335=2),1,"")</f>
        <v/>
      </c>
      <c r="BQ1335" s="360" t="str">
        <f>IF(AND(B1310&lt;20,BJ1335=3),1,"")</f>
        <v/>
      </c>
      <c r="BR1335" s="360">
        <f>IF(AND(B1310&lt;20,BJ1335=4),1,"")</f>
        <v>1</v>
      </c>
      <c r="BS1335" s="360" t="str">
        <f>IF(AND(B1310&lt;20,BJ1335=5),1,"")</f>
        <v/>
      </c>
      <c r="BT1335" s="360" t="str">
        <f>IF(AND(AND(B1310&gt;19,B1310&lt;31),BK1335=0),1,"")</f>
        <v/>
      </c>
      <c r="BU1335" s="360" t="str">
        <f>IF(AND(AND(B1310&gt;19,B1310&lt;31),BK1335=1),1,"")</f>
        <v/>
      </c>
      <c r="BV1335" s="360" t="str">
        <f>IF(AND(AND(B1310&gt;19,B1310&lt;31),BK1335=2),1,"")</f>
        <v/>
      </c>
      <c r="BW1335" s="360" t="str">
        <f>IF(AND(AND(B1310&gt;19,B1310&lt;31),BK1335=3),1,"")</f>
        <v/>
      </c>
      <c r="BX1335" s="360" t="str">
        <f>IF(AND(AND(B1310&gt;19,B1310&lt;31),BK1335=4),1,"")</f>
        <v/>
      </c>
      <c r="BY1335" s="360" t="str">
        <f>IF(AND(AND(B1310&gt;19,B1310&lt;31),BK1335=5),1,"")</f>
        <v/>
      </c>
      <c r="BZ1335" s="360" t="str">
        <f>IF(AND(B1310&gt;30,BL1335=0),1,"")</f>
        <v/>
      </c>
      <c r="CA1335" s="360" t="str">
        <f>IF(AND(B1310&gt;30,BL1335=1),1,"")</f>
        <v/>
      </c>
      <c r="CB1335" s="360" t="str">
        <f>IF(AND(B1310&gt;30,BL1335=2),1,"")</f>
        <v/>
      </c>
      <c r="CC1335" s="360" t="str">
        <f>IF(AND(B1310&gt;30,BL1335=3),1,"")</f>
        <v/>
      </c>
      <c r="CD1335" s="360" t="str">
        <f>IF(AND(B1310&gt;30,BL1335=4),1,"")</f>
        <v/>
      </c>
      <c r="CE1335" s="360" t="str">
        <f>IF(AND(B1310&gt;30,BL1335=5),1,"")</f>
        <v/>
      </c>
    </row>
    <row r="1336" spans="1:83" ht="36" x14ac:dyDescent="0.35">
      <c r="A1336" s="818" t="str">
        <f>CONCATENATE("Voluntário",J1336)</f>
        <v>Voluntário47</v>
      </c>
      <c r="B1336" s="818"/>
      <c r="C1336" s="818"/>
      <c r="D1336" s="818"/>
      <c r="E1336" s="818"/>
      <c r="F1336" s="818"/>
      <c r="G1336" s="818"/>
      <c r="H1336" s="818"/>
      <c r="I1336" s="818"/>
      <c r="J1336" s="355">
        <f>J1307+1</f>
        <v>47</v>
      </c>
      <c r="Q1336" s="396"/>
      <c r="S1336" s="396"/>
      <c r="T1336" s="396"/>
      <c r="V1336" s="396"/>
      <c r="X1336" s="396"/>
      <c r="Y1336" s="396"/>
      <c r="AA1336" s="396"/>
      <c r="AB1336" s="396"/>
      <c r="AD1336" s="396"/>
      <c r="AE1336" s="396"/>
      <c r="AG1336" s="396"/>
      <c r="AH1336" s="396"/>
      <c r="AJ1336" s="396"/>
      <c r="AK1336" s="396"/>
      <c r="AM1336" s="396"/>
      <c r="AN1336" s="396"/>
      <c r="AP1336" s="396"/>
      <c r="AV1336" s="396"/>
      <c r="AX1336" s="397"/>
      <c r="AY1336" s="398"/>
      <c r="AZ1336" s="399"/>
      <c r="BA1336" s="398"/>
      <c r="BB1336" s="399"/>
      <c r="BC1336" s="398"/>
      <c r="BD1336" s="398"/>
      <c r="BE1336" s="356"/>
      <c r="BF1336" s="356"/>
      <c r="BG1336" s="356"/>
      <c r="BH1336" s="356"/>
    </row>
    <row r="1337" spans="1:83" ht="21" x14ac:dyDescent="0.35">
      <c r="A1337" s="355"/>
      <c r="B1337" s="355"/>
      <c r="C1337" s="355"/>
      <c r="D1337" s="355"/>
      <c r="E1337" s="355"/>
      <c r="F1337" s="355"/>
      <c r="G1337" s="355"/>
      <c r="H1337" s="355"/>
      <c r="I1337" s="355"/>
      <c r="J1337" s="355"/>
      <c r="Q1337" s="396"/>
      <c r="S1337" s="396"/>
      <c r="T1337" s="396"/>
      <c r="V1337" s="396"/>
      <c r="X1337" s="396"/>
      <c r="Y1337" s="396"/>
      <c r="AA1337" s="396"/>
      <c r="AB1337" s="396"/>
      <c r="AD1337" s="396"/>
      <c r="AE1337" s="396"/>
      <c r="AG1337" s="396"/>
      <c r="AH1337" s="396"/>
      <c r="AJ1337" s="396"/>
      <c r="AK1337" s="396"/>
      <c r="AM1337" s="396"/>
      <c r="AN1337" s="396"/>
      <c r="AP1337" s="396"/>
      <c r="AV1337" s="396"/>
      <c r="AX1337" s="397"/>
      <c r="AY1337" s="398"/>
      <c r="AZ1337" s="399"/>
      <c r="BA1337" s="398"/>
      <c r="BB1337" s="399"/>
      <c r="BC1337" s="398"/>
      <c r="BD1337" s="398"/>
      <c r="BE1337" s="356"/>
      <c r="BF1337" s="356"/>
      <c r="BG1337" s="356"/>
      <c r="BH1337" s="356"/>
    </row>
    <row r="1338" spans="1:83" ht="21" x14ac:dyDescent="0.35">
      <c r="A1338" s="356" t="s">
        <v>271</v>
      </c>
      <c r="B1338" s="824" t="s">
        <v>455</v>
      </c>
      <c r="C1338" s="819"/>
      <c r="D1338" s="819"/>
      <c r="E1338" s="819"/>
      <c r="F1338" s="819"/>
      <c r="G1338" s="819"/>
      <c r="H1338" s="819"/>
      <c r="I1338" s="819"/>
      <c r="J1338" s="355"/>
      <c r="Q1338" s="396"/>
      <c r="S1338" s="396"/>
      <c r="T1338" s="396"/>
      <c r="V1338" s="396"/>
      <c r="X1338" s="396"/>
      <c r="Y1338" s="396"/>
      <c r="AA1338" s="396"/>
      <c r="AB1338" s="396"/>
      <c r="AD1338" s="396"/>
      <c r="AE1338" s="396"/>
      <c r="AG1338" s="396"/>
      <c r="AH1338" s="396"/>
      <c r="AJ1338" s="396"/>
      <c r="AK1338" s="396"/>
      <c r="AM1338" s="396"/>
      <c r="AN1338" s="396"/>
      <c r="AP1338" s="396"/>
      <c r="AV1338" s="396"/>
      <c r="AX1338" s="397"/>
      <c r="AY1338" s="398"/>
      <c r="AZ1338" s="399"/>
      <c r="BA1338" s="398"/>
      <c r="BB1338" s="399"/>
      <c r="BC1338" s="398"/>
      <c r="BD1338" s="398"/>
      <c r="BE1338" s="356"/>
      <c r="BF1338" s="356"/>
      <c r="BG1338" s="356"/>
      <c r="BH1338" s="356"/>
    </row>
    <row r="1339" spans="1:83" ht="21" x14ac:dyDescent="0.35">
      <c r="A1339" s="356" t="s">
        <v>272</v>
      </c>
      <c r="B1339" s="819">
        <v>40</v>
      </c>
      <c r="C1339" s="819"/>
      <c r="D1339" s="819"/>
      <c r="E1339" s="819"/>
      <c r="F1339" s="819"/>
      <c r="G1339" s="819"/>
      <c r="H1339" s="819"/>
      <c r="I1339" s="819"/>
      <c r="J1339" s="355"/>
      <c r="Q1339" s="396"/>
      <c r="S1339" s="396"/>
      <c r="T1339" s="396"/>
      <c r="V1339" s="396"/>
      <c r="X1339" s="396"/>
      <c r="Y1339" s="396"/>
      <c r="AA1339" s="396"/>
      <c r="AB1339" s="396"/>
      <c r="AD1339" s="396"/>
      <c r="AE1339" s="396"/>
      <c r="AG1339" s="396"/>
      <c r="AH1339" s="396"/>
      <c r="AJ1339" s="396"/>
      <c r="AK1339" s="396"/>
      <c r="AM1339" s="396"/>
      <c r="AN1339" s="396"/>
      <c r="AP1339" s="396"/>
      <c r="AV1339" s="396"/>
      <c r="AX1339" s="397"/>
      <c r="AY1339" s="398"/>
      <c r="AZ1339" s="399"/>
      <c r="BA1339" s="398"/>
      <c r="BB1339" s="399"/>
      <c r="BC1339" s="398"/>
      <c r="BD1339" s="398"/>
      <c r="BE1339" s="356"/>
      <c r="BF1339" s="360" t="str">
        <f>IF(B1339&lt;20,1,"")</f>
        <v/>
      </c>
      <c r="BG1339" s="360" t="str">
        <f>IF(AND(B1339&gt;19,B1339&lt;31),1,"")</f>
        <v/>
      </c>
      <c r="BH1339" s="360">
        <f>IF(B1339&gt;30,1,"")</f>
        <v>1</v>
      </c>
    </row>
    <row r="1340" spans="1:83" ht="21" x14ac:dyDescent="0.35">
      <c r="A1340" s="356" t="s">
        <v>273</v>
      </c>
      <c r="B1340" s="819" t="s">
        <v>456</v>
      </c>
      <c r="C1340" s="819"/>
      <c r="D1340" s="819"/>
      <c r="E1340" s="819"/>
      <c r="F1340" s="819"/>
      <c r="G1340" s="819"/>
      <c r="H1340" s="819"/>
      <c r="I1340" s="819"/>
      <c r="J1340" s="355"/>
      <c r="Q1340" s="396"/>
      <c r="S1340" s="396"/>
      <c r="T1340" s="396"/>
      <c r="V1340" s="396"/>
      <c r="X1340" s="396"/>
      <c r="Y1340" s="396"/>
      <c r="AA1340" s="396"/>
      <c r="AB1340" s="396"/>
      <c r="AD1340" s="396"/>
      <c r="AE1340" s="396"/>
      <c r="AG1340" s="396"/>
      <c r="AH1340" s="396"/>
      <c r="AJ1340" s="396"/>
      <c r="AK1340" s="396"/>
      <c r="AM1340" s="396"/>
      <c r="AN1340" s="396"/>
      <c r="AP1340" s="396"/>
      <c r="AV1340" s="396"/>
      <c r="AX1340" s="397"/>
      <c r="AY1340" s="398"/>
      <c r="AZ1340" s="399"/>
      <c r="BA1340" s="398"/>
      <c r="BB1340" s="399"/>
      <c r="BC1340" s="398"/>
      <c r="BD1340" s="398"/>
      <c r="BE1340" s="356"/>
      <c r="BF1340" s="356"/>
      <c r="BG1340" s="356"/>
      <c r="BH1340" s="356"/>
    </row>
    <row r="1341" spans="1:83" ht="21.75" thickBot="1" x14ac:dyDescent="0.4">
      <c r="A1341" s="355"/>
      <c r="B1341" s="355"/>
      <c r="C1341" s="355"/>
      <c r="D1341" s="355"/>
      <c r="E1341" s="355"/>
      <c r="F1341" s="355"/>
      <c r="G1341" s="355"/>
      <c r="H1341" s="355"/>
      <c r="I1341" s="355"/>
      <c r="J1341" s="355"/>
      <c r="Q1341" s="396"/>
      <c r="S1341" s="396"/>
      <c r="T1341" s="396"/>
      <c r="V1341" s="396"/>
      <c r="X1341" s="396"/>
      <c r="Y1341" s="396"/>
      <c r="AA1341" s="396"/>
      <c r="AB1341" s="396"/>
      <c r="AD1341" s="396"/>
      <c r="AE1341" s="396"/>
      <c r="AG1341" s="396"/>
      <c r="AH1341" s="396"/>
      <c r="AJ1341" s="396"/>
      <c r="AK1341" s="396"/>
      <c r="AM1341" s="396"/>
      <c r="AN1341" s="396"/>
      <c r="AP1341" s="396"/>
      <c r="AV1341" s="396"/>
      <c r="AX1341" s="397"/>
      <c r="AY1341" s="398"/>
      <c r="AZ1341" s="399"/>
      <c r="BA1341" s="398"/>
      <c r="BB1341" s="399"/>
      <c r="BC1341" s="398"/>
      <c r="BD1341" s="398"/>
      <c r="BE1341" s="356"/>
      <c r="BF1341" s="356"/>
      <c r="BG1341" s="356"/>
      <c r="BH1341" s="356"/>
    </row>
    <row r="1342" spans="1:83" ht="21.75" thickBot="1" x14ac:dyDescent="0.4">
      <c r="A1342" s="368" t="s">
        <v>275</v>
      </c>
      <c r="B1342" s="369">
        <v>3</v>
      </c>
      <c r="C1342" s="370"/>
      <c r="D1342" s="355"/>
      <c r="E1342" s="355"/>
      <c r="F1342" s="355"/>
      <c r="G1342" s="355"/>
      <c r="H1342" s="355"/>
      <c r="I1342" s="355"/>
      <c r="J1342" s="355"/>
      <c r="Q1342" s="364" t="str">
        <f t="shared" ref="Q1342:Q1364" si="1247">IF(A1342="5) Quanto a sua casa pagava de conta de água mensalmente há 10 anos atrás (aproximadamente)?",F1342,"")</f>
        <v/>
      </c>
      <c r="R1342" s="388"/>
      <c r="S1342" s="364" t="str">
        <f t="shared" ref="S1342:S1364" si="1248">IF(A1342="5) Quanto a sua casa pagava de conta de água mensalmente há 10 anos atrás (aproximadamente)?",I1342,"")</f>
        <v/>
      </c>
      <c r="T1342" s="445" t="str">
        <f t="shared" ref="T1342:T1364" si="1249">IF(A1342="6) Quanto a sua casa paga de conta de água hoje?  ",F1342,"")</f>
        <v/>
      </c>
      <c r="U1342" s="388"/>
      <c r="V1342" s="445" t="str">
        <f t="shared" ref="V1342:V1364" si="1250">IF(A1342="7) Quanto você acha que sua casa pagará de conta de água em 2030?",F1342,"")</f>
        <v/>
      </c>
      <c r="W1342" s="388"/>
      <c r="X1342" s="445" t="str">
        <f t="shared" ref="X1342:X1364" si="1251">IF(A1342="7) Quanto você acha que sua casa pagará de conta de água em 2030?",I1342,"")</f>
        <v/>
      </c>
      <c r="Y1342" s="364" t="str">
        <f t="shared" ref="Y1342:Y1364" si="1252">IF(A1342="8) Quanto você acha que sua casa pagará de conta de água em 2050?  ",F1342,"")</f>
        <v/>
      </c>
      <c r="Z1342" s="388"/>
      <c r="AA1342" s="364" t="str">
        <f t="shared" ref="AA1342:AA1364" si="1253">IF(A1342="8) Quanto você acha que sua casa pagará de conta de água em 2050?  ",I1342,"")</f>
        <v/>
      </c>
      <c r="AB1342" s="445" t="str">
        <f t="shared" ref="AB1342:AB1364" si="1254">IF(A1342="9) Há dez anos atrás, sua casa produzia quantas sacolinhas de lixo por semana (aproximadamente)?",F1342,"")</f>
        <v/>
      </c>
      <c r="AC1342" s="388"/>
      <c r="AD1342" s="445" t="str">
        <f t="shared" ref="AD1342:AD1364" si="1255">IF(A1342="9) Há dez anos atrás, sua casa produzia quantas sacolinhas de lixo por semana (aproximadamente)?",I1342,"")</f>
        <v/>
      </c>
      <c r="AE1342" s="364" t="str">
        <f t="shared" ref="AE1342:AE1364" si="1256">IF(A1342="10) Sua casa produz quantas sacolinhas de lixo por semana hoje em dia?   ",F1342,"")</f>
        <v/>
      </c>
      <c r="AF1342" s="388"/>
      <c r="AG1342" s="364"/>
      <c r="AH1342" s="445" t="str">
        <f t="shared" ref="AH1342:AH1364" si="1257">IF(A1342="11) Quantas sacolinhas de lixo você acha que sua casa produzirá por semana em 2030?  ",F1342,"")</f>
        <v/>
      </c>
      <c r="AI1342" s="388"/>
      <c r="AJ1342" s="445" t="str">
        <f t="shared" ref="AJ1342:AJ1364" si="1258">IF(A1342="11) Quantas sacolinhas de lixo você acha que sua casa produzirá por semana em 2030?  ",I1342,"")</f>
        <v/>
      </c>
      <c r="AK1342" s="364" t="str">
        <f t="shared" ref="AK1342:AK1364" si="1259">IF(A1342="12) Quantas sacolinhas de lixo você acha que sua casa produzirá por semana em 2050?  ",F1342,"")</f>
        <v/>
      </c>
      <c r="AL1342" s="388"/>
      <c r="AM1342" s="364" t="str">
        <f t="shared" ref="AM1342:AM1364" si="1260">IF(A1342="12) Quantas sacolinhas de lixo você acha que sua casa produzirá por semana em 2050?  ",I1342,"")</f>
        <v/>
      </c>
      <c r="AN1342" s="445" t="str">
        <f>IF(A1342="13) Qual porcentagem dos recursos financeiros de São Carlos era investida em abastecimento de água e estruturas de saneamento dez anos atrás? ",B1342,"")</f>
        <v/>
      </c>
      <c r="AO1342" s="388"/>
      <c r="AP1342" s="445" t="str">
        <f>IF(A1342="13) Qual porcentagem dos recursos financeiros de São Carlos era investida em abastecimento de água e estruturas de saneamento dez anos atrás? ",F1342,"")</f>
        <v/>
      </c>
      <c r="AQ1342" s="434" t="str">
        <f>IF(A1342="14) Qual porcentagem dos recursos financeiros de São Carlos é investida em abastecimento de água e estruturas de saneamento hoje? ",B1342,"")</f>
        <v/>
      </c>
      <c r="AR1342" s="451"/>
      <c r="AS1342" s="434" t="str">
        <f>IF(A1342="15) Qual porcentagem dos recursos financeiros de São Carlos será investida em abastecimento de água e estruturas de saneamento em 2030? ",B1342,"")</f>
        <v/>
      </c>
      <c r="AT1342" s="389"/>
      <c r="AU1342" s="435" t="str">
        <f>IF(A1342="15) Qual porcentagem dos recursos financeiros de São Carlos será investida em abastecimento de água e estruturas de saneamento em 2030? ",F1342,"")</f>
        <v/>
      </c>
      <c r="AV1342" s="364" t="str">
        <f>IF(A1342="16) Qual porcentagem dos recursos financeiros de São Carlos será investida em abastecimento de água e estruturas de saneamento em 2050?   ",B1342,"")</f>
        <v/>
      </c>
      <c r="AW1342" s="389"/>
      <c r="AX1342" s="365" t="str">
        <f>IF(A1342="16) Qual porcentagem dos recursos financeiros de São Carlos será investida em abastecimento de água e estruturas de saneamento em 2050?   ",B1342,"")</f>
        <v/>
      </c>
      <c r="AY1342" s="366" t="str">
        <f t="shared" ref="AY1342:AY1364" si="1261">IF(A1342="17) De onde vem a água que você bebe?  ",H1342,"")</f>
        <v/>
      </c>
      <c r="AZ1342" s="358" t="str">
        <f t="shared" ref="AZ1342:AZ1364" si="1262">IF(A1342="18) Quem é responsável por trazer água para sua casa?  ",H1342,"")</f>
        <v/>
      </c>
      <c r="BA1342" s="366" t="str">
        <f t="shared" ref="BA1342:BA1364" si="1263">IF(A1342="19) O que acontece com o esgoto que sai da sua casa?  ",H1342,"")</f>
        <v/>
      </c>
      <c r="BB1342" s="358" t="str">
        <f t="shared" ref="BB1342:BB1364" si="1264">IF(A1342="20) Quem consome mais água em sua cidade: a população, as indústrias ou as fazendas? ",H1342,"")</f>
        <v/>
      </c>
      <c r="BC1342" s="366" t="str">
        <f t="shared" ref="BC1342:BC1364" si="1265">IF(A1342="21) Você se preocupa se a cidade em que você mora terá água para beber em 2100?  ",H1342,"")</f>
        <v/>
      </c>
      <c r="BD1342" s="367" t="str">
        <f t="shared" ref="BD1342:BD1364" si="1266">IF(A1342="22) Você acredita que pode ajudar no processo de decisão sobre gerenciamento dos recursos hídricos?  Se sim, como? ",H1342,"")</f>
        <v/>
      </c>
      <c r="BE1342" s="356"/>
      <c r="BF1342" s="356"/>
      <c r="BG1342" s="356"/>
      <c r="BH1342" s="356"/>
    </row>
    <row r="1343" spans="1:83" ht="21.75" thickBot="1" x14ac:dyDescent="0.4">
      <c r="A1343" s="368" t="s">
        <v>276</v>
      </c>
      <c r="B1343" s="369">
        <v>2</v>
      </c>
      <c r="C1343" s="370"/>
      <c r="D1343" s="355"/>
      <c r="E1343" s="355"/>
      <c r="F1343" s="355"/>
      <c r="G1343" s="355"/>
      <c r="H1343" s="355"/>
      <c r="I1343" s="355"/>
      <c r="J1343" s="355"/>
      <c r="Q1343" s="364" t="str">
        <f t="shared" si="1247"/>
        <v/>
      </c>
      <c r="R1343" s="388"/>
      <c r="S1343" s="364" t="str">
        <f t="shared" si="1248"/>
        <v/>
      </c>
      <c r="T1343" s="445" t="str">
        <f t="shared" si="1249"/>
        <v/>
      </c>
      <c r="U1343" s="388"/>
      <c r="V1343" s="445" t="str">
        <f t="shared" si="1250"/>
        <v/>
      </c>
      <c r="W1343" s="388"/>
      <c r="X1343" s="445" t="str">
        <f t="shared" si="1251"/>
        <v/>
      </c>
      <c r="Y1343" s="364" t="str">
        <f t="shared" si="1252"/>
        <v/>
      </c>
      <c r="Z1343" s="388"/>
      <c r="AA1343" s="364" t="str">
        <f t="shared" si="1253"/>
        <v/>
      </c>
      <c r="AB1343" s="445" t="str">
        <f t="shared" si="1254"/>
        <v/>
      </c>
      <c r="AC1343" s="388"/>
      <c r="AD1343" s="445" t="str">
        <f t="shared" si="1255"/>
        <v/>
      </c>
      <c r="AE1343" s="364" t="str">
        <f t="shared" si="1256"/>
        <v/>
      </c>
      <c r="AF1343" s="388"/>
      <c r="AG1343" s="364"/>
      <c r="AH1343" s="445" t="str">
        <f t="shared" si="1257"/>
        <v/>
      </c>
      <c r="AI1343" s="388"/>
      <c r="AJ1343" s="445" t="str">
        <f t="shared" si="1258"/>
        <v/>
      </c>
      <c r="AK1343" s="364" t="str">
        <f t="shared" si="1259"/>
        <v/>
      </c>
      <c r="AL1343" s="388"/>
      <c r="AM1343" s="364" t="str">
        <f t="shared" si="1260"/>
        <v/>
      </c>
      <c r="AN1343" s="445" t="str">
        <f t="shared" ref="AN1343:AN1364" si="1267">IF(A1343="13) Qual porcentagem dos recursos financeiros de São Carlos era investida em abastecimento de água e estruturas de saneamento dez anos atrás? ",B1343,"")</f>
        <v/>
      </c>
      <c r="AO1343" s="388"/>
      <c r="AP1343" s="445" t="str">
        <f t="shared" ref="AP1343:AP1364" si="1268">IF(A1343="13) Qual porcentagem dos recursos financeiros de São Carlos era investida em abastecimento de água e estruturas de saneamento dez anos atrás? ",F1343,"")</f>
        <v/>
      </c>
      <c r="AQ1343" s="434" t="str">
        <f t="shared" ref="AQ1343:AQ1364" si="1269">IF(A1343="14) Qual porcentagem dos recursos financeiros de São Carlos é investida em abastecimento de água e estruturas de saneamento hoje? ",B1343,"")</f>
        <v/>
      </c>
      <c r="AR1343" s="451"/>
      <c r="AS1343" s="434" t="str">
        <f t="shared" ref="AS1343:AS1364" si="1270">IF(A1343="15) Qual porcentagem dos recursos financeiros de São Carlos será investida em abastecimento de água e estruturas de saneamento em 2030? ",B1343,"")</f>
        <v/>
      </c>
      <c r="AT1343" s="389"/>
      <c r="AU1343" s="435" t="str">
        <f t="shared" ref="AU1343:AU1364" si="1271">IF(A1343="15) Qual porcentagem dos recursos financeiros de São Carlos será investida em abastecimento de água e estruturas de saneamento em 2030? ",F1343,"")</f>
        <v/>
      </c>
      <c r="AV1343" s="364" t="str">
        <f t="shared" ref="AV1343:AV1364" si="1272">IF(A1343="16) Qual porcentagem dos recursos financeiros de São Carlos será investida em abastecimento de água e estruturas de saneamento em 2050?   ",B1343,"")</f>
        <v/>
      </c>
      <c r="AW1343" s="389"/>
      <c r="AX1343" s="365" t="str">
        <f t="shared" ref="AX1343:AX1364" si="1273">IF(A1343="16) Qual porcentagem dos recursos financeiros de São Carlos será investida em abastecimento de água e estruturas de saneamento em 2050?   ",B1343,"")</f>
        <v/>
      </c>
      <c r="AY1343" s="366" t="str">
        <f t="shared" si="1261"/>
        <v/>
      </c>
      <c r="AZ1343" s="358" t="str">
        <f t="shared" si="1262"/>
        <v/>
      </c>
      <c r="BA1343" s="366" t="str">
        <f t="shared" si="1263"/>
        <v/>
      </c>
      <c r="BB1343" s="358" t="str">
        <f t="shared" si="1264"/>
        <v/>
      </c>
      <c r="BC1343" s="366" t="str">
        <f t="shared" si="1265"/>
        <v/>
      </c>
      <c r="BD1343" s="367" t="str">
        <f t="shared" si="1266"/>
        <v/>
      </c>
      <c r="BE1343" s="356"/>
      <c r="BF1343" s="356"/>
      <c r="BG1343" s="356"/>
      <c r="BH1343" s="356"/>
    </row>
    <row r="1344" spans="1:83" ht="21.75" thickBot="1" x14ac:dyDescent="0.4">
      <c r="A1344" s="368" t="s">
        <v>277</v>
      </c>
      <c r="B1344" s="369">
        <v>2</v>
      </c>
      <c r="C1344" s="371"/>
      <c r="D1344" s="355"/>
      <c r="E1344" s="355"/>
      <c r="F1344" s="355"/>
      <c r="G1344" s="355"/>
      <c r="H1344" s="355"/>
      <c r="I1344" s="355"/>
      <c r="J1344" s="355"/>
      <c r="Q1344" s="364" t="str">
        <f t="shared" si="1247"/>
        <v/>
      </c>
      <c r="R1344" s="388"/>
      <c r="S1344" s="364" t="str">
        <f t="shared" si="1248"/>
        <v/>
      </c>
      <c r="T1344" s="445" t="str">
        <f t="shared" si="1249"/>
        <v/>
      </c>
      <c r="U1344" s="388"/>
      <c r="V1344" s="445" t="str">
        <f t="shared" si="1250"/>
        <v/>
      </c>
      <c r="W1344" s="388"/>
      <c r="X1344" s="445" t="str">
        <f t="shared" si="1251"/>
        <v/>
      </c>
      <c r="Y1344" s="364" t="str">
        <f t="shared" si="1252"/>
        <v/>
      </c>
      <c r="Z1344" s="388"/>
      <c r="AA1344" s="364" t="str">
        <f t="shared" si="1253"/>
        <v/>
      </c>
      <c r="AB1344" s="445" t="str">
        <f t="shared" si="1254"/>
        <v/>
      </c>
      <c r="AC1344" s="388"/>
      <c r="AD1344" s="445" t="str">
        <f t="shared" si="1255"/>
        <v/>
      </c>
      <c r="AE1344" s="364" t="str">
        <f t="shared" si="1256"/>
        <v/>
      </c>
      <c r="AF1344" s="388"/>
      <c r="AG1344" s="364"/>
      <c r="AH1344" s="445" t="str">
        <f t="shared" si="1257"/>
        <v/>
      </c>
      <c r="AI1344" s="388"/>
      <c r="AJ1344" s="445" t="str">
        <f t="shared" si="1258"/>
        <v/>
      </c>
      <c r="AK1344" s="364" t="str">
        <f t="shared" si="1259"/>
        <v/>
      </c>
      <c r="AL1344" s="388"/>
      <c r="AM1344" s="364" t="str">
        <f t="shared" si="1260"/>
        <v/>
      </c>
      <c r="AN1344" s="445" t="str">
        <f t="shared" si="1267"/>
        <v/>
      </c>
      <c r="AO1344" s="388"/>
      <c r="AP1344" s="445" t="str">
        <f t="shared" si="1268"/>
        <v/>
      </c>
      <c r="AQ1344" s="434" t="str">
        <f t="shared" si="1269"/>
        <v/>
      </c>
      <c r="AR1344" s="451"/>
      <c r="AS1344" s="434" t="str">
        <f t="shared" si="1270"/>
        <v/>
      </c>
      <c r="AT1344" s="389"/>
      <c r="AU1344" s="435" t="str">
        <f t="shared" si="1271"/>
        <v/>
      </c>
      <c r="AV1344" s="364" t="str">
        <f t="shared" si="1272"/>
        <v/>
      </c>
      <c r="AW1344" s="389"/>
      <c r="AX1344" s="365" t="str">
        <f t="shared" si="1273"/>
        <v/>
      </c>
      <c r="AY1344" s="366" t="str">
        <f t="shared" si="1261"/>
        <v/>
      </c>
      <c r="AZ1344" s="358" t="str">
        <f t="shared" si="1262"/>
        <v/>
      </c>
      <c r="BA1344" s="366" t="str">
        <f t="shared" si="1263"/>
        <v/>
      </c>
      <c r="BB1344" s="358" t="str">
        <f t="shared" si="1264"/>
        <v/>
      </c>
      <c r="BC1344" s="366" t="str">
        <f t="shared" si="1265"/>
        <v/>
      </c>
      <c r="BD1344" s="367" t="str">
        <f t="shared" si="1266"/>
        <v/>
      </c>
      <c r="BE1344" s="356"/>
      <c r="BF1344" s="356"/>
      <c r="BG1344" s="356"/>
      <c r="BH1344" s="356"/>
    </row>
    <row r="1345" spans="1:60" ht="21.75" thickBot="1" x14ac:dyDescent="0.4">
      <c r="A1345" s="368" t="s">
        <v>278</v>
      </c>
      <c r="B1345" s="369">
        <v>2</v>
      </c>
      <c r="C1345" s="370"/>
      <c r="D1345" s="355"/>
      <c r="E1345" s="355"/>
      <c r="F1345" s="355"/>
      <c r="G1345" s="355"/>
      <c r="H1345" s="355"/>
      <c r="I1345" s="355"/>
      <c r="J1345" s="355"/>
      <c r="Q1345" s="364" t="str">
        <f t="shared" si="1247"/>
        <v/>
      </c>
      <c r="R1345" s="388"/>
      <c r="S1345" s="364" t="str">
        <f t="shared" si="1248"/>
        <v/>
      </c>
      <c r="T1345" s="445" t="str">
        <f t="shared" si="1249"/>
        <v/>
      </c>
      <c r="U1345" s="388"/>
      <c r="V1345" s="445" t="str">
        <f t="shared" si="1250"/>
        <v/>
      </c>
      <c r="W1345" s="388"/>
      <c r="X1345" s="445" t="str">
        <f t="shared" si="1251"/>
        <v/>
      </c>
      <c r="Y1345" s="364" t="str">
        <f t="shared" si="1252"/>
        <v/>
      </c>
      <c r="Z1345" s="388"/>
      <c r="AA1345" s="364" t="str">
        <f t="shared" si="1253"/>
        <v/>
      </c>
      <c r="AB1345" s="445" t="str">
        <f t="shared" si="1254"/>
        <v/>
      </c>
      <c r="AC1345" s="388"/>
      <c r="AD1345" s="445" t="str">
        <f t="shared" si="1255"/>
        <v/>
      </c>
      <c r="AE1345" s="364" t="str">
        <f t="shared" si="1256"/>
        <v/>
      </c>
      <c r="AF1345" s="388"/>
      <c r="AG1345" s="364"/>
      <c r="AH1345" s="445" t="str">
        <f t="shared" si="1257"/>
        <v/>
      </c>
      <c r="AI1345" s="388"/>
      <c r="AJ1345" s="445" t="str">
        <f t="shared" si="1258"/>
        <v/>
      </c>
      <c r="AK1345" s="364" t="str">
        <f t="shared" si="1259"/>
        <v/>
      </c>
      <c r="AL1345" s="388"/>
      <c r="AM1345" s="364" t="str">
        <f t="shared" si="1260"/>
        <v/>
      </c>
      <c r="AN1345" s="445" t="str">
        <f t="shared" si="1267"/>
        <v/>
      </c>
      <c r="AO1345" s="388"/>
      <c r="AP1345" s="445" t="str">
        <f t="shared" si="1268"/>
        <v/>
      </c>
      <c r="AQ1345" s="434" t="str">
        <f t="shared" si="1269"/>
        <v/>
      </c>
      <c r="AR1345" s="451"/>
      <c r="AS1345" s="434" t="str">
        <f t="shared" si="1270"/>
        <v/>
      </c>
      <c r="AT1345" s="389"/>
      <c r="AU1345" s="435" t="str">
        <f t="shared" si="1271"/>
        <v/>
      </c>
      <c r="AV1345" s="364" t="str">
        <f t="shared" si="1272"/>
        <v/>
      </c>
      <c r="AW1345" s="389"/>
      <c r="AX1345" s="365" t="str">
        <f t="shared" si="1273"/>
        <v/>
      </c>
      <c r="AY1345" s="366" t="str">
        <f t="shared" si="1261"/>
        <v/>
      </c>
      <c r="AZ1345" s="358" t="str">
        <f t="shared" si="1262"/>
        <v/>
      </c>
      <c r="BA1345" s="366" t="str">
        <f t="shared" si="1263"/>
        <v/>
      </c>
      <c r="BB1345" s="358" t="str">
        <f t="shared" si="1264"/>
        <v/>
      </c>
      <c r="BC1345" s="366" t="str">
        <f t="shared" si="1265"/>
        <v/>
      </c>
      <c r="BD1345" s="367" t="str">
        <f t="shared" si="1266"/>
        <v/>
      </c>
      <c r="BE1345" s="356"/>
      <c r="BF1345" s="356"/>
      <c r="BG1345" s="356"/>
      <c r="BH1345" s="356"/>
    </row>
    <row r="1346" spans="1:60" ht="21.75" thickBot="1" x14ac:dyDescent="0.4">
      <c r="A1346" s="368" t="s">
        <v>279</v>
      </c>
      <c r="B1346" s="369">
        <v>30</v>
      </c>
      <c r="C1346" s="372"/>
      <c r="D1346" s="814" t="s">
        <v>280</v>
      </c>
      <c r="E1346" s="815"/>
      <c r="F1346" s="373">
        <f>IF(B1342&gt;0,B1346/B1342,"")</f>
        <v>10</v>
      </c>
      <c r="G1346" s="368" t="s">
        <v>281</v>
      </c>
      <c r="H1346" s="374"/>
      <c r="I1346" s="375">
        <f>IF(B1342&gt;0,(F1346-F1347)/F1347,"")</f>
        <v>-0.6</v>
      </c>
      <c r="J1346" s="355"/>
      <c r="Q1346" s="364">
        <f t="shared" si="1247"/>
        <v>10</v>
      </c>
      <c r="R1346" s="388"/>
      <c r="S1346" s="364">
        <f t="shared" si="1248"/>
        <v>-0.6</v>
      </c>
      <c r="T1346" s="445" t="str">
        <f t="shared" si="1249"/>
        <v/>
      </c>
      <c r="U1346" s="388"/>
      <c r="V1346" s="445" t="str">
        <f t="shared" si="1250"/>
        <v/>
      </c>
      <c r="W1346" s="388"/>
      <c r="X1346" s="445" t="str">
        <f t="shared" si="1251"/>
        <v/>
      </c>
      <c r="Y1346" s="364" t="str">
        <f t="shared" si="1252"/>
        <v/>
      </c>
      <c r="Z1346" s="388"/>
      <c r="AA1346" s="364" t="str">
        <f t="shared" si="1253"/>
        <v/>
      </c>
      <c r="AB1346" s="445" t="str">
        <f t="shared" si="1254"/>
        <v/>
      </c>
      <c r="AC1346" s="388"/>
      <c r="AD1346" s="445" t="str">
        <f t="shared" si="1255"/>
        <v/>
      </c>
      <c r="AE1346" s="364" t="str">
        <f t="shared" si="1256"/>
        <v/>
      </c>
      <c r="AF1346" s="388"/>
      <c r="AG1346" s="364"/>
      <c r="AH1346" s="445" t="str">
        <f t="shared" si="1257"/>
        <v/>
      </c>
      <c r="AI1346" s="388"/>
      <c r="AJ1346" s="445" t="str">
        <f t="shared" si="1258"/>
        <v/>
      </c>
      <c r="AK1346" s="364" t="str">
        <f t="shared" si="1259"/>
        <v/>
      </c>
      <c r="AL1346" s="388"/>
      <c r="AM1346" s="364" t="str">
        <f t="shared" si="1260"/>
        <v/>
      </c>
      <c r="AN1346" s="445" t="str">
        <f t="shared" si="1267"/>
        <v/>
      </c>
      <c r="AO1346" s="388"/>
      <c r="AP1346" s="445" t="str">
        <f t="shared" si="1268"/>
        <v/>
      </c>
      <c r="AQ1346" s="434" t="str">
        <f t="shared" si="1269"/>
        <v/>
      </c>
      <c r="AR1346" s="451"/>
      <c r="AS1346" s="434" t="str">
        <f t="shared" si="1270"/>
        <v/>
      </c>
      <c r="AT1346" s="389"/>
      <c r="AU1346" s="435" t="str">
        <f t="shared" si="1271"/>
        <v/>
      </c>
      <c r="AV1346" s="364" t="str">
        <f t="shared" si="1272"/>
        <v/>
      </c>
      <c r="AW1346" s="389"/>
      <c r="AX1346" s="365" t="str">
        <f t="shared" si="1273"/>
        <v/>
      </c>
      <c r="AY1346" s="366" t="str">
        <f t="shared" si="1261"/>
        <v/>
      </c>
      <c r="AZ1346" s="358" t="str">
        <f t="shared" si="1262"/>
        <v/>
      </c>
      <c r="BA1346" s="366" t="str">
        <f t="shared" si="1263"/>
        <v/>
      </c>
      <c r="BB1346" s="358" t="str">
        <f t="shared" si="1264"/>
        <v/>
      </c>
      <c r="BC1346" s="366" t="str">
        <f t="shared" si="1265"/>
        <v/>
      </c>
      <c r="BD1346" s="367" t="str">
        <f t="shared" si="1266"/>
        <v/>
      </c>
      <c r="BE1346" s="356"/>
      <c r="BF1346" s="356"/>
      <c r="BG1346" s="356"/>
      <c r="BH1346" s="356"/>
    </row>
    <row r="1347" spans="1:60" ht="21.75" thickBot="1" x14ac:dyDescent="0.4">
      <c r="A1347" s="368" t="s">
        <v>282</v>
      </c>
      <c r="B1347" s="369">
        <v>50</v>
      </c>
      <c r="C1347" s="372"/>
      <c r="D1347" s="814" t="s">
        <v>280</v>
      </c>
      <c r="E1347" s="815"/>
      <c r="F1347" s="373">
        <f>IF(B1343&gt;0,B1347/B1343,"")</f>
        <v>25</v>
      </c>
      <c r="G1347" s="376"/>
      <c r="H1347" s="377"/>
      <c r="I1347" s="378"/>
      <c r="J1347" s="355"/>
      <c r="Q1347" s="364" t="str">
        <f t="shared" si="1247"/>
        <v/>
      </c>
      <c r="R1347" s="388"/>
      <c r="S1347" s="364" t="str">
        <f t="shared" si="1248"/>
        <v/>
      </c>
      <c r="T1347" s="445">
        <f t="shared" si="1249"/>
        <v>25</v>
      </c>
      <c r="U1347" s="388"/>
      <c r="V1347" s="445" t="str">
        <f t="shared" si="1250"/>
        <v/>
      </c>
      <c r="W1347" s="388"/>
      <c r="X1347" s="445" t="str">
        <f t="shared" si="1251"/>
        <v/>
      </c>
      <c r="Y1347" s="364" t="str">
        <f t="shared" si="1252"/>
        <v/>
      </c>
      <c r="Z1347" s="388"/>
      <c r="AA1347" s="364" t="str">
        <f t="shared" si="1253"/>
        <v/>
      </c>
      <c r="AB1347" s="445" t="str">
        <f t="shared" si="1254"/>
        <v/>
      </c>
      <c r="AC1347" s="388"/>
      <c r="AD1347" s="445" t="str">
        <f t="shared" si="1255"/>
        <v/>
      </c>
      <c r="AE1347" s="364" t="str">
        <f t="shared" si="1256"/>
        <v/>
      </c>
      <c r="AF1347" s="388"/>
      <c r="AG1347" s="364"/>
      <c r="AH1347" s="445" t="str">
        <f t="shared" si="1257"/>
        <v/>
      </c>
      <c r="AI1347" s="388"/>
      <c r="AJ1347" s="445" t="str">
        <f t="shared" si="1258"/>
        <v/>
      </c>
      <c r="AK1347" s="364" t="str">
        <f t="shared" si="1259"/>
        <v/>
      </c>
      <c r="AL1347" s="388"/>
      <c r="AM1347" s="364" t="str">
        <f t="shared" si="1260"/>
        <v/>
      </c>
      <c r="AN1347" s="445" t="str">
        <f t="shared" si="1267"/>
        <v/>
      </c>
      <c r="AO1347" s="388"/>
      <c r="AP1347" s="445" t="str">
        <f t="shared" si="1268"/>
        <v/>
      </c>
      <c r="AQ1347" s="434" t="str">
        <f t="shared" si="1269"/>
        <v/>
      </c>
      <c r="AR1347" s="451"/>
      <c r="AS1347" s="434" t="str">
        <f t="shared" si="1270"/>
        <v/>
      </c>
      <c r="AT1347" s="389"/>
      <c r="AU1347" s="435" t="str">
        <f t="shared" si="1271"/>
        <v/>
      </c>
      <c r="AV1347" s="364" t="str">
        <f t="shared" si="1272"/>
        <v/>
      </c>
      <c r="AW1347" s="389"/>
      <c r="AX1347" s="365" t="str">
        <f t="shared" si="1273"/>
        <v/>
      </c>
      <c r="AY1347" s="366" t="str">
        <f t="shared" si="1261"/>
        <v/>
      </c>
      <c r="AZ1347" s="358" t="str">
        <f t="shared" si="1262"/>
        <v/>
      </c>
      <c r="BA1347" s="366" t="str">
        <f t="shared" si="1263"/>
        <v/>
      </c>
      <c r="BB1347" s="358" t="str">
        <f t="shared" si="1264"/>
        <v/>
      </c>
      <c r="BC1347" s="366" t="str">
        <f t="shared" si="1265"/>
        <v/>
      </c>
      <c r="BD1347" s="367" t="str">
        <f t="shared" si="1266"/>
        <v/>
      </c>
      <c r="BE1347" s="356"/>
      <c r="BF1347" s="356"/>
      <c r="BG1347" s="356"/>
      <c r="BH1347" s="356"/>
    </row>
    <row r="1348" spans="1:60" ht="21.75" thickBot="1" x14ac:dyDescent="0.4">
      <c r="A1348" s="368" t="s">
        <v>283</v>
      </c>
      <c r="B1348" s="369">
        <v>100</v>
      </c>
      <c r="C1348" s="372"/>
      <c r="D1348" s="814" t="s">
        <v>280</v>
      </c>
      <c r="E1348" s="815"/>
      <c r="F1348" s="373">
        <f>IF(B1344&gt;0,B1348/B1344,"")</f>
        <v>50</v>
      </c>
      <c r="G1348" s="368" t="s">
        <v>284</v>
      </c>
      <c r="H1348" s="374"/>
      <c r="I1348" s="375">
        <f>IF(B1343&gt;0,(F1348-F1347)/F1347,"")</f>
        <v>1</v>
      </c>
      <c r="J1348" s="355"/>
      <c r="Q1348" s="364" t="str">
        <f t="shared" si="1247"/>
        <v/>
      </c>
      <c r="R1348" s="388"/>
      <c r="S1348" s="364" t="str">
        <f t="shared" si="1248"/>
        <v/>
      </c>
      <c r="T1348" s="445" t="str">
        <f t="shared" si="1249"/>
        <v/>
      </c>
      <c r="U1348" s="388"/>
      <c r="V1348" s="445">
        <f t="shared" si="1250"/>
        <v>50</v>
      </c>
      <c r="W1348" s="388"/>
      <c r="X1348" s="445">
        <f t="shared" si="1251"/>
        <v>1</v>
      </c>
      <c r="Y1348" s="364" t="str">
        <f t="shared" si="1252"/>
        <v/>
      </c>
      <c r="Z1348" s="388"/>
      <c r="AA1348" s="364" t="str">
        <f t="shared" si="1253"/>
        <v/>
      </c>
      <c r="AB1348" s="445" t="str">
        <f t="shared" si="1254"/>
        <v/>
      </c>
      <c r="AC1348" s="388"/>
      <c r="AD1348" s="445" t="str">
        <f t="shared" si="1255"/>
        <v/>
      </c>
      <c r="AE1348" s="364" t="str">
        <f t="shared" si="1256"/>
        <v/>
      </c>
      <c r="AF1348" s="388"/>
      <c r="AG1348" s="364"/>
      <c r="AH1348" s="445" t="str">
        <f t="shared" si="1257"/>
        <v/>
      </c>
      <c r="AI1348" s="388"/>
      <c r="AJ1348" s="445" t="str">
        <f t="shared" si="1258"/>
        <v/>
      </c>
      <c r="AK1348" s="364" t="str">
        <f t="shared" si="1259"/>
        <v/>
      </c>
      <c r="AL1348" s="388"/>
      <c r="AM1348" s="364" t="str">
        <f t="shared" si="1260"/>
        <v/>
      </c>
      <c r="AN1348" s="445" t="str">
        <f t="shared" si="1267"/>
        <v/>
      </c>
      <c r="AO1348" s="388"/>
      <c r="AP1348" s="445" t="str">
        <f t="shared" si="1268"/>
        <v/>
      </c>
      <c r="AQ1348" s="434" t="str">
        <f t="shared" si="1269"/>
        <v/>
      </c>
      <c r="AR1348" s="451"/>
      <c r="AS1348" s="434" t="str">
        <f t="shared" si="1270"/>
        <v/>
      </c>
      <c r="AT1348" s="389"/>
      <c r="AU1348" s="435" t="str">
        <f t="shared" si="1271"/>
        <v/>
      </c>
      <c r="AV1348" s="364" t="str">
        <f t="shared" si="1272"/>
        <v/>
      </c>
      <c r="AW1348" s="389"/>
      <c r="AX1348" s="365" t="str">
        <f t="shared" si="1273"/>
        <v/>
      </c>
      <c r="AY1348" s="366" t="str">
        <f t="shared" si="1261"/>
        <v/>
      </c>
      <c r="AZ1348" s="358" t="str">
        <f t="shared" si="1262"/>
        <v/>
      </c>
      <c r="BA1348" s="366" t="str">
        <f t="shared" si="1263"/>
        <v/>
      </c>
      <c r="BB1348" s="358" t="str">
        <f t="shared" si="1264"/>
        <v/>
      </c>
      <c r="BC1348" s="366" t="str">
        <f t="shared" si="1265"/>
        <v/>
      </c>
      <c r="BD1348" s="367" t="str">
        <f t="shared" si="1266"/>
        <v/>
      </c>
      <c r="BE1348" s="356"/>
      <c r="BF1348" s="356"/>
      <c r="BG1348" s="356"/>
      <c r="BH1348" s="356"/>
    </row>
    <row r="1349" spans="1:60" ht="21.75" thickBot="1" x14ac:dyDescent="0.4">
      <c r="A1349" s="368" t="s">
        <v>285</v>
      </c>
      <c r="B1349" s="369">
        <v>150</v>
      </c>
      <c r="C1349" s="372"/>
      <c r="D1349" s="814" t="s">
        <v>280</v>
      </c>
      <c r="E1349" s="815"/>
      <c r="F1349" s="373">
        <f>IF(B1345&gt;0,B1349/B1345,"")</f>
        <v>75</v>
      </c>
      <c r="G1349" s="368" t="s">
        <v>286</v>
      </c>
      <c r="H1349" s="374"/>
      <c r="I1349" s="375">
        <f>IF(B1344&gt;0,(F1349-F1347)/F1347,"")</f>
        <v>2</v>
      </c>
      <c r="J1349" s="355"/>
      <c r="Q1349" s="364" t="str">
        <f t="shared" si="1247"/>
        <v/>
      </c>
      <c r="R1349" s="388"/>
      <c r="S1349" s="364" t="str">
        <f t="shared" si="1248"/>
        <v/>
      </c>
      <c r="T1349" s="445" t="str">
        <f t="shared" si="1249"/>
        <v/>
      </c>
      <c r="U1349" s="388"/>
      <c r="V1349" s="445" t="str">
        <f t="shared" si="1250"/>
        <v/>
      </c>
      <c r="W1349" s="388"/>
      <c r="X1349" s="445" t="str">
        <f t="shared" si="1251"/>
        <v/>
      </c>
      <c r="Y1349" s="364">
        <f t="shared" si="1252"/>
        <v>75</v>
      </c>
      <c r="Z1349" s="388"/>
      <c r="AA1349" s="364">
        <f t="shared" si="1253"/>
        <v>2</v>
      </c>
      <c r="AB1349" s="445" t="str">
        <f t="shared" si="1254"/>
        <v/>
      </c>
      <c r="AC1349" s="388"/>
      <c r="AD1349" s="445" t="str">
        <f t="shared" si="1255"/>
        <v/>
      </c>
      <c r="AE1349" s="364" t="str">
        <f t="shared" si="1256"/>
        <v/>
      </c>
      <c r="AF1349" s="388"/>
      <c r="AG1349" s="364"/>
      <c r="AH1349" s="445" t="str">
        <f t="shared" si="1257"/>
        <v/>
      </c>
      <c r="AI1349" s="388"/>
      <c r="AJ1349" s="445" t="str">
        <f t="shared" si="1258"/>
        <v/>
      </c>
      <c r="AK1349" s="364" t="str">
        <f t="shared" si="1259"/>
        <v/>
      </c>
      <c r="AL1349" s="388"/>
      <c r="AM1349" s="364" t="str">
        <f t="shared" si="1260"/>
        <v/>
      </c>
      <c r="AN1349" s="445" t="str">
        <f t="shared" si="1267"/>
        <v/>
      </c>
      <c r="AO1349" s="388"/>
      <c r="AP1349" s="445" t="str">
        <f t="shared" si="1268"/>
        <v/>
      </c>
      <c r="AQ1349" s="434" t="str">
        <f t="shared" si="1269"/>
        <v/>
      </c>
      <c r="AR1349" s="451"/>
      <c r="AS1349" s="434" t="str">
        <f t="shared" si="1270"/>
        <v/>
      </c>
      <c r="AT1349" s="389"/>
      <c r="AU1349" s="435" t="str">
        <f t="shared" si="1271"/>
        <v/>
      </c>
      <c r="AV1349" s="364" t="str">
        <f t="shared" si="1272"/>
        <v/>
      </c>
      <c r="AW1349" s="389"/>
      <c r="AX1349" s="365" t="str">
        <f t="shared" si="1273"/>
        <v/>
      </c>
      <c r="AY1349" s="366" t="str">
        <f t="shared" si="1261"/>
        <v/>
      </c>
      <c r="AZ1349" s="358" t="str">
        <f t="shared" si="1262"/>
        <v/>
      </c>
      <c r="BA1349" s="366" t="str">
        <f t="shared" si="1263"/>
        <v/>
      </c>
      <c r="BB1349" s="358" t="str">
        <f t="shared" si="1264"/>
        <v/>
      </c>
      <c r="BC1349" s="366" t="str">
        <f t="shared" si="1265"/>
        <v/>
      </c>
      <c r="BD1349" s="367" t="str">
        <f t="shared" si="1266"/>
        <v/>
      </c>
      <c r="BE1349" s="356"/>
      <c r="BF1349" s="356"/>
      <c r="BG1349" s="356"/>
      <c r="BH1349" s="356"/>
    </row>
    <row r="1350" spans="1:60" ht="21.75" thickBot="1" x14ac:dyDescent="0.4">
      <c r="A1350" s="368" t="s">
        <v>287</v>
      </c>
      <c r="B1350" s="369">
        <v>3</v>
      </c>
      <c r="C1350" s="372"/>
      <c r="D1350" s="814" t="s">
        <v>288</v>
      </c>
      <c r="E1350" s="815"/>
      <c r="F1350" s="373">
        <f>IF(B1346&gt;0,B1350/B1342,"")</f>
        <v>1</v>
      </c>
      <c r="G1350" s="368" t="s">
        <v>281</v>
      </c>
      <c r="H1350" s="374"/>
      <c r="I1350" s="375">
        <f>IF(B1346&gt;0,(F1350-F1351)/F1351,"")</f>
        <v>-0.33333333333333331</v>
      </c>
      <c r="J1350" s="355"/>
      <c r="Q1350" s="364" t="str">
        <f t="shared" si="1247"/>
        <v/>
      </c>
      <c r="R1350" s="388"/>
      <c r="S1350" s="364" t="str">
        <f t="shared" si="1248"/>
        <v/>
      </c>
      <c r="T1350" s="445" t="str">
        <f t="shared" si="1249"/>
        <v/>
      </c>
      <c r="U1350" s="388"/>
      <c r="V1350" s="445" t="str">
        <f t="shared" si="1250"/>
        <v/>
      </c>
      <c r="W1350" s="388"/>
      <c r="X1350" s="445" t="str">
        <f t="shared" si="1251"/>
        <v/>
      </c>
      <c r="Y1350" s="364" t="str">
        <f t="shared" si="1252"/>
        <v/>
      </c>
      <c r="Z1350" s="388"/>
      <c r="AA1350" s="364" t="str">
        <f t="shared" si="1253"/>
        <v/>
      </c>
      <c r="AB1350" s="445">
        <f t="shared" si="1254"/>
        <v>1</v>
      </c>
      <c r="AC1350" s="388"/>
      <c r="AD1350" s="445">
        <f t="shared" si="1255"/>
        <v>-0.33333333333333331</v>
      </c>
      <c r="AE1350" s="364" t="str">
        <f t="shared" si="1256"/>
        <v/>
      </c>
      <c r="AF1350" s="388"/>
      <c r="AG1350" s="364"/>
      <c r="AH1350" s="445" t="str">
        <f t="shared" si="1257"/>
        <v/>
      </c>
      <c r="AI1350" s="388"/>
      <c r="AJ1350" s="445" t="str">
        <f t="shared" si="1258"/>
        <v/>
      </c>
      <c r="AK1350" s="364" t="str">
        <f t="shared" si="1259"/>
        <v/>
      </c>
      <c r="AL1350" s="388"/>
      <c r="AM1350" s="364" t="str">
        <f t="shared" si="1260"/>
        <v/>
      </c>
      <c r="AN1350" s="445" t="str">
        <f t="shared" si="1267"/>
        <v/>
      </c>
      <c r="AO1350" s="388"/>
      <c r="AP1350" s="445" t="str">
        <f t="shared" si="1268"/>
        <v/>
      </c>
      <c r="AQ1350" s="434" t="str">
        <f t="shared" si="1269"/>
        <v/>
      </c>
      <c r="AR1350" s="451"/>
      <c r="AS1350" s="434" t="str">
        <f t="shared" si="1270"/>
        <v/>
      </c>
      <c r="AT1350" s="389"/>
      <c r="AU1350" s="435" t="str">
        <f t="shared" si="1271"/>
        <v/>
      </c>
      <c r="AV1350" s="364" t="str">
        <f t="shared" si="1272"/>
        <v/>
      </c>
      <c r="AW1350" s="389"/>
      <c r="AX1350" s="365" t="str">
        <f t="shared" si="1273"/>
        <v/>
      </c>
      <c r="AY1350" s="366" t="str">
        <f t="shared" si="1261"/>
        <v/>
      </c>
      <c r="AZ1350" s="358" t="str">
        <f t="shared" si="1262"/>
        <v/>
      </c>
      <c r="BA1350" s="366" t="str">
        <f t="shared" si="1263"/>
        <v/>
      </c>
      <c r="BB1350" s="358" t="str">
        <f t="shared" si="1264"/>
        <v/>
      </c>
      <c r="BC1350" s="366" t="str">
        <f t="shared" si="1265"/>
        <v/>
      </c>
      <c r="BD1350" s="367" t="str">
        <f t="shared" si="1266"/>
        <v/>
      </c>
      <c r="BE1350" s="356"/>
      <c r="BF1350" s="356"/>
      <c r="BG1350" s="356"/>
      <c r="BH1350" s="356"/>
    </row>
    <row r="1351" spans="1:60" ht="21.75" thickBot="1" x14ac:dyDescent="0.4">
      <c r="A1351" s="368" t="s">
        <v>289</v>
      </c>
      <c r="B1351" s="369">
        <v>3</v>
      </c>
      <c r="C1351" s="372"/>
      <c r="D1351" s="816" t="s">
        <v>288</v>
      </c>
      <c r="E1351" s="817"/>
      <c r="F1351" s="373">
        <f>IF(B1347&gt;0,B1351/B1343,"")</f>
        <v>1.5</v>
      </c>
      <c r="G1351" s="379"/>
      <c r="H1351" s="372"/>
      <c r="I1351" s="380"/>
      <c r="J1351" s="355"/>
      <c r="Q1351" s="364" t="str">
        <f t="shared" si="1247"/>
        <v/>
      </c>
      <c r="R1351" s="388"/>
      <c r="S1351" s="364" t="str">
        <f t="shared" si="1248"/>
        <v/>
      </c>
      <c r="T1351" s="445" t="str">
        <f t="shared" si="1249"/>
        <v/>
      </c>
      <c r="U1351" s="388"/>
      <c r="V1351" s="445" t="str">
        <f t="shared" si="1250"/>
        <v/>
      </c>
      <c r="W1351" s="388"/>
      <c r="X1351" s="445" t="str">
        <f t="shared" si="1251"/>
        <v/>
      </c>
      <c r="Y1351" s="364" t="str">
        <f t="shared" si="1252"/>
        <v/>
      </c>
      <c r="Z1351" s="388"/>
      <c r="AA1351" s="364" t="str">
        <f t="shared" si="1253"/>
        <v/>
      </c>
      <c r="AB1351" s="445" t="str">
        <f t="shared" si="1254"/>
        <v/>
      </c>
      <c r="AC1351" s="388"/>
      <c r="AD1351" s="445" t="str">
        <f t="shared" si="1255"/>
        <v/>
      </c>
      <c r="AE1351" s="364">
        <f t="shared" si="1256"/>
        <v>1.5</v>
      </c>
      <c r="AF1351" s="388"/>
      <c r="AG1351" s="364"/>
      <c r="AH1351" s="445" t="str">
        <f t="shared" si="1257"/>
        <v/>
      </c>
      <c r="AI1351" s="388"/>
      <c r="AJ1351" s="445" t="str">
        <f t="shared" si="1258"/>
        <v/>
      </c>
      <c r="AK1351" s="364" t="str">
        <f t="shared" si="1259"/>
        <v/>
      </c>
      <c r="AL1351" s="388"/>
      <c r="AM1351" s="364" t="str">
        <f t="shared" si="1260"/>
        <v/>
      </c>
      <c r="AN1351" s="445" t="str">
        <f t="shared" si="1267"/>
        <v/>
      </c>
      <c r="AO1351" s="388"/>
      <c r="AP1351" s="445" t="str">
        <f t="shared" si="1268"/>
        <v/>
      </c>
      <c r="AQ1351" s="434" t="str">
        <f t="shared" si="1269"/>
        <v/>
      </c>
      <c r="AR1351" s="451"/>
      <c r="AS1351" s="434" t="str">
        <f t="shared" si="1270"/>
        <v/>
      </c>
      <c r="AT1351" s="389"/>
      <c r="AU1351" s="435" t="str">
        <f t="shared" si="1271"/>
        <v/>
      </c>
      <c r="AV1351" s="364" t="str">
        <f t="shared" si="1272"/>
        <v/>
      </c>
      <c r="AW1351" s="389"/>
      <c r="AX1351" s="365" t="str">
        <f t="shared" si="1273"/>
        <v/>
      </c>
      <c r="AY1351" s="366" t="str">
        <f t="shared" si="1261"/>
        <v/>
      </c>
      <c r="AZ1351" s="358" t="str">
        <f t="shared" si="1262"/>
        <v/>
      </c>
      <c r="BA1351" s="366" t="str">
        <f t="shared" si="1263"/>
        <v/>
      </c>
      <c r="BB1351" s="358" t="str">
        <f t="shared" si="1264"/>
        <v/>
      </c>
      <c r="BC1351" s="366" t="str">
        <f t="shared" si="1265"/>
        <v/>
      </c>
      <c r="BD1351" s="367" t="str">
        <f t="shared" si="1266"/>
        <v/>
      </c>
      <c r="BE1351" s="356"/>
      <c r="BF1351" s="356"/>
      <c r="BG1351" s="356"/>
      <c r="BH1351" s="356"/>
    </row>
    <row r="1352" spans="1:60" ht="21.75" thickBot="1" x14ac:dyDescent="0.4">
      <c r="A1352" s="368" t="s">
        <v>290</v>
      </c>
      <c r="B1352" s="369">
        <v>3</v>
      </c>
      <c r="C1352" s="372"/>
      <c r="D1352" s="814" t="s">
        <v>288</v>
      </c>
      <c r="E1352" s="815"/>
      <c r="F1352" s="373">
        <f>IF(B1348&gt;0,B1352/B1344,"")</f>
        <v>1.5</v>
      </c>
      <c r="G1352" s="368" t="s">
        <v>284</v>
      </c>
      <c r="H1352" s="374"/>
      <c r="I1352" s="375">
        <f>IF(B1347&gt;0,(F1352-F1351)/F1351,"")</f>
        <v>0</v>
      </c>
      <c r="J1352" s="355"/>
      <c r="Q1352" s="364" t="str">
        <f t="shared" si="1247"/>
        <v/>
      </c>
      <c r="R1352" s="388"/>
      <c r="S1352" s="364" t="str">
        <f t="shared" si="1248"/>
        <v/>
      </c>
      <c r="T1352" s="445" t="str">
        <f t="shared" si="1249"/>
        <v/>
      </c>
      <c r="U1352" s="388"/>
      <c r="V1352" s="445" t="str">
        <f t="shared" si="1250"/>
        <v/>
      </c>
      <c r="W1352" s="388"/>
      <c r="X1352" s="445" t="str">
        <f t="shared" si="1251"/>
        <v/>
      </c>
      <c r="Y1352" s="364" t="str">
        <f t="shared" si="1252"/>
        <v/>
      </c>
      <c r="Z1352" s="388"/>
      <c r="AA1352" s="364" t="str">
        <f t="shared" si="1253"/>
        <v/>
      </c>
      <c r="AB1352" s="445" t="str">
        <f t="shared" si="1254"/>
        <v/>
      </c>
      <c r="AC1352" s="388"/>
      <c r="AD1352" s="445" t="str">
        <f t="shared" si="1255"/>
        <v/>
      </c>
      <c r="AE1352" s="364" t="str">
        <f t="shared" si="1256"/>
        <v/>
      </c>
      <c r="AF1352" s="388"/>
      <c r="AG1352" s="364"/>
      <c r="AH1352" s="445">
        <f t="shared" si="1257"/>
        <v>1.5</v>
      </c>
      <c r="AI1352" s="388"/>
      <c r="AJ1352" s="445">
        <f t="shared" si="1258"/>
        <v>0</v>
      </c>
      <c r="AK1352" s="364" t="str">
        <f t="shared" si="1259"/>
        <v/>
      </c>
      <c r="AL1352" s="388"/>
      <c r="AM1352" s="364" t="str">
        <f t="shared" si="1260"/>
        <v/>
      </c>
      <c r="AN1352" s="445" t="str">
        <f t="shared" si="1267"/>
        <v/>
      </c>
      <c r="AO1352" s="388"/>
      <c r="AP1352" s="445" t="str">
        <f t="shared" si="1268"/>
        <v/>
      </c>
      <c r="AQ1352" s="434" t="str">
        <f t="shared" si="1269"/>
        <v/>
      </c>
      <c r="AR1352" s="451"/>
      <c r="AS1352" s="434" t="str">
        <f t="shared" si="1270"/>
        <v/>
      </c>
      <c r="AT1352" s="389"/>
      <c r="AU1352" s="435" t="str">
        <f t="shared" si="1271"/>
        <v/>
      </c>
      <c r="AV1352" s="364" t="str">
        <f t="shared" si="1272"/>
        <v/>
      </c>
      <c r="AW1352" s="389"/>
      <c r="AX1352" s="365" t="str">
        <f t="shared" si="1273"/>
        <v/>
      </c>
      <c r="AY1352" s="366" t="str">
        <f t="shared" si="1261"/>
        <v/>
      </c>
      <c r="AZ1352" s="358" t="str">
        <f t="shared" si="1262"/>
        <v/>
      </c>
      <c r="BA1352" s="366" t="str">
        <f t="shared" si="1263"/>
        <v/>
      </c>
      <c r="BB1352" s="358" t="str">
        <f t="shared" si="1264"/>
        <v/>
      </c>
      <c r="BC1352" s="366" t="str">
        <f t="shared" si="1265"/>
        <v/>
      </c>
      <c r="BD1352" s="367" t="str">
        <f t="shared" si="1266"/>
        <v/>
      </c>
      <c r="BE1352" s="356"/>
      <c r="BF1352" s="356"/>
      <c r="BG1352" s="356"/>
      <c r="BH1352" s="356"/>
    </row>
    <row r="1353" spans="1:60" ht="21.75" thickBot="1" x14ac:dyDescent="0.4">
      <c r="A1353" s="368" t="s">
        <v>291</v>
      </c>
      <c r="B1353" s="369">
        <v>3</v>
      </c>
      <c r="C1353" s="372"/>
      <c r="D1353" s="814" t="s">
        <v>288</v>
      </c>
      <c r="E1353" s="815"/>
      <c r="F1353" s="373">
        <f>IF(B1349&gt;0,B1353/B1345,"")</f>
        <v>1.5</v>
      </c>
      <c r="G1353" s="368" t="s">
        <v>286</v>
      </c>
      <c r="H1353" s="374"/>
      <c r="I1353" s="375">
        <f>IF(B1348&gt;0,(F1353-F1351)/F1351,"")</f>
        <v>0</v>
      </c>
      <c r="J1353" s="355"/>
      <c r="Q1353" s="364" t="str">
        <f t="shared" si="1247"/>
        <v/>
      </c>
      <c r="R1353" s="388"/>
      <c r="S1353" s="364" t="str">
        <f t="shared" si="1248"/>
        <v/>
      </c>
      <c r="T1353" s="445" t="str">
        <f t="shared" si="1249"/>
        <v/>
      </c>
      <c r="U1353" s="388"/>
      <c r="V1353" s="445" t="str">
        <f t="shared" si="1250"/>
        <v/>
      </c>
      <c r="W1353" s="388"/>
      <c r="X1353" s="445" t="str">
        <f t="shared" si="1251"/>
        <v/>
      </c>
      <c r="Y1353" s="364" t="str">
        <f t="shared" si="1252"/>
        <v/>
      </c>
      <c r="Z1353" s="388"/>
      <c r="AA1353" s="364" t="str">
        <f t="shared" si="1253"/>
        <v/>
      </c>
      <c r="AB1353" s="445" t="str">
        <f t="shared" si="1254"/>
        <v/>
      </c>
      <c r="AC1353" s="388"/>
      <c r="AD1353" s="445" t="str">
        <f t="shared" si="1255"/>
        <v/>
      </c>
      <c r="AE1353" s="364" t="str">
        <f t="shared" si="1256"/>
        <v/>
      </c>
      <c r="AF1353" s="388"/>
      <c r="AG1353" s="364"/>
      <c r="AH1353" s="445" t="str">
        <f t="shared" si="1257"/>
        <v/>
      </c>
      <c r="AI1353" s="388"/>
      <c r="AJ1353" s="445" t="str">
        <f t="shared" si="1258"/>
        <v/>
      </c>
      <c r="AK1353" s="364">
        <f t="shared" si="1259"/>
        <v>1.5</v>
      </c>
      <c r="AL1353" s="388"/>
      <c r="AM1353" s="364">
        <f t="shared" si="1260"/>
        <v>0</v>
      </c>
      <c r="AN1353" s="445" t="str">
        <f t="shared" si="1267"/>
        <v/>
      </c>
      <c r="AO1353" s="388"/>
      <c r="AP1353" s="445" t="str">
        <f t="shared" si="1268"/>
        <v/>
      </c>
      <c r="AQ1353" s="434" t="str">
        <f t="shared" si="1269"/>
        <v/>
      </c>
      <c r="AR1353" s="451"/>
      <c r="AS1353" s="434" t="str">
        <f t="shared" si="1270"/>
        <v/>
      </c>
      <c r="AT1353" s="389"/>
      <c r="AU1353" s="435" t="str">
        <f t="shared" si="1271"/>
        <v/>
      </c>
      <c r="AV1353" s="364" t="str">
        <f t="shared" si="1272"/>
        <v/>
      </c>
      <c r="AW1353" s="389"/>
      <c r="AX1353" s="365" t="str">
        <f t="shared" si="1273"/>
        <v/>
      </c>
      <c r="AY1353" s="366" t="str">
        <f t="shared" si="1261"/>
        <v/>
      </c>
      <c r="AZ1353" s="358" t="str">
        <f t="shared" si="1262"/>
        <v/>
      </c>
      <c r="BA1353" s="366" t="str">
        <f t="shared" si="1263"/>
        <v/>
      </c>
      <c r="BB1353" s="358" t="str">
        <f t="shared" si="1264"/>
        <v/>
      </c>
      <c r="BC1353" s="366" t="str">
        <f t="shared" si="1265"/>
        <v/>
      </c>
      <c r="BD1353" s="367" t="str">
        <f t="shared" si="1266"/>
        <v/>
      </c>
      <c r="BE1353" s="356"/>
      <c r="BF1353" s="356"/>
      <c r="BG1353" s="356"/>
      <c r="BH1353" s="356"/>
    </row>
    <row r="1354" spans="1:60" ht="21.75" thickBot="1" x14ac:dyDescent="0.4">
      <c r="A1354" s="368" t="s">
        <v>292</v>
      </c>
      <c r="B1354" s="381">
        <v>8.0000000000000002E-3</v>
      </c>
      <c r="C1354" s="372"/>
      <c r="D1354" s="368" t="s">
        <v>281</v>
      </c>
      <c r="E1354" s="374"/>
      <c r="F1354" s="375">
        <f>IF(B1354&gt;0,(B1354-B1355)/B1355,"")</f>
        <v>0</v>
      </c>
      <c r="G1354" s="355"/>
      <c r="H1354" s="355"/>
      <c r="I1354" s="355"/>
      <c r="J1354" s="355"/>
      <c r="Q1354" s="364" t="str">
        <f t="shared" si="1247"/>
        <v/>
      </c>
      <c r="R1354" s="388"/>
      <c r="S1354" s="364" t="str">
        <f t="shared" si="1248"/>
        <v/>
      </c>
      <c r="T1354" s="445" t="str">
        <f t="shared" si="1249"/>
        <v/>
      </c>
      <c r="U1354" s="388"/>
      <c r="V1354" s="445" t="str">
        <f t="shared" si="1250"/>
        <v/>
      </c>
      <c r="W1354" s="388"/>
      <c r="X1354" s="445" t="str">
        <f t="shared" si="1251"/>
        <v/>
      </c>
      <c r="Y1354" s="364" t="str">
        <f t="shared" si="1252"/>
        <v/>
      </c>
      <c r="Z1354" s="388"/>
      <c r="AA1354" s="364" t="str">
        <f t="shared" si="1253"/>
        <v/>
      </c>
      <c r="AB1354" s="445" t="str">
        <f t="shared" si="1254"/>
        <v/>
      </c>
      <c r="AC1354" s="388"/>
      <c r="AD1354" s="445" t="str">
        <f t="shared" si="1255"/>
        <v/>
      </c>
      <c r="AE1354" s="364" t="str">
        <f t="shared" si="1256"/>
        <v/>
      </c>
      <c r="AF1354" s="388"/>
      <c r="AG1354" s="364"/>
      <c r="AH1354" s="445" t="str">
        <f t="shared" si="1257"/>
        <v/>
      </c>
      <c r="AI1354" s="388"/>
      <c r="AJ1354" s="445" t="str">
        <f t="shared" si="1258"/>
        <v/>
      </c>
      <c r="AK1354" s="364" t="str">
        <f t="shared" si="1259"/>
        <v/>
      </c>
      <c r="AL1354" s="388"/>
      <c r="AM1354" s="364" t="str">
        <f t="shared" si="1260"/>
        <v/>
      </c>
      <c r="AN1354" s="445">
        <f t="shared" si="1267"/>
        <v>8.0000000000000002E-3</v>
      </c>
      <c r="AO1354" s="388"/>
      <c r="AP1354" s="445">
        <f t="shared" si="1268"/>
        <v>0</v>
      </c>
      <c r="AQ1354" s="434" t="str">
        <f t="shared" si="1269"/>
        <v/>
      </c>
      <c r="AR1354" s="451"/>
      <c r="AS1354" s="434" t="str">
        <f t="shared" si="1270"/>
        <v/>
      </c>
      <c r="AT1354" s="389"/>
      <c r="AU1354" s="435" t="str">
        <f t="shared" si="1271"/>
        <v/>
      </c>
      <c r="AV1354" s="364" t="str">
        <f t="shared" si="1272"/>
        <v/>
      </c>
      <c r="AW1354" s="389"/>
      <c r="AX1354" s="365" t="str">
        <f t="shared" si="1273"/>
        <v/>
      </c>
      <c r="AY1354" s="366" t="str">
        <f t="shared" si="1261"/>
        <v/>
      </c>
      <c r="AZ1354" s="358" t="str">
        <f t="shared" si="1262"/>
        <v/>
      </c>
      <c r="BA1354" s="366" t="str">
        <f t="shared" si="1263"/>
        <v/>
      </c>
      <c r="BB1354" s="358" t="str">
        <f t="shared" si="1264"/>
        <v/>
      </c>
      <c r="BC1354" s="366" t="str">
        <f t="shared" si="1265"/>
        <v/>
      </c>
      <c r="BD1354" s="367" t="str">
        <f t="shared" si="1266"/>
        <v/>
      </c>
      <c r="BE1354" s="356"/>
      <c r="BF1354" s="356"/>
      <c r="BG1354" s="356"/>
      <c r="BH1354" s="356"/>
    </row>
    <row r="1355" spans="1:60" ht="21.75" thickBot="1" x14ac:dyDescent="0.4">
      <c r="A1355" s="368" t="s">
        <v>293</v>
      </c>
      <c r="B1355" s="381">
        <v>8.0000000000000002E-3</v>
      </c>
      <c r="C1355" s="372"/>
      <c r="D1355" s="382"/>
      <c r="E1355" s="372"/>
      <c r="F1355" s="380"/>
      <c r="G1355" s="355"/>
      <c r="H1355" s="355"/>
      <c r="I1355" s="355"/>
      <c r="J1355" s="355"/>
      <c r="Q1355" s="364" t="str">
        <f t="shared" si="1247"/>
        <v/>
      </c>
      <c r="R1355" s="388"/>
      <c r="S1355" s="364" t="str">
        <f t="shared" si="1248"/>
        <v/>
      </c>
      <c r="T1355" s="445" t="str">
        <f t="shared" si="1249"/>
        <v/>
      </c>
      <c r="U1355" s="388"/>
      <c r="V1355" s="445" t="str">
        <f t="shared" si="1250"/>
        <v/>
      </c>
      <c r="W1355" s="388"/>
      <c r="X1355" s="445" t="str">
        <f t="shared" si="1251"/>
        <v/>
      </c>
      <c r="Y1355" s="364" t="str">
        <f t="shared" si="1252"/>
        <v/>
      </c>
      <c r="Z1355" s="388"/>
      <c r="AA1355" s="364" t="str">
        <f t="shared" si="1253"/>
        <v/>
      </c>
      <c r="AB1355" s="445" t="str">
        <f t="shared" si="1254"/>
        <v/>
      </c>
      <c r="AC1355" s="388"/>
      <c r="AD1355" s="445" t="str">
        <f t="shared" si="1255"/>
        <v/>
      </c>
      <c r="AE1355" s="364" t="str">
        <f t="shared" si="1256"/>
        <v/>
      </c>
      <c r="AF1355" s="388"/>
      <c r="AG1355" s="364"/>
      <c r="AH1355" s="445" t="str">
        <f t="shared" si="1257"/>
        <v/>
      </c>
      <c r="AI1355" s="388"/>
      <c r="AJ1355" s="445" t="str">
        <f t="shared" si="1258"/>
        <v/>
      </c>
      <c r="AK1355" s="364" t="str">
        <f t="shared" si="1259"/>
        <v/>
      </c>
      <c r="AL1355" s="388"/>
      <c r="AM1355" s="364" t="str">
        <f t="shared" si="1260"/>
        <v/>
      </c>
      <c r="AN1355" s="445" t="str">
        <f t="shared" si="1267"/>
        <v/>
      </c>
      <c r="AO1355" s="388"/>
      <c r="AP1355" s="445" t="str">
        <f t="shared" si="1268"/>
        <v/>
      </c>
      <c r="AQ1355" s="434">
        <f t="shared" si="1269"/>
        <v>8.0000000000000002E-3</v>
      </c>
      <c r="AR1355" s="451"/>
      <c r="AS1355" s="434" t="str">
        <f t="shared" si="1270"/>
        <v/>
      </c>
      <c r="AT1355" s="389"/>
      <c r="AU1355" s="435" t="str">
        <f t="shared" si="1271"/>
        <v/>
      </c>
      <c r="AV1355" s="364" t="str">
        <f t="shared" si="1272"/>
        <v/>
      </c>
      <c r="AW1355" s="389"/>
      <c r="AX1355" s="365" t="str">
        <f t="shared" si="1273"/>
        <v/>
      </c>
      <c r="AY1355" s="366" t="str">
        <f t="shared" si="1261"/>
        <v/>
      </c>
      <c r="AZ1355" s="358" t="str">
        <f t="shared" si="1262"/>
        <v/>
      </c>
      <c r="BA1355" s="366" t="str">
        <f t="shared" si="1263"/>
        <v/>
      </c>
      <c r="BB1355" s="358" t="str">
        <f t="shared" si="1264"/>
        <v/>
      </c>
      <c r="BC1355" s="366" t="str">
        <f t="shared" si="1265"/>
        <v/>
      </c>
      <c r="BD1355" s="367" t="str">
        <f t="shared" si="1266"/>
        <v/>
      </c>
      <c r="BE1355" s="356"/>
      <c r="BF1355" s="356"/>
      <c r="BG1355" s="356"/>
      <c r="BH1355" s="356"/>
    </row>
    <row r="1356" spans="1:60" ht="21.75" thickBot="1" x14ac:dyDescent="0.4">
      <c r="A1356" s="368" t="s">
        <v>294</v>
      </c>
      <c r="B1356" s="381">
        <v>1.2E-2</v>
      </c>
      <c r="C1356" s="372"/>
      <c r="D1356" s="368" t="s">
        <v>284</v>
      </c>
      <c r="E1356" s="374"/>
      <c r="F1356" s="375">
        <f>IF(B1356&gt;0,(B1356-B1355)/B1355,"")</f>
        <v>0.5</v>
      </c>
      <c r="G1356" s="355"/>
      <c r="H1356" s="355"/>
      <c r="I1356" s="355"/>
      <c r="J1356" s="355"/>
      <c r="Q1356" s="364" t="str">
        <f t="shared" si="1247"/>
        <v/>
      </c>
      <c r="R1356" s="388"/>
      <c r="S1356" s="364" t="str">
        <f t="shared" si="1248"/>
        <v/>
      </c>
      <c r="T1356" s="445" t="str">
        <f t="shared" si="1249"/>
        <v/>
      </c>
      <c r="U1356" s="388"/>
      <c r="V1356" s="445" t="str">
        <f t="shared" si="1250"/>
        <v/>
      </c>
      <c r="W1356" s="388"/>
      <c r="X1356" s="445" t="str">
        <f t="shared" si="1251"/>
        <v/>
      </c>
      <c r="Y1356" s="364" t="str">
        <f t="shared" si="1252"/>
        <v/>
      </c>
      <c r="Z1356" s="388"/>
      <c r="AA1356" s="364" t="str">
        <f t="shared" si="1253"/>
        <v/>
      </c>
      <c r="AB1356" s="445" t="str">
        <f t="shared" si="1254"/>
        <v/>
      </c>
      <c r="AC1356" s="388"/>
      <c r="AD1356" s="445" t="str">
        <f t="shared" si="1255"/>
        <v/>
      </c>
      <c r="AE1356" s="364" t="str">
        <f t="shared" si="1256"/>
        <v/>
      </c>
      <c r="AF1356" s="388"/>
      <c r="AG1356" s="364"/>
      <c r="AH1356" s="445" t="str">
        <f t="shared" si="1257"/>
        <v/>
      </c>
      <c r="AI1356" s="388"/>
      <c r="AJ1356" s="445" t="str">
        <f t="shared" si="1258"/>
        <v/>
      </c>
      <c r="AK1356" s="364" t="str">
        <f t="shared" si="1259"/>
        <v/>
      </c>
      <c r="AL1356" s="388"/>
      <c r="AM1356" s="364" t="str">
        <f t="shared" si="1260"/>
        <v/>
      </c>
      <c r="AN1356" s="445" t="str">
        <f t="shared" si="1267"/>
        <v/>
      </c>
      <c r="AO1356" s="388"/>
      <c r="AP1356" s="445" t="str">
        <f t="shared" si="1268"/>
        <v/>
      </c>
      <c r="AQ1356" s="434" t="str">
        <f t="shared" si="1269"/>
        <v/>
      </c>
      <c r="AR1356" s="451"/>
      <c r="AS1356" s="434">
        <f t="shared" si="1270"/>
        <v>1.2E-2</v>
      </c>
      <c r="AT1356" s="389"/>
      <c r="AU1356" s="435">
        <f t="shared" si="1271"/>
        <v>0.5</v>
      </c>
      <c r="AV1356" s="364" t="str">
        <f t="shared" si="1272"/>
        <v/>
      </c>
      <c r="AW1356" s="389"/>
      <c r="AX1356" s="365" t="str">
        <f t="shared" si="1273"/>
        <v/>
      </c>
      <c r="AY1356" s="366" t="str">
        <f t="shared" si="1261"/>
        <v/>
      </c>
      <c r="AZ1356" s="358" t="str">
        <f t="shared" si="1262"/>
        <v/>
      </c>
      <c r="BA1356" s="366" t="str">
        <f t="shared" si="1263"/>
        <v/>
      </c>
      <c r="BB1356" s="358" t="str">
        <f t="shared" si="1264"/>
        <v/>
      </c>
      <c r="BC1356" s="366" t="str">
        <f t="shared" si="1265"/>
        <v/>
      </c>
      <c r="BD1356" s="367" t="str">
        <f t="shared" si="1266"/>
        <v/>
      </c>
      <c r="BE1356" s="356"/>
      <c r="BF1356" s="356"/>
      <c r="BG1356" s="356"/>
      <c r="BH1356" s="356"/>
    </row>
    <row r="1357" spans="1:60" ht="21.75" thickBot="1" x14ac:dyDescent="0.4">
      <c r="A1357" s="368" t="s">
        <v>295</v>
      </c>
      <c r="B1357" s="381">
        <v>1.2E-2</v>
      </c>
      <c r="C1357" s="372"/>
      <c r="D1357" s="368" t="s">
        <v>286</v>
      </c>
      <c r="E1357" s="374"/>
      <c r="F1357" s="375">
        <f>IF(B1357&gt;0,(B1357-B1355)/B1355,"")</f>
        <v>0.5</v>
      </c>
      <c r="G1357" s="355"/>
      <c r="H1357" s="355"/>
      <c r="I1357" s="355"/>
      <c r="J1357" s="355"/>
      <c r="Q1357" s="364" t="str">
        <f t="shared" si="1247"/>
        <v/>
      </c>
      <c r="R1357" s="388"/>
      <c r="S1357" s="364" t="str">
        <f t="shared" si="1248"/>
        <v/>
      </c>
      <c r="T1357" s="445" t="str">
        <f t="shared" si="1249"/>
        <v/>
      </c>
      <c r="U1357" s="388"/>
      <c r="V1357" s="445" t="str">
        <f t="shared" si="1250"/>
        <v/>
      </c>
      <c r="W1357" s="388"/>
      <c r="X1357" s="445" t="str">
        <f t="shared" si="1251"/>
        <v/>
      </c>
      <c r="Y1357" s="364" t="str">
        <f t="shared" si="1252"/>
        <v/>
      </c>
      <c r="Z1357" s="388"/>
      <c r="AA1357" s="364" t="str">
        <f t="shared" si="1253"/>
        <v/>
      </c>
      <c r="AB1357" s="445" t="str">
        <f t="shared" si="1254"/>
        <v/>
      </c>
      <c r="AC1357" s="388"/>
      <c r="AD1357" s="445" t="str">
        <f t="shared" si="1255"/>
        <v/>
      </c>
      <c r="AE1357" s="364" t="str">
        <f t="shared" si="1256"/>
        <v/>
      </c>
      <c r="AF1357" s="388"/>
      <c r="AG1357" s="364"/>
      <c r="AH1357" s="445" t="str">
        <f t="shared" si="1257"/>
        <v/>
      </c>
      <c r="AI1357" s="388"/>
      <c r="AJ1357" s="445" t="str">
        <f t="shared" si="1258"/>
        <v/>
      </c>
      <c r="AK1357" s="364" t="str">
        <f t="shared" si="1259"/>
        <v/>
      </c>
      <c r="AL1357" s="388"/>
      <c r="AM1357" s="364" t="str">
        <f t="shared" si="1260"/>
        <v/>
      </c>
      <c r="AN1357" s="445" t="str">
        <f t="shared" si="1267"/>
        <v/>
      </c>
      <c r="AO1357" s="388"/>
      <c r="AP1357" s="445" t="str">
        <f t="shared" si="1268"/>
        <v/>
      </c>
      <c r="AQ1357" s="434" t="str">
        <f t="shared" si="1269"/>
        <v/>
      </c>
      <c r="AR1357" s="451"/>
      <c r="AS1357" s="434" t="str">
        <f t="shared" si="1270"/>
        <v/>
      </c>
      <c r="AT1357" s="389"/>
      <c r="AU1357" s="435" t="str">
        <f t="shared" si="1271"/>
        <v/>
      </c>
      <c r="AV1357" s="364">
        <f t="shared" si="1272"/>
        <v>1.2E-2</v>
      </c>
      <c r="AW1357" s="389"/>
      <c r="AX1357" s="365">
        <f>IF(A1357="16) Qual porcentagem dos recursos financeiros de São Carlos será investida em abastecimento de água e estruturas de saneamento em 2050?   ",F1357,"")</f>
        <v>0.5</v>
      </c>
      <c r="AY1357" s="366" t="str">
        <f t="shared" si="1261"/>
        <v/>
      </c>
      <c r="AZ1357" s="358" t="str">
        <f t="shared" si="1262"/>
        <v/>
      </c>
      <c r="BA1357" s="366" t="str">
        <f t="shared" si="1263"/>
        <v/>
      </c>
      <c r="BB1357" s="358" t="str">
        <f t="shared" si="1264"/>
        <v/>
      </c>
      <c r="BC1357" s="366" t="str">
        <f t="shared" si="1265"/>
        <v/>
      </c>
      <c r="BD1357" s="367" t="str">
        <f t="shared" si="1266"/>
        <v/>
      </c>
      <c r="BE1357" s="356"/>
      <c r="BF1357" s="356"/>
      <c r="BG1357" s="356"/>
      <c r="BH1357" s="356"/>
    </row>
    <row r="1358" spans="1:60" ht="21.75" thickBot="1" x14ac:dyDescent="0.4">
      <c r="A1358" s="355"/>
      <c r="B1358" s="355"/>
      <c r="C1358" s="355"/>
      <c r="D1358" s="355"/>
      <c r="E1358" s="355"/>
      <c r="F1358" s="383"/>
      <c r="G1358" s="355"/>
      <c r="H1358" s="823" t="s">
        <v>296</v>
      </c>
      <c r="I1358" s="823"/>
      <c r="J1358" s="355"/>
      <c r="Q1358" s="364" t="str">
        <f t="shared" si="1247"/>
        <v/>
      </c>
      <c r="R1358" s="388"/>
      <c r="S1358" s="364" t="str">
        <f t="shared" si="1248"/>
        <v/>
      </c>
      <c r="T1358" s="445" t="str">
        <f t="shared" si="1249"/>
        <v/>
      </c>
      <c r="U1358" s="388"/>
      <c r="V1358" s="445" t="str">
        <f t="shared" si="1250"/>
        <v/>
      </c>
      <c r="W1358" s="388"/>
      <c r="X1358" s="445" t="str">
        <f t="shared" si="1251"/>
        <v/>
      </c>
      <c r="Y1358" s="364" t="str">
        <f t="shared" si="1252"/>
        <v/>
      </c>
      <c r="Z1358" s="388"/>
      <c r="AA1358" s="364" t="str">
        <f t="shared" si="1253"/>
        <v/>
      </c>
      <c r="AB1358" s="445" t="str">
        <f t="shared" si="1254"/>
        <v/>
      </c>
      <c r="AC1358" s="388"/>
      <c r="AD1358" s="445" t="str">
        <f t="shared" si="1255"/>
        <v/>
      </c>
      <c r="AE1358" s="364" t="str">
        <f t="shared" si="1256"/>
        <v/>
      </c>
      <c r="AF1358" s="388"/>
      <c r="AG1358" s="364"/>
      <c r="AH1358" s="445" t="str">
        <f t="shared" si="1257"/>
        <v/>
      </c>
      <c r="AI1358" s="388"/>
      <c r="AJ1358" s="445" t="str">
        <f t="shared" si="1258"/>
        <v/>
      </c>
      <c r="AK1358" s="364" t="str">
        <f t="shared" si="1259"/>
        <v/>
      </c>
      <c r="AL1358" s="388"/>
      <c r="AM1358" s="364" t="str">
        <f t="shared" si="1260"/>
        <v/>
      </c>
      <c r="AN1358" s="445" t="str">
        <f t="shared" si="1267"/>
        <v/>
      </c>
      <c r="AO1358" s="388"/>
      <c r="AP1358" s="445" t="str">
        <f t="shared" si="1268"/>
        <v/>
      </c>
      <c r="AQ1358" s="434" t="str">
        <f t="shared" si="1269"/>
        <v/>
      </c>
      <c r="AR1358" s="451"/>
      <c r="AS1358" s="434" t="str">
        <f t="shared" si="1270"/>
        <v/>
      </c>
      <c r="AT1358" s="389"/>
      <c r="AU1358" s="435" t="str">
        <f t="shared" si="1271"/>
        <v/>
      </c>
      <c r="AV1358" s="364" t="str">
        <f t="shared" si="1272"/>
        <v/>
      </c>
      <c r="AW1358" s="389"/>
      <c r="AX1358" s="365" t="str">
        <f t="shared" si="1273"/>
        <v/>
      </c>
      <c r="AY1358" s="366" t="str">
        <f t="shared" si="1261"/>
        <v/>
      </c>
      <c r="AZ1358" s="358" t="str">
        <f t="shared" si="1262"/>
        <v/>
      </c>
      <c r="BA1358" s="366" t="str">
        <f t="shared" si="1263"/>
        <v/>
      </c>
      <c r="BB1358" s="358" t="str">
        <f t="shared" si="1264"/>
        <v/>
      </c>
      <c r="BC1358" s="366" t="str">
        <f t="shared" si="1265"/>
        <v/>
      </c>
      <c r="BD1358" s="367" t="str">
        <f t="shared" si="1266"/>
        <v/>
      </c>
      <c r="BE1358" s="356"/>
      <c r="BF1358" s="356"/>
      <c r="BG1358" s="356"/>
      <c r="BH1358" s="356"/>
    </row>
    <row r="1359" spans="1:60" ht="21.75" thickBot="1" x14ac:dyDescent="0.4">
      <c r="A1359" s="368" t="s">
        <v>297</v>
      </c>
      <c r="B1359" s="820" t="s">
        <v>427</v>
      </c>
      <c r="C1359" s="821"/>
      <c r="D1359" s="821"/>
      <c r="E1359" s="821"/>
      <c r="F1359" s="821"/>
      <c r="G1359" s="822"/>
      <c r="H1359" s="819">
        <v>1</v>
      </c>
      <c r="I1359" s="819"/>
      <c r="J1359" s="355"/>
      <c r="Q1359" s="364" t="str">
        <f t="shared" si="1247"/>
        <v/>
      </c>
      <c r="R1359" s="388"/>
      <c r="S1359" s="364" t="str">
        <f t="shared" si="1248"/>
        <v/>
      </c>
      <c r="T1359" s="445" t="str">
        <f t="shared" si="1249"/>
        <v/>
      </c>
      <c r="U1359" s="388"/>
      <c r="V1359" s="445" t="str">
        <f t="shared" si="1250"/>
        <v/>
      </c>
      <c r="W1359" s="388"/>
      <c r="X1359" s="445" t="str">
        <f t="shared" si="1251"/>
        <v/>
      </c>
      <c r="Y1359" s="364" t="str">
        <f t="shared" si="1252"/>
        <v/>
      </c>
      <c r="Z1359" s="388"/>
      <c r="AA1359" s="364" t="str">
        <f t="shared" si="1253"/>
        <v/>
      </c>
      <c r="AB1359" s="445" t="str">
        <f t="shared" si="1254"/>
        <v/>
      </c>
      <c r="AC1359" s="388"/>
      <c r="AD1359" s="445" t="str">
        <f t="shared" si="1255"/>
        <v/>
      </c>
      <c r="AE1359" s="364" t="str">
        <f t="shared" si="1256"/>
        <v/>
      </c>
      <c r="AF1359" s="388"/>
      <c r="AG1359" s="364"/>
      <c r="AH1359" s="445" t="str">
        <f t="shared" si="1257"/>
        <v/>
      </c>
      <c r="AI1359" s="388"/>
      <c r="AJ1359" s="445" t="str">
        <f t="shared" si="1258"/>
        <v/>
      </c>
      <c r="AK1359" s="364" t="str">
        <f t="shared" si="1259"/>
        <v/>
      </c>
      <c r="AL1359" s="388"/>
      <c r="AM1359" s="364" t="str">
        <f t="shared" si="1260"/>
        <v/>
      </c>
      <c r="AN1359" s="445" t="str">
        <f t="shared" si="1267"/>
        <v/>
      </c>
      <c r="AO1359" s="388"/>
      <c r="AP1359" s="445" t="str">
        <f t="shared" si="1268"/>
        <v/>
      </c>
      <c r="AQ1359" s="434" t="str">
        <f t="shared" si="1269"/>
        <v/>
      </c>
      <c r="AR1359" s="451"/>
      <c r="AS1359" s="434" t="str">
        <f t="shared" si="1270"/>
        <v/>
      </c>
      <c r="AT1359" s="389"/>
      <c r="AU1359" s="435" t="str">
        <f t="shared" si="1271"/>
        <v/>
      </c>
      <c r="AV1359" s="364" t="str">
        <f t="shared" si="1272"/>
        <v/>
      </c>
      <c r="AW1359" s="389"/>
      <c r="AX1359" s="365" t="str">
        <f t="shared" si="1273"/>
        <v/>
      </c>
      <c r="AY1359" s="366">
        <f t="shared" si="1261"/>
        <v>1</v>
      </c>
      <c r="AZ1359" s="358" t="str">
        <f t="shared" si="1262"/>
        <v/>
      </c>
      <c r="BA1359" s="366" t="str">
        <f t="shared" si="1263"/>
        <v/>
      </c>
      <c r="BB1359" s="358" t="str">
        <f t="shared" si="1264"/>
        <v/>
      </c>
      <c r="BC1359" s="366" t="str">
        <f t="shared" si="1265"/>
        <v/>
      </c>
      <c r="BD1359" s="367" t="str">
        <f t="shared" si="1266"/>
        <v/>
      </c>
      <c r="BE1359" s="356"/>
      <c r="BF1359" s="356"/>
      <c r="BG1359" s="356"/>
      <c r="BH1359" s="356"/>
    </row>
    <row r="1360" spans="1:60" ht="21.75" thickBot="1" x14ac:dyDescent="0.4">
      <c r="A1360" s="368" t="s">
        <v>299</v>
      </c>
      <c r="B1360" s="820" t="s">
        <v>300</v>
      </c>
      <c r="C1360" s="821"/>
      <c r="D1360" s="821"/>
      <c r="E1360" s="821"/>
      <c r="F1360" s="821"/>
      <c r="G1360" s="822"/>
      <c r="H1360" s="819">
        <v>1</v>
      </c>
      <c r="I1360" s="819"/>
      <c r="J1360" s="355"/>
      <c r="Q1360" s="364" t="str">
        <f t="shared" si="1247"/>
        <v/>
      </c>
      <c r="R1360" s="388"/>
      <c r="S1360" s="364" t="str">
        <f t="shared" si="1248"/>
        <v/>
      </c>
      <c r="T1360" s="445" t="str">
        <f t="shared" si="1249"/>
        <v/>
      </c>
      <c r="U1360" s="388"/>
      <c r="V1360" s="445" t="str">
        <f t="shared" si="1250"/>
        <v/>
      </c>
      <c r="W1360" s="388"/>
      <c r="X1360" s="445" t="str">
        <f t="shared" si="1251"/>
        <v/>
      </c>
      <c r="Y1360" s="364" t="str">
        <f t="shared" si="1252"/>
        <v/>
      </c>
      <c r="Z1360" s="388"/>
      <c r="AA1360" s="364" t="str">
        <f t="shared" si="1253"/>
        <v/>
      </c>
      <c r="AB1360" s="445" t="str">
        <f t="shared" si="1254"/>
        <v/>
      </c>
      <c r="AC1360" s="388"/>
      <c r="AD1360" s="445" t="str">
        <f t="shared" si="1255"/>
        <v/>
      </c>
      <c r="AE1360" s="364" t="str">
        <f t="shared" si="1256"/>
        <v/>
      </c>
      <c r="AF1360" s="388"/>
      <c r="AG1360" s="364"/>
      <c r="AH1360" s="445" t="str">
        <f t="shared" si="1257"/>
        <v/>
      </c>
      <c r="AI1360" s="388"/>
      <c r="AJ1360" s="445" t="str">
        <f t="shared" si="1258"/>
        <v/>
      </c>
      <c r="AK1360" s="364" t="str">
        <f t="shared" si="1259"/>
        <v/>
      </c>
      <c r="AL1360" s="388"/>
      <c r="AM1360" s="364" t="str">
        <f t="shared" si="1260"/>
        <v/>
      </c>
      <c r="AN1360" s="445" t="str">
        <f t="shared" si="1267"/>
        <v/>
      </c>
      <c r="AO1360" s="388"/>
      <c r="AP1360" s="445" t="str">
        <f t="shared" si="1268"/>
        <v/>
      </c>
      <c r="AQ1360" s="434" t="str">
        <f t="shared" si="1269"/>
        <v/>
      </c>
      <c r="AR1360" s="451"/>
      <c r="AS1360" s="434" t="str">
        <f t="shared" si="1270"/>
        <v/>
      </c>
      <c r="AT1360" s="389"/>
      <c r="AU1360" s="435" t="str">
        <f t="shared" si="1271"/>
        <v/>
      </c>
      <c r="AV1360" s="364" t="str">
        <f t="shared" si="1272"/>
        <v/>
      </c>
      <c r="AW1360" s="389"/>
      <c r="AX1360" s="365" t="str">
        <f t="shared" si="1273"/>
        <v/>
      </c>
      <c r="AY1360" s="366" t="str">
        <f t="shared" si="1261"/>
        <v/>
      </c>
      <c r="AZ1360" s="358">
        <f t="shared" si="1262"/>
        <v>1</v>
      </c>
      <c r="BA1360" s="366" t="str">
        <f t="shared" si="1263"/>
        <v/>
      </c>
      <c r="BB1360" s="358" t="str">
        <f t="shared" si="1264"/>
        <v/>
      </c>
      <c r="BC1360" s="366" t="str">
        <f t="shared" si="1265"/>
        <v/>
      </c>
      <c r="BD1360" s="367" t="str">
        <f t="shared" si="1266"/>
        <v/>
      </c>
      <c r="BE1360" s="356"/>
      <c r="BF1360" s="356"/>
      <c r="BG1360" s="356"/>
      <c r="BH1360" s="356"/>
    </row>
    <row r="1361" spans="1:83" ht="21.75" thickBot="1" x14ac:dyDescent="0.4">
      <c r="A1361" s="368" t="s">
        <v>301</v>
      </c>
      <c r="B1361" s="820" t="s">
        <v>457</v>
      </c>
      <c r="C1361" s="821"/>
      <c r="D1361" s="821"/>
      <c r="E1361" s="821"/>
      <c r="F1361" s="821"/>
      <c r="G1361" s="822"/>
      <c r="H1361" s="819">
        <v>1</v>
      </c>
      <c r="I1361" s="819"/>
      <c r="J1361" s="355"/>
      <c r="Q1361" s="364" t="str">
        <f t="shared" si="1247"/>
        <v/>
      </c>
      <c r="R1361" s="388"/>
      <c r="S1361" s="364" t="str">
        <f t="shared" si="1248"/>
        <v/>
      </c>
      <c r="T1361" s="445" t="str">
        <f t="shared" si="1249"/>
        <v/>
      </c>
      <c r="U1361" s="388"/>
      <c r="V1361" s="445" t="str">
        <f t="shared" si="1250"/>
        <v/>
      </c>
      <c r="W1361" s="388"/>
      <c r="X1361" s="445" t="str">
        <f t="shared" si="1251"/>
        <v/>
      </c>
      <c r="Y1361" s="364" t="str">
        <f t="shared" si="1252"/>
        <v/>
      </c>
      <c r="Z1361" s="388"/>
      <c r="AA1361" s="364" t="str">
        <f t="shared" si="1253"/>
        <v/>
      </c>
      <c r="AB1361" s="445" t="str">
        <f t="shared" si="1254"/>
        <v/>
      </c>
      <c r="AC1361" s="388"/>
      <c r="AD1361" s="445" t="str">
        <f t="shared" si="1255"/>
        <v/>
      </c>
      <c r="AE1361" s="364" t="str">
        <f t="shared" si="1256"/>
        <v/>
      </c>
      <c r="AF1361" s="388"/>
      <c r="AG1361" s="364"/>
      <c r="AH1361" s="445" t="str">
        <f t="shared" si="1257"/>
        <v/>
      </c>
      <c r="AI1361" s="388"/>
      <c r="AJ1361" s="445" t="str">
        <f t="shared" si="1258"/>
        <v/>
      </c>
      <c r="AK1361" s="364" t="str">
        <f t="shared" si="1259"/>
        <v/>
      </c>
      <c r="AL1361" s="388"/>
      <c r="AM1361" s="364" t="str">
        <f t="shared" si="1260"/>
        <v/>
      </c>
      <c r="AN1361" s="445" t="str">
        <f t="shared" si="1267"/>
        <v/>
      </c>
      <c r="AO1361" s="388"/>
      <c r="AP1361" s="445" t="str">
        <f t="shared" si="1268"/>
        <v/>
      </c>
      <c r="AQ1361" s="434" t="str">
        <f t="shared" si="1269"/>
        <v/>
      </c>
      <c r="AR1361" s="451"/>
      <c r="AS1361" s="434" t="str">
        <f t="shared" si="1270"/>
        <v/>
      </c>
      <c r="AT1361" s="389"/>
      <c r="AU1361" s="435" t="str">
        <f t="shared" si="1271"/>
        <v/>
      </c>
      <c r="AV1361" s="364" t="str">
        <f t="shared" si="1272"/>
        <v/>
      </c>
      <c r="AW1361" s="389"/>
      <c r="AX1361" s="365" t="str">
        <f t="shared" si="1273"/>
        <v/>
      </c>
      <c r="AY1361" s="366" t="str">
        <f t="shared" si="1261"/>
        <v/>
      </c>
      <c r="AZ1361" s="358" t="str">
        <f t="shared" si="1262"/>
        <v/>
      </c>
      <c r="BA1361" s="366">
        <f t="shared" si="1263"/>
        <v>1</v>
      </c>
      <c r="BB1361" s="358" t="str">
        <f t="shared" si="1264"/>
        <v/>
      </c>
      <c r="BC1361" s="366" t="str">
        <f t="shared" si="1265"/>
        <v/>
      </c>
      <c r="BD1361" s="367" t="str">
        <f t="shared" si="1266"/>
        <v/>
      </c>
      <c r="BE1361" s="356"/>
      <c r="BF1361" s="356"/>
      <c r="BG1361" s="356"/>
      <c r="BH1361" s="356"/>
    </row>
    <row r="1362" spans="1:83" ht="21.75" thickBot="1" x14ac:dyDescent="0.4">
      <c r="A1362" s="368" t="s">
        <v>302</v>
      </c>
      <c r="B1362" s="820" t="s">
        <v>458</v>
      </c>
      <c r="C1362" s="821"/>
      <c r="D1362" s="821"/>
      <c r="E1362" s="821"/>
      <c r="F1362" s="821"/>
      <c r="G1362" s="822"/>
      <c r="H1362" s="819">
        <v>1</v>
      </c>
      <c r="I1362" s="819"/>
      <c r="J1362" s="355"/>
      <c r="Q1362" s="364" t="str">
        <f t="shared" si="1247"/>
        <v/>
      </c>
      <c r="R1362" s="388"/>
      <c r="S1362" s="364" t="str">
        <f t="shared" si="1248"/>
        <v/>
      </c>
      <c r="T1362" s="445" t="str">
        <f t="shared" si="1249"/>
        <v/>
      </c>
      <c r="U1362" s="388"/>
      <c r="V1362" s="445" t="str">
        <f t="shared" si="1250"/>
        <v/>
      </c>
      <c r="W1362" s="388"/>
      <c r="X1362" s="445" t="str">
        <f t="shared" si="1251"/>
        <v/>
      </c>
      <c r="Y1362" s="364" t="str">
        <f t="shared" si="1252"/>
        <v/>
      </c>
      <c r="Z1362" s="388"/>
      <c r="AA1362" s="364" t="str">
        <f t="shared" si="1253"/>
        <v/>
      </c>
      <c r="AB1362" s="445" t="str">
        <f t="shared" si="1254"/>
        <v/>
      </c>
      <c r="AC1362" s="388"/>
      <c r="AD1362" s="445" t="str">
        <f t="shared" si="1255"/>
        <v/>
      </c>
      <c r="AE1362" s="364" t="str">
        <f t="shared" si="1256"/>
        <v/>
      </c>
      <c r="AF1362" s="388"/>
      <c r="AG1362" s="364"/>
      <c r="AH1362" s="445" t="str">
        <f t="shared" si="1257"/>
        <v/>
      </c>
      <c r="AI1362" s="388"/>
      <c r="AJ1362" s="445" t="str">
        <f t="shared" si="1258"/>
        <v/>
      </c>
      <c r="AK1362" s="364" t="str">
        <f t="shared" si="1259"/>
        <v/>
      </c>
      <c r="AL1362" s="388"/>
      <c r="AM1362" s="364" t="str">
        <f t="shared" si="1260"/>
        <v/>
      </c>
      <c r="AN1362" s="445" t="str">
        <f t="shared" si="1267"/>
        <v/>
      </c>
      <c r="AO1362" s="388"/>
      <c r="AP1362" s="445" t="str">
        <f t="shared" si="1268"/>
        <v/>
      </c>
      <c r="AQ1362" s="434" t="str">
        <f t="shared" si="1269"/>
        <v/>
      </c>
      <c r="AR1362" s="451"/>
      <c r="AS1362" s="434" t="str">
        <f t="shared" si="1270"/>
        <v/>
      </c>
      <c r="AT1362" s="389"/>
      <c r="AU1362" s="435" t="str">
        <f t="shared" si="1271"/>
        <v/>
      </c>
      <c r="AV1362" s="364" t="str">
        <f t="shared" si="1272"/>
        <v/>
      </c>
      <c r="AW1362" s="389"/>
      <c r="AX1362" s="365" t="str">
        <f t="shared" si="1273"/>
        <v/>
      </c>
      <c r="AY1362" s="366" t="str">
        <f t="shared" si="1261"/>
        <v/>
      </c>
      <c r="AZ1362" s="358" t="str">
        <f t="shared" si="1262"/>
        <v/>
      </c>
      <c r="BA1362" s="366" t="str">
        <f t="shared" si="1263"/>
        <v/>
      </c>
      <c r="BB1362" s="358">
        <f t="shared" si="1264"/>
        <v>1</v>
      </c>
      <c r="BC1362" s="366" t="str">
        <f t="shared" si="1265"/>
        <v/>
      </c>
      <c r="BD1362" s="367" t="str">
        <f t="shared" si="1266"/>
        <v/>
      </c>
      <c r="BE1362" s="356"/>
      <c r="BF1362" s="356"/>
      <c r="BG1362" s="356"/>
      <c r="BH1362" s="356"/>
    </row>
    <row r="1363" spans="1:83" ht="21.75" thickBot="1" x14ac:dyDescent="0.4">
      <c r="A1363" s="368" t="s">
        <v>303</v>
      </c>
      <c r="B1363" s="820" t="s">
        <v>304</v>
      </c>
      <c r="C1363" s="821"/>
      <c r="D1363" s="821"/>
      <c r="E1363" s="821"/>
      <c r="F1363" s="821"/>
      <c r="G1363" s="822"/>
      <c r="H1363" s="819">
        <v>1</v>
      </c>
      <c r="I1363" s="819"/>
      <c r="J1363" s="355"/>
      <c r="Q1363" s="364" t="str">
        <f t="shared" si="1247"/>
        <v/>
      </c>
      <c r="R1363" s="388"/>
      <c r="S1363" s="364" t="str">
        <f t="shared" si="1248"/>
        <v/>
      </c>
      <c r="T1363" s="445" t="str">
        <f t="shared" si="1249"/>
        <v/>
      </c>
      <c r="U1363" s="388"/>
      <c r="V1363" s="445" t="str">
        <f t="shared" si="1250"/>
        <v/>
      </c>
      <c r="W1363" s="388"/>
      <c r="X1363" s="445" t="str">
        <f t="shared" si="1251"/>
        <v/>
      </c>
      <c r="Y1363" s="364" t="str">
        <f t="shared" si="1252"/>
        <v/>
      </c>
      <c r="Z1363" s="388"/>
      <c r="AA1363" s="364" t="str">
        <f t="shared" si="1253"/>
        <v/>
      </c>
      <c r="AB1363" s="445" t="str">
        <f t="shared" si="1254"/>
        <v/>
      </c>
      <c r="AC1363" s="388"/>
      <c r="AD1363" s="445" t="str">
        <f t="shared" si="1255"/>
        <v/>
      </c>
      <c r="AE1363" s="364" t="str">
        <f t="shared" si="1256"/>
        <v/>
      </c>
      <c r="AF1363" s="388"/>
      <c r="AG1363" s="364"/>
      <c r="AH1363" s="445" t="str">
        <f t="shared" si="1257"/>
        <v/>
      </c>
      <c r="AI1363" s="388"/>
      <c r="AJ1363" s="445" t="str">
        <f t="shared" si="1258"/>
        <v/>
      </c>
      <c r="AK1363" s="364" t="str">
        <f t="shared" si="1259"/>
        <v/>
      </c>
      <c r="AL1363" s="388"/>
      <c r="AM1363" s="364" t="str">
        <f t="shared" si="1260"/>
        <v/>
      </c>
      <c r="AN1363" s="445" t="str">
        <f t="shared" si="1267"/>
        <v/>
      </c>
      <c r="AO1363" s="388"/>
      <c r="AP1363" s="445" t="str">
        <f t="shared" si="1268"/>
        <v/>
      </c>
      <c r="AQ1363" s="434" t="str">
        <f t="shared" si="1269"/>
        <v/>
      </c>
      <c r="AR1363" s="451"/>
      <c r="AS1363" s="434" t="str">
        <f t="shared" si="1270"/>
        <v/>
      </c>
      <c r="AT1363" s="389"/>
      <c r="AU1363" s="435" t="str">
        <f t="shared" si="1271"/>
        <v/>
      </c>
      <c r="AV1363" s="364" t="str">
        <f t="shared" si="1272"/>
        <v/>
      </c>
      <c r="AW1363" s="389"/>
      <c r="AX1363" s="365" t="str">
        <f t="shared" si="1273"/>
        <v/>
      </c>
      <c r="AY1363" s="366" t="str">
        <f t="shared" si="1261"/>
        <v/>
      </c>
      <c r="AZ1363" s="358" t="str">
        <f t="shared" si="1262"/>
        <v/>
      </c>
      <c r="BA1363" s="366" t="str">
        <f t="shared" si="1263"/>
        <v/>
      </c>
      <c r="BB1363" s="358" t="str">
        <f t="shared" si="1264"/>
        <v/>
      </c>
      <c r="BC1363" s="366">
        <f t="shared" si="1265"/>
        <v>1</v>
      </c>
      <c r="BD1363" s="367" t="str">
        <f t="shared" si="1266"/>
        <v/>
      </c>
      <c r="BE1363" s="356"/>
      <c r="BF1363" s="356"/>
      <c r="BG1363" s="356"/>
      <c r="BH1363" s="356"/>
    </row>
    <row r="1364" spans="1:83" ht="21.75" thickBot="1" x14ac:dyDescent="0.4">
      <c r="A1364" s="368" t="s">
        <v>305</v>
      </c>
      <c r="B1364" s="820"/>
      <c r="C1364" s="821"/>
      <c r="D1364" s="821"/>
      <c r="E1364" s="821"/>
      <c r="F1364" s="821"/>
      <c r="G1364" s="822"/>
      <c r="H1364" s="819"/>
      <c r="I1364" s="819"/>
      <c r="J1364" s="355"/>
      <c r="Q1364" s="364" t="str">
        <f t="shared" si="1247"/>
        <v/>
      </c>
      <c r="R1364" s="388"/>
      <c r="S1364" s="364" t="str">
        <f t="shared" si="1248"/>
        <v/>
      </c>
      <c r="T1364" s="445" t="str">
        <f t="shared" si="1249"/>
        <v/>
      </c>
      <c r="U1364" s="388"/>
      <c r="V1364" s="445" t="str">
        <f t="shared" si="1250"/>
        <v/>
      </c>
      <c r="W1364" s="388"/>
      <c r="X1364" s="445" t="str">
        <f t="shared" si="1251"/>
        <v/>
      </c>
      <c r="Y1364" s="364" t="str">
        <f t="shared" si="1252"/>
        <v/>
      </c>
      <c r="Z1364" s="388"/>
      <c r="AA1364" s="364" t="str">
        <f t="shared" si="1253"/>
        <v/>
      </c>
      <c r="AB1364" s="445" t="str">
        <f t="shared" si="1254"/>
        <v/>
      </c>
      <c r="AC1364" s="388"/>
      <c r="AD1364" s="445" t="str">
        <f t="shared" si="1255"/>
        <v/>
      </c>
      <c r="AE1364" s="364" t="str">
        <f t="shared" si="1256"/>
        <v/>
      </c>
      <c r="AF1364" s="388"/>
      <c r="AG1364" s="364"/>
      <c r="AH1364" s="445" t="str">
        <f t="shared" si="1257"/>
        <v/>
      </c>
      <c r="AI1364" s="388"/>
      <c r="AJ1364" s="445" t="str">
        <f t="shared" si="1258"/>
        <v/>
      </c>
      <c r="AK1364" s="364" t="str">
        <f t="shared" si="1259"/>
        <v/>
      </c>
      <c r="AL1364" s="388"/>
      <c r="AM1364" s="364" t="str">
        <f t="shared" si="1260"/>
        <v/>
      </c>
      <c r="AN1364" s="445" t="str">
        <f t="shared" si="1267"/>
        <v/>
      </c>
      <c r="AO1364" s="388"/>
      <c r="AP1364" s="445" t="str">
        <f t="shared" si="1268"/>
        <v/>
      </c>
      <c r="AQ1364" s="434" t="str">
        <f t="shared" si="1269"/>
        <v/>
      </c>
      <c r="AR1364" s="451"/>
      <c r="AS1364" s="434" t="str">
        <f t="shared" si="1270"/>
        <v/>
      </c>
      <c r="AT1364" s="389"/>
      <c r="AU1364" s="435" t="str">
        <f t="shared" si="1271"/>
        <v/>
      </c>
      <c r="AV1364" s="364" t="str">
        <f t="shared" si="1272"/>
        <v/>
      </c>
      <c r="AW1364" s="389"/>
      <c r="AX1364" s="365" t="str">
        <f t="shared" si="1273"/>
        <v/>
      </c>
      <c r="AY1364" s="366" t="str">
        <f t="shared" si="1261"/>
        <v/>
      </c>
      <c r="AZ1364" s="358" t="str">
        <f t="shared" si="1262"/>
        <v/>
      </c>
      <c r="BA1364" s="366" t="str">
        <f t="shared" si="1263"/>
        <v/>
      </c>
      <c r="BB1364" s="358" t="str">
        <f t="shared" si="1264"/>
        <v/>
      </c>
      <c r="BC1364" s="366" t="str">
        <f t="shared" si="1265"/>
        <v/>
      </c>
      <c r="BD1364" s="367">
        <f t="shared" si="1266"/>
        <v>0</v>
      </c>
      <c r="BE1364" s="356"/>
      <c r="BF1364" s="356"/>
      <c r="BG1364" s="356"/>
      <c r="BH1364" s="356"/>
      <c r="BJ1364" s="360" t="str">
        <f>IF(B1339&lt;20,SUM(AY1338:BC1364),"")</f>
        <v/>
      </c>
      <c r="BK1364" s="360" t="str">
        <f>IF(AND(B1339&gt;19,B1339&lt;31),SUM(AY1338:BC1364),"")</f>
        <v/>
      </c>
      <c r="BL1364" s="360">
        <f>IF(B1339&gt;30,SUM(AY1338:BC1364),"")</f>
        <v>5</v>
      </c>
      <c r="BM1364" s="356"/>
      <c r="BN1364" s="360" t="str">
        <f>IF(AND(B1339&lt;20,BJ1364=0),1,"")</f>
        <v/>
      </c>
      <c r="BO1364" s="360" t="str">
        <f>IF(AND(B1339&lt;20,BJ1364=1),1,"")</f>
        <v/>
      </c>
      <c r="BP1364" s="360" t="str">
        <f>IF(AND(B1339&lt;20,BJ1364=2),1,"")</f>
        <v/>
      </c>
      <c r="BQ1364" s="360" t="str">
        <f>IF(AND(B1339&lt;20,BJ1364=3),1,"")</f>
        <v/>
      </c>
      <c r="BR1364" s="360" t="str">
        <f>IF(AND(B1339&lt;20,BJ1364=4),1,"")</f>
        <v/>
      </c>
      <c r="BS1364" s="360" t="str">
        <f>IF(AND(B1339&lt;20,BJ1364=5),1,"")</f>
        <v/>
      </c>
      <c r="BT1364" s="360" t="str">
        <f>IF(AND(AND(B1339&gt;19,B1339&lt;31),BK1364=0),1,"")</f>
        <v/>
      </c>
      <c r="BU1364" s="360" t="str">
        <f>IF(AND(AND(B1339&gt;19,B1339&lt;31),BK1364=1),1,"")</f>
        <v/>
      </c>
      <c r="BV1364" s="360" t="str">
        <f>IF(AND(AND(B1339&gt;19,B1339&lt;31),BK1364=2),1,"")</f>
        <v/>
      </c>
      <c r="BW1364" s="360" t="str">
        <f>IF(AND(AND(B1339&gt;19,B1339&lt;31),BK1364=3),1,"")</f>
        <v/>
      </c>
      <c r="BX1364" s="360" t="str">
        <f>IF(AND(AND(B1339&gt;19,B1339&lt;31),BK1364=4),1,"")</f>
        <v/>
      </c>
      <c r="BY1364" s="360" t="str">
        <f>IF(AND(AND(B1339&gt;19,B1339&lt;31),BK1364=5),1,"")</f>
        <v/>
      </c>
      <c r="BZ1364" s="360" t="str">
        <f>IF(AND(B1339&gt;30,BL1364=0),1,"")</f>
        <v/>
      </c>
      <c r="CA1364" s="360" t="str">
        <f>IF(AND(B1339&gt;30,BL1364=1),1,"")</f>
        <v/>
      </c>
      <c r="CB1364" s="360" t="str">
        <f>IF(AND(B1339&gt;30,BL1364=2),1,"")</f>
        <v/>
      </c>
      <c r="CC1364" s="360" t="str">
        <f>IF(AND(B1339&gt;30,BL1364=3),1,"")</f>
        <v/>
      </c>
      <c r="CD1364" s="360" t="str">
        <f>IF(AND(B1339&gt;30,BL1364=4),1,"")</f>
        <v/>
      </c>
      <c r="CE1364" s="360">
        <f>IF(AND(B1339&gt;30,BL1364=5),1,"")</f>
        <v>1</v>
      </c>
    </row>
    <row r="1365" spans="1:83" ht="36" x14ac:dyDescent="0.35">
      <c r="A1365" s="818" t="str">
        <f>CONCATENATE("Voluntário",J1365)</f>
        <v>Voluntário48</v>
      </c>
      <c r="B1365" s="818"/>
      <c r="C1365" s="818"/>
      <c r="D1365" s="818"/>
      <c r="E1365" s="818"/>
      <c r="F1365" s="818"/>
      <c r="G1365" s="818"/>
      <c r="H1365" s="818"/>
      <c r="I1365" s="818"/>
      <c r="J1365" s="355">
        <f>J1336+1</f>
        <v>48</v>
      </c>
      <c r="Q1365" s="396"/>
      <c r="S1365" s="396"/>
      <c r="T1365" s="396"/>
      <c r="V1365" s="396"/>
      <c r="X1365" s="396"/>
      <c r="Y1365" s="396"/>
      <c r="AA1365" s="396"/>
      <c r="AB1365" s="396"/>
      <c r="AD1365" s="396"/>
      <c r="AE1365" s="396"/>
      <c r="AG1365" s="396"/>
      <c r="AH1365" s="396"/>
      <c r="AJ1365" s="396"/>
      <c r="AK1365" s="396"/>
      <c r="AM1365" s="396"/>
      <c r="AN1365" s="396"/>
      <c r="AP1365" s="396"/>
      <c r="AV1365" s="396"/>
      <c r="AX1365" s="397"/>
      <c r="AY1365" s="398"/>
      <c r="AZ1365" s="399"/>
      <c r="BA1365" s="398"/>
      <c r="BB1365" s="399"/>
      <c r="BC1365" s="398"/>
      <c r="BD1365" s="398"/>
      <c r="BE1365" s="356"/>
      <c r="BF1365" s="356"/>
      <c r="BG1365" s="356"/>
      <c r="BH1365" s="356"/>
    </row>
    <row r="1366" spans="1:83" ht="21" x14ac:dyDescent="0.35">
      <c r="A1366" s="355"/>
      <c r="B1366" s="355"/>
      <c r="C1366" s="355"/>
      <c r="D1366" s="355"/>
      <c r="E1366" s="355"/>
      <c r="F1366" s="355"/>
      <c r="G1366" s="355"/>
      <c r="H1366" s="355"/>
      <c r="I1366" s="355"/>
      <c r="J1366" s="355"/>
      <c r="Q1366" s="396"/>
      <c r="S1366" s="396"/>
      <c r="T1366" s="396"/>
      <c r="V1366" s="396"/>
      <c r="X1366" s="396"/>
      <c r="Y1366" s="396"/>
      <c r="AA1366" s="396"/>
      <c r="AB1366" s="396"/>
      <c r="AD1366" s="396"/>
      <c r="AE1366" s="396"/>
      <c r="AG1366" s="396"/>
      <c r="AH1366" s="396"/>
      <c r="AJ1366" s="396"/>
      <c r="AK1366" s="396"/>
      <c r="AM1366" s="396"/>
      <c r="AN1366" s="396"/>
      <c r="AP1366" s="396"/>
      <c r="AV1366" s="396"/>
      <c r="AX1366" s="397"/>
      <c r="AY1366" s="398"/>
      <c r="AZ1366" s="399"/>
      <c r="BA1366" s="398"/>
      <c r="BB1366" s="399"/>
      <c r="BC1366" s="398"/>
      <c r="BD1366" s="398"/>
      <c r="BE1366" s="356"/>
      <c r="BF1366" s="356"/>
      <c r="BG1366" s="356"/>
      <c r="BH1366" s="356"/>
    </row>
    <row r="1367" spans="1:83" ht="21" x14ac:dyDescent="0.35">
      <c r="A1367" s="356" t="s">
        <v>271</v>
      </c>
      <c r="B1367" s="819"/>
      <c r="C1367" s="819"/>
      <c r="D1367" s="819"/>
      <c r="E1367" s="819"/>
      <c r="F1367" s="819"/>
      <c r="G1367" s="819"/>
      <c r="H1367" s="819"/>
      <c r="I1367" s="819"/>
      <c r="J1367" s="355"/>
      <c r="Q1367" s="396"/>
      <c r="S1367" s="396"/>
      <c r="T1367" s="396"/>
      <c r="V1367" s="396"/>
      <c r="X1367" s="396"/>
      <c r="Y1367" s="396"/>
      <c r="AA1367" s="396"/>
      <c r="AB1367" s="396"/>
      <c r="AD1367" s="396"/>
      <c r="AE1367" s="396"/>
      <c r="AG1367" s="396"/>
      <c r="AH1367" s="396"/>
      <c r="AJ1367" s="396"/>
      <c r="AK1367" s="396"/>
      <c r="AM1367" s="396"/>
      <c r="AN1367" s="396"/>
      <c r="AP1367" s="396"/>
      <c r="AV1367" s="396"/>
      <c r="AX1367" s="397"/>
      <c r="AY1367" s="398"/>
      <c r="AZ1367" s="399"/>
      <c r="BA1367" s="398"/>
      <c r="BB1367" s="399"/>
      <c r="BC1367" s="398"/>
      <c r="BD1367" s="398"/>
      <c r="BE1367" s="356"/>
      <c r="BF1367" s="356"/>
      <c r="BG1367" s="356"/>
      <c r="BH1367" s="356"/>
    </row>
    <row r="1368" spans="1:83" ht="21" x14ac:dyDescent="0.35">
      <c r="A1368" s="356" t="s">
        <v>272</v>
      </c>
      <c r="B1368" s="819">
        <v>13</v>
      </c>
      <c r="C1368" s="819"/>
      <c r="D1368" s="819"/>
      <c r="E1368" s="819"/>
      <c r="F1368" s="819"/>
      <c r="G1368" s="819"/>
      <c r="H1368" s="819"/>
      <c r="I1368" s="819"/>
      <c r="J1368" s="355"/>
      <c r="Q1368" s="396"/>
      <c r="S1368" s="396"/>
      <c r="T1368" s="396"/>
      <c r="V1368" s="396"/>
      <c r="X1368" s="396"/>
      <c r="Y1368" s="396"/>
      <c r="AA1368" s="396"/>
      <c r="AB1368" s="396"/>
      <c r="AD1368" s="396"/>
      <c r="AE1368" s="396"/>
      <c r="AG1368" s="396"/>
      <c r="AH1368" s="396"/>
      <c r="AJ1368" s="396"/>
      <c r="AK1368" s="396"/>
      <c r="AM1368" s="396"/>
      <c r="AN1368" s="396"/>
      <c r="AP1368" s="396"/>
      <c r="AV1368" s="396"/>
      <c r="AX1368" s="397"/>
      <c r="AY1368" s="398"/>
      <c r="AZ1368" s="399"/>
      <c r="BA1368" s="398"/>
      <c r="BB1368" s="399"/>
      <c r="BC1368" s="398"/>
      <c r="BD1368" s="398"/>
      <c r="BE1368" s="356"/>
      <c r="BF1368" s="360">
        <f>IF(B1368&lt;20,1,"")</f>
        <v>1</v>
      </c>
      <c r="BG1368" s="360" t="str">
        <f>IF(AND(B1368&gt;19,B1368&lt;31),1,"")</f>
        <v/>
      </c>
      <c r="BH1368" s="360" t="str">
        <f>IF(B1368&gt;30,1,"")</f>
        <v/>
      </c>
    </row>
    <row r="1369" spans="1:83" ht="21" x14ac:dyDescent="0.35">
      <c r="A1369" s="356" t="s">
        <v>273</v>
      </c>
      <c r="B1369" s="819" t="s">
        <v>459</v>
      </c>
      <c r="C1369" s="819"/>
      <c r="D1369" s="819"/>
      <c r="E1369" s="819"/>
      <c r="F1369" s="819"/>
      <c r="G1369" s="819"/>
      <c r="H1369" s="819"/>
      <c r="I1369" s="819"/>
      <c r="J1369" s="355"/>
      <c r="Q1369" s="396"/>
      <c r="S1369" s="396"/>
      <c r="T1369" s="396"/>
      <c r="V1369" s="396"/>
      <c r="X1369" s="396"/>
      <c r="Y1369" s="396"/>
      <c r="AA1369" s="396"/>
      <c r="AB1369" s="396"/>
      <c r="AD1369" s="396"/>
      <c r="AE1369" s="396"/>
      <c r="AG1369" s="396"/>
      <c r="AH1369" s="396"/>
      <c r="AJ1369" s="396"/>
      <c r="AK1369" s="396"/>
      <c r="AM1369" s="396"/>
      <c r="AN1369" s="396"/>
      <c r="AP1369" s="396"/>
      <c r="AV1369" s="396"/>
      <c r="AX1369" s="397"/>
      <c r="AY1369" s="398"/>
      <c r="AZ1369" s="399"/>
      <c r="BA1369" s="398"/>
      <c r="BB1369" s="399"/>
      <c r="BC1369" s="398"/>
      <c r="BD1369" s="398"/>
      <c r="BE1369" s="356"/>
      <c r="BF1369" s="356"/>
      <c r="BG1369" s="356"/>
      <c r="BH1369" s="356"/>
    </row>
    <row r="1370" spans="1:83" ht="21.75" thickBot="1" x14ac:dyDescent="0.4">
      <c r="A1370" s="355"/>
      <c r="B1370" s="355"/>
      <c r="C1370" s="355"/>
      <c r="D1370" s="355"/>
      <c r="E1370" s="355"/>
      <c r="F1370" s="355"/>
      <c r="G1370" s="355"/>
      <c r="H1370" s="355"/>
      <c r="I1370" s="355"/>
      <c r="J1370" s="355"/>
      <c r="Q1370" s="396"/>
      <c r="S1370" s="396"/>
      <c r="T1370" s="396"/>
      <c r="V1370" s="396"/>
      <c r="X1370" s="396"/>
      <c r="Y1370" s="396"/>
      <c r="AA1370" s="396"/>
      <c r="AB1370" s="396"/>
      <c r="AD1370" s="396"/>
      <c r="AE1370" s="396"/>
      <c r="AG1370" s="396"/>
      <c r="AH1370" s="396"/>
      <c r="AJ1370" s="396"/>
      <c r="AK1370" s="396"/>
      <c r="AM1370" s="396"/>
      <c r="AN1370" s="396"/>
      <c r="AP1370" s="396"/>
      <c r="AV1370" s="396"/>
      <c r="AX1370" s="397"/>
      <c r="AY1370" s="398"/>
      <c r="AZ1370" s="399"/>
      <c r="BA1370" s="398"/>
      <c r="BB1370" s="399"/>
      <c r="BC1370" s="398"/>
      <c r="BD1370" s="398"/>
      <c r="BE1370" s="356"/>
      <c r="BF1370" s="356"/>
      <c r="BG1370" s="356"/>
      <c r="BH1370" s="356"/>
    </row>
    <row r="1371" spans="1:83" ht="21.75" thickBot="1" x14ac:dyDescent="0.4">
      <c r="A1371" s="368" t="s">
        <v>275</v>
      </c>
      <c r="B1371" s="369">
        <v>3</v>
      </c>
      <c r="C1371" s="370"/>
      <c r="D1371" s="355"/>
      <c r="E1371" s="355"/>
      <c r="F1371" s="355"/>
      <c r="G1371" s="355"/>
      <c r="H1371" s="355"/>
      <c r="I1371" s="355"/>
      <c r="J1371" s="355"/>
      <c r="Q1371" s="364" t="str">
        <f t="shared" ref="Q1371:Q1393" si="1274">IF(A1371="5) Quanto a sua casa pagava de conta de água mensalmente há 10 anos atrás (aproximadamente)?",F1371,"")</f>
        <v/>
      </c>
      <c r="R1371" s="388"/>
      <c r="S1371" s="364" t="str">
        <f t="shared" ref="S1371:S1393" si="1275">IF(A1371="5) Quanto a sua casa pagava de conta de água mensalmente há 10 anos atrás (aproximadamente)?",I1371,"")</f>
        <v/>
      </c>
      <c r="T1371" s="445" t="str">
        <f t="shared" ref="T1371:T1393" si="1276">IF(A1371="6) Quanto a sua casa paga de conta de água hoje?  ",F1371,"")</f>
        <v/>
      </c>
      <c r="U1371" s="388"/>
      <c r="V1371" s="445" t="str">
        <f t="shared" ref="V1371:V1393" si="1277">IF(A1371="7) Quanto você acha que sua casa pagará de conta de água em 2030?",F1371,"")</f>
        <v/>
      </c>
      <c r="W1371" s="388"/>
      <c r="X1371" s="445" t="str">
        <f t="shared" ref="X1371:X1393" si="1278">IF(A1371="7) Quanto você acha que sua casa pagará de conta de água em 2030?",I1371,"")</f>
        <v/>
      </c>
      <c r="Y1371" s="364" t="str">
        <f t="shared" ref="Y1371:Y1393" si="1279">IF(A1371="8) Quanto você acha que sua casa pagará de conta de água em 2050?  ",F1371,"")</f>
        <v/>
      </c>
      <c r="Z1371" s="388"/>
      <c r="AA1371" s="364" t="str">
        <f t="shared" ref="AA1371:AA1393" si="1280">IF(A1371="8) Quanto você acha que sua casa pagará de conta de água em 2050?  ",I1371,"")</f>
        <v/>
      </c>
      <c r="AB1371" s="445" t="str">
        <f t="shared" ref="AB1371:AB1393" si="1281">IF(A1371="9) Há dez anos atrás, sua casa produzia quantas sacolinhas de lixo por semana (aproximadamente)?",F1371,"")</f>
        <v/>
      </c>
      <c r="AC1371" s="388"/>
      <c r="AD1371" s="445" t="str">
        <f t="shared" ref="AD1371:AD1393" si="1282">IF(A1371="9) Há dez anos atrás, sua casa produzia quantas sacolinhas de lixo por semana (aproximadamente)?",I1371,"")</f>
        <v/>
      </c>
      <c r="AE1371" s="364" t="str">
        <f t="shared" ref="AE1371:AE1393" si="1283">IF(A1371="10) Sua casa produz quantas sacolinhas de lixo por semana hoje em dia?   ",F1371,"")</f>
        <v/>
      </c>
      <c r="AF1371" s="388"/>
      <c r="AG1371" s="364"/>
      <c r="AH1371" s="445" t="str">
        <f t="shared" ref="AH1371:AH1393" si="1284">IF(A1371="11) Quantas sacolinhas de lixo você acha que sua casa produzirá por semana em 2030?  ",F1371,"")</f>
        <v/>
      </c>
      <c r="AI1371" s="388"/>
      <c r="AJ1371" s="445" t="str">
        <f t="shared" ref="AJ1371:AJ1393" si="1285">IF(A1371="11) Quantas sacolinhas de lixo você acha que sua casa produzirá por semana em 2030?  ",I1371,"")</f>
        <v/>
      </c>
      <c r="AK1371" s="364" t="str">
        <f t="shared" ref="AK1371:AK1393" si="1286">IF(A1371="12) Quantas sacolinhas de lixo você acha que sua casa produzirá por semana em 2050?  ",F1371,"")</f>
        <v/>
      </c>
      <c r="AL1371" s="388"/>
      <c r="AM1371" s="364" t="str">
        <f t="shared" ref="AM1371:AM1393" si="1287">IF(A1371="12) Quantas sacolinhas de lixo você acha que sua casa produzirá por semana em 2050?  ",I1371,"")</f>
        <v/>
      </c>
      <c r="AN1371" s="445" t="str">
        <f>IF(A1371="13) Qual porcentagem dos recursos financeiros de São Carlos era investida em abastecimento de água e estruturas de saneamento dez anos atrás? ",B1371,"")</f>
        <v/>
      </c>
      <c r="AO1371" s="388"/>
      <c r="AP1371" s="445" t="str">
        <f>IF(A1371="13) Qual porcentagem dos recursos financeiros de São Carlos era investida em abastecimento de água e estruturas de saneamento dez anos atrás? ",F1371,"")</f>
        <v/>
      </c>
      <c r="AQ1371" s="434" t="str">
        <f>IF(A1371="14) Qual porcentagem dos recursos financeiros de São Carlos é investida em abastecimento de água e estruturas de saneamento hoje? ",B1371,"")</f>
        <v/>
      </c>
      <c r="AR1371" s="451"/>
      <c r="AS1371" s="434" t="str">
        <f>IF(A1371="15) Qual porcentagem dos recursos financeiros de São Carlos será investida em abastecimento de água e estruturas de saneamento em 2030? ",B1371,"")</f>
        <v/>
      </c>
      <c r="AT1371" s="389"/>
      <c r="AU1371" s="435" t="str">
        <f>IF(A1371="15) Qual porcentagem dos recursos financeiros de São Carlos será investida em abastecimento de água e estruturas de saneamento em 2030? ",F1371,"")</f>
        <v/>
      </c>
      <c r="AV1371" s="364" t="str">
        <f>IF(A1371="16) Qual porcentagem dos recursos financeiros de São Carlos será investida em abastecimento de água e estruturas de saneamento em 2050?   ",B1371,"")</f>
        <v/>
      </c>
      <c r="AW1371" s="389"/>
      <c r="AX1371" s="365" t="str">
        <f>IF(A1371="16) Qual porcentagem dos recursos financeiros de São Carlos será investida em abastecimento de água e estruturas de saneamento em 2050?   ",B1371,"")</f>
        <v/>
      </c>
      <c r="AY1371" s="366" t="str">
        <f t="shared" ref="AY1371:AY1393" si="1288">IF(A1371="17) De onde vem a água que você bebe?  ",H1371,"")</f>
        <v/>
      </c>
      <c r="AZ1371" s="358" t="str">
        <f t="shared" ref="AZ1371:AZ1393" si="1289">IF(A1371="18) Quem é responsável por trazer água para sua casa?  ",H1371,"")</f>
        <v/>
      </c>
      <c r="BA1371" s="366" t="str">
        <f t="shared" ref="BA1371:BA1393" si="1290">IF(A1371="19) O que acontece com o esgoto que sai da sua casa?  ",H1371,"")</f>
        <v/>
      </c>
      <c r="BB1371" s="358" t="str">
        <f t="shared" ref="BB1371:BB1393" si="1291">IF(A1371="20) Quem consome mais água em sua cidade: a população, as indústrias ou as fazendas? ",H1371,"")</f>
        <v/>
      </c>
      <c r="BC1371" s="366" t="str">
        <f t="shared" ref="BC1371:BC1393" si="1292">IF(A1371="21) Você se preocupa se a cidade em que você mora terá água para beber em 2100?  ",H1371,"")</f>
        <v/>
      </c>
      <c r="BD1371" s="367" t="str">
        <f t="shared" ref="BD1371:BD1393" si="1293">IF(A1371="22) Você acredita que pode ajudar no processo de decisão sobre gerenciamento dos recursos hídricos?  Se sim, como? ",H1371,"")</f>
        <v/>
      </c>
      <c r="BE1371" s="356"/>
      <c r="BF1371" s="356"/>
      <c r="BG1371" s="356"/>
      <c r="BH1371" s="356"/>
    </row>
    <row r="1372" spans="1:83" ht="21.75" thickBot="1" x14ac:dyDescent="0.4">
      <c r="A1372" s="368" t="s">
        <v>276</v>
      </c>
      <c r="B1372" s="369">
        <v>3</v>
      </c>
      <c r="C1372" s="370"/>
      <c r="D1372" s="355"/>
      <c r="E1372" s="355"/>
      <c r="F1372" s="355"/>
      <c r="G1372" s="355"/>
      <c r="H1372" s="355"/>
      <c r="I1372" s="355"/>
      <c r="J1372" s="355"/>
      <c r="Q1372" s="364" t="str">
        <f t="shared" si="1274"/>
        <v/>
      </c>
      <c r="R1372" s="388"/>
      <c r="S1372" s="364" t="str">
        <f t="shared" si="1275"/>
        <v/>
      </c>
      <c r="T1372" s="445" t="str">
        <f t="shared" si="1276"/>
        <v/>
      </c>
      <c r="U1372" s="388"/>
      <c r="V1372" s="445" t="str">
        <f t="shared" si="1277"/>
        <v/>
      </c>
      <c r="W1372" s="388"/>
      <c r="X1372" s="445" t="str">
        <f t="shared" si="1278"/>
        <v/>
      </c>
      <c r="Y1372" s="364" t="str">
        <f t="shared" si="1279"/>
        <v/>
      </c>
      <c r="Z1372" s="388"/>
      <c r="AA1372" s="364" t="str">
        <f t="shared" si="1280"/>
        <v/>
      </c>
      <c r="AB1372" s="445" t="str">
        <f t="shared" si="1281"/>
        <v/>
      </c>
      <c r="AC1372" s="388"/>
      <c r="AD1372" s="445" t="str">
        <f t="shared" si="1282"/>
        <v/>
      </c>
      <c r="AE1372" s="364" t="str">
        <f t="shared" si="1283"/>
        <v/>
      </c>
      <c r="AF1372" s="388"/>
      <c r="AG1372" s="364"/>
      <c r="AH1372" s="445" t="str">
        <f t="shared" si="1284"/>
        <v/>
      </c>
      <c r="AI1372" s="388"/>
      <c r="AJ1372" s="445" t="str">
        <f t="shared" si="1285"/>
        <v/>
      </c>
      <c r="AK1372" s="364" t="str">
        <f t="shared" si="1286"/>
        <v/>
      </c>
      <c r="AL1372" s="388"/>
      <c r="AM1372" s="364" t="str">
        <f t="shared" si="1287"/>
        <v/>
      </c>
      <c r="AN1372" s="445" t="str">
        <f t="shared" ref="AN1372:AN1393" si="1294">IF(A1372="13) Qual porcentagem dos recursos financeiros de São Carlos era investida em abastecimento de água e estruturas de saneamento dez anos atrás? ",B1372,"")</f>
        <v/>
      </c>
      <c r="AO1372" s="388"/>
      <c r="AP1372" s="445" t="str">
        <f t="shared" ref="AP1372:AP1393" si="1295">IF(A1372="13) Qual porcentagem dos recursos financeiros de São Carlos era investida em abastecimento de água e estruturas de saneamento dez anos atrás? ",F1372,"")</f>
        <v/>
      </c>
      <c r="AQ1372" s="434" t="str">
        <f t="shared" ref="AQ1372:AQ1393" si="1296">IF(A1372="14) Qual porcentagem dos recursos financeiros de São Carlos é investida em abastecimento de água e estruturas de saneamento hoje? ",B1372,"")</f>
        <v/>
      </c>
      <c r="AR1372" s="451"/>
      <c r="AS1372" s="434" t="str">
        <f t="shared" ref="AS1372:AS1393" si="1297">IF(A1372="15) Qual porcentagem dos recursos financeiros de São Carlos será investida em abastecimento de água e estruturas de saneamento em 2030? ",B1372,"")</f>
        <v/>
      </c>
      <c r="AT1372" s="389"/>
      <c r="AU1372" s="435" t="str">
        <f t="shared" ref="AU1372:AU1393" si="1298">IF(A1372="15) Qual porcentagem dos recursos financeiros de São Carlos será investida em abastecimento de água e estruturas de saneamento em 2030? ",F1372,"")</f>
        <v/>
      </c>
      <c r="AV1372" s="364" t="str">
        <f t="shared" ref="AV1372:AV1393" si="1299">IF(A1372="16) Qual porcentagem dos recursos financeiros de São Carlos será investida em abastecimento de água e estruturas de saneamento em 2050?   ",B1372,"")</f>
        <v/>
      </c>
      <c r="AW1372" s="389"/>
      <c r="AX1372" s="365" t="str">
        <f t="shared" ref="AX1372:AX1393" si="1300">IF(A1372="16) Qual porcentagem dos recursos financeiros de São Carlos será investida em abastecimento de água e estruturas de saneamento em 2050?   ",B1372,"")</f>
        <v/>
      </c>
      <c r="AY1372" s="366" t="str">
        <f t="shared" si="1288"/>
        <v/>
      </c>
      <c r="AZ1372" s="358" t="str">
        <f t="shared" si="1289"/>
        <v/>
      </c>
      <c r="BA1372" s="366" t="str">
        <f t="shared" si="1290"/>
        <v/>
      </c>
      <c r="BB1372" s="358" t="str">
        <f t="shared" si="1291"/>
        <v/>
      </c>
      <c r="BC1372" s="366" t="str">
        <f t="shared" si="1292"/>
        <v/>
      </c>
      <c r="BD1372" s="367" t="str">
        <f t="shared" si="1293"/>
        <v/>
      </c>
      <c r="BE1372" s="356"/>
      <c r="BF1372" s="356"/>
      <c r="BG1372" s="356"/>
      <c r="BH1372" s="356"/>
    </row>
    <row r="1373" spans="1:83" ht="21.75" thickBot="1" x14ac:dyDescent="0.4">
      <c r="A1373" s="368" t="s">
        <v>277</v>
      </c>
      <c r="B1373" s="369">
        <v>3</v>
      </c>
      <c r="C1373" s="371"/>
      <c r="D1373" s="355"/>
      <c r="E1373" s="355"/>
      <c r="F1373" s="355"/>
      <c r="G1373" s="355"/>
      <c r="H1373" s="355"/>
      <c r="I1373" s="355"/>
      <c r="J1373" s="355"/>
      <c r="Q1373" s="364" t="str">
        <f t="shared" si="1274"/>
        <v/>
      </c>
      <c r="R1373" s="388"/>
      <c r="S1373" s="364" t="str">
        <f t="shared" si="1275"/>
        <v/>
      </c>
      <c r="T1373" s="445" t="str">
        <f t="shared" si="1276"/>
        <v/>
      </c>
      <c r="U1373" s="388"/>
      <c r="V1373" s="445" t="str">
        <f t="shared" si="1277"/>
        <v/>
      </c>
      <c r="W1373" s="388"/>
      <c r="X1373" s="445" t="str">
        <f t="shared" si="1278"/>
        <v/>
      </c>
      <c r="Y1373" s="364" t="str">
        <f t="shared" si="1279"/>
        <v/>
      </c>
      <c r="Z1373" s="388"/>
      <c r="AA1373" s="364" t="str">
        <f t="shared" si="1280"/>
        <v/>
      </c>
      <c r="AB1373" s="445" t="str">
        <f t="shared" si="1281"/>
        <v/>
      </c>
      <c r="AC1373" s="388"/>
      <c r="AD1373" s="445" t="str">
        <f t="shared" si="1282"/>
        <v/>
      </c>
      <c r="AE1373" s="364" t="str">
        <f t="shared" si="1283"/>
        <v/>
      </c>
      <c r="AF1373" s="388"/>
      <c r="AG1373" s="364"/>
      <c r="AH1373" s="445" t="str">
        <f t="shared" si="1284"/>
        <v/>
      </c>
      <c r="AI1373" s="388"/>
      <c r="AJ1373" s="445" t="str">
        <f t="shared" si="1285"/>
        <v/>
      </c>
      <c r="AK1373" s="364" t="str">
        <f t="shared" si="1286"/>
        <v/>
      </c>
      <c r="AL1373" s="388"/>
      <c r="AM1373" s="364" t="str">
        <f t="shared" si="1287"/>
        <v/>
      </c>
      <c r="AN1373" s="445" t="str">
        <f t="shared" si="1294"/>
        <v/>
      </c>
      <c r="AO1373" s="388"/>
      <c r="AP1373" s="445" t="str">
        <f t="shared" si="1295"/>
        <v/>
      </c>
      <c r="AQ1373" s="434" t="str">
        <f t="shared" si="1296"/>
        <v/>
      </c>
      <c r="AR1373" s="451"/>
      <c r="AS1373" s="434" t="str">
        <f t="shared" si="1297"/>
        <v/>
      </c>
      <c r="AT1373" s="389"/>
      <c r="AU1373" s="435" t="str">
        <f t="shared" si="1298"/>
        <v/>
      </c>
      <c r="AV1373" s="364" t="str">
        <f t="shared" si="1299"/>
        <v/>
      </c>
      <c r="AW1373" s="389"/>
      <c r="AX1373" s="365" t="str">
        <f t="shared" si="1300"/>
        <v/>
      </c>
      <c r="AY1373" s="366" t="str">
        <f t="shared" si="1288"/>
        <v/>
      </c>
      <c r="AZ1373" s="358" t="str">
        <f t="shared" si="1289"/>
        <v/>
      </c>
      <c r="BA1373" s="366" t="str">
        <f t="shared" si="1290"/>
        <v/>
      </c>
      <c r="BB1373" s="358" t="str">
        <f t="shared" si="1291"/>
        <v/>
      </c>
      <c r="BC1373" s="366" t="str">
        <f t="shared" si="1292"/>
        <v/>
      </c>
      <c r="BD1373" s="367" t="str">
        <f t="shared" si="1293"/>
        <v/>
      </c>
      <c r="BE1373" s="356"/>
      <c r="BF1373" s="356"/>
      <c r="BG1373" s="356"/>
      <c r="BH1373" s="356"/>
    </row>
    <row r="1374" spans="1:83" ht="21.75" thickBot="1" x14ac:dyDescent="0.4">
      <c r="A1374" s="368" t="s">
        <v>278</v>
      </c>
      <c r="B1374" s="369">
        <v>3</v>
      </c>
      <c r="C1374" s="370"/>
      <c r="D1374" s="355"/>
      <c r="E1374" s="355"/>
      <c r="F1374" s="355"/>
      <c r="G1374" s="355"/>
      <c r="H1374" s="355"/>
      <c r="I1374" s="355"/>
      <c r="J1374" s="355"/>
      <c r="Q1374" s="364" t="str">
        <f t="shared" si="1274"/>
        <v/>
      </c>
      <c r="R1374" s="388"/>
      <c r="S1374" s="364" t="str">
        <f t="shared" si="1275"/>
        <v/>
      </c>
      <c r="T1374" s="445" t="str">
        <f t="shared" si="1276"/>
        <v/>
      </c>
      <c r="U1374" s="388"/>
      <c r="V1374" s="445" t="str">
        <f t="shared" si="1277"/>
        <v/>
      </c>
      <c r="W1374" s="388"/>
      <c r="X1374" s="445" t="str">
        <f t="shared" si="1278"/>
        <v/>
      </c>
      <c r="Y1374" s="364" t="str">
        <f t="shared" si="1279"/>
        <v/>
      </c>
      <c r="Z1374" s="388"/>
      <c r="AA1374" s="364" t="str">
        <f t="shared" si="1280"/>
        <v/>
      </c>
      <c r="AB1374" s="445" t="str">
        <f t="shared" si="1281"/>
        <v/>
      </c>
      <c r="AC1374" s="388"/>
      <c r="AD1374" s="445" t="str">
        <f t="shared" si="1282"/>
        <v/>
      </c>
      <c r="AE1374" s="364" t="str">
        <f t="shared" si="1283"/>
        <v/>
      </c>
      <c r="AF1374" s="388"/>
      <c r="AG1374" s="364"/>
      <c r="AH1374" s="445" t="str">
        <f t="shared" si="1284"/>
        <v/>
      </c>
      <c r="AI1374" s="388"/>
      <c r="AJ1374" s="445" t="str">
        <f t="shared" si="1285"/>
        <v/>
      </c>
      <c r="AK1374" s="364" t="str">
        <f t="shared" si="1286"/>
        <v/>
      </c>
      <c r="AL1374" s="388"/>
      <c r="AM1374" s="364" t="str">
        <f t="shared" si="1287"/>
        <v/>
      </c>
      <c r="AN1374" s="445" t="str">
        <f t="shared" si="1294"/>
        <v/>
      </c>
      <c r="AO1374" s="388"/>
      <c r="AP1374" s="445" t="str">
        <f t="shared" si="1295"/>
        <v/>
      </c>
      <c r="AQ1374" s="434" t="str">
        <f t="shared" si="1296"/>
        <v/>
      </c>
      <c r="AR1374" s="451"/>
      <c r="AS1374" s="434" t="str">
        <f t="shared" si="1297"/>
        <v/>
      </c>
      <c r="AT1374" s="389"/>
      <c r="AU1374" s="435" t="str">
        <f t="shared" si="1298"/>
        <v/>
      </c>
      <c r="AV1374" s="364" t="str">
        <f t="shared" si="1299"/>
        <v/>
      </c>
      <c r="AW1374" s="389"/>
      <c r="AX1374" s="365" t="str">
        <f t="shared" si="1300"/>
        <v/>
      </c>
      <c r="AY1374" s="366" t="str">
        <f t="shared" si="1288"/>
        <v/>
      </c>
      <c r="AZ1374" s="358" t="str">
        <f t="shared" si="1289"/>
        <v/>
      </c>
      <c r="BA1374" s="366" t="str">
        <f t="shared" si="1290"/>
        <v/>
      </c>
      <c r="BB1374" s="358" t="str">
        <f t="shared" si="1291"/>
        <v/>
      </c>
      <c r="BC1374" s="366" t="str">
        <f t="shared" si="1292"/>
        <v/>
      </c>
      <c r="BD1374" s="367" t="str">
        <f t="shared" si="1293"/>
        <v/>
      </c>
      <c r="BE1374" s="356"/>
      <c r="BF1374" s="356"/>
      <c r="BG1374" s="356"/>
      <c r="BH1374" s="356"/>
    </row>
    <row r="1375" spans="1:83" ht="21.75" thickBot="1" x14ac:dyDescent="0.4">
      <c r="A1375" s="368" t="s">
        <v>279</v>
      </c>
      <c r="B1375" s="369">
        <v>160</v>
      </c>
      <c r="C1375" s="372"/>
      <c r="D1375" s="814" t="s">
        <v>280</v>
      </c>
      <c r="E1375" s="815"/>
      <c r="F1375" s="373">
        <f>IF(B1371&gt;0,B1375/B1371,"")</f>
        <v>53.333333333333336</v>
      </c>
      <c r="G1375" s="368" t="s">
        <v>281</v>
      </c>
      <c r="H1375" s="374"/>
      <c r="I1375" s="375">
        <f>IF(B1371&gt;0,(F1375-F1376)/F1376,"")</f>
        <v>-0.6</v>
      </c>
      <c r="J1375" s="355"/>
      <c r="Q1375" s="364">
        <f t="shared" si="1274"/>
        <v>53.333333333333336</v>
      </c>
      <c r="R1375" s="388"/>
      <c r="S1375" s="364">
        <f t="shared" si="1275"/>
        <v>-0.6</v>
      </c>
      <c r="T1375" s="445" t="str">
        <f t="shared" si="1276"/>
        <v/>
      </c>
      <c r="U1375" s="388"/>
      <c r="V1375" s="445" t="str">
        <f t="shared" si="1277"/>
        <v/>
      </c>
      <c r="W1375" s="388"/>
      <c r="X1375" s="445" t="str">
        <f t="shared" si="1278"/>
        <v/>
      </c>
      <c r="Y1375" s="364" t="str">
        <f t="shared" si="1279"/>
        <v/>
      </c>
      <c r="Z1375" s="388"/>
      <c r="AA1375" s="364" t="str">
        <f t="shared" si="1280"/>
        <v/>
      </c>
      <c r="AB1375" s="445" t="str">
        <f t="shared" si="1281"/>
        <v/>
      </c>
      <c r="AC1375" s="388"/>
      <c r="AD1375" s="445" t="str">
        <f t="shared" si="1282"/>
        <v/>
      </c>
      <c r="AE1375" s="364" t="str">
        <f t="shared" si="1283"/>
        <v/>
      </c>
      <c r="AF1375" s="388"/>
      <c r="AG1375" s="364"/>
      <c r="AH1375" s="445" t="str">
        <f t="shared" si="1284"/>
        <v/>
      </c>
      <c r="AI1375" s="388"/>
      <c r="AJ1375" s="445" t="str">
        <f t="shared" si="1285"/>
        <v/>
      </c>
      <c r="AK1375" s="364" t="str">
        <f t="shared" si="1286"/>
        <v/>
      </c>
      <c r="AL1375" s="388"/>
      <c r="AM1375" s="364" t="str">
        <f t="shared" si="1287"/>
        <v/>
      </c>
      <c r="AN1375" s="445" t="str">
        <f t="shared" si="1294"/>
        <v/>
      </c>
      <c r="AO1375" s="388"/>
      <c r="AP1375" s="445" t="str">
        <f t="shared" si="1295"/>
        <v/>
      </c>
      <c r="AQ1375" s="434" t="str">
        <f t="shared" si="1296"/>
        <v/>
      </c>
      <c r="AR1375" s="451"/>
      <c r="AS1375" s="434" t="str">
        <f t="shared" si="1297"/>
        <v/>
      </c>
      <c r="AT1375" s="389"/>
      <c r="AU1375" s="435" t="str">
        <f t="shared" si="1298"/>
        <v/>
      </c>
      <c r="AV1375" s="364" t="str">
        <f t="shared" si="1299"/>
        <v/>
      </c>
      <c r="AW1375" s="389"/>
      <c r="AX1375" s="365" t="str">
        <f t="shared" si="1300"/>
        <v/>
      </c>
      <c r="AY1375" s="366" t="str">
        <f t="shared" si="1288"/>
        <v/>
      </c>
      <c r="AZ1375" s="358" t="str">
        <f t="shared" si="1289"/>
        <v/>
      </c>
      <c r="BA1375" s="366" t="str">
        <f t="shared" si="1290"/>
        <v/>
      </c>
      <c r="BB1375" s="358" t="str">
        <f t="shared" si="1291"/>
        <v/>
      </c>
      <c r="BC1375" s="366" t="str">
        <f t="shared" si="1292"/>
        <v/>
      </c>
      <c r="BD1375" s="367" t="str">
        <f t="shared" si="1293"/>
        <v/>
      </c>
      <c r="BE1375" s="356"/>
      <c r="BF1375" s="356"/>
      <c r="BG1375" s="356"/>
      <c r="BH1375" s="356"/>
    </row>
    <row r="1376" spans="1:83" ht="21.75" thickBot="1" x14ac:dyDescent="0.4">
      <c r="A1376" s="368" t="s">
        <v>282</v>
      </c>
      <c r="B1376" s="369">
        <v>400</v>
      </c>
      <c r="C1376" s="372"/>
      <c r="D1376" s="814" t="s">
        <v>280</v>
      </c>
      <c r="E1376" s="815"/>
      <c r="F1376" s="373">
        <f>IF(B1372&gt;0,B1376/B1372,"")</f>
        <v>133.33333333333334</v>
      </c>
      <c r="G1376" s="376"/>
      <c r="H1376" s="377"/>
      <c r="I1376" s="378"/>
      <c r="J1376" s="355"/>
      <c r="Q1376" s="364" t="str">
        <f t="shared" si="1274"/>
        <v/>
      </c>
      <c r="R1376" s="388"/>
      <c r="S1376" s="364" t="str">
        <f t="shared" si="1275"/>
        <v/>
      </c>
      <c r="T1376" s="445">
        <f t="shared" si="1276"/>
        <v>133.33333333333334</v>
      </c>
      <c r="U1376" s="388"/>
      <c r="V1376" s="445" t="str">
        <f t="shared" si="1277"/>
        <v/>
      </c>
      <c r="W1376" s="388"/>
      <c r="X1376" s="445" t="str">
        <f t="shared" si="1278"/>
        <v/>
      </c>
      <c r="Y1376" s="364" t="str">
        <f t="shared" si="1279"/>
        <v/>
      </c>
      <c r="Z1376" s="388"/>
      <c r="AA1376" s="364" t="str">
        <f t="shared" si="1280"/>
        <v/>
      </c>
      <c r="AB1376" s="445" t="str">
        <f t="shared" si="1281"/>
        <v/>
      </c>
      <c r="AC1376" s="388"/>
      <c r="AD1376" s="445" t="str">
        <f t="shared" si="1282"/>
        <v/>
      </c>
      <c r="AE1376" s="364" t="str">
        <f t="shared" si="1283"/>
        <v/>
      </c>
      <c r="AF1376" s="388"/>
      <c r="AG1376" s="364"/>
      <c r="AH1376" s="445" t="str">
        <f t="shared" si="1284"/>
        <v/>
      </c>
      <c r="AI1376" s="388"/>
      <c r="AJ1376" s="445" t="str">
        <f t="shared" si="1285"/>
        <v/>
      </c>
      <c r="AK1376" s="364" t="str">
        <f t="shared" si="1286"/>
        <v/>
      </c>
      <c r="AL1376" s="388"/>
      <c r="AM1376" s="364" t="str">
        <f t="shared" si="1287"/>
        <v/>
      </c>
      <c r="AN1376" s="445" t="str">
        <f t="shared" si="1294"/>
        <v/>
      </c>
      <c r="AO1376" s="388"/>
      <c r="AP1376" s="445" t="str">
        <f t="shared" si="1295"/>
        <v/>
      </c>
      <c r="AQ1376" s="434" t="str">
        <f t="shared" si="1296"/>
        <v/>
      </c>
      <c r="AR1376" s="451"/>
      <c r="AS1376" s="434" t="str">
        <f t="shared" si="1297"/>
        <v/>
      </c>
      <c r="AT1376" s="389"/>
      <c r="AU1376" s="435" t="str">
        <f t="shared" si="1298"/>
        <v/>
      </c>
      <c r="AV1376" s="364" t="str">
        <f t="shared" si="1299"/>
        <v/>
      </c>
      <c r="AW1376" s="389"/>
      <c r="AX1376" s="365" t="str">
        <f t="shared" si="1300"/>
        <v/>
      </c>
      <c r="AY1376" s="366" t="str">
        <f t="shared" si="1288"/>
        <v/>
      </c>
      <c r="AZ1376" s="358" t="str">
        <f t="shared" si="1289"/>
        <v/>
      </c>
      <c r="BA1376" s="366" t="str">
        <f t="shared" si="1290"/>
        <v/>
      </c>
      <c r="BB1376" s="358" t="str">
        <f t="shared" si="1291"/>
        <v/>
      </c>
      <c r="BC1376" s="366" t="str">
        <f t="shared" si="1292"/>
        <v/>
      </c>
      <c r="BD1376" s="367" t="str">
        <f t="shared" si="1293"/>
        <v/>
      </c>
      <c r="BE1376" s="356"/>
      <c r="BF1376" s="356"/>
      <c r="BG1376" s="356"/>
      <c r="BH1376" s="356"/>
    </row>
    <row r="1377" spans="1:60" ht="21.75" thickBot="1" x14ac:dyDescent="0.4">
      <c r="A1377" s="368" t="s">
        <v>283</v>
      </c>
      <c r="B1377" s="369">
        <v>500</v>
      </c>
      <c r="C1377" s="372"/>
      <c r="D1377" s="814" t="s">
        <v>280</v>
      </c>
      <c r="E1377" s="815"/>
      <c r="F1377" s="373">
        <f>IF(B1373&gt;0,B1377/B1373,"")</f>
        <v>166.66666666666666</v>
      </c>
      <c r="G1377" s="368" t="s">
        <v>284</v>
      </c>
      <c r="H1377" s="374"/>
      <c r="I1377" s="375">
        <f>IF(B1372&gt;0,(F1377-F1376)/F1376,"")</f>
        <v>0.24999999999999983</v>
      </c>
      <c r="J1377" s="355"/>
      <c r="Q1377" s="364" t="str">
        <f t="shared" si="1274"/>
        <v/>
      </c>
      <c r="R1377" s="388"/>
      <c r="S1377" s="364" t="str">
        <f t="shared" si="1275"/>
        <v/>
      </c>
      <c r="T1377" s="445" t="str">
        <f t="shared" si="1276"/>
        <v/>
      </c>
      <c r="U1377" s="388"/>
      <c r="V1377" s="445">
        <f t="shared" si="1277"/>
        <v>166.66666666666666</v>
      </c>
      <c r="W1377" s="388"/>
      <c r="X1377" s="445">
        <f t="shared" si="1278"/>
        <v>0.24999999999999983</v>
      </c>
      <c r="Y1377" s="364" t="str">
        <f t="shared" si="1279"/>
        <v/>
      </c>
      <c r="Z1377" s="388"/>
      <c r="AA1377" s="364" t="str">
        <f t="shared" si="1280"/>
        <v/>
      </c>
      <c r="AB1377" s="445" t="str">
        <f t="shared" si="1281"/>
        <v/>
      </c>
      <c r="AC1377" s="388"/>
      <c r="AD1377" s="445" t="str">
        <f t="shared" si="1282"/>
        <v/>
      </c>
      <c r="AE1377" s="364" t="str">
        <f t="shared" si="1283"/>
        <v/>
      </c>
      <c r="AF1377" s="388"/>
      <c r="AG1377" s="364"/>
      <c r="AH1377" s="445" t="str">
        <f t="shared" si="1284"/>
        <v/>
      </c>
      <c r="AI1377" s="388"/>
      <c r="AJ1377" s="445" t="str">
        <f t="shared" si="1285"/>
        <v/>
      </c>
      <c r="AK1377" s="364" t="str">
        <f t="shared" si="1286"/>
        <v/>
      </c>
      <c r="AL1377" s="388"/>
      <c r="AM1377" s="364" t="str">
        <f t="shared" si="1287"/>
        <v/>
      </c>
      <c r="AN1377" s="445" t="str">
        <f t="shared" si="1294"/>
        <v/>
      </c>
      <c r="AO1377" s="388"/>
      <c r="AP1377" s="445" t="str">
        <f t="shared" si="1295"/>
        <v/>
      </c>
      <c r="AQ1377" s="434" t="str">
        <f t="shared" si="1296"/>
        <v/>
      </c>
      <c r="AR1377" s="451"/>
      <c r="AS1377" s="434" t="str">
        <f t="shared" si="1297"/>
        <v/>
      </c>
      <c r="AT1377" s="389"/>
      <c r="AU1377" s="435" t="str">
        <f t="shared" si="1298"/>
        <v/>
      </c>
      <c r="AV1377" s="364" t="str">
        <f t="shared" si="1299"/>
        <v/>
      </c>
      <c r="AW1377" s="389"/>
      <c r="AX1377" s="365" t="str">
        <f t="shared" si="1300"/>
        <v/>
      </c>
      <c r="AY1377" s="366" t="str">
        <f t="shared" si="1288"/>
        <v/>
      </c>
      <c r="AZ1377" s="358" t="str">
        <f t="shared" si="1289"/>
        <v/>
      </c>
      <c r="BA1377" s="366" t="str">
        <f t="shared" si="1290"/>
        <v/>
      </c>
      <c r="BB1377" s="358" t="str">
        <f t="shared" si="1291"/>
        <v/>
      </c>
      <c r="BC1377" s="366" t="str">
        <f t="shared" si="1292"/>
        <v/>
      </c>
      <c r="BD1377" s="367" t="str">
        <f t="shared" si="1293"/>
        <v/>
      </c>
      <c r="BE1377" s="356"/>
      <c r="BF1377" s="356"/>
      <c r="BG1377" s="356"/>
      <c r="BH1377" s="356"/>
    </row>
    <row r="1378" spans="1:60" ht="21.75" thickBot="1" x14ac:dyDescent="0.4">
      <c r="A1378" s="368" t="s">
        <v>285</v>
      </c>
      <c r="B1378" s="369">
        <v>300</v>
      </c>
      <c r="C1378" s="372"/>
      <c r="D1378" s="814" t="s">
        <v>280</v>
      </c>
      <c r="E1378" s="815"/>
      <c r="F1378" s="373">
        <f>IF(B1374&gt;0,B1378/B1374,"")</f>
        <v>100</v>
      </c>
      <c r="G1378" s="368" t="s">
        <v>286</v>
      </c>
      <c r="H1378" s="374"/>
      <c r="I1378" s="375">
        <f>IF(B1373&gt;0,(F1378-F1376)/F1376,"")</f>
        <v>-0.25000000000000006</v>
      </c>
      <c r="J1378" s="355"/>
      <c r="Q1378" s="364" t="str">
        <f t="shared" si="1274"/>
        <v/>
      </c>
      <c r="R1378" s="388"/>
      <c r="S1378" s="364" t="str">
        <f t="shared" si="1275"/>
        <v/>
      </c>
      <c r="T1378" s="445" t="str">
        <f t="shared" si="1276"/>
        <v/>
      </c>
      <c r="U1378" s="388"/>
      <c r="V1378" s="445" t="str">
        <f t="shared" si="1277"/>
        <v/>
      </c>
      <c r="W1378" s="388"/>
      <c r="X1378" s="445" t="str">
        <f t="shared" si="1278"/>
        <v/>
      </c>
      <c r="Y1378" s="364">
        <f t="shared" si="1279"/>
        <v>100</v>
      </c>
      <c r="Z1378" s="388"/>
      <c r="AA1378" s="364">
        <f t="shared" si="1280"/>
        <v>-0.25000000000000006</v>
      </c>
      <c r="AB1378" s="445" t="str">
        <f t="shared" si="1281"/>
        <v/>
      </c>
      <c r="AC1378" s="388"/>
      <c r="AD1378" s="445" t="str">
        <f t="shared" si="1282"/>
        <v/>
      </c>
      <c r="AE1378" s="364" t="str">
        <f t="shared" si="1283"/>
        <v/>
      </c>
      <c r="AF1378" s="388"/>
      <c r="AG1378" s="364"/>
      <c r="AH1378" s="445" t="str">
        <f t="shared" si="1284"/>
        <v/>
      </c>
      <c r="AI1378" s="388"/>
      <c r="AJ1378" s="445" t="str">
        <f t="shared" si="1285"/>
        <v/>
      </c>
      <c r="AK1378" s="364" t="str">
        <f t="shared" si="1286"/>
        <v/>
      </c>
      <c r="AL1378" s="388"/>
      <c r="AM1378" s="364" t="str">
        <f t="shared" si="1287"/>
        <v/>
      </c>
      <c r="AN1378" s="445" t="str">
        <f t="shared" si="1294"/>
        <v/>
      </c>
      <c r="AO1378" s="388"/>
      <c r="AP1378" s="445" t="str">
        <f t="shared" si="1295"/>
        <v/>
      </c>
      <c r="AQ1378" s="434" t="str">
        <f t="shared" si="1296"/>
        <v/>
      </c>
      <c r="AR1378" s="451"/>
      <c r="AS1378" s="434" t="str">
        <f t="shared" si="1297"/>
        <v/>
      </c>
      <c r="AT1378" s="389"/>
      <c r="AU1378" s="435" t="str">
        <f t="shared" si="1298"/>
        <v/>
      </c>
      <c r="AV1378" s="364" t="str">
        <f t="shared" si="1299"/>
        <v/>
      </c>
      <c r="AW1378" s="389"/>
      <c r="AX1378" s="365" t="str">
        <f t="shared" si="1300"/>
        <v/>
      </c>
      <c r="AY1378" s="366" t="str">
        <f t="shared" si="1288"/>
        <v/>
      </c>
      <c r="AZ1378" s="358" t="str">
        <f t="shared" si="1289"/>
        <v/>
      </c>
      <c r="BA1378" s="366" t="str">
        <f t="shared" si="1290"/>
        <v/>
      </c>
      <c r="BB1378" s="358" t="str">
        <f t="shared" si="1291"/>
        <v/>
      </c>
      <c r="BC1378" s="366" t="str">
        <f t="shared" si="1292"/>
        <v/>
      </c>
      <c r="BD1378" s="367" t="str">
        <f t="shared" si="1293"/>
        <v/>
      </c>
      <c r="BE1378" s="356"/>
      <c r="BF1378" s="356"/>
      <c r="BG1378" s="356"/>
      <c r="BH1378" s="356"/>
    </row>
    <row r="1379" spans="1:60" ht="21.75" thickBot="1" x14ac:dyDescent="0.4">
      <c r="A1379" s="368" t="s">
        <v>287</v>
      </c>
      <c r="B1379" s="369">
        <v>3</v>
      </c>
      <c r="C1379" s="372"/>
      <c r="D1379" s="814" t="s">
        <v>288</v>
      </c>
      <c r="E1379" s="815"/>
      <c r="F1379" s="373">
        <f>IF(B1375&gt;0,B1379/B1371,"")</f>
        <v>1</v>
      </c>
      <c r="G1379" s="368" t="s">
        <v>281</v>
      </c>
      <c r="H1379" s="374"/>
      <c r="I1379" s="375">
        <f>IF(B1375&gt;0,(F1379-F1380)/F1380,"")</f>
        <v>-0.4</v>
      </c>
      <c r="J1379" s="355"/>
      <c r="Q1379" s="364" t="str">
        <f t="shared" si="1274"/>
        <v/>
      </c>
      <c r="R1379" s="388"/>
      <c r="S1379" s="364" t="str">
        <f t="shared" si="1275"/>
        <v/>
      </c>
      <c r="T1379" s="445" t="str">
        <f t="shared" si="1276"/>
        <v/>
      </c>
      <c r="U1379" s="388"/>
      <c r="V1379" s="445" t="str">
        <f t="shared" si="1277"/>
        <v/>
      </c>
      <c r="W1379" s="388"/>
      <c r="X1379" s="445" t="str">
        <f t="shared" si="1278"/>
        <v/>
      </c>
      <c r="Y1379" s="364" t="str">
        <f t="shared" si="1279"/>
        <v/>
      </c>
      <c r="Z1379" s="388"/>
      <c r="AA1379" s="364" t="str">
        <f t="shared" si="1280"/>
        <v/>
      </c>
      <c r="AB1379" s="445">
        <f t="shared" si="1281"/>
        <v>1</v>
      </c>
      <c r="AC1379" s="388"/>
      <c r="AD1379" s="445">
        <f t="shared" si="1282"/>
        <v>-0.4</v>
      </c>
      <c r="AE1379" s="364" t="str">
        <f t="shared" si="1283"/>
        <v/>
      </c>
      <c r="AF1379" s="388"/>
      <c r="AG1379" s="364"/>
      <c r="AH1379" s="445" t="str">
        <f t="shared" si="1284"/>
        <v/>
      </c>
      <c r="AI1379" s="388"/>
      <c r="AJ1379" s="445" t="str">
        <f t="shared" si="1285"/>
        <v/>
      </c>
      <c r="AK1379" s="364" t="str">
        <f t="shared" si="1286"/>
        <v/>
      </c>
      <c r="AL1379" s="388"/>
      <c r="AM1379" s="364" t="str">
        <f t="shared" si="1287"/>
        <v/>
      </c>
      <c r="AN1379" s="445" t="str">
        <f t="shared" si="1294"/>
        <v/>
      </c>
      <c r="AO1379" s="388"/>
      <c r="AP1379" s="445" t="str">
        <f t="shared" si="1295"/>
        <v/>
      </c>
      <c r="AQ1379" s="434" t="str">
        <f t="shared" si="1296"/>
        <v/>
      </c>
      <c r="AR1379" s="451"/>
      <c r="AS1379" s="434" t="str">
        <f t="shared" si="1297"/>
        <v/>
      </c>
      <c r="AT1379" s="389"/>
      <c r="AU1379" s="435" t="str">
        <f t="shared" si="1298"/>
        <v/>
      </c>
      <c r="AV1379" s="364" t="str">
        <f t="shared" si="1299"/>
        <v/>
      </c>
      <c r="AW1379" s="389"/>
      <c r="AX1379" s="365" t="str">
        <f t="shared" si="1300"/>
        <v/>
      </c>
      <c r="AY1379" s="366" t="str">
        <f t="shared" si="1288"/>
        <v/>
      </c>
      <c r="AZ1379" s="358" t="str">
        <f t="shared" si="1289"/>
        <v/>
      </c>
      <c r="BA1379" s="366" t="str">
        <f t="shared" si="1290"/>
        <v/>
      </c>
      <c r="BB1379" s="358" t="str">
        <f t="shared" si="1291"/>
        <v/>
      </c>
      <c r="BC1379" s="366" t="str">
        <f t="shared" si="1292"/>
        <v/>
      </c>
      <c r="BD1379" s="367" t="str">
        <f t="shared" si="1293"/>
        <v/>
      </c>
      <c r="BE1379" s="356"/>
      <c r="BF1379" s="356"/>
      <c r="BG1379" s="356"/>
      <c r="BH1379" s="356"/>
    </row>
    <row r="1380" spans="1:60" ht="21.75" thickBot="1" x14ac:dyDescent="0.4">
      <c r="A1380" s="368" t="s">
        <v>289</v>
      </c>
      <c r="B1380" s="369">
        <v>5</v>
      </c>
      <c r="C1380" s="372"/>
      <c r="D1380" s="816" t="s">
        <v>288</v>
      </c>
      <c r="E1380" s="817"/>
      <c r="F1380" s="373">
        <f>IF(B1376&gt;0,B1380/B1372,"")</f>
        <v>1.6666666666666667</v>
      </c>
      <c r="G1380" s="379"/>
      <c r="H1380" s="372"/>
      <c r="I1380" s="380"/>
      <c r="J1380" s="355"/>
      <c r="Q1380" s="364" t="str">
        <f t="shared" si="1274"/>
        <v/>
      </c>
      <c r="R1380" s="388"/>
      <c r="S1380" s="364" t="str">
        <f t="shared" si="1275"/>
        <v/>
      </c>
      <c r="T1380" s="445" t="str">
        <f t="shared" si="1276"/>
        <v/>
      </c>
      <c r="U1380" s="388"/>
      <c r="V1380" s="445" t="str">
        <f t="shared" si="1277"/>
        <v/>
      </c>
      <c r="W1380" s="388"/>
      <c r="X1380" s="445" t="str">
        <f t="shared" si="1278"/>
        <v/>
      </c>
      <c r="Y1380" s="364" t="str">
        <f t="shared" si="1279"/>
        <v/>
      </c>
      <c r="Z1380" s="388"/>
      <c r="AA1380" s="364" t="str">
        <f t="shared" si="1280"/>
        <v/>
      </c>
      <c r="AB1380" s="445" t="str">
        <f t="shared" si="1281"/>
        <v/>
      </c>
      <c r="AC1380" s="388"/>
      <c r="AD1380" s="445" t="str">
        <f t="shared" si="1282"/>
        <v/>
      </c>
      <c r="AE1380" s="364">
        <f t="shared" si="1283"/>
        <v>1.6666666666666667</v>
      </c>
      <c r="AF1380" s="388"/>
      <c r="AG1380" s="364"/>
      <c r="AH1380" s="445" t="str">
        <f t="shared" si="1284"/>
        <v/>
      </c>
      <c r="AI1380" s="388"/>
      <c r="AJ1380" s="445" t="str">
        <f t="shared" si="1285"/>
        <v/>
      </c>
      <c r="AK1380" s="364" t="str">
        <f t="shared" si="1286"/>
        <v/>
      </c>
      <c r="AL1380" s="388"/>
      <c r="AM1380" s="364" t="str">
        <f t="shared" si="1287"/>
        <v/>
      </c>
      <c r="AN1380" s="445" t="str">
        <f t="shared" si="1294"/>
        <v/>
      </c>
      <c r="AO1380" s="388"/>
      <c r="AP1380" s="445" t="str">
        <f t="shared" si="1295"/>
        <v/>
      </c>
      <c r="AQ1380" s="434" t="str">
        <f t="shared" si="1296"/>
        <v/>
      </c>
      <c r="AR1380" s="451"/>
      <c r="AS1380" s="434" t="str">
        <f t="shared" si="1297"/>
        <v/>
      </c>
      <c r="AT1380" s="389"/>
      <c r="AU1380" s="435" t="str">
        <f t="shared" si="1298"/>
        <v/>
      </c>
      <c r="AV1380" s="364" t="str">
        <f t="shared" si="1299"/>
        <v/>
      </c>
      <c r="AW1380" s="389"/>
      <c r="AX1380" s="365" t="str">
        <f t="shared" si="1300"/>
        <v/>
      </c>
      <c r="AY1380" s="366" t="str">
        <f t="shared" si="1288"/>
        <v/>
      </c>
      <c r="AZ1380" s="358" t="str">
        <f t="shared" si="1289"/>
        <v/>
      </c>
      <c r="BA1380" s="366" t="str">
        <f t="shared" si="1290"/>
        <v/>
      </c>
      <c r="BB1380" s="358" t="str">
        <f t="shared" si="1291"/>
        <v/>
      </c>
      <c r="BC1380" s="366" t="str">
        <f t="shared" si="1292"/>
        <v/>
      </c>
      <c r="BD1380" s="367" t="str">
        <f t="shared" si="1293"/>
        <v/>
      </c>
      <c r="BE1380" s="356"/>
      <c r="BF1380" s="356"/>
      <c r="BG1380" s="356"/>
      <c r="BH1380" s="356"/>
    </row>
    <row r="1381" spans="1:60" ht="21.75" thickBot="1" x14ac:dyDescent="0.4">
      <c r="A1381" s="368" t="s">
        <v>290</v>
      </c>
      <c r="B1381" s="369">
        <v>5</v>
      </c>
      <c r="C1381" s="372"/>
      <c r="D1381" s="814" t="s">
        <v>288</v>
      </c>
      <c r="E1381" s="815"/>
      <c r="F1381" s="373">
        <f>IF(B1377&gt;0,B1381/B1373,"")</f>
        <v>1.6666666666666667</v>
      </c>
      <c r="G1381" s="368" t="s">
        <v>284</v>
      </c>
      <c r="H1381" s="374"/>
      <c r="I1381" s="375">
        <f>IF(B1376&gt;0,(F1381-F1380)/F1380,"")</f>
        <v>0</v>
      </c>
      <c r="J1381" s="355"/>
      <c r="Q1381" s="364" t="str">
        <f t="shared" si="1274"/>
        <v/>
      </c>
      <c r="R1381" s="388"/>
      <c r="S1381" s="364" t="str">
        <f t="shared" si="1275"/>
        <v/>
      </c>
      <c r="T1381" s="445" t="str">
        <f t="shared" si="1276"/>
        <v/>
      </c>
      <c r="U1381" s="388"/>
      <c r="V1381" s="445" t="str">
        <f t="shared" si="1277"/>
        <v/>
      </c>
      <c r="W1381" s="388"/>
      <c r="X1381" s="445" t="str">
        <f t="shared" si="1278"/>
        <v/>
      </c>
      <c r="Y1381" s="364" t="str">
        <f t="shared" si="1279"/>
        <v/>
      </c>
      <c r="Z1381" s="388"/>
      <c r="AA1381" s="364" t="str">
        <f t="shared" si="1280"/>
        <v/>
      </c>
      <c r="AB1381" s="445" t="str">
        <f t="shared" si="1281"/>
        <v/>
      </c>
      <c r="AC1381" s="388"/>
      <c r="AD1381" s="445" t="str">
        <f t="shared" si="1282"/>
        <v/>
      </c>
      <c r="AE1381" s="364" t="str">
        <f t="shared" si="1283"/>
        <v/>
      </c>
      <c r="AF1381" s="388"/>
      <c r="AG1381" s="364"/>
      <c r="AH1381" s="445">
        <f t="shared" si="1284"/>
        <v>1.6666666666666667</v>
      </c>
      <c r="AI1381" s="388"/>
      <c r="AJ1381" s="445">
        <f t="shared" si="1285"/>
        <v>0</v>
      </c>
      <c r="AK1381" s="364" t="str">
        <f t="shared" si="1286"/>
        <v/>
      </c>
      <c r="AL1381" s="388"/>
      <c r="AM1381" s="364" t="str">
        <f t="shared" si="1287"/>
        <v/>
      </c>
      <c r="AN1381" s="445" t="str">
        <f t="shared" si="1294"/>
        <v/>
      </c>
      <c r="AO1381" s="388"/>
      <c r="AP1381" s="445" t="str">
        <f t="shared" si="1295"/>
        <v/>
      </c>
      <c r="AQ1381" s="434" t="str">
        <f t="shared" si="1296"/>
        <v/>
      </c>
      <c r="AR1381" s="451"/>
      <c r="AS1381" s="434" t="str">
        <f t="shared" si="1297"/>
        <v/>
      </c>
      <c r="AT1381" s="389"/>
      <c r="AU1381" s="435" t="str">
        <f t="shared" si="1298"/>
        <v/>
      </c>
      <c r="AV1381" s="364" t="str">
        <f t="shared" si="1299"/>
        <v/>
      </c>
      <c r="AW1381" s="389"/>
      <c r="AX1381" s="365" t="str">
        <f t="shared" si="1300"/>
        <v/>
      </c>
      <c r="AY1381" s="366" t="str">
        <f t="shared" si="1288"/>
        <v/>
      </c>
      <c r="AZ1381" s="358" t="str">
        <f t="shared" si="1289"/>
        <v/>
      </c>
      <c r="BA1381" s="366" t="str">
        <f t="shared" si="1290"/>
        <v/>
      </c>
      <c r="BB1381" s="358" t="str">
        <f t="shared" si="1291"/>
        <v/>
      </c>
      <c r="BC1381" s="366" t="str">
        <f t="shared" si="1292"/>
        <v/>
      </c>
      <c r="BD1381" s="367" t="str">
        <f t="shared" si="1293"/>
        <v/>
      </c>
      <c r="BE1381" s="356"/>
      <c r="BF1381" s="356"/>
      <c r="BG1381" s="356"/>
      <c r="BH1381" s="356"/>
    </row>
    <row r="1382" spans="1:60" ht="21.75" thickBot="1" x14ac:dyDescent="0.4">
      <c r="A1382" s="368" t="s">
        <v>291</v>
      </c>
      <c r="B1382" s="369">
        <v>5</v>
      </c>
      <c r="C1382" s="372"/>
      <c r="D1382" s="814" t="s">
        <v>288</v>
      </c>
      <c r="E1382" s="815"/>
      <c r="F1382" s="373">
        <f>IF(B1378&gt;0,B1382/B1374,"")</f>
        <v>1.6666666666666667</v>
      </c>
      <c r="G1382" s="368" t="s">
        <v>286</v>
      </c>
      <c r="H1382" s="374"/>
      <c r="I1382" s="375">
        <f>IF(B1377&gt;0,(F1382-F1380)/F1380,"")</f>
        <v>0</v>
      </c>
      <c r="J1382" s="355"/>
      <c r="Q1382" s="364" t="str">
        <f t="shared" si="1274"/>
        <v/>
      </c>
      <c r="R1382" s="388"/>
      <c r="S1382" s="364" t="str">
        <f t="shared" si="1275"/>
        <v/>
      </c>
      <c r="T1382" s="445" t="str">
        <f t="shared" si="1276"/>
        <v/>
      </c>
      <c r="U1382" s="388"/>
      <c r="V1382" s="445" t="str">
        <f t="shared" si="1277"/>
        <v/>
      </c>
      <c r="W1382" s="388"/>
      <c r="X1382" s="445" t="str">
        <f t="shared" si="1278"/>
        <v/>
      </c>
      <c r="Y1382" s="364" t="str">
        <f t="shared" si="1279"/>
        <v/>
      </c>
      <c r="Z1382" s="388"/>
      <c r="AA1382" s="364" t="str">
        <f t="shared" si="1280"/>
        <v/>
      </c>
      <c r="AB1382" s="445" t="str">
        <f t="shared" si="1281"/>
        <v/>
      </c>
      <c r="AC1382" s="388"/>
      <c r="AD1382" s="445" t="str">
        <f t="shared" si="1282"/>
        <v/>
      </c>
      <c r="AE1382" s="364" t="str">
        <f t="shared" si="1283"/>
        <v/>
      </c>
      <c r="AF1382" s="388"/>
      <c r="AG1382" s="364"/>
      <c r="AH1382" s="445" t="str">
        <f t="shared" si="1284"/>
        <v/>
      </c>
      <c r="AI1382" s="388"/>
      <c r="AJ1382" s="445" t="str">
        <f t="shared" si="1285"/>
        <v/>
      </c>
      <c r="AK1382" s="364">
        <f t="shared" si="1286"/>
        <v>1.6666666666666667</v>
      </c>
      <c r="AL1382" s="388"/>
      <c r="AM1382" s="364">
        <f t="shared" si="1287"/>
        <v>0</v>
      </c>
      <c r="AN1382" s="445" t="str">
        <f t="shared" si="1294"/>
        <v/>
      </c>
      <c r="AO1382" s="388"/>
      <c r="AP1382" s="445" t="str">
        <f t="shared" si="1295"/>
        <v/>
      </c>
      <c r="AQ1382" s="434" t="str">
        <f t="shared" si="1296"/>
        <v/>
      </c>
      <c r="AR1382" s="451"/>
      <c r="AS1382" s="434" t="str">
        <f t="shared" si="1297"/>
        <v/>
      </c>
      <c r="AT1382" s="389"/>
      <c r="AU1382" s="435" t="str">
        <f t="shared" si="1298"/>
        <v/>
      </c>
      <c r="AV1382" s="364" t="str">
        <f t="shared" si="1299"/>
        <v/>
      </c>
      <c r="AW1382" s="389"/>
      <c r="AX1382" s="365" t="str">
        <f t="shared" si="1300"/>
        <v/>
      </c>
      <c r="AY1382" s="366" t="str">
        <f t="shared" si="1288"/>
        <v/>
      </c>
      <c r="AZ1382" s="358" t="str">
        <f t="shared" si="1289"/>
        <v/>
      </c>
      <c r="BA1382" s="366" t="str">
        <f t="shared" si="1290"/>
        <v/>
      </c>
      <c r="BB1382" s="358" t="str">
        <f t="shared" si="1291"/>
        <v/>
      </c>
      <c r="BC1382" s="366" t="str">
        <f t="shared" si="1292"/>
        <v/>
      </c>
      <c r="BD1382" s="367" t="str">
        <f t="shared" si="1293"/>
        <v/>
      </c>
      <c r="BE1382" s="356"/>
      <c r="BF1382" s="356"/>
      <c r="BG1382" s="356"/>
      <c r="BH1382" s="356"/>
    </row>
    <row r="1383" spans="1:60" ht="21.75" thickBot="1" x14ac:dyDescent="0.4">
      <c r="A1383" s="368" t="s">
        <v>292</v>
      </c>
      <c r="B1383" s="381"/>
      <c r="C1383" s="372"/>
      <c r="D1383" s="368" t="s">
        <v>281</v>
      </c>
      <c r="E1383" s="374"/>
      <c r="F1383" s="375" t="str">
        <f>IF(B1383&gt;0,(B1383-B1384)/B1384,"")</f>
        <v/>
      </c>
      <c r="G1383" s="355"/>
      <c r="H1383" s="355"/>
      <c r="I1383" s="355"/>
      <c r="J1383" s="355"/>
      <c r="Q1383" s="364" t="str">
        <f t="shared" si="1274"/>
        <v/>
      </c>
      <c r="R1383" s="388"/>
      <c r="S1383" s="364" t="str">
        <f t="shared" si="1275"/>
        <v/>
      </c>
      <c r="T1383" s="445" t="str">
        <f t="shared" si="1276"/>
        <v/>
      </c>
      <c r="U1383" s="388"/>
      <c r="V1383" s="445" t="str">
        <f t="shared" si="1277"/>
        <v/>
      </c>
      <c r="W1383" s="388"/>
      <c r="X1383" s="445" t="str">
        <f t="shared" si="1278"/>
        <v/>
      </c>
      <c r="Y1383" s="364" t="str">
        <f t="shared" si="1279"/>
        <v/>
      </c>
      <c r="Z1383" s="388"/>
      <c r="AA1383" s="364" t="str">
        <f t="shared" si="1280"/>
        <v/>
      </c>
      <c r="AB1383" s="445" t="str">
        <f t="shared" si="1281"/>
        <v/>
      </c>
      <c r="AC1383" s="388"/>
      <c r="AD1383" s="445" t="str">
        <f t="shared" si="1282"/>
        <v/>
      </c>
      <c r="AE1383" s="364" t="str">
        <f t="shared" si="1283"/>
        <v/>
      </c>
      <c r="AF1383" s="388"/>
      <c r="AG1383" s="364"/>
      <c r="AH1383" s="445" t="str">
        <f t="shared" si="1284"/>
        <v/>
      </c>
      <c r="AI1383" s="388"/>
      <c r="AJ1383" s="445" t="str">
        <f t="shared" si="1285"/>
        <v/>
      </c>
      <c r="AK1383" s="364" t="str">
        <f t="shared" si="1286"/>
        <v/>
      </c>
      <c r="AL1383" s="388"/>
      <c r="AM1383" s="364" t="str">
        <f t="shared" si="1287"/>
        <v/>
      </c>
      <c r="AN1383" s="445">
        <f t="shared" si="1294"/>
        <v>0</v>
      </c>
      <c r="AO1383" s="388"/>
      <c r="AP1383" s="445" t="str">
        <f t="shared" si="1295"/>
        <v/>
      </c>
      <c r="AQ1383" s="434" t="str">
        <f t="shared" si="1296"/>
        <v/>
      </c>
      <c r="AR1383" s="451"/>
      <c r="AS1383" s="434" t="str">
        <f t="shared" si="1297"/>
        <v/>
      </c>
      <c r="AT1383" s="389"/>
      <c r="AU1383" s="435" t="str">
        <f t="shared" si="1298"/>
        <v/>
      </c>
      <c r="AV1383" s="364" t="str">
        <f t="shared" si="1299"/>
        <v/>
      </c>
      <c r="AW1383" s="389"/>
      <c r="AX1383" s="365" t="str">
        <f t="shared" si="1300"/>
        <v/>
      </c>
      <c r="AY1383" s="366" t="str">
        <f t="shared" si="1288"/>
        <v/>
      </c>
      <c r="AZ1383" s="358" t="str">
        <f t="shared" si="1289"/>
        <v/>
      </c>
      <c r="BA1383" s="366" t="str">
        <f t="shared" si="1290"/>
        <v/>
      </c>
      <c r="BB1383" s="358" t="str">
        <f t="shared" si="1291"/>
        <v/>
      </c>
      <c r="BC1383" s="366" t="str">
        <f t="shared" si="1292"/>
        <v/>
      </c>
      <c r="BD1383" s="367" t="str">
        <f t="shared" si="1293"/>
        <v/>
      </c>
      <c r="BE1383" s="356"/>
      <c r="BF1383" s="356"/>
      <c r="BG1383" s="356"/>
      <c r="BH1383" s="356"/>
    </row>
    <row r="1384" spans="1:60" ht="21.75" thickBot="1" x14ac:dyDescent="0.4">
      <c r="A1384" s="368" t="s">
        <v>293</v>
      </c>
      <c r="B1384" s="381"/>
      <c r="C1384" s="372"/>
      <c r="D1384" s="382"/>
      <c r="E1384" s="372"/>
      <c r="F1384" s="380"/>
      <c r="G1384" s="355"/>
      <c r="H1384" s="355"/>
      <c r="I1384" s="355"/>
      <c r="J1384" s="355"/>
      <c r="Q1384" s="364" t="str">
        <f t="shared" si="1274"/>
        <v/>
      </c>
      <c r="R1384" s="388"/>
      <c r="S1384" s="364" t="str">
        <f t="shared" si="1275"/>
        <v/>
      </c>
      <c r="T1384" s="445" t="str">
        <f t="shared" si="1276"/>
        <v/>
      </c>
      <c r="U1384" s="388"/>
      <c r="V1384" s="445" t="str">
        <f t="shared" si="1277"/>
        <v/>
      </c>
      <c r="W1384" s="388"/>
      <c r="X1384" s="445" t="str">
        <f t="shared" si="1278"/>
        <v/>
      </c>
      <c r="Y1384" s="364" t="str">
        <f t="shared" si="1279"/>
        <v/>
      </c>
      <c r="Z1384" s="388"/>
      <c r="AA1384" s="364" t="str">
        <f t="shared" si="1280"/>
        <v/>
      </c>
      <c r="AB1384" s="445" t="str">
        <f t="shared" si="1281"/>
        <v/>
      </c>
      <c r="AC1384" s="388"/>
      <c r="AD1384" s="445" t="str">
        <f t="shared" si="1282"/>
        <v/>
      </c>
      <c r="AE1384" s="364" t="str">
        <f t="shared" si="1283"/>
        <v/>
      </c>
      <c r="AF1384" s="388"/>
      <c r="AG1384" s="364"/>
      <c r="AH1384" s="445" t="str">
        <f t="shared" si="1284"/>
        <v/>
      </c>
      <c r="AI1384" s="388"/>
      <c r="AJ1384" s="445" t="str">
        <f t="shared" si="1285"/>
        <v/>
      </c>
      <c r="AK1384" s="364" t="str">
        <f t="shared" si="1286"/>
        <v/>
      </c>
      <c r="AL1384" s="388"/>
      <c r="AM1384" s="364" t="str">
        <f t="shared" si="1287"/>
        <v/>
      </c>
      <c r="AN1384" s="445" t="str">
        <f t="shared" si="1294"/>
        <v/>
      </c>
      <c r="AO1384" s="388"/>
      <c r="AP1384" s="445" t="str">
        <f t="shared" si="1295"/>
        <v/>
      </c>
      <c r="AQ1384" s="434"/>
      <c r="AR1384" s="451"/>
      <c r="AS1384" s="434"/>
      <c r="AT1384" s="389"/>
      <c r="AU1384" s="435"/>
      <c r="AV1384" s="364"/>
      <c r="AW1384" s="389"/>
      <c r="AX1384" s="365" t="str">
        <f t="shared" si="1300"/>
        <v/>
      </c>
      <c r="AY1384" s="366" t="str">
        <f t="shared" si="1288"/>
        <v/>
      </c>
      <c r="AZ1384" s="358" t="str">
        <f t="shared" si="1289"/>
        <v/>
      </c>
      <c r="BA1384" s="366" t="str">
        <f t="shared" si="1290"/>
        <v/>
      </c>
      <c r="BB1384" s="358" t="str">
        <f t="shared" si="1291"/>
        <v/>
      </c>
      <c r="BC1384" s="366" t="str">
        <f t="shared" si="1292"/>
        <v/>
      </c>
      <c r="BD1384" s="367" t="str">
        <f t="shared" si="1293"/>
        <v/>
      </c>
      <c r="BE1384" s="356"/>
      <c r="BF1384" s="356"/>
      <c r="BG1384" s="356"/>
      <c r="BH1384" s="356"/>
    </row>
    <row r="1385" spans="1:60" ht="21.75" thickBot="1" x14ac:dyDescent="0.4">
      <c r="A1385" s="368" t="s">
        <v>294</v>
      </c>
      <c r="B1385" s="381"/>
      <c r="C1385" s="372"/>
      <c r="D1385" s="368" t="s">
        <v>284</v>
      </c>
      <c r="E1385" s="374"/>
      <c r="F1385" s="375" t="str">
        <f>IF(B1385&gt;0,(B1385-B1384)/B1384,"")</f>
        <v/>
      </c>
      <c r="G1385" s="355"/>
      <c r="H1385" s="355"/>
      <c r="I1385" s="355"/>
      <c r="J1385" s="355"/>
      <c r="Q1385" s="364" t="str">
        <f t="shared" si="1274"/>
        <v/>
      </c>
      <c r="R1385" s="388"/>
      <c r="S1385" s="364" t="str">
        <f t="shared" si="1275"/>
        <v/>
      </c>
      <c r="T1385" s="445" t="str">
        <f t="shared" si="1276"/>
        <v/>
      </c>
      <c r="U1385" s="388"/>
      <c r="V1385" s="445" t="str">
        <f t="shared" si="1277"/>
        <v/>
      </c>
      <c r="W1385" s="388"/>
      <c r="X1385" s="445" t="str">
        <f t="shared" si="1278"/>
        <v/>
      </c>
      <c r="Y1385" s="364" t="str">
        <f t="shared" si="1279"/>
        <v/>
      </c>
      <c r="Z1385" s="388"/>
      <c r="AA1385" s="364" t="str">
        <f t="shared" si="1280"/>
        <v/>
      </c>
      <c r="AB1385" s="445" t="str">
        <f t="shared" si="1281"/>
        <v/>
      </c>
      <c r="AC1385" s="388"/>
      <c r="AD1385" s="445" t="str">
        <f t="shared" si="1282"/>
        <v/>
      </c>
      <c r="AE1385" s="364" t="str">
        <f t="shared" si="1283"/>
        <v/>
      </c>
      <c r="AF1385" s="388"/>
      <c r="AG1385" s="364"/>
      <c r="AH1385" s="445" t="str">
        <f t="shared" si="1284"/>
        <v/>
      </c>
      <c r="AI1385" s="388"/>
      <c r="AJ1385" s="445" t="str">
        <f t="shared" si="1285"/>
        <v/>
      </c>
      <c r="AK1385" s="364" t="str">
        <f t="shared" si="1286"/>
        <v/>
      </c>
      <c r="AL1385" s="388"/>
      <c r="AM1385" s="364" t="str">
        <f t="shared" si="1287"/>
        <v/>
      </c>
      <c r="AN1385" s="445" t="str">
        <f t="shared" si="1294"/>
        <v/>
      </c>
      <c r="AO1385" s="388"/>
      <c r="AP1385" s="445" t="str">
        <f t="shared" si="1295"/>
        <v/>
      </c>
      <c r="AQ1385" s="434"/>
      <c r="AR1385" s="451"/>
      <c r="AS1385" s="434"/>
      <c r="AT1385" s="389"/>
      <c r="AU1385" s="435"/>
      <c r="AV1385" s="364"/>
      <c r="AW1385" s="389"/>
      <c r="AX1385" s="365" t="str">
        <f t="shared" si="1300"/>
        <v/>
      </c>
      <c r="AY1385" s="366" t="str">
        <f t="shared" si="1288"/>
        <v/>
      </c>
      <c r="AZ1385" s="358" t="str">
        <f t="shared" si="1289"/>
        <v/>
      </c>
      <c r="BA1385" s="366" t="str">
        <f t="shared" si="1290"/>
        <v/>
      </c>
      <c r="BB1385" s="358" t="str">
        <f t="shared" si="1291"/>
        <v/>
      </c>
      <c r="BC1385" s="366" t="str">
        <f t="shared" si="1292"/>
        <v/>
      </c>
      <c r="BD1385" s="367" t="str">
        <f t="shared" si="1293"/>
        <v/>
      </c>
      <c r="BE1385" s="356"/>
      <c r="BF1385" s="356"/>
      <c r="BG1385" s="356"/>
      <c r="BH1385" s="356"/>
    </row>
    <row r="1386" spans="1:60" ht="21.75" thickBot="1" x14ac:dyDescent="0.4">
      <c r="A1386" s="368" t="s">
        <v>295</v>
      </c>
      <c r="B1386" s="381"/>
      <c r="C1386" s="372"/>
      <c r="D1386" s="368" t="s">
        <v>286</v>
      </c>
      <c r="E1386" s="374"/>
      <c r="F1386" s="375" t="str">
        <f>IF(B1386&gt;0,(B1386-B1384)/B1384,"")</f>
        <v/>
      </c>
      <c r="G1386" s="355"/>
      <c r="H1386" s="355"/>
      <c r="I1386" s="355"/>
      <c r="J1386" s="355"/>
      <c r="Q1386" s="364" t="str">
        <f t="shared" si="1274"/>
        <v/>
      </c>
      <c r="R1386" s="388"/>
      <c r="S1386" s="364" t="str">
        <f t="shared" si="1275"/>
        <v/>
      </c>
      <c r="T1386" s="445" t="str">
        <f t="shared" si="1276"/>
        <v/>
      </c>
      <c r="U1386" s="388"/>
      <c r="V1386" s="445" t="str">
        <f t="shared" si="1277"/>
        <v/>
      </c>
      <c r="W1386" s="388"/>
      <c r="X1386" s="445" t="str">
        <f t="shared" si="1278"/>
        <v/>
      </c>
      <c r="Y1386" s="364" t="str">
        <f t="shared" si="1279"/>
        <v/>
      </c>
      <c r="Z1386" s="388"/>
      <c r="AA1386" s="364" t="str">
        <f t="shared" si="1280"/>
        <v/>
      </c>
      <c r="AB1386" s="445" t="str">
        <f t="shared" si="1281"/>
        <v/>
      </c>
      <c r="AC1386" s="388"/>
      <c r="AD1386" s="445" t="str">
        <f t="shared" si="1282"/>
        <v/>
      </c>
      <c r="AE1386" s="364" t="str">
        <f t="shared" si="1283"/>
        <v/>
      </c>
      <c r="AF1386" s="388"/>
      <c r="AG1386" s="364"/>
      <c r="AH1386" s="445" t="str">
        <f t="shared" si="1284"/>
        <v/>
      </c>
      <c r="AI1386" s="388"/>
      <c r="AJ1386" s="445" t="str">
        <f t="shared" si="1285"/>
        <v/>
      </c>
      <c r="AK1386" s="364" t="str">
        <f t="shared" si="1286"/>
        <v/>
      </c>
      <c r="AL1386" s="388"/>
      <c r="AM1386" s="364" t="str">
        <f t="shared" si="1287"/>
        <v/>
      </c>
      <c r="AN1386" s="445" t="str">
        <f t="shared" si="1294"/>
        <v/>
      </c>
      <c r="AO1386" s="388"/>
      <c r="AP1386" s="445" t="str">
        <f t="shared" si="1295"/>
        <v/>
      </c>
      <c r="AQ1386" s="434"/>
      <c r="AR1386" s="451"/>
      <c r="AS1386" s="434"/>
      <c r="AT1386" s="389"/>
      <c r="AU1386" s="435"/>
      <c r="AV1386" s="364"/>
      <c r="AW1386" s="389"/>
      <c r="AX1386" s="365" t="str">
        <f>IF(A1386="16) Qual porcentagem dos recursos financeiros de São Carlos será investida em abastecimento de água e estruturas de saneamento em 2050?   ",F1386,"")</f>
        <v/>
      </c>
      <c r="AY1386" s="366" t="str">
        <f t="shared" si="1288"/>
        <v/>
      </c>
      <c r="AZ1386" s="358" t="str">
        <f t="shared" si="1289"/>
        <v/>
      </c>
      <c r="BA1386" s="366" t="str">
        <f t="shared" si="1290"/>
        <v/>
      </c>
      <c r="BB1386" s="358" t="str">
        <f t="shared" si="1291"/>
        <v/>
      </c>
      <c r="BC1386" s="366" t="str">
        <f t="shared" si="1292"/>
        <v/>
      </c>
      <c r="BD1386" s="367" t="str">
        <f t="shared" si="1293"/>
        <v/>
      </c>
      <c r="BE1386" s="356"/>
      <c r="BF1386" s="356"/>
      <c r="BG1386" s="356"/>
      <c r="BH1386" s="356"/>
    </row>
    <row r="1387" spans="1:60" ht="21.75" thickBot="1" x14ac:dyDescent="0.4">
      <c r="A1387" s="355"/>
      <c r="B1387" s="355"/>
      <c r="C1387" s="355"/>
      <c r="D1387" s="355"/>
      <c r="E1387" s="355"/>
      <c r="F1387" s="383"/>
      <c r="G1387" s="355"/>
      <c r="H1387" s="823" t="s">
        <v>296</v>
      </c>
      <c r="I1387" s="823"/>
      <c r="J1387" s="355"/>
      <c r="Q1387" s="364" t="str">
        <f t="shared" si="1274"/>
        <v/>
      </c>
      <c r="R1387" s="388"/>
      <c r="S1387" s="364" t="str">
        <f t="shared" si="1275"/>
        <v/>
      </c>
      <c r="T1387" s="445" t="str">
        <f t="shared" si="1276"/>
        <v/>
      </c>
      <c r="U1387" s="388"/>
      <c r="V1387" s="445" t="str">
        <f t="shared" si="1277"/>
        <v/>
      </c>
      <c r="W1387" s="388"/>
      <c r="X1387" s="445" t="str">
        <f t="shared" si="1278"/>
        <v/>
      </c>
      <c r="Y1387" s="364" t="str">
        <f t="shared" si="1279"/>
        <v/>
      </c>
      <c r="Z1387" s="388"/>
      <c r="AA1387" s="364" t="str">
        <f t="shared" si="1280"/>
        <v/>
      </c>
      <c r="AB1387" s="445" t="str">
        <f t="shared" si="1281"/>
        <v/>
      </c>
      <c r="AC1387" s="388"/>
      <c r="AD1387" s="445" t="str">
        <f t="shared" si="1282"/>
        <v/>
      </c>
      <c r="AE1387" s="364" t="str">
        <f t="shared" si="1283"/>
        <v/>
      </c>
      <c r="AF1387" s="388"/>
      <c r="AG1387" s="364"/>
      <c r="AH1387" s="445" t="str">
        <f t="shared" si="1284"/>
        <v/>
      </c>
      <c r="AI1387" s="388"/>
      <c r="AJ1387" s="445" t="str">
        <f t="shared" si="1285"/>
        <v/>
      </c>
      <c r="AK1387" s="364" t="str">
        <f t="shared" si="1286"/>
        <v/>
      </c>
      <c r="AL1387" s="388"/>
      <c r="AM1387" s="364" t="str">
        <f t="shared" si="1287"/>
        <v/>
      </c>
      <c r="AN1387" s="445" t="str">
        <f t="shared" si="1294"/>
        <v/>
      </c>
      <c r="AO1387" s="388"/>
      <c r="AP1387" s="445" t="str">
        <f t="shared" si="1295"/>
        <v/>
      </c>
      <c r="AQ1387" s="434" t="str">
        <f t="shared" si="1296"/>
        <v/>
      </c>
      <c r="AR1387" s="451"/>
      <c r="AS1387" s="434" t="str">
        <f t="shared" si="1297"/>
        <v/>
      </c>
      <c r="AT1387" s="389"/>
      <c r="AU1387" s="435" t="str">
        <f t="shared" si="1298"/>
        <v/>
      </c>
      <c r="AV1387" s="364" t="str">
        <f t="shared" si="1299"/>
        <v/>
      </c>
      <c r="AW1387" s="389"/>
      <c r="AX1387" s="365" t="str">
        <f t="shared" si="1300"/>
        <v/>
      </c>
      <c r="AY1387" s="366" t="str">
        <f t="shared" si="1288"/>
        <v/>
      </c>
      <c r="AZ1387" s="358" t="str">
        <f t="shared" si="1289"/>
        <v/>
      </c>
      <c r="BA1387" s="366" t="str">
        <f t="shared" si="1290"/>
        <v/>
      </c>
      <c r="BB1387" s="358" t="str">
        <f t="shared" si="1291"/>
        <v/>
      </c>
      <c r="BC1387" s="366" t="str">
        <f t="shared" si="1292"/>
        <v/>
      </c>
      <c r="BD1387" s="367" t="str">
        <f t="shared" si="1293"/>
        <v/>
      </c>
      <c r="BE1387" s="356"/>
      <c r="BF1387" s="356"/>
      <c r="BG1387" s="356"/>
      <c r="BH1387" s="356"/>
    </row>
    <row r="1388" spans="1:60" ht="21.75" thickBot="1" x14ac:dyDescent="0.4">
      <c r="A1388" s="368" t="s">
        <v>297</v>
      </c>
      <c r="B1388" s="820" t="s">
        <v>460</v>
      </c>
      <c r="C1388" s="821"/>
      <c r="D1388" s="821"/>
      <c r="E1388" s="821"/>
      <c r="F1388" s="821"/>
      <c r="G1388" s="822"/>
      <c r="H1388" s="819">
        <v>0</v>
      </c>
      <c r="I1388" s="819"/>
      <c r="J1388" s="355"/>
      <c r="Q1388" s="364" t="str">
        <f t="shared" si="1274"/>
        <v/>
      </c>
      <c r="R1388" s="388"/>
      <c r="S1388" s="364" t="str">
        <f t="shared" si="1275"/>
        <v/>
      </c>
      <c r="T1388" s="445" t="str">
        <f t="shared" si="1276"/>
        <v/>
      </c>
      <c r="U1388" s="388"/>
      <c r="V1388" s="445" t="str">
        <f t="shared" si="1277"/>
        <v/>
      </c>
      <c r="W1388" s="388"/>
      <c r="X1388" s="445" t="str">
        <f t="shared" si="1278"/>
        <v/>
      </c>
      <c r="Y1388" s="364" t="str">
        <f t="shared" si="1279"/>
        <v/>
      </c>
      <c r="Z1388" s="388"/>
      <c r="AA1388" s="364" t="str">
        <f t="shared" si="1280"/>
        <v/>
      </c>
      <c r="AB1388" s="445" t="str">
        <f t="shared" si="1281"/>
        <v/>
      </c>
      <c r="AC1388" s="388"/>
      <c r="AD1388" s="445" t="str">
        <f t="shared" si="1282"/>
        <v/>
      </c>
      <c r="AE1388" s="364" t="str">
        <f t="shared" si="1283"/>
        <v/>
      </c>
      <c r="AF1388" s="388"/>
      <c r="AG1388" s="364"/>
      <c r="AH1388" s="445" t="str">
        <f t="shared" si="1284"/>
        <v/>
      </c>
      <c r="AI1388" s="388"/>
      <c r="AJ1388" s="445" t="str">
        <f t="shared" si="1285"/>
        <v/>
      </c>
      <c r="AK1388" s="364" t="str">
        <f t="shared" si="1286"/>
        <v/>
      </c>
      <c r="AL1388" s="388"/>
      <c r="AM1388" s="364" t="str">
        <f t="shared" si="1287"/>
        <v/>
      </c>
      <c r="AN1388" s="445" t="str">
        <f t="shared" si="1294"/>
        <v/>
      </c>
      <c r="AO1388" s="388"/>
      <c r="AP1388" s="445" t="str">
        <f t="shared" si="1295"/>
        <v/>
      </c>
      <c r="AQ1388" s="434" t="str">
        <f t="shared" si="1296"/>
        <v/>
      </c>
      <c r="AR1388" s="451"/>
      <c r="AS1388" s="434" t="str">
        <f t="shared" si="1297"/>
        <v/>
      </c>
      <c r="AT1388" s="389"/>
      <c r="AU1388" s="435" t="str">
        <f t="shared" si="1298"/>
        <v/>
      </c>
      <c r="AV1388" s="364" t="str">
        <f t="shared" si="1299"/>
        <v/>
      </c>
      <c r="AW1388" s="389"/>
      <c r="AX1388" s="365" t="str">
        <f t="shared" si="1300"/>
        <v/>
      </c>
      <c r="AY1388" s="366">
        <f t="shared" si="1288"/>
        <v>0</v>
      </c>
      <c r="AZ1388" s="358" t="str">
        <f t="shared" si="1289"/>
        <v/>
      </c>
      <c r="BA1388" s="366" t="str">
        <f t="shared" si="1290"/>
        <v/>
      </c>
      <c r="BB1388" s="358" t="str">
        <f t="shared" si="1291"/>
        <v/>
      </c>
      <c r="BC1388" s="366" t="str">
        <f t="shared" si="1292"/>
        <v/>
      </c>
      <c r="BD1388" s="367" t="str">
        <f t="shared" si="1293"/>
        <v/>
      </c>
      <c r="BE1388" s="356"/>
      <c r="BF1388" s="356"/>
      <c r="BG1388" s="356"/>
      <c r="BH1388" s="356"/>
    </row>
    <row r="1389" spans="1:60" ht="21.75" thickBot="1" x14ac:dyDescent="0.4">
      <c r="A1389" s="368" t="s">
        <v>299</v>
      </c>
      <c r="B1389" s="820" t="s">
        <v>461</v>
      </c>
      <c r="C1389" s="821"/>
      <c r="D1389" s="821"/>
      <c r="E1389" s="821"/>
      <c r="F1389" s="821"/>
      <c r="G1389" s="822"/>
      <c r="H1389" s="819">
        <v>0</v>
      </c>
      <c r="I1389" s="819"/>
      <c r="J1389" s="355"/>
      <c r="Q1389" s="364" t="str">
        <f t="shared" si="1274"/>
        <v/>
      </c>
      <c r="R1389" s="388"/>
      <c r="S1389" s="364" t="str">
        <f t="shared" si="1275"/>
        <v/>
      </c>
      <c r="T1389" s="445" t="str">
        <f t="shared" si="1276"/>
        <v/>
      </c>
      <c r="U1389" s="388"/>
      <c r="V1389" s="445" t="str">
        <f t="shared" si="1277"/>
        <v/>
      </c>
      <c r="W1389" s="388"/>
      <c r="X1389" s="445" t="str">
        <f t="shared" si="1278"/>
        <v/>
      </c>
      <c r="Y1389" s="364" t="str">
        <f t="shared" si="1279"/>
        <v/>
      </c>
      <c r="Z1389" s="388"/>
      <c r="AA1389" s="364" t="str">
        <f t="shared" si="1280"/>
        <v/>
      </c>
      <c r="AB1389" s="445" t="str">
        <f t="shared" si="1281"/>
        <v/>
      </c>
      <c r="AC1389" s="388"/>
      <c r="AD1389" s="445" t="str">
        <f t="shared" si="1282"/>
        <v/>
      </c>
      <c r="AE1389" s="364" t="str">
        <f t="shared" si="1283"/>
        <v/>
      </c>
      <c r="AF1389" s="388"/>
      <c r="AG1389" s="364"/>
      <c r="AH1389" s="445" t="str">
        <f t="shared" si="1284"/>
        <v/>
      </c>
      <c r="AI1389" s="388"/>
      <c r="AJ1389" s="445" t="str">
        <f t="shared" si="1285"/>
        <v/>
      </c>
      <c r="AK1389" s="364" t="str">
        <f t="shared" si="1286"/>
        <v/>
      </c>
      <c r="AL1389" s="388"/>
      <c r="AM1389" s="364" t="str">
        <f t="shared" si="1287"/>
        <v/>
      </c>
      <c r="AN1389" s="445" t="str">
        <f t="shared" si="1294"/>
        <v/>
      </c>
      <c r="AO1389" s="388"/>
      <c r="AP1389" s="445" t="str">
        <f t="shared" si="1295"/>
        <v/>
      </c>
      <c r="AQ1389" s="434" t="str">
        <f t="shared" si="1296"/>
        <v/>
      </c>
      <c r="AR1389" s="451"/>
      <c r="AS1389" s="434" t="str">
        <f t="shared" si="1297"/>
        <v/>
      </c>
      <c r="AT1389" s="389"/>
      <c r="AU1389" s="435" t="str">
        <f t="shared" si="1298"/>
        <v/>
      </c>
      <c r="AV1389" s="364" t="str">
        <f t="shared" si="1299"/>
        <v/>
      </c>
      <c r="AW1389" s="389"/>
      <c r="AX1389" s="365" t="str">
        <f t="shared" si="1300"/>
        <v/>
      </c>
      <c r="AY1389" s="366" t="str">
        <f t="shared" si="1288"/>
        <v/>
      </c>
      <c r="AZ1389" s="358">
        <f t="shared" si="1289"/>
        <v>0</v>
      </c>
      <c r="BA1389" s="366" t="str">
        <f t="shared" si="1290"/>
        <v/>
      </c>
      <c r="BB1389" s="358" t="str">
        <f t="shared" si="1291"/>
        <v/>
      </c>
      <c r="BC1389" s="366" t="str">
        <f t="shared" si="1292"/>
        <v/>
      </c>
      <c r="BD1389" s="367" t="str">
        <f t="shared" si="1293"/>
        <v/>
      </c>
      <c r="BE1389" s="356"/>
      <c r="BF1389" s="356"/>
      <c r="BG1389" s="356"/>
      <c r="BH1389" s="356"/>
    </row>
    <row r="1390" spans="1:60" ht="21.75" thickBot="1" x14ac:dyDescent="0.4">
      <c r="A1390" s="368" t="s">
        <v>301</v>
      </c>
      <c r="B1390" s="820" t="s">
        <v>462</v>
      </c>
      <c r="C1390" s="821"/>
      <c r="D1390" s="821"/>
      <c r="E1390" s="821"/>
      <c r="F1390" s="821"/>
      <c r="G1390" s="822"/>
      <c r="H1390" s="819">
        <v>0</v>
      </c>
      <c r="I1390" s="819"/>
      <c r="J1390" s="355"/>
      <c r="Q1390" s="364" t="str">
        <f t="shared" si="1274"/>
        <v/>
      </c>
      <c r="R1390" s="388"/>
      <c r="S1390" s="364" t="str">
        <f t="shared" si="1275"/>
        <v/>
      </c>
      <c r="T1390" s="445" t="str">
        <f t="shared" si="1276"/>
        <v/>
      </c>
      <c r="U1390" s="388"/>
      <c r="V1390" s="445" t="str">
        <f t="shared" si="1277"/>
        <v/>
      </c>
      <c r="W1390" s="388"/>
      <c r="X1390" s="445" t="str">
        <f t="shared" si="1278"/>
        <v/>
      </c>
      <c r="Y1390" s="364" t="str">
        <f t="shared" si="1279"/>
        <v/>
      </c>
      <c r="Z1390" s="388"/>
      <c r="AA1390" s="364" t="str">
        <f t="shared" si="1280"/>
        <v/>
      </c>
      <c r="AB1390" s="445" t="str">
        <f t="shared" si="1281"/>
        <v/>
      </c>
      <c r="AC1390" s="388"/>
      <c r="AD1390" s="445" t="str">
        <f t="shared" si="1282"/>
        <v/>
      </c>
      <c r="AE1390" s="364" t="str">
        <f t="shared" si="1283"/>
        <v/>
      </c>
      <c r="AF1390" s="388"/>
      <c r="AG1390" s="364"/>
      <c r="AH1390" s="445" t="str">
        <f t="shared" si="1284"/>
        <v/>
      </c>
      <c r="AI1390" s="388"/>
      <c r="AJ1390" s="445" t="str">
        <f t="shared" si="1285"/>
        <v/>
      </c>
      <c r="AK1390" s="364" t="str">
        <f t="shared" si="1286"/>
        <v/>
      </c>
      <c r="AL1390" s="388"/>
      <c r="AM1390" s="364" t="str">
        <f t="shared" si="1287"/>
        <v/>
      </c>
      <c r="AN1390" s="445" t="str">
        <f t="shared" si="1294"/>
        <v/>
      </c>
      <c r="AO1390" s="388"/>
      <c r="AP1390" s="445" t="str">
        <f t="shared" si="1295"/>
        <v/>
      </c>
      <c r="AQ1390" s="434" t="str">
        <f t="shared" si="1296"/>
        <v/>
      </c>
      <c r="AR1390" s="451"/>
      <c r="AS1390" s="434" t="str">
        <f t="shared" si="1297"/>
        <v/>
      </c>
      <c r="AT1390" s="389"/>
      <c r="AU1390" s="435" t="str">
        <f t="shared" si="1298"/>
        <v/>
      </c>
      <c r="AV1390" s="364" t="str">
        <f t="shared" si="1299"/>
        <v/>
      </c>
      <c r="AW1390" s="389"/>
      <c r="AX1390" s="365" t="str">
        <f t="shared" si="1300"/>
        <v/>
      </c>
      <c r="AY1390" s="366" t="str">
        <f t="shared" si="1288"/>
        <v/>
      </c>
      <c r="AZ1390" s="358" t="str">
        <f t="shared" si="1289"/>
        <v/>
      </c>
      <c r="BA1390" s="366">
        <f t="shared" si="1290"/>
        <v>0</v>
      </c>
      <c r="BB1390" s="358" t="str">
        <f t="shared" si="1291"/>
        <v/>
      </c>
      <c r="BC1390" s="366" t="str">
        <f t="shared" si="1292"/>
        <v/>
      </c>
      <c r="BD1390" s="367" t="str">
        <f t="shared" si="1293"/>
        <v/>
      </c>
      <c r="BE1390" s="356"/>
      <c r="BF1390" s="356"/>
      <c r="BG1390" s="356"/>
      <c r="BH1390" s="356"/>
    </row>
    <row r="1391" spans="1:60" ht="21.75" thickBot="1" x14ac:dyDescent="0.4">
      <c r="A1391" s="368" t="s">
        <v>302</v>
      </c>
      <c r="B1391" s="820" t="s">
        <v>463</v>
      </c>
      <c r="C1391" s="821"/>
      <c r="D1391" s="821"/>
      <c r="E1391" s="821"/>
      <c r="F1391" s="821"/>
      <c r="G1391" s="822"/>
      <c r="H1391" s="819">
        <v>0</v>
      </c>
      <c r="I1391" s="819"/>
      <c r="J1391" s="355"/>
      <c r="Q1391" s="364" t="str">
        <f t="shared" si="1274"/>
        <v/>
      </c>
      <c r="R1391" s="388"/>
      <c r="S1391" s="364" t="str">
        <f t="shared" si="1275"/>
        <v/>
      </c>
      <c r="T1391" s="445" t="str">
        <f t="shared" si="1276"/>
        <v/>
      </c>
      <c r="U1391" s="388"/>
      <c r="V1391" s="445" t="str">
        <f t="shared" si="1277"/>
        <v/>
      </c>
      <c r="W1391" s="388"/>
      <c r="X1391" s="445" t="str">
        <f t="shared" si="1278"/>
        <v/>
      </c>
      <c r="Y1391" s="364" t="str">
        <f t="shared" si="1279"/>
        <v/>
      </c>
      <c r="Z1391" s="388"/>
      <c r="AA1391" s="364" t="str">
        <f t="shared" si="1280"/>
        <v/>
      </c>
      <c r="AB1391" s="445" t="str">
        <f t="shared" si="1281"/>
        <v/>
      </c>
      <c r="AC1391" s="388"/>
      <c r="AD1391" s="445" t="str">
        <f t="shared" si="1282"/>
        <v/>
      </c>
      <c r="AE1391" s="364" t="str">
        <f t="shared" si="1283"/>
        <v/>
      </c>
      <c r="AF1391" s="388"/>
      <c r="AG1391" s="364"/>
      <c r="AH1391" s="445" t="str">
        <f t="shared" si="1284"/>
        <v/>
      </c>
      <c r="AI1391" s="388"/>
      <c r="AJ1391" s="445" t="str">
        <f t="shared" si="1285"/>
        <v/>
      </c>
      <c r="AK1391" s="364" t="str">
        <f t="shared" si="1286"/>
        <v/>
      </c>
      <c r="AL1391" s="388"/>
      <c r="AM1391" s="364" t="str">
        <f t="shared" si="1287"/>
        <v/>
      </c>
      <c r="AN1391" s="445" t="str">
        <f t="shared" si="1294"/>
        <v/>
      </c>
      <c r="AO1391" s="388"/>
      <c r="AP1391" s="445" t="str">
        <f t="shared" si="1295"/>
        <v/>
      </c>
      <c r="AQ1391" s="434" t="str">
        <f t="shared" si="1296"/>
        <v/>
      </c>
      <c r="AR1391" s="451"/>
      <c r="AS1391" s="434" t="str">
        <f t="shared" si="1297"/>
        <v/>
      </c>
      <c r="AT1391" s="389"/>
      <c r="AU1391" s="435" t="str">
        <f t="shared" si="1298"/>
        <v/>
      </c>
      <c r="AV1391" s="364" t="str">
        <f t="shared" si="1299"/>
        <v/>
      </c>
      <c r="AW1391" s="389"/>
      <c r="AX1391" s="365" t="str">
        <f t="shared" si="1300"/>
        <v/>
      </c>
      <c r="AY1391" s="366" t="str">
        <f t="shared" si="1288"/>
        <v/>
      </c>
      <c r="AZ1391" s="358" t="str">
        <f t="shared" si="1289"/>
        <v/>
      </c>
      <c r="BA1391" s="366" t="str">
        <f t="shared" si="1290"/>
        <v/>
      </c>
      <c r="BB1391" s="358">
        <f t="shared" si="1291"/>
        <v>0</v>
      </c>
      <c r="BC1391" s="366" t="str">
        <f t="shared" si="1292"/>
        <v/>
      </c>
      <c r="BD1391" s="367" t="str">
        <f t="shared" si="1293"/>
        <v/>
      </c>
      <c r="BE1391" s="356"/>
      <c r="BF1391" s="356"/>
      <c r="BG1391" s="356"/>
      <c r="BH1391" s="356"/>
    </row>
    <row r="1392" spans="1:60" ht="21.75" thickBot="1" x14ac:dyDescent="0.4">
      <c r="A1392" s="368" t="s">
        <v>303</v>
      </c>
      <c r="B1392" s="820" t="s">
        <v>464</v>
      </c>
      <c r="C1392" s="821"/>
      <c r="D1392" s="821"/>
      <c r="E1392" s="821"/>
      <c r="F1392" s="821"/>
      <c r="G1392" s="822"/>
      <c r="H1392" s="819">
        <v>1</v>
      </c>
      <c r="I1392" s="819"/>
      <c r="J1392" s="355"/>
      <c r="Q1392" s="364" t="str">
        <f t="shared" si="1274"/>
        <v/>
      </c>
      <c r="R1392" s="388"/>
      <c r="S1392" s="364" t="str">
        <f t="shared" si="1275"/>
        <v/>
      </c>
      <c r="T1392" s="445" t="str">
        <f t="shared" si="1276"/>
        <v/>
      </c>
      <c r="U1392" s="388"/>
      <c r="V1392" s="445" t="str">
        <f t="shared" si="1277"/>
        <v/>
      </c>
      <c r="W1392" s="388"/>
      <c r="X1392" s="445" t="str">
        <f t="shared" si="1278"/>
        <v/>
      </c>
      <c r="Y1392" s="364" t="str">
        <f t="shared" si="1279"/>
        <v/>
      </c>
      <c r="Z1392" s="388"/>
      <c r="AA1392" s="364" t="str">
        <f t="shared" si="1280"/>
        <v/>
      </c>
      <c r="AB1392" s="445" t="str">
        <f t="shared" si="1281"/>
        <v/>
      </c>
      <c r="AC1392" s="388"/>
      <c r="AD1392" s="445" t="str">
        <f t="shared" si="1282"/>
        <v/>
      </c>
      <c r="AE1392" s="364" t="str">
        <f t="shared" si="1283"/>
        <v/>
      </c>
      <c r="AF1392" s="388"/>
      <c r="AG1392" s="364"/>
      <c r="AH1392" s="445" t="str">
        <f t="shared" si="1284"/>
        <v/>
      </c>
      <c r="AI1392" s="388"/>
      <c r="AJ1392" s="445" t="str">
        <f t="shared" si="1285"/>
        <v/>
      </c>
      <c r="AK1392" s="364" t="str">
        <f t="shared" si="1286"/>
        <v/>
      </c>
      <c r="AL1392" s="388"/>
      <c r="AM1392" s="364" t="str">
        <f t="shared" si="1287"/>
        <v/>
      </c>
      <c r="AN1392" s="445" t="str">
        <f t="shared" si="1294"/>
        <v/>
      </c>
      <c r="AO1392" s="388"/>
      <c r="AP1392" s="445" t="str">
        <f t="shared" si="1295"/>
        <v/>
      </c>
      <c r="AQ1392" s="434" t="str">
        <f t="shared" si="1296"/>
        <v/>
      </c>
      <c r="AR1392" s="451"/>
      <c r="AS1392" s="434" t="str">
        <f t="shared" si="1297"/>
        <v/>
      </c>
      <c r="AT1392" s="389"/>
      <c r="AU1392" s="435" t="str">
        <f t="shared" si="1298"/>
        <v/>
      </c>
      <c r="AV1392" s="364" t="str">
        <f t="shared" si="1299"/>
        <v/>
      </c>
      <c r="AW1392" s="389"/>
      <c r="AX1392" s="365" t="str">
        <f t="shared" si="1300"/>
        <v/>
      </c>
      <c r="AY1392" s="366" t="str">
        <f t="shared" si="1288"/>
        <v/>
      </c>
      <c r="AZ1392" s="358" t="str">
        <f t="shared" si="1289"/>
        <v/>
      </c>
      <c r="BA1392" s="366" t="str">
        <f t="shared" si="1290"/>
        <v/>
      </c>
      <c r="BB1392" s="358" t="str">
        <f t="shared" si="1291"/>
        <v/>
      </c>
      <c r="BC1392" s="366">
        <f t="shared" si="1292"/>
        <v>1</v>
      </c>
      <c r="BD1392" s="367" t="str">
        <f t="shared" si="1293"/>
        <v/>
      </c>
      <c r="BE1392" s="356"/>
      <c r="BF1392" s="356"/>
      <c r="BG1392" s="356"/>
      <c r="BH1392" s="356"/>
    </row>
    <row r="1393" spans="1:83" ht="21.75" thickBot="1" x14ac:dyDescent="0.4">
      <c r="A1393" s="368" t="s">
        <v>305</v>
      </c>
      <c r="B1393" s="820"/>
      <c r="C1393" s="821"/>
      <c r="D1393" s="821"/>
      <c r="E1393" s="821"/>
      <c r="F1393" s="821"/>
      <c r="G1393" s="822"/>
      <c r="H1393" s="819"/>
      <c r="I1393" s="819"/>
      <c r="J1393" s="355"/>
      <c r="Q1393" s="364" t="str">
        <f t="shared" si="1274"/>
        <v/>
      </c>
      <c r="R1393" s="388"/>
      <c r="S1393" s="364" t="str">
        <f t="shared" si="1275"/>
        <v/>
      </c>
      <c r="T1393" s="445" t="str">
        <f t="shared" si="1276"/>
        <v/>
      </c>
      <c r="U1393" s="388"/>
      <c r="V1393" s="445" t="str">
        <f t="shared" si="1277"/>
        <v/>
      </c>
      <c r="W1393" s="388"/>
      <c r="X1393" s="445" t="str">
        <f t="shared" si="1278"/>
        <v/>
      </c>
      <c r="Y1393" s="364" t="str">
        <f t="shared" si="1279"/>
        <v/>
      </c>
      <c r="Z1393" s="388"/>
      <c r="AA1393" s="364" t="str">
        <f t="shared" si="1280"/>
        <v/>
      </c>
      <c r="AB1393" s="445" t="str">
        <f t="shared" si="1281"/>
        <v/>
      </c>
      <c r="AC1393" s="388"/>
      <c r="AD1393" s="445" t="str">
        <f t="shared" si="1282"/>
        <v/>
      </c>
      <c r="AE1393" s="364" t="str">
        <f t="shared" si="1283"/>
        <v/>
      </c>
      <c r="AF1393" s="388"/>
      <c r="AG1393" s="364"/>
      <c r="AH1393" s="445" t="str">
        <f t="shared" si="1284"/>
        <v/>
      </c>
      <c r="AI1393" s="388"/>
      <c r="AJ1393" s="445" t="str">
        <f t="shared" si="1285"/>
        <v/>
      </c>
      <c r="AK1393" s="364" t="str">
        <f t="shared" si="1286"/>
        <v/>
      </c>
      <c r="AL1393" s="388"/>
      <c r="AM1393" s="364" t="str">
        <f t="shared" si="1287"/>
        <v/>
      </c>
      <c r="AN1393" s="445" t="str">
        <f t="shared" si="1294"/>
        <v/>
      </c>
      <c r="AO1393" s="388"/>
      <c r="AP1393" s="445" t="str">
        <f t="shared" si="1295"/>
        <v/>
      </c>
      <c r="AQ1393" s="434" t="str">
        <f t="shared" si="1296"/>
        <v/>
      </c>
      <c r="AR1393" s="451"/>
      <c r="AS1393" s="434" t="str">
        <f t="shared" si="1297"/>
        <v/>
      </c>
      <c r="AT1393" s="389"/>
      <c r="AU1393" s="435" t="str">
        <f t="shared" si="1298"/>
        <v/>
      </c>
      <c r="AV1393" s="364" t="str">
        <f t="shared" si="1299"/>
        <v/>
      </c>
      <c r="AW1393" s="389"/>
      <c r="AX1393" s="365" t="str">
        <f t="shared" si="1300"/>
        <v/>
      </c>
      <c r="AY1393" s="366" t="str">
        <f t="shared" si="1288"/>
        <v/>
      </c>
      <c r="AZ1393" s="358" t="str">
        <f t="shared" si="1289"/>
        <v/>
      </c>
      <c r="BA1393" s="366" t="str">
        <f t="shared" si="1290"/>
        <v/>
      </c>
      <c r="BB1393" s="358" t="str">
        <f t="shared" si="1291"/>
        <v/>
      </c>
      <c r="BC1393" s="366" t="str">
        <f t="shared" si="1292"/>
        <v/>
      </c>
      <c r="BD1393" s="367">
        <f t="shared" si="1293"/>
        <v>0</v>
      </c>
      <c r="BE1393" s="356"/>
      <c r="BF1393" s="356"/>
      <c r="BG1393" s="356"/>
      <c r="BH1393" s="356"/>
      <c r="BJ1393" s="360">
        <f>IF(B1368&lt;20,SUM(AY1367:BC1393),"")</f>
        <v>1</v>
      </c>
      <c r="BK1393" s="360" t="str">
        <f>IF(AND(B1368&gt;19,B1368&lt;31),SUM(AY1367:BC1393),"")</f>
        <v/>
      </c>
      <c r="BL1393" s="360" t="str">
        <f>IF(B1368&gt;30,SUM(AY1367:BC1393),"")</f>
        <v/>
      </c>
      <c r="BM1393" s="356"/>
      <c r="BN1393" s="360" t="str">
        <f>IF(AND(B1368&lt;20,BJ1393=0),1,"")</f>
        <v/>
      </c>
      <c r="BO1393" s="360">
        <f>IF(AND(B1368&lt;20,BJ1393=1),1,"")</f>
        <v>1</v>
      </c>
      <c r="BP1393" s="360" t="str">
        <f>IF(AND(B1368&lt;20,BJ1393=2),1,"")</f>
        <v/>
      </c>
      <c r="BQ1393" s="360" t="str">
        <f>IF(AND(B1368&lt;20,BJ1393=3),1,"")</f>
        <v/>
      </c>
      <c r="BR1393" s="360" t="str">
        <f>IF(AND(B1368&lt;20,BJ1393=4),1,"")</f>
        <v/>
      </c>
      <c r="BS1393" s="360" t="str">
        <f>IF(AND(B1368&lt;20,BJ1393=5),1,"")</f>
        <v/>
      </c>
      <c r="BT1393" s="360" t="str">
        <f>IF(AND(AND(B1368&gt;19,B1368&lt;31),BK1393=0),1,"")</f>
        <v/>
      </c>
      <c r="BU1393" s="360" t="str">
        <f>IF(AND(AND(B1368&gt;19,B1368&lt;31),BK1393=1),1,"")</f>
        <v/>
      </c>
      <c r="BV1393" s="360" t="str">
        <f>IF(AND(AND(B1368&gt;19,B1368&lt;31),BK1393=2),1,"")</f>
        <v/>
      </c>
      <c r="BW1393" s="360" t="str">
        <f>IF(AND(AND(B1368&gt;19,B1368&lt;31),BK1393=3),1,"")</f>
        <v/>
      </c>
      <c r="BX1393" s="360" t="str">
        <f>IF(AND(AND(B1368&gt;19,B1368&lt;31),BK1393=4),1,"")</f>
        <v/>
      </c>
      <c r="BY1393" s="360" t="str">
        <f>IF(AND(AND(B1368&gt;19,B1368&lt;31),BK1393=5),1,"")</f>
        <v/>
      </c>
      <c r="BZ1393" s="360" t="str">
        <f>IF(AND(B1368&gt;30,BL1393=0),1,"")</f>
        <v/>
      </c>
      <c r="CA1393" s="360" t="str">
        <f>IF(AND(B1368&gt;30,BL1393=1),1,"")</f>
        <v/>
      </c>
      <c r="CB1393" s="360" t="str">
        <f>IF(AND(B1368&gt;30,BL1393=2),1,"")</f>
        <v/>
      </c>
      <c r="CC1393" s="360" t="str">
        <f>IF(AND(B1368&gt;30,BL1393=3),1,"")</f>
        <v/>
      </c>
      <c r="CD1393" s="360" t="str">
        <f>IF(AND(B1368&gt;30,BL1393=4),1,"")</f>
        <v/>
      </c>
      <c r="CE1393" s="360" t="str">
        <f>IF(AND(B1368&gt;30,BL1393=5),1,"")</f>
        <v/>
      </c>
    </row>
    <row r="1394" spans="1:83" ht="36" x14ac:dyDescent="0.35">
      <c r="A1394" s="818" t="str">
        <f>CONCATENATE("Voluntário",J1394)</f>
        <v>Voluntário49</v>
      </c>
      <c r="B1394" s="818"/>
      <c r="C1394" s="818"/>
      <c r="D1394" s="818"/>
      <c r="E1394" s="818"/>
      <c r="F1394" s="818"/>
      <c r="G1394" s="818"/>
      <c r="H1394" s="818"/>
      <c r="I1394" s="818"/>
      <c r="J1394" s="355">
        <f>J1365+1</f>
        <v>49</v>
      </c>
      <c r="Q1394" s="396"/>
      <c r="S1394" s="396"/>
      <c r="T1394" s="396"/>
      <c r="V1394" s="396"/>
      <c r="X1394" s="396"/>
      <c r="Y1394" s="396"/>
      <c r="AA1394" s="396"/>
      <c r="AB1394" s="396"/>
      <c r="AD1394" s="396"/>
      <c r="AE1394" s="396"/>
      <c r="AG1394" s="396"/>
      <c r="AH1394" s="396"/>
      <c r="AJ1394" s="396"/>
      <c r="AK1394" s="396"/>
      <c r="AM1394" s="396"/>
      <c r="AN1394" s="396"/>
      <c r="AP1394" s="396"/>
      <c r="AV1394" s="396"/>
      <c r="AX1394" s="397"/>
      <c r="AY1394" s="398"/>
      <c r="AZ1394" s="399"/>
      <c r="BA1394" s="398"/>
      <c r="BB1394" s="399"/>
      <c r="BC1394" s="398"/>
      <c r="BD1394" s="398"/>
      <c r="BE1394" s="356"/>
      <c r="BF1394" s="356"/>
      <c r="BG1394" s="356"/>
      <c r="BH1394" s="356"/>
    </row>
    <row r="1395" spans="1:83" ht="21" x14ac:dyDescent="0.35">
      <c r="A1395" s="355"/>
      <c r="B1395" s="355"/>
      <c r="C1395" s="355"/>
      <c r="D1395" s="355"/>
      <c r="E1395" s="355"/>
      <c r="F1395" s="355"/>
      <c r="G1395" s="355"/>
      <c r="H1395" s="355"/>
      <c r="I1395" s="355"/>
      <c r="J1395" s="355"/>
      <c r="Q1395" s="396"/>
      <c r="S1395" s="396"/>
      <c r="T1395" s="396"/>
      <c r="V1395" s="396"/>
      <c r="X1395" s="396"/>
      <c r="Y1395" s="396"/>
      <c r="AA1395" s="396"/>
      <c r="AB1395" s="396"/>
      <c r="AD1395" s="396"/>
      <c r="AE1395" s="396"/>
      <c r="AG1395" s="396"/>
      <c r="AH1395" s="396"/>
      <c r="AJ1395" s="396"/>
      <c r="AK1395" s="396"/>
      <c r="AM1395" s="396"/>
      <c r="AN1395" s="396"/>
      <c r="AP1395" s="396"/>
      <c r="AV1395" s="396"/>
      <c r="AX1395" s="397"/>
      <c r="AY1395" s="398"/>
      <c r="AZ1395" s="399"/>
      <c r="BA1395" s="398"/>
      <c r="BB1395" s="399"/>
      <c r="BC1395" s="398"/>
      <c r="BD1395" s="398"/>
      <c r="BE1395" s="356"/>
      <c r="BF1395" s="356"/>
      <c r="BG1395" s="356"/>
      <c r="BH1395" s="356"/>
    </row>
    <row r="1396" spans="1:83" ht="21" x14ac:dyDescent="0.35">
      <c r="A1396" s="356" t="s">
        <v>271</v>
      </c>
      <c r="B1396" s="819"/>
      <c r="C1396" s="819"/>
      <c r="D1396" s="819"/>
      <c r="E1396" s="819"/>
      <c r="F1396" s="819"/>
      <c r="G1396" s="819"/>
      <c r="H1396" s="819"/>
      <c r="I1396" s="819"/>
      <c r="J1396" s="355"/>
      <c r="Q1396" s="396"/>
      <c r="S1396" s="396"/>
      <c r="T1396" s="396"/>
      <c r="V1396" s="396"/>
      <c r="X1396" s="396"/>
      <c r="Y1396" s="396"/>
      <c r="AA1396" s="396"/>
      <c r="AB1396" s="396"/>
      <c r="AD1396" s="396"/>
      <c r="AE1396" s="396"/>
      <c r="AG1396" s="396"/>
      <c r="AH1396" s="396"/>
      <c r="AJ1396" s="396"/>
      <c r="AK1396" s="396"/>
      <c r="AM1396" s="396"/>
      <c r="AN1396" s="396"/>
      <c r="AP1396" s="396"/>
      <c r="AV1396" s="396"/>
      <c r="AX1396" s="397"/>
      <c r="AY1396" s="398"/>
      <c r="AZ1396" s="399"/>
      <c r="BA1396" s="398"/>
      <c r="BB1396" s="399"/>
      <c r="BC1396" s="398"/>
      <c r="BD1396" s="398"/>
      <c r="BE1396" s="356"/>
      <c r="BF1396" s="356"/>
      <c r="BG1396" s="356"/>
      <c r="BH1396" s="356"/>
    </row>
    <row r="1397" spans="1:83" ht="21" x14ac:dyDescent="0.35">
      <c r="A1397" s="356" t="s">
        <v>272</v>
      </c>
      <c r="B1397" s="819">
        <v>26</v>
      </c>
      <c r="C1397" s="819"/>
      <c r="D1397" s="819"/>
      <c r="E1397" s="819"/>
      <c r="F1397" s="819"/>
      <c r="G1397" s="819"/>
      <c r="H1397" s="819"/>
      <c r="I1397" s="819"/>
      <c r="J1397" s="355"/>
      <c r="Q1397" s="396"/>
      <c r="S1397" s="396"/>
      <c r="T1397" s="396"/>
      <c r="V1397" s="396"/>
      <c r="X1397" s="396"/>
      <c r="Y1397" s="396"/>
      <c r="AA1397" s="396"/>
      <c r="AB1397" s="396"/>
      <c r="AD1397" s="396"/>
      <c r="AE1397" s="396"/>
      <c r="AG1397" s="396"/>
      <c r="AH1397" s="396"/>
      <c r="AJ1397" s="396"/>
      <c r="AK1397" s="396"/>
      <c r="AM1397" s="396"/>
      <c r="AN1397" s="396"/>
      <c r="AP1397" s="396"/>
      <c r="AV1397" s="396"/>
      <c r="AX1397" s="397"/>
      <c r="AY1397" s="398"/>
      <c r="AZ1397" s="399"/>
      <c r="BA1397" s="398"/>
      <c r="BB1397" s="399"/>
      <c r="BC1397" s="398"/>
      <c r="BD1397" s="398"/>
      <c r="BE1397" s="356"/>
      <c r="BF1397" s="360" t="str">
        <f>IF(B1397&lt;20,1,"")</f>
        <v/>
      </c>
      <c r="BG1397" s="360">
        <f>IF(AND(B1397&gt;19,B1397&lt;31),1,"")</f>
        <v>1</v>
      </c>
      <c r="BH1397" s="360" t="str">
        <f>IF(B1397&gt;30,1,"")</f>
        <v/>
      </c>
    </row>
    <row r="1398" spans="1:83" ht="21" x14ac:dyDescent="0.35">
      <c r="A1398" s="356" t="s">
        <v>273</v>
      </c>
      <c r="B1398" s="819" t="s">
        <v>465</v>
      </c>
      <c r="C1398" s="819"/>
      <c r="D1398" s="819"/>
      <c r="E1398" s="819"/>
      <c r="F1398" s="819"/>
      <c r="G1398" s="819"/>
      <c r="H1398" s="819"/>
      <c r="I1398" s="819"/>
      <c r="J1398" s="355"/>
      <c r="Q1398" s="396"/>
      <c r="S1398" s="396"/>
      <c r="T1398" s="396"/>
      <c r="V1398" s="396"/>
      <c r="X1398" s="396"/>
      <c r="Y1398" s="396"/>
      <c r="AA1398" s="396"/>
      <c r="AB1398" s="396"/>
      <c r="AD1398" s="396"/>
      <c r="AE1398" s="396"/>
      <c r="AG1398" s="396"/>
      <c r="AH1398" s="396"/>
      <c r="AJ1398" s="396"/>
      <c r="AK1398" s="396"/>
      <c r="AM1398" s="396"/>
      <c r="AN1398" s="396"/>
      <c r="AP1398" s="396"/>
      <c r="AV1398" s="396"/>
      <c r="AX1398" s="397"/>
      <c r="AY1398" s="398"/>
      <c r="AZ1398" s="399"/>
      <c r="BA1398" s="398"/>
      <c r="BB1398" s="399"/>
      <c r="BC1398" s="398"/>
      <c r="BD1398" s="398"/>
      <c r="BE1398" s="356"/>
      <c r="BF1398" s="356"/>
      <c r="BG1398" s="356"/>
      <c r="BH1398" s="356"/>
    </row>
    <row r="1399" spans="1:83" ht="21.75" thickBot="1" x14ac:dyDescent="0.4">
      <c r="A1399" s="355"/>
      <c r="B1399" s="355"/>
      <c r="C1399" s="355"/>
      <c r="D1399" s="355"/>
      <c r="E1399" s="355"/>
      <c r="F1399" s="355"/>
      <c r="G1399" s="355"/>
      <c r="H1399" s="355"/>
      <c r="I1399" s="355"/>
      <c r="J1399" s="355"/>
      <c r="Q1399" s="396"/>
      <c r="S1399" s="396"/>
      <c r="T1399" s="396"/>
      <c r="V1399" s="396"/>
      <c r="X1399" s="396"/>
      <c r="Y1399" s="396"/>
      <c r="AA1399" s="396"/>
      <c r="AB1399" s="396"/>
      <c r="AD1399" s="396"/>
      <c r="AE1399" s="396"/>
      <c r="AG1399" s="396"/>
      <c r="AH1399" s="396"/>
      <c r="AJ1399" s="396"/>
      <c r="AK1399" s="396"/>
      <c r="AM1399" s="396"/>
      <c r="AN1399" s="396"/>
      <c r="AP1399" s="396"/>
      <c r="AV1399" s="396"/>
      <c r="AX1399" s="397"/>
      <c r="AY1399" s="398"/>
      <c r="AZ1399" s="399"/>
      <c r="BA1399" s="398"/>
      <c r="BB1399" s="399"/>
      <c r="BC1399" s="398"/>
      <c r="BD1399" s="398"/>
      <c r="BE1399" s="356"/>
      <c r="BF1399" s="356"/>
      <c r="BG1399" s="356"/>
      <c r="BH1399" s="356"/>
    </row>
    <row r="1400" spans="1:83" ht="21.75" thickBot="1" x14ac:dyDescent="0.4">
      <c r="A1400" s="368" t="s">
        <v>275</v>
      </c>
      <c r="B1400" s="369">
        <v>5</v>
      </c>
      <c r="C1400" s="370"/>
      <c r="D1400" s="355"/>
      <c r="E1400" s="355"/>
      <c r="F1400" s="355"/>
      <c r="G1400" s="355"/>
      <c r="H1400" s="355"/>
      <c r="I1400" s="355"/>
      <c r="J1400" s="355"/>
      <c r="Q1400" s="364" t="str">
        <f t="shared" ref="Q1400:Q1422" si="1301">IF(A1400="5) Quanto a sua casa pagava de conta de água mensalmente há 10 anos atrás (aproximadamente)?",F1400,"")</f>
        <v/>
      </c>
      <c r="R1400" s="388"/>
      <c r="S1400" s="364" t="str">
        <f t="shared" ref="S1400:S1422" si="1302">IF(A1400="5) Quanto a sua casa pagava de conta de água mensalmente há 10 anos atrás (aproximadamente)?",I1400,"")</f>
        <v/>
      </c>
      <c r="T1400" s="445" t="str">
        <f t="shared" ref="T1400:T1422" si="1303">IF(A1400="6) Quanto a sua casa paga de conta de água hoje?  ",F1400,"")</f>
        <v/>
      </c>
      <c r="U1400" s="388"/>
      <c r="V1400" s="445" t="str">
        <f t="shared" ref="V1400:V1422" si="1304">IF(A1400="7) Quanto você acha que sua casa pagará de conta de água em 2030?",F1400,"")</f>
        <v/>
      </c>
      <c r="W1400" s="388"/>
      <c r="X1400" s="445" t="str">
        <f t="shared" ref="X1400:X1422" si="1305">IF(A1400="7) Quanto você acha que sua casa pagará de conta de água em 2030?",I1400,"")</f>
        <v/>
      </c>
      <c r="Y1400" s="364" t="str">
        <f t="shared" ref="Y1400:Y1422" si="1306">IF(A1400="8) Quanto você acha que sua casa pagará de conta de água em 2050?  ",F1400,"")</f>
        <v/>
      </c>
      <c r="Z1400" s="388"/>
      <c r="AA1400" s="364" t="str">
        <f t="shared" ref="AA1400:AA1422" si="1307">IF(A1400="8) Quanto você acha que sua casa pagará de conta de água em 2050?  ",I1400,"")</f>
        <v/>
      </c>
      <c r="AB1400" s="445" t="str">
        <f t="shared" ref="AB1400:AB1422" si="1308">IF(A1400="9) Há dez anos atrás, sua casa produzia quantas sacolinhas de lixo por semana (aproximadamente)?",F1400,"")</f>
        <v/>
      </c>
      <c r="AC1400" s="388"/>
      <c r="AD1400" s="445" t="str">
        <f t="shared" ref="AD1400:AD1422" si="1309">IF(A1400="9) Há dez anos atrás, sua casa produzia quantas sacolinhas de lixo por semana (aproximadamente)?",I1400,"")</f>
        <v/>
      </c>
      <c r="AE1400" s="364" t="str">
        <f t="shared" ref="AE1400:AE1422" si="1310">IF(A1400="10) Sua casa produz quantas sacolinhas de lixo por semana hoje em dia?   ",F1400,"")</f>
        <v/>
      </c>
      <c r="AF1400" s="388"/>
      <c r="AG1400" s="364"/>
      <c r="AH1400" s="445" t="str">
        <f t="shared" ref="AH1400:AH1422" si="1311">IF(A1400="11) Quantas sacolinhas de lixo você acha que sua casa produzirá por semana em 2030?  ",F1400,"")</f>
        <v/>
      </c>
      <c r="AI1400" s="388"/>
      <c r="AJ1400" s="445" t="str">
        <f t="shared" ref="AJ1400:AJ1422" si="1312">IF(A1400="11) Quantas sacolinhas de lixo você acha que sua casa produzirá por semana em 2030?  ",I1400,"")</f>
        <v/>
      </c>
      <c r="AK1400" s="364" t="str">
        <f t="shared" ref="AK1400:AK1422" si="1313">IF(A1400="12) Quantas sacolinhas de lixo você acha que sua casa produzirá por semana em 2050?  ",F1400,"")</f>
        <v/>
      </c>
      <c r="AL1400" s="388"/>
      <c r="AM1400" s="364" t="str">
        <f t="shared" ref="AM1400:AM1422" si="1314">IF(A1400="12) Quantas sacolinhas de lixo você acha que sua casa produzirá por semana em 2050?  ",I1400,"")</f>
        <v/>
      </c>
      <c r="AN1400" s="445" t="str">
        <f>IF(A1400="13) Qual porcentagem dos recursos financeiros de São Carlos era investida em abastecimento de água e estruturas de saneamento dez anos atrás? ",B1400,"")</f>
        <v/>
      </c>
      <c r="AO1400" s="388"/>
      <c r="AP1400" s="445" t="str">
        <f>IF(A1400="13) Qual porcentagem dos recursos financeiros de São Carlos era investida em abastecimento de água e estruturas de saneamento dez anos atrás? ",F1400,"")</f>
        <v/>
      </c>
      <c r="AQ1400" s="434" t="str">
        <f>IF(A1400="14) Qual porcentagem dos recursos financeiros de São Carlos é investida em abastecimento de água e estruturas de saneamento hoje? ",B1400,"")</f>
        <v/>
      </c>
      <c r="AR1400" s="451"/>
      <c r="AS1400" s="434" t="str">
        <f>IF(A1400="15) Qual porcentagem dos recursos financeiros de São Carlos será investida em abastecimento de água e estruturas de saneamento em 2030? ",B1400,"")</f>
        <v/>
      </c>
      <c r="AT1400" s="389"/>
      <c r="AU1400" s="435" t="str">
        <f>IF(A1400="15) Qual porcentagem dos recursos financeiros de São Carlos será investida em abastecimento de água e estruturas de saneamento em 2030? ",F1400,"")</f>
        <v/>
      </c>
      <c r="AV1400" s="364" t="str">
        <f>IF(A1400="16) Qual porcentagem dos recursos financeiros de São Carlos será investida em abastecimento de água e estruturas de saneamento em 2050?   ",B1400,"")</f>
        <v/>
      </c>
      <c r="AW1400" s="389"/>
      <c r="AX1400" s="365" t="str">
        <f>IF(A1400="16) Qual porcentagem dos recursos financeiros de São Carlos será investida em abastecimento de água e estruturas de saneamento em 2050?   ",B1400,"")</f>
        <v/>
      </c>
      <c r="AY1400" s="366" t="str">
        <f t="shared" ref="AY1400:AY1422" si="1315">IF(A1400="17) De onde vem a água que você bebe?  ",H1400,"")</f>
        <v/>
      </c>
      <c r="AZ1400" s="358" t="str">
        <f t="shared" ref="AZ1400:AZ1422" si="1316">IF(A1400="18) Quem é responsável por trazer água para sua casa?  ",H1400,"")</f>
        <v/>
      </c>
      <c r="BA1400" s="366" t="str">
        <f t="shared" ref="BA1400:BA1422" si="1317">IF(A1400="19) O que acontece com o esgoto que sai da sua casa?  ",H1400,"")</f>
        <v/>
      </c>
      <c r="BB1400" s="358" t="str">
        <f t="shared" ref="BB1400:BB1422" si="1318">IF(A1400="20) Quem consome mais água em sua cidade: a população, as indústrias ou as fazendas? ",H1400,"")</f>
        <v/>
      </c>
      <c r="BC1400" s="366" t="str">
        <f t="shared" ref="BC1400:BC1422" si="1319">IF(A1400="21) Você se preocupa se a cidade em que você mora terá água para beber em 2100?  ",H1400,"")</f>
        <v/>
      </c>
      <c r="BD1400" s="367" t="str">
        <f t="shared" ref="BD1400:BD1422" si="1320">IF(A1400="22) Você acredita que pode ajudar no processo de decisão sobre gerenciamento dos recursos hídricos?  Se sim, como? ",H1400,"")</f>
        <v/>
      </c>
      <c r="BE1400" s="356"/>
      <c r="BF1400" s="356"/>
      <c r="BG1400" s="356"/>
      <c r="BH1400" s="356"/>
    </row>
    <row r="1401" spans="1:83" ht="21.75" thickBot="1" x14ac:dyDescent="0.4">
      <c r="A1401" s="368" t="s">
        <v>276</v>
      </c>
      <c r="B1401" s="369">
        <v>3</v>
      </c>
      <c r="C1401" s="370"/>
      <c r="D1401" s="355"/>
      <c r="E1401" s="355"/>
      <c r="F1401" s="355"/>
      <c r="G1401" s="355"/>
      <c r="H1401" s="355"/>
      <c r="I1401" s="355"/>
      <c r="J1401" s="355"/>
      <c r="Q1401" s="364" t="str">
        <f t="shared" si="1301"/>
        <v/>
      </c>
      <c r="R1401" s="388"/>
      <c r="S1401" s="364" t="str">
        <f t="shared" si="1302"/>
        <v/>
      </c>
      <c r="T1401" s="445" t="str">
        <f t="shared" si="1303"/>
        <v/>
      </c>
      <c r="U1401" s="388"/>
      <c r="V1401" s="445" t="str">
        <f t="shared" si="1304"/>
        <v/>
      </c>
      <c r="W1401" s="388"/>
      <c r="X1401" s="445" t="str">
        <f t="shared" si="1305"/>
        <v/>
      </c>
      <c r="Y1401" s="364" t="str">
        <f t="shared" si="1306"/>
        <v/>
      </c>
      <c r="Z1401" s="388"/>
      <c r="AA1401" s="364" t="str">
        <f t="shared" si="1307"/>
        <v/>
      </c>
      <c r="AB1401" s="445" t="str">
        <f t="shared" si="1308"/>
        <v/>
      </c>
      <c r="AC1401" s="388"/>
      <c r="AD1401" s="445" t="str">
        <f t="shared" si="1309"/>
        <v/>
      </c>
      <c r="AE1401" s="364" t="str">
        <f t="shared" si="1310"/>
        <v/>
      </c>
      <c r="AF1401" s="388"/>
      <c r="AG1401" s="364"/>
      <c r="AH1401" s="445" t="str">
        <f t="shared" si="1311"/>
        <v/>
      </c>
      <c r="AI1401" s="388"/>
      <c r="AJ1401" s="445" t="str">
        <f t="shared" si="1312"/>
        <v/>
      </c>
      <c r="AK1401" s="364" t="str">
        <f t="shared" si="1313"/>
        <v/>
      </c>
      <c r="AL1401" s="388"/>
      <c r="AM1401" s="364" t="str">
        <f t="shared" si="1314"/>
        <v/>
      </c>
      <c r="AN1401" s="445" t="str">
        <f t="shared" ref="AN1401:AN1422" si="1321">IF(A1401="13) Qual porcentagem dos recursos financeiros de São Carlos era investida em abastecimento de água e estruturas de saneamento dez anos atrás? ",B1401,"")</f>
        <v/>
      </c>
      <c r="AO1401" s="388"/>
      <c r="AP1401" s="445" t="str">
        <f t="shared" ref="AP1401:AP1422" si="1322">IF(A1401="13) Qual porcentagem dos recursos financeiros de São Carlos era investida em abastecimento de água e estruturas de saneamento dez anos atrás? ",F1401,"")</f>
        <v/>
      </c>
      <c r="AQ1401" s="434" t="str">
        <f t="shared" ref="AQ1401:AQ1422" si="1323">IF(A1401="14) Qual porcentagem dos recursos financeiros de São Carlos é investida em abastecimento de água e estruturas de saneamento hoje? ",B1401,"")</f>
        <v/>
      </c>
      <c r="AR1401" s="451"/>
      <c r="AS1401" s="434" t="str">
        <f t="shared" ref="AS1401:AS1422" si="1324">IF(A1401="15) Qual porcentagem dos recursos financeiros de São Carlos será investida em abastecimento de água e estruturas de saneamento em 2030? ",B1401,"")</f>
        <v/>
      </c>
      <c r="AT1401" s="389"/>
      <c r="AU1401" s="435" t="str">
        <f t="shared" ref="AU1401:AU1422" si="1325">IF(A1401="15) Qual porcentagem dos recursos financeiros de São Carlos será investida em abastecimento de água e estruturas de saneamento em 2030? ",F1401,"")</f>
        <v/>
      </c>
      <c r="AV1401" s="364" t="str">
        <f t="shared" ref="AV1401:AV1422" si="1326">IF(A1401="16) Qual porcentagem dos recursos financeiros de São Carlos será investida em abastecimento de água e estruturas de saneamento em 2050?   ",B1401,"")</f>
        <v/>
      </c>
      <c r="AW1401" s="389"/>
      <c r="AX1401" s="365" t="str">
        <f t="shared" ref="AX1401:AX1422" si="1327">IF(A1401="16) Qual porcentagem dos recursos financeiros de São Carlos será investida em abastecimento de água e estruturas de saneamento em 2050?   ",B1401,"")</f>
        <v/>
      </c>
      <c r="AY1401" s="366" t="str">
        <f t="shared" si="1315"/>
        <v/>
      </c>
      <c r="AZ1401" s="358" t="str">
        <f t="shared" si="1316"/>
        <v/>
      </c>
      <c r="BA1401" s="366" t="str">
        <f t="shared" si="1317"/>
        <v/>
      </c>
      <c r="BB1401" s="358" t="str">
        <f t="shared" si="1318"/>
        <v/>
      </c>
      <c r="BC1401" s="366" t="str">
        <f t="shared" si="1319"/>
        <v/>
      </c>
      <c r="BD1401" s="367" t="str">
        <f t="shared" si="1320"/>
        <v/>
      </c>
      <c r="BE1401" s="356"/>
      <c r="BF1401" s="356"/>
      <c r="BG1401" s="356"/>
      <c r="BH1401" s="356"/>
    </row>
    <row r="1402" spans="1:83" ht="21.75" thickBot="1" x14ac:dyDescent="0.4">
      <c r="A1402" s="368" t="s">
        <v>277</v>
      </c>
      <c r="B1402" s="369">
        <v>2</v>
      </c>
      <c r="C1402" s="371"/>
      <c r="D1402" s="355"/>
      <c r="E1402" s="355"/>
      <c r="F1402" s="355"/>
      <c r="G1402" s="355"/>
      <c r="H1402" s="355"/>
      <c r="I1402" s="355"/>
      <c r="J1402" s="355"/>
      <c r="Q1402" s="364" t="str">
        <f t="shared" si="1301"/>
        <v/>
      </c>
      <c r="R1402" s="388"/>
      <c r="S1402" s="364" t="str">
        <f t="shared" si="1302"/>
        <v/>
      </c>
      <c r="T1402" s="445" t="str">
        <f t="shared" si="1303"/>
        <v/>
      </c>
      <c r="U1402" s="388"/>
      <c r="V1402" s="445" t="str">
        <f t="shared" si="1304"/>
        <v/>
      </c>
      <c r="W1402" s="388"/>
      <c r="X1402" s="445" t="str">
        <f t="shared" si="1305"/>
        <v/>
      </c>
      <c r="Y1402" s="364" t="str">
        <f t="shared" si="1306"/>
        <v/>
      </c>
      <c r="Z1402" s="388"/>
      <c r="AA1402" s="364" t="str">
        <f t="shared" si="1307"/>
        <v/>
      </c>
      <c r="AB1402" s="445" t="str">
        <f t="shared" si="1308"/>
        <v/>
      </c>
      <c r="AC1402" s="388"/>
      <c r="AD1402" s="445" t="str">
        <f t="shared" si="1309"/>
        <v/>
      </c>
      <c r="AE1402" s="364" t="str">
        <f t="shared" si="1310"/>
        <v/>
      </c>
      <c r="AF1402" s="388"/>
      <c r="AG1402" s="364"/>
      <c r="AH1402" s="445" t="str">
        <f t="shared" si="1311"/>
        <v/>
      </c>
      <c r="AI1402" s="388"/>
      <c r="AJ1402" s="445" t="str">
        <f t="shared" si="1312"/>
        <v/>
      </c>
      <c r="AK1402" s="364" t="str">
        <f t="shared" si="1313"/>
        <v/>
      </c>
      <c r="AL1402" s="388"/>
      <c r="AM1402" s="364" t="str">
        <f t="shared" si="1314"/>
        <v/>
      </c>
      <c r="AN1402" s="445" t="str">
        <f t="shared" si="1321"/>
        <v/>
      </c>
      <c r="AO1402" s="388"/>
      <c r="AP1402" s="445" t="str">
        <f t="shared" si="1322"/>
        <v/>
      </c>
      <c r="AQ1402" s="434" t="str">
        <f t="shared" si="1323"/>
        <v/>
      </c>
      <c r="AR1402" s="451"/>
      <c r="AS1402" s="434" t="str">
        <f t="shared" si="1324"/>
        <v/>
      </c>
      <c r="AT1402" s="389"/>
      <c r="AU1402" s="435" t="str">
        <f t="shared" si="1325"/>
        <v/>
      </c>
      <c r="AV1402" s="364" t="str">
        <f t="shared" si="1326"/>
        <v/>
      </c>
      <c r="AW1402" s="389"/>
      <c r="AX1402" s="365" t="str">
        <f t="shared" si="1327"/>
        <v/>
      </c>
      <c r="AY1402" s="366" t="str">
        <f t="shared" si="1315"/>
        <v/>
      </c>
      <c r="AZ1402" s="358" t="str">
        <f t="shared" si="1316"/>
        <v/>
      </c>
      <c r="BA1402" s="366" t="str">
        <f t="shared" si="1317"/>
        <v/>
      </c>
      <c r="BB1402" s="358" t="str">
        <f t="shared" si="1318"/>
        <v/>
      </c>
      <c r="BC1402" s="366" t="str">
        <f t="shared" si="1319"/>
        <v/>
      </c>
      <c r="BD1402" s="367" t="str">
        <f t="shared" si="1320"/>
        <v/>
      </c>
      <c r="BE1402" s="356"/>
      <c r="BF1402" s="356"/>
      <c r="BG1402" s="356"/>
      <c r="BH1402" s="356"/>
    </row>
    <row r="1403" spans="1:83" ht="21.75" thickBot="1" x14ac:dyDescent="0.4">
      <c r="A1403" s="368" t="s">
        <v>278</v>
      </c>
      <c r="B1403" s="369">
        <v>2</v>
      </c>
      <c r="C1403" s="370"/>
      <c r="D1403" s="355"/>
      <c r="E1403" s="355"/>
      <c r="F1403" s="355"/>
      <c r="G1403" s="355"/>
      <c r="H1403" s="355"/>
      <c r="I1403" s="355"/>
      <c r="J1403" s="355"/>
      <c r="Q1403" s="364" t="str">
        <f t="shared" si="1301"/>
        <v/>
      </c>
      <c r="R1403" s="388"/>
      <c r="S1403" s="364" t="str">
        <f t="shared" si="1302"/>
        <v/>
      </c>
      <c r="T1403" s="445" t="str">
        <f t="shared" si="1303"/>
        <v/>
      </c>
      <c r="U1403" s="388"/>
      <c r="V1403" s="445" t="str">
        <f t="shared" si="1304"/>
        <v/>
      </c>
      <c r="W1403" s="388"/>
      <c r="X1403" s="445" t="str">
        <f t="shared" si="1305"/>
        <v/>
      </c>
      <c r="Y1403" s="364" t="str">
        <f t="shared" si="1306"/>
        <v/>
      </c>
      <c r="Z1403" s="388"/>
      <c r="AA1403" s="364" t="str">
        <f t="shared" si="1307"/>
        <v/>
      </c>
      <c r="AB1403" s="445" t="str">
        <f t="shared" si="1308"/>
        <v/>
      </c>
      <c r="AC1403" s="388"/>
      <c r="AD1403" s="445" t="str">
        <f t="shared" si="1309"/>
        <v/>
      </c>
      <c r="AE1403" s="364" t="str">
        <f t="shared" si="1310"/>
        <v/>
      </c>
      <c r="AF1403" s="388"/>
      <c r="AG1403" s="364"/>
      <c r="AH1403" s="445" t="str">
        <f t="shared" si="1311"/>
        <v/>
      </c>
      <c r="AI1403" s="388"/>
      <c r="AJ1403" s="445" t="str">
        <f t="shared" si="1312"/>
        <v/>
      </c>
      <c r="AK1403" s="364" t="str">
        <f t="shared" si="1313"/>
        <v/>
      </c>
      <c r="AL1403" s="388"/>
      <c r="AM1403" s="364" t="str">
        <f t="shared" si="1314"/>
        <v/>
      </c>
      <c r="AN1403" s="445" t="str">
        <f t="shared" si="1321"/>
        <v/>
      </c>
      <c r="AO1403" s="388"/>
      <c r="AP1403" s="445" t="str">
        <f t="shared" si="1322"/>
        <v/>
      </c>
      <c r="AQ1403" s="434" t="str">
        <f t="shared" si="1323"/>
        <v/>
      </c>
      <c r="AR1403" s="451"/>
      <c r="AS1403" s="434" t="str">
        <f t="shared" si="1324"/>
        <v/>
      </c>
      <c r="AT1403" s="389"/>
      <c r="AU1403" s="435" t="str">
        <f t="shared" si="1325"/>
        <v/>
      </c>
      <c r="AV1403" s="364" t="str">
        <f t="shared" si="1326"/>
        <v/>
      </c>
      <c r="AW1403" s="389"/>
      <c r="AX1403" s="365" t="str">
        <f t="shared" si="1327"/>
        <v/>
      </c>
      <c r="AY1403" s="366" t="str">
        <f t="shared" si="1315"/>
        <v/>
      </c>
      <c r="AZ1403" s="358" t="str">
        <f t="shared" si="1316"/>
        <v/>
      </c>
      <c r="BA1403" s="366" t="str">
        <f t="shared" si="1317"/>
        <v/>
      </c>
      <c r="BB1403" s="358" t="str">
        <f t="shared" si="1318"/>
        <v/>
      </c>
      <c r="BC1403" s="366" t="str">
        <f t="shared" si="1319"/>
        <v/>
      </c>
      <c r="BD1403" s="367" t="str">
        <f t="shared" si="1320"/>
        <v/>
      </c>
      <c r="BE1403" s="356"/>
      <c r="BF1403" s="356"/>
      <c r="BG1403" s="356"/>
      <c r="BH1403" s="356"/>
    </row>
    <row r="1404" spans="1:83" ht="21.75" thickBot="1" x14ac:dyDescent="0.4">
      <c r="A1404" s="368" t="s">
        <v>279</v>
      </c>
      <c r="B1404" s="369">
        <v>30</v>
      </c>
      <c r="C1404" s="372"/>
      <c r="D1404" s="814" t="s">
        <v>280</v>
      </c>
      <c r="E1404" s="815"/>
      <c r="F1404" s="373">
        <f>IF(B1400&gt;0,B1404/B1400,"")</f>
        <v>6</v>
      </c>
      <c r="G1404" s="368" t="s">
        <v>281</v>
      </c>
      <c r="H1404" s="374"/>
      <c r="I1404" s="375">
        <f>IF(B1400&gt;0,(F1404-F1405)/F1405,"")</f>
        <v>-0.60869565217391308</v>
      </c>
      <c r="J1404" s="355"/>
      <c r="Q1404" s="364">
        <f t="shared" si="1301"/>
        <v>6</v>
      </c>
      <c r="R1404" s="388"/>
      <c r="S1404" s="364">
        <f t="shared" si="1302"/>
        <v>-0.60869565217391308</v>
      </c>
      <c r="T1404" s="445" t="str">
        <f t="shared" si="1303"/>
        <v/>
      </c>
      <c r="U1404" s="388"/>
      <c r="V1404" s="445" t="str">
        <f t="shared" si="1304"/>
        <v/>
      </c>
      <c r="W1404" s="388"/>
      <c r="X1404" s="445" t="str">
        <f t="shared" si="1305"/>
        <v/>
      </c>
      <c r="Y1404" s="364" t="str">
        <f t="shared" si="1306"/>
        <v/>
      </c>
      <c r="Z1404" s="388"/>
      <c r="AA1404" s="364" t="str">
        <f t="shared" si="1307"/>
        <v/>
      </c>
      <c r="AB1404" s="445" t="str">
        <f t="shared" si="1308"/>
        <v/>
      </c>
      <c r="AC1404" s="388"/>
      <c r="AD1404" s="445" t="str">
        <f t="shared" si="1309"/>
        <v/>
      </c>
      <c r="AE1404" s="364" t="str">
        <f t="shared" si="1310"/>
        <v/>
      </c>
      <c r="AF1404" s="388"/>
      <c r="AG1404" s="364"/>
      <c r="AH1404" s="445" t="str">
        <f t="shared" si="1311"/>
        <v/>
      </c>
      <c r="AI1404" s="388"/>
      <c r="AJ1404" s="445" t="str">
        <f t="shared" si="1312"/>
        <v/>
      </c>
      <c r="AK1404" s="364" t="str">
        <f t="shared" si="1313"/>
        <v/>
      </c>
      <c r="AL1404" s="388"/>
      <c r="AM1404" s="364" t="str">
        <f t="shared" si="1314"/>
        <v/>
      </c>
      <c r="AN1404" s="445" t="str">
        <f t="shared" si="1321"/>
        <v/>
      </c>
      <c r="AO1404" s="388"/>
      <c r="AP1404" s="445" t="str">
        <f t="shared" si="1322"/>
        <v/>
      </c>
      <c r="AQ1404" s="434" t="str">
        <f t="shared" si="1323"/>
        <v/>
      </c>
      <c r="AR1404" s="451"/>
      <c r="AS1404" s="434" t="str">
        <f t="shared" si="1324"/>
        <v/>
      </c>
      <c r="AT1404" s="389"/>
      <c r="AU1404" s="435" t="str">
        <f t="shared" si="1325"/>
        <v/>
      </c>
      <c r="AV1404" s="364" t="str">
        <f t="shared" si="1326"/>
        <v/>
      </c>
      <c r="AW1404" s="389"/>
      <c r="AX1404" s="365" t="str">
        <f t="shared" si="1327"/>
        <v/>
      </c>
      <c r="AY1404" s="366" t="str">
        <f t="shared" si="1315"/>
        <v/>
      </c>
      <c r="AZ1404" s="358" t="str">
        <f t="shared" si="1316"/>
        <v/>
      </c>
      <c r="BA1404" s="366" t="str">
        <f t="shared" si="1317"/>
        <v/>
      </c>
      <c r="BB1404" s="358" t="str">
        <f t="shared" si="1318"/>
        <v/>
      </c>
      <c r="BC1404" s="366" t="str">
        <f t="shared" si="1319"/>
        <v/>
      </c>
      <c r="BD1404" s="367" t="str">
        <f t="shared" si="1320"/>
        <v/>
      </c>
      <c r="BE1404" s="356"/>
      <c r="BF1404" s="356"/>
      <c r="BG1404" s="356"/>
      <c r="BH1404" s="356"/>
    </row>
    <row r="1405" spans="1:83" ht="21.75" thickBot="1" x14ac:dyDescent="0.4">
      <c r="A1405" s="368" t="s">
        <v>282</v>
      </c>
      <c r="B1405" s="369">
        <v>46</v>
      </c>
      <c r="C1405" s="372"/>
      <c r="D1405" s="814" t="s">
        <v>280</v>
      </c>
      <c r="E1405" s="815"/>
      <c r="F1405" s="373">
        <f>IF(B1401&gt;0,B1405/B1401,"")</f>
        <v>15.333333333333334</v>
      </c>
      <c r="G1405" s="376"/>
      <c r="H1405" s="377"/>
      <c r="I1405" s="378"/>
      <c r="J1405" s="355"/>
      <c r="Q1405" s="364" t="str">
        <f t="shared" si="1301"/>
        <v/>
      </c>
      <c r="R1405" s="388"/>
      <c r="S1405" s="364" t="str">
        <f t="shared" si="1302"/>
        <v/>
      </c>
      <c r="T1405" s="445">
        <f t="shared" si="1303"/>
        <v>15.333333333333334</v>
      </c>
      <c r="U1405" s="388"/>
      <c r="V1405" s="445" t="str">
        <f t="shared" si="1304"/>
        <v/>
      </c>
      <c r="W1405" s="388"/>
      <c r="X1405" s="445" t="str">
        <f t="shared" si="1305"/>
        <v/>
      </c>
      <c r="Y1405" s="364" t="str">
        <f t="shared" si="1306"/>
        <v/>
      </c>
      <c r="Z1405" s="388"/>
      <c r="AA1405" s="364" t="str">
        <f t="shared" si="1307"/>
        <v/>
      </c>
      <c r="AB1405" s="445" t="str">
        <f t="shared" si="1308"/>
        <v/>
      </c>
      <c r="AC1405" s="388"/>
      <c r="AD1405" s="445" t="str">
        <f t="shared" si="1309"/>
        <v/>
      </c>
      <c r="AE1405" s="364" t="str">
        <f t="shared" si="1310"/>
        <v/>
      </c>
      <c r="AF1405" s="388"/>
      <c r="AG1405" s="364"/>
      <c r="AH1405" s="445" t="str">
        <f t="shared" si="1311"/>
        <v/>
      </c>
      <c r="AI1405" s="388"/>
      <c r="AJ1405" s="445" t="str">
        <f t="shared" si="1312"/>
        <v/>
      </c>
      <c r="AK1405" s="364" t="str">
        <f t="shared" si="1313"/>
        <v/>
      </c>
      <c r="AL1405" s="388"/>
      <c r="AM1405" s="364" t="str">
        <f t="shared" si="1314"/>
        <v/>
      </c>
      <c r="AN1405" s="445" t="str">
        <f t="shared" si="1321"/>
        <v/>
      </c>
      <c r="AO1405" s="388"/>
      <c r="AP1405" s="445" t="str">
        <f t="shared" si="1322"/>
        <v/>
      </c>
      <c r="AQ1405" s="434" t="str">
        <f t="shared" si="1323"/>
        <v/>
      </c>
      <c r="AR1405" s="451"/>
      <c r="AS1405" s="434" t="str">
        <f t="shared" si="1324"/>
        <v/>
      </c>
      <c r="AT1405" s="389"/>
      <c r="AU1405" s="435" t="str">
        <f t="shared" si="1325"/>
        <v/>
      </c>
      <c r="AV1405" s="364" t="str">
        <f t="shared" si="1326"/>
        <v/>
      </c>
      <c r="AW1405" s="389"/>
      <c r="AX1405" s="365" t="str">
        <f t="shared" si="1327"/>
        <v/>
      </c>
      <c r="AY1405" s="366" t="str">
        <f t="shared" si="1315"/>
        <v/>
      </c>
      <c r="AZ1405" s="358" t="str">
        <f t="shared" si="1316"/>
        <v/>
      </c>
      <c r="BA1405" s="366" t="str">
        <f t="shared" si="1317"/>
        <v/>
      </c>
      <c r="BB1405" s="358" t="str">
        <f t="shared" si="1318"/>
        <v/>
      </c>
      <c r="BC1405" s="366" t="str">
        <f t="shared" si="1319"/>
        <v/>
      </c>
      <c r="BD1405" s="367" t="str">
        <f t="shared" si="1320"/>
        <v/>
      </c>
      <c r="BE1405" s="356"/>
      <c r="BF1405" s="356"/>
      <c r="BG1405" s="356"/>
      <c r="BH1405" s="356"/>
    </row>
    <row r="1406" spans="1:83" ht="21.75" thickBot="1" x14ac:dyDescent="0.4">
      <c r="A1406" s="368" t="s">
        <v>283</v>
      </c>
      <c r="B1406" s="369">
        <v>40</v>
      </c>
      <c r="C1406" s="372"/>
      <c r="D1406" s="814" t="s">
        <v>280</v>
      </c>
      <c r="E1406" s="815"/>
      <c r="F1406" s="373">
        <f>IF(B1402&gt;0,B1406/B1402,"")</f>
        <v>20</v>
      </c>
      <c r="G1406" s="368" t="s">
        <v>284</v>
      </c>
      <c r="H1406" s="374"/>
      <c r="I1406" s="375">
        <f>IF(B1401&gt;0,(F1406-F1405)/F1405,"")</f>
        <v>0.30434782608695649</v>
      </c>
      <c r="J1406" s="355"/>
      <c r="Q1406" s="364" t="str">
        <f t="shared" si="1301"/>
        <v/>
      </c>
      <c r="R1406" s="388"/>
      <c r="S1406" s="364" t="str">
        <f t="shared" si="1302"/>
        <v/>
      </c>
      <c r="T1406" s="445" t="str">
        <f t="shared" si="1303"/>
        <v/>
      </c>
      <c r="U1406" s="388"/>
      <c r="V1406" s="445">
        <f t="shared" si="1304"/>
        <v>20</v>
      </c>
      <c r="W1406" s="388"/>
      <c r="X1406" s="445">
        <f t="shared" si="1305"/>
        <v>0.30434782608695649</v>
      </c>
      <c r="Y1406" s="364" t="str">
        <f t="shared" si="1306"/>
        <v/>
      </c>
      <c r="Z1406" s="388"/>
      <c r="AA1406" s="364" t="str">
        <f t="shared" si="1307"/>
        <v/>
      </c>
      <c r="AB1406" s="445" t="str">
        <f t="shared" si="1308"/>
        <v/>
      </c>
      <c r="AC1406" s="388"/>
      <c r="AD1406" s="445" t="str">
        <f t="shared" si="1309"/>
        <v/>
      </c>
      <c r="AE1406" s="364" t="str">
        <f t="shared" si="1310"/>
        <v/>
      </c>
      <c r="AF1406" s="388"/>
      <c r="AG1406" s="364"/>
      <c r="AH1406" s="445" t="str">
        <f t="shared" si="1311"/>
        <v/>
      </c>
      <c r="AI1406" s="388"/>
      <c r="AJ1406" s="445" t="str">
        <f t="shared" si="1312"/>
        <v/>
      </c>
      <c r="AK1406" s="364" t="str">
        <f t="shared" si="1313"/>
        <v/>
      </c>
      <c r="AL1406" s="388"/>
      <c r="AM1406" s="364" t="str">
        <f t="shared" si="1314"/>
        <v/>
      </c>
      <c r="AN1406" s="445" t="str">
        <f t="shared" si="1321"/>
        <v/>
      </c>
      <c r="AO1406" s="388"/>
      <c r="AP1406" s="445" t="str">
        <f t="shared" si="1322"/>
        <v/>
      </c>
      <c r="AQ1406" s="434" t="str">
        <f t="shared" si="1323"/>
        <v/>
      </c>
      <c r="AR1406" s="451"/>
      <c r="AS1406" s="434" t="str">
        <f t="shared" si="1324"/>
        <v/>
      </c>
      <c r="AT1406" s="389"/>
      <c r="AU1406" s="435" t="str">
        <f t="shared" si="1325"/>
        <v/>
      </c>
      <c r="AV1406" s="364" t="str">
        <f t="shared" si="1326"/>
        <v/>
      </c>
      <c r="AW1406" s="389"/>
      <c r="AX1406" s="365" t="str">
        <f t="shared" si="1327"/>
        <v/>
      </c>
      <c r="AY1406" s="366" t="str">
        <f t="shared" si="1315"/>
        <v/>
      </c>
      <c r="AZ1406" s="358" t="str">
        <f t="shared" si="1316"/>
        <v/>
      </c>
      <c r="BA1406" s="366" t="str">
        <f t="shared" si="1317"/>
        <v/>
      </c>
      <c r="BB1406" s="358" t="str">
        <f t="shared" si="1318"/>
        <v/>
      </c>
      <c r="BC1406" s="366" t="str">
        <f t="shared" si="1319"/>
        <v/>
      </c>
      <c r="BD1406" s="367" t="str">
        <f t="shared" si="1320"/>
        <v/>
      </c>
      <c r="BE1406" s="356"/>
      <c r="BF1406" s="356"/>
      <c r="BG1406" s="356"/>
      <c r="BH1406" s="356"/>
    </row>
    <row r="1407" spans="1:83" ht="21.75" thickBot="1" x14ac:dyDescent="0.4">
      <c r="A1407" s="368" t="s">
        <v>285</v>
      </c>
      <c r="B1407" s="369">
        <v>40</v>
      </c>
      <c r="C1407" s="372"/>
      <c r="D1407" s="814" t="s">
        <v>280</v>
      </c>
      <c r="E1407" s="815"/>
      <c r="F1407" s="373">
        <f>IF(B1403&gt;0,B1407/B1403,"")</f>
        <v>20</v>
      </c>
      <c r="G1407" s="368" t="s">
        <v>286</v>
      </c>
      <c r="H1407" s="374"/>
      <c r="I1407" s="375">
        <f>IF(B1402&gt;0,(F1407-F1405)/F1405,"")</f>
        <v>0.30434782608695649</v>
      </c>
      <c r="J1407" s="355"/>
      <c r="Q1407" s="364" t="str">
        <f t="shared" si="1301"/>
        <v/>
      </c>
      <c r="R1407" s="388"/>
      <c r="S1407" s="364" t="str">
        <f t="shared" si="1302"/>
        <v/>
      </c>
      <c r="T1407" s="445" t="str">
        <f t="shared" si="1303"/>
        <v/>
      </c>
      <c r="U1407" s="388"/>
      <c r="V1407" s="445" t="str">
        <f t="shared" si="1304"/>
        <v/>
      </c>
      <c r="W1407" s="388"/>
      <c r="X1407" s="445" t="str">
        <f t="shared" si="1305"/>
        <v/>
      </c>
      <c r="Y1407" s="364">
        <f t="shared" si="1306"/>
        <v>20</v>
      </c>
      <c r="Z1407" s="388"/>
      <c r="AA1407" s="364">
        <f t="shared" si="1307"/>
        <v>0.30434782608695649</v>
      </c>
      <c r="AB1407" s="445" t="str">
        <f t="shared" si="1308"/>
        <v/>
      </c>
      <c r="AC1407" s="388"/>
      <c r="AD1407" s="445" t="str">
        <f t="shared" si="1309"/>
        <v/>
      </c>
      <c r="AE1407" s="364" t="str">
        <f t="shared" si="1310"/>
        <v/>
      </c>
      <c r="AF1407" s="388"/>
      <c r="AG1407" s="364"/>
      <c r="AH1407" s="445" t="str">
        <f t="shared" si="1311"/>
        <v/>
      </c>
      <c r="AI1407" s="388"/>
      <c r="AJ1407" s="445" t="str">
        <f t="shared" si="1312"/>
        <v/>
      </c>
      <c r="AK1407" s="364" t="str">
        <f t="shared" si="1313"/>
        <v/>
      </c>
      <c r="AL1407" s="388"/>
      <c r="AM1407" s="364" t="str">
        <f t="shared" si="1314"/>
        <v/>
      </c>
      <c r="AN1407" s="445" t="str">
        <f t="shared" si="1321"/>
        <v/>
      </c>
      <c r="AO1407" s="388"/>
      <c r="AP1407" s="445" t="str">
        <f t="shared" si="1322"/>
        <v/>
      </c>
      <c r="AQ1407" s="434" t="str">
        <f t="shared" si="1323"/>
        <v/>
      </c>
      <c r="AR1407" s="451"/>
      <c r="AS1407" s="434" t="str">
        <f t="shared" si="1324"/>
        <v/>
      </c>
      <c r="AT1407" s="389"/>
      <c r="AU1407" s="435" t="str">
        <f t="shared" si="1325"/>
        <v/>
      </c>
      <c r="AV1407" s="364" t="str">
        <f t="shared" si="1326"/>
        <v/>
      </c>
      <c r="AW1407" s="389"/>
      <c r="AX1407" s="365" t="str">
        <f t="shared" si="1327"/>
        <v/>
      </c>
      <c r="AY1407" s="366" t="str">
        <f t="shared" si="1315"/>
        <v/>
      </c>
      <c r="AZ1407" s="358" t="str">
        <f t="shared" si="1316"/>
        <v/>
      </c>
      <c r="BA1407" s="366" t="str">
        <f t="shared" si="1317"/>
        <v/>
      </c>
      <c r="BB1407" s="358" t="str">
        <f t="shared" si="1318"/>
        <v/>
      </c>
      <c r="BC1407" s="366" t="str">
        <f t="shared" si="1319"/>
        <v/>
      </c>
      <c r="BD1407" s="367" t="str">
        <f t="shared" si="1320"/>
        <v/>
      </c>
      <c r="BE1407" s="356"/>
      <c r="BF1407" s="356"/>
      <c r="BG1407" s="356"/>
      <c r="BH1407" s="356"/>
    </row>
    <row r="1408" spans="1:83" ht="21.75" thickBot="1" x14ac:dyDescent="0.4">
      <c r="A1408" s="368" t="s">
        <v>287</v>
      </c>
      <c r="B1408" s="369">
        <v>14</v>
      </c>
      <c r="C1408" s="372"/>
      <c r="D1408" s="814" t="s">
        <v>288</v>
      </c>
      <c r="E1408" s="815"/>
      <c r="F1408" s="373">
        <f>IF(B1404&gt;0,B1408/B1400,"")</f>
        <v>2.8</v>
      </c>
      <c r="G1408" s="368" t="s">
        <v>281</v>
      </c>
      <c r="H1408" s="374"/>
      <c r="I1408" s="375">
        <f>IF(B1404&gt;0,(F1408-F1409)/F1409,"")</f>
        <v>-0.58000000000000007</v>
      </c>
      <c r="J1408" s="355"/>
      <c r="Q1408" s="364" t="str">
        <f t="shared" si="1301"/>
        <v/>
      </c>
      <c r="R1408" s="388"/>
      <c r="S1408" s="364" t="str">
        <f t="shared" si="1302"/>
        <v/>
      </c>
      <c r="T1408" s="445" t="str">
        <f t="shared" si="1303"/>
        <v/>
      </c>
      <c r="U1408" s="388"/>
      <c r="V1408" s="445" t="str">
        <f t="shared" si="1304"/>
        <v/>
      </c>
      <c r="W1408" s="388"/>
      <c r="X1408" s="445" t="str">
        <f t="shared" si="1305"/>
        <v/>
      </c>
      <c r="Y1408" s="364" t="str">
        <f t="shared" si="1306"/>
        <v/>
      </c>
      <c r="Z1408" s="388"/>
      <c r="AA1408" s="364" t="str">
        <f t="shared" si="1307"/>
        <v/>
      </c>
      <c r="AB1408" s="445">
        <f t="shared" si="1308"/>
        <v>2.8</v>
      </c>
      <c r="AC1408" s="388"/>
      <c r="AD1408" s="445">
        <f t="shared" si="1309"/>
        <v>-0.58000000000000007</v>
      </c>
      <c r="AE1408" s="364" t="str">
        <f t="shared" si="1310"/>
        <v/>
      </c>
      <c r="AF1408" s="388"/>
      <c r="AG1408" s="364"/>
      <c r="AH1408" s="445" t="str">
        <f t="shared" si="1311"/>
        <v/>
      </c>
      <c r="AI1408" s="388"/>
      <c r="AJ1408" s="445" t="str">
        <f t="shared" si="1312"/>
        <v/>
      </c>
      <c r="AK1408" s="364" t="str">
        <f t="shared" si="1313"/>
        <v/>
      </c>
      <c r="AL1408" s="388"/>
      <c r="AM1408" s="364" t="str">
        <f t="shared" si="1314"/>
        <v/>
      </c>
      <c r="AN1408" s="445" t="str">
        <f t="shared" si="1321"/>
        <v/>
      </c>
      <c r="AO1408" s="388"/>
      <c r="AP1408" s="445" t="str">
        <f t="shared" si="1322"/>
        <v/>
      </c>
      <c r="AQ1408" s="434" t="str">
        <f t="shared" si="1323"/>
        <v/>
      </c>
      <c r="AR1408" s="451"/>
      <c r="AS1408" s="434" t="str">
        <f t="shared" si="1324"/>
        <v/>
      </c>
      <c r="AT1408" s="389"/>
      <c r="AU1408" s="435" t="str">
        <f t="shared" si="1325"/>
        <v/>
      </c>
      <c r="AV1408" s="364" t="str">
        <f t="shared" si="1326"/>
        <v/>
      </c>
      <c r="AW1408" s="389"/>
      <c r="AX1408" s="365" t="str">
        <f t="shared" si="1327"/>
        <v/>
      </c>
      <c r="AY1408" s="366" t="str">
        <f t="shared" si="1315"/>
        <v/>
      </c>
      <c r="AZ1408" s="358" t="str">
        <f t="shared" si="1316"/>
        <v/>
      </c>
      <c r="BA1408" s="366" t="str">
        <f t="shared" si="1317"/>
        <v/>
      </c>
      <c r="BB1408" s="358" t="str">
        <f t="shared" si="1318"/>
        <v/>
      </c>
      <c r="BC1408" s="366" t="str">
        <f t="shared" si="1319"/>
        <v/>
      </c>
      <c r="BD1408" s="367" t="str">
        <f t="shared" si="1320"/>
        <v/>
      </c>
      <c r="BE1408" s="356"/>
      <c r="BF1408" s="356"/>
      <c r="BG1408" s="356"/>
      <c r="BH1408" s="356"/>
    </row>
    <row r="1409" spans="1:83" ht="21.75" thickBot="1" x14ac:dyDescent="0.4">
      <c r="A1409" s="368" t="s">
        <v>289</v>
      </c>
      <c r="B1409" s="369">
        <v>20</v>
      </c>
      <c r="C1409" s="372"/>
      <c r="D1409" s="816" t="s">
        <v>288</v>
      </c>
      <c r="E1409" s="817"/>
      <c r="F1409" s="373">
        <f>IF(B1405&gt;0,B1409/B1401,"")</f>
        <v>6.666666666666667</v>
      </c>
      <c r="G1409" s="379"/>
      <c r="H1409" s="372"/>
      <c r="I1409" s="380"/>
      <c r="J1409" s="355"/>
      <c r="Q1409" s="364" t="str">
        <f t="shared" si="1301"/>
        <v/>
      </c>
      <c r="R1409" s="388"/>
      <c r="S1409" s="364" t="str">
        <f t="shared" si="1302"/>
        <v/>
      </c>
      <c r="T1409" s="445" t="str">
        <f t="shared" si="1303"/>
        <v/>
      </c>
      <c r="U1409" s="388"/>
      <c r="V1409" s="445" t="str">
        <f t="shared" si="1304"/>
        <v/>
      </c>
      <c r="W1409" s="388"/>
      <c r="X1409" s="445" t="str">
        <f t="shared" si="1305"/>
        <v/>
      </c>
      <c r="Y1409" s="364" t="str">
        <f t="shared" si="1306"/>
        <v/>
      </c>
      <c r="Z1409" s="388"/>
      <c r="AA1409" s="364" t="str">
        <f t="shared" si="1307"/>
        <v/>
      </c>
      <c r="AB1409" s="445" t="str">
        <f t="shared" si="1308"/>
        <v/>
      </c>
      <c r="AC1409" s="388"/>
      <c r="AD1409" s="445" t="str">
        <f t="shared" si="1309"/>
        <v/>
      </c>
      <c r="AE1409" s="364">
        <f t="shared" si="1310"/>
        <v>6.666666666666667</v>
      </c>
      <c r="AF1409" s="388"/>
      <c r="AG1409" s="364"/>
      <c r="AH1409" s="445" t="str">
        <f t="shared" si="1311"/>
        <v/>
      </c>
      <c r="AI1409" s="388"/>
      <c r="AJ1409" s="445" t="str">
        <f t="shared" si="1312"/>
        <v/>
      </c>
      <c r="AK1409" s="364" t="str">
        <f t="shared" si="1313"/>
        <v/>
      </c>
      <c r="AL1409" s="388"/>
      <c r="AM1409" s="364" t="str">
        <f t="shared" si="1314"/>
        <v/>
      </c>
      <c r="AN1409" s="445" t="str">
        <f t="shared" si="1321"/>
        <v/>
      </c>
      <c r="AO1409" s="388"/>
      <c r="AP1409" s="445" t="str">
        <f t="shared" si="1322"/>
        <v/>
      </c>
      <c r="AQ1409" s="434" t="str">
        <f t="shared" si="1323"/>
        <v/>
      </c>
      <c r="AR1409" s="451"/>
      <c r="AS1409" s="434" t="str">
        <f t="shared" si="1324"/>
        <v/>
      </c>
      <c r="AT1409" s="389"/>
      <c r="AU1409" s="435" t="str">
        <f t="shared" si="1325"/>
        <v/>
      </c>
      <c r="AV1409" s="364" t="str">
        <f t="shared" si="1326"/>
        <v/>
      </c>
      <c r="AW1409" s="389"/>
      <c r="AX1409" s="365" t="str">
        <f t="shared" si="1327"/>
        <v/>
      </c>
      <c r="AY1409" s="366" t="str">
        <f t="shared" si="1315"/>
        <v/>
      </c>
      <c r="AZ1409" s="358" t="str">
        <f t="shared" si="1316"/>
        <v/>
      </c>
      <c r="BA1409" s="366" t="str">
        <f t="shared" si="1317"/>
        <v/>
      </c>
      <c r="BB1409" s="358" t="str">
        <f t="shared" si="1318"/>
        <v/>
      </c>
      <c r="BC1409" s="366" t="str">
        <f t="shared" si="1319"/>
        <v/>
      </c>
      <c r="BD1409" s="367" t="str">
        <f t="shared" si="1320"/>
        <v/>
      </c>
      <c r="BE1409" s="356"/>
      <c r="BF1409" s="356"/>
      <c r="BG1409" s="356"/>
      <c r="BH1409" s="356"/>
    </row>
    <row r="1410" spans="1:83" ht="21.75" thickBot="1" x14ac:dyDescent="0.4">
      <c r="A1410" s="368" t="s">
        <v>290</v>
      </c>
      <c r="B1410" s="369">
        <v>10</v>
      </c>
      <c r="C1410" s="372"/>
      <c r="D1410" s="814" t="s">
        <v>288</v>
      </c>
      <c r="E1410" s="815"/>
      <c r="F1410" s="373">
        <f>IF(B1406&gt;0,B1410/B1402,"")</f>
        <v>5</v>
      </c>
      <c r="G1410" s="368" t="s">
        <v>284</v>
      </c>
      <c r="H1410" s="374"/>
      <c r="I1410" s="375">
        <f>IF(B1405&gt;0,(F1410-F1409)/F1409,"")</f>
        <v>-0.25000000000000006</v>
      </c>
      <c r="J1410" s="355"/>
      <c r="Q1410" s="364" t="str">
        <f t="shared" si="1301"/>
        <v/>
      </c>
      <c r="R1410" s="388"/>
      <c r="S1410" s="364" t="str">
        <f t="shared" si="1302"/>
        <v/>
      </c>
      <c r="T1410" s="445" t="str">
        <f t="shared" si="1303"/>
        <v/>
      </c>
      <c r="U1410" s="388"/>
      <c r="V1410" s="445" t="str">
        <f t="shared" si="1304"/>
        <v/>
      </c>
      <c r="W1410" s="388"/>
      <c r="X1410" s="445" t="str">
        <f t="shared" si="1305"/>
        <v/>
      </c>
      <c r="Y1410" s="364" t="str">
        <f t="shared" si="1306"/>
        <v/>
      </c>
      <c r="Z1410" s="388"/>
      <c r="AA1410" s="364" t="str">
        <f t="shared" si="1307"/>
        <v/>
      </c>
      <c r="AB1410" s="445" t="str">
        <f t="shared" si="1308"/>
        <v/>
      </c>
      <c r="AC1410" s="388"/>
      <c r="AD1410" s="445" t="str">
        <f t="shared" si="1309"/>
        <v/>
      </c>
      <c r="AE1410" s="364" t="str">
        <f t="shared" si="1310"/>
        <v/>
      </c>
      <c r="AF1410" s="388"/>
      <c r="AG1410" s="364"/>
      <c r="AH1410" s="445">
        <f t="shared" si="1311"/>
        <v>5</v>
      </c>
      <c r="AI1410" s="388"/>
      <c r="AJ1410" s="445">
        <f t="shared" si="1312"/>
        <v>-0.25000000000000006</v>
      </c>
      <c r="AK1410" s="364" t="str">
        <f t="shared" si="1313"/>
        <v/>
      </c>
      <c r="AL1410" s="388"/>
      <c r="AM1410" s="364" t="str">
        <f t="shared" si="1314"/>
        <v/>
      </c>
      <c r="AN1410" s="445" t="str">
        <f t="shared" si="1321"/>
        <v/>
      </c>
      <c r="AO1410" s="388"/>
      <c r="AP1410" s="445" t="str">
        <f t="shared" si="1322"/>
        <v/>
      </c>
      <c r="AQ1410" s="434" t="str">
        <f t="shared" si="1323"/>
        <v/>
      </c>
      <c r="AR1410" s="451"/>
      <c r="AS1410" s="434" t="str">
        <f t="shared" si="1324"/>
        <v/>
      </c>
      <c r="AT1410" s="389"/>
      <c r="AU1410" s="435" t="str">
        <f t="shared" si="1325"/>
        <v/>
      </c>
      <c r="AV1410" s="364" t="str">
        <f t="shared" si="1326"/>
        <v/>
      </c>
      <c r="AW1410" s="389"/>
      <c r="AX1410" s="365" t="str">
        <f t="shared" si="1327"/>
        <v/>
      </c>
      <c r="AY1410" s="366" t="str">
        <f t="shared" si="1315"/>
        <v/>
      </c>
      <c r="AZ1410" s="358" t="str">
        <f t="shared" si="1316"/>
        <v/>
      </c>
      <c r="BA1410" s="366" t="str">
        <f t="shared" si="1317"/>
        <v/>
      </c>
      <c r="BB1410" s="358" t="str">
        <f t="shared" si="1318"/>
        <v/>
      </c>
      <c r="BC1410" s="366" t="str">
        <f t="shared" si="1319"/>
        <v/>
      </c>
      <c r="BD1410" s="367" t="str">
        <f t="shared" si="1320"/>
        <v/>
      </c>
      <c r="BE1410" s="356"/>
      <c r="BF1410" s="356"/>
      <c r="BG1410" s="356"/>
      <c r="BH1410" s="356"/>
    </row>
    <row r="1411" spans="1:83" ht="21.75" thickBot="1" x14ac:dyDescent="0.4">
      <c r="A1411" s="368" t="s">
        <v>291</v>
      </c>
      <c r="B1411" s="369">
        <v>10</v>
      </c>
      <c r="C1411" s="372"/>
      <c r="D1411" s="814" t="s">
        <v>288</v>
      </c>
      <c r="E1411" s="815"/>
      <c r="F1411" s="373">
        <f>IF(B1407&gt;0,B1411/B1403,"")</f>
        <v>5</v>
      </c>
      <c r="G1411" s="368" t="s">
        <v>286</v>
      </c>
      <c r="H1411" s="374"/>
      <c r="I1411" s="375">
        <f>IF(B1406&gt;0,(F1411-F1409)/F1409,"")</f>
        <v>-0.25000000000000006</v>
      </c>
      <c r="J1411" s="355"/>
      <c r="Q1411" s="364" t="str">
        <f t="shared" si="1301"/>
        <v/>
      </c>
      <c r="R1411" s="388"/>
      <c r="S1411" s="364" t="str">
        <f t="shared" si="1302"/>
        <v/>
      </c>
      <c r="T1411" s="445" t="str">
        <f t="shared" si="1303"/>
        <v/>
      </c>
      <c r="U1411" s="388"/>
      <c r="V1411" s="445" t="str">
        <f t="shared" si="1304"/>
        <v/>
      </c>
      <c r="W1411" s="388"/>
      <c r="X1411" s="445" t="str">
        <f t="shared" si="1305"/>
        <v/>
      </c>
      <c r="Y1411" s="364" t="str">
        <f t="shared" si="1306"/>
        <v/>
      </c>
      <c r="Z1411" s="388"/>
      <c r="AA1411" s="364" t="str">
        <f t="shared" si="1307"/>
        <v/>
      </c>
      <c r="AB1411" s="445" t="str">
        <f t="shared" si="1308"/>
        <v/>
      </c>
      <c r="AC1411" s="388"/>
      <c r="AD1411" s="445" t="str">
        <f t="shared" si="1309"/>
        <v/>
      </c>
      <c r="AE1411" s="364" t="str">
        <f t="shared" si="1310"/>
        <v/>
      </c>
      <c r="AF1411" s="388"/>
      <c r="AG1411" s="364"/>
      <c r="AH1411" s="445" t="str">
        <f t="shared" si="1311"/>
        <v/>
      </c>
      <c r="AI1411" s="388"/>
      <c r="AJ1411" s="445" t="str">
        <f t="shared" si="1312"/>
        <v/>
      </c>
      <c r="AK1411" s="364">
        <f t="shared" si="1313"/>
        <v>5</v>
      </c>
      <c r="AL1411" s="388"/>
      <c r="AM1411" s="364">
        <f t="shared" si="1314"/>
        <v>-0.25000000000000006</v>
      </c>
      <c r="AN1411" s="445" t="str">
        <f t="shared" si="1321"/>
        <v/>
      </c>
      <c r="AO1411" s="388"/>
      <c r="AP1411" s="445" t="str">
        <f t="shared" si="1322"/>
        <v/>
      </c>
      <c r="AQ1411" s="434" t="str">
        <f t="shared" si="1323"/>
        <v/>
      </c>
      <c r="AR1411" s="451"/>
      <c r="AS1411" s="434" t="str">
        <f t="shared" si="1324"/>
        <v/>
      </c>
      <c r="AT1411" s="389"/>
      <c r="AU1411" s="435" t="str">
        <f t="shared" si="1325"/>
        <v/>
      </c>
      <c r="AV1411" s="364" t="str">
        <f t="shared" si="1326"/>
        <v/>
      </c>
      <c r="AW1411" s="389"/>
      <c r="AX1411" s="365" t="str">
        <f t="shared" si="1327"/>
        <v/>
      </c>
      <c r="AY1411" s="366" t="str">
        <f t="shared" si="1315"/>
        <v/>
      </c>
      <c r="AZ1411" s="358" t="str">
        <f t="shared" si="1316"/>
        <v/>
      </c>
      <c r="BA1411" s="366" t="str">
        <f t="shared" si="1317"/>
        <v/>
      </c>
      <c r="BB1411" s="358" t="str">
        <f t="shared" si="1318"/>
        <v/>
      </c>
      <c r="BC1411" s="366" t="str">
        <f t="shared" si="1319"/>
        <v/>
      </c>
      <c r="BD1411" s="367" t="str">
        <f t="shared" si="1320"/>
        <v/>
      </c>
      <c r="BE1411" s="356"/>
      <c r="BF1411" s="356"/>
      <c r="BG1411" s="356"/>
      <c r="BH1411" s="356"/>
    </row>
    <row r="1412" spans="1:83" ht="21.75" thickBot="1" x14ac:dyDescent="0.4">
      <c r="A1412" s="368" t="s">
        <v>292</v>
      </c>
      <c r="B1412" s="381">
        <v>0.05</v>
      </c>
      <c r="C1412" s="372"/>
      <c r="D1412" s="368" t="s">
        <v>281</v>
      </c>
      <c r="E1412" s="374"/>
      <c r="F1412" s="375">
        <f>IF(B1412&gt;0,(B1412-B1413)/B1413,"")</f>
        <v>-0.5</v>
      </c>
      <c r="G1412" s="355"/>
      <c r="H1412" s="355"/>
      <c r="I1412" s="355"/>
      <c r="J1412" s="355"/>
      <c r="Q1412" s="364" t="str">
        <f t="shared" si="1301"/>
        <v/>
      </c>
      <c r="R1412" s="388"/>
      <c r="S1412" s="364" t="str">
        <f t="shared" si="1302"/>
        <v/>
      </c>
      <c r="T1412" s="445" t="str">
        <f t="shared" si="1303"/>
        <v/>
      </c>
      <c r="U1412" s="388"/>
      <c r="V1412" s="445" t="str">
        <f t="shared" si="1304"/>
        <v/>
      </c>
      <c r="W1412" s="388"/>
      <c r="X1412" s="445" t="str">
        <f t="shared" si="1305"/>
        <v/>
      </c>
      <c r="Y1412" s="364" t="str">
        <f t="shared" si="1306"/>
        <v/>
      </c>
      <c r="Z1412" s="388"/>
      <c r="AA1412" s="364" t="str">
        <f t="shared" si="1307"/>
        <v/>
      </c>
      <c r="AB1412" s="445" t="str">
        <f t="shared" si="1308"/>
        <v/>
      </c>
      <c r="AC1412" s="388"/>
      <c r="AD1412" s="445" t="str">
        <f t="shared" si="1309"/>
        <v/>
      </c>
      <c r="AE1412" s="364" t="str">
        <f t="shared" si="1310"/>
        <v/>
      </c>
      <c r="AF1412" s="388"/>
      <c r="AG1412" s="364"/>
      <c r="AH1412" s="445" t="str">
        <f t="shared" si="1311"/>
        <v/>
      </c>
      <c r="AI1412" s="388"/>
      <c r="AJ1412" s="445" t="str">
        <f t="shared" si="1312"/>
        <v/>
      </c>
      <c r="AK1412" s="364" t="str">
        <f t="shared" si="1313"/>
        <v/>
      </c>
      <c r="AL1412" s="388"/>
      <c r="AM1412" s="364" t="str">
        <f t="shared" si="1314"/>
        <v/>
      </c>
      <c r="AN1412" s="445">
        <f t="shared" si="1321"/>
        <v>0.05</v>
      </c>
      <c r="AO1412" s="388"/>
      <c r="AP1412" s="445">
        <f t="shared" si="1322"/>
        <v>-0.5</v>
      </c>
      <c r="AQ1412" s="434" t="str">
        <f t="shared" si="1323"/>
        <v/>
      </c>
      <c r="AR1412" s="451"/>
      <c r="AS1412" s="434" t="str">
        <f t="shared" si="1324"/>
        <v/>
      </c>
      <c r="AT1412" s="389"/>
      <c r="AU1412" s="435" t="str">
        <f t="shared" si="1325"/>
        <v/>
      </c>
      <c r="AV1412" s="364" t="str">
        <f t="shared" si="1326"/>
        <v/>
      </c>
      <c r="AW1412" s="389"/>
      <c r="AX1412" s="365" t="str">
        <f t="shared" si="1327"/>
        <v/>
      </c>
      <c r="AY1412" s="366" t="str">
        <f t="shared" si="1315"/>
        <v/>
      </c>
      <c r="AZ1412" s="358" t="str">
        <f t="shared" si="1316"/>
        <v/>
      </c>
      <c r="BA1412" s="366" t="str">
        <f t="shared" si="1317"/>
        <v/>
      </c>
      <c r="BB1412" s="358" t="str">
        <f t="shared" si="1318"/>
        <v/>
      </c>
      <c r="BC1412" s="366" t="str">
        <f t="shared" si="1319"/>
        <v/>
      </c>
      <c r="BD1412" s="367" t="str">
        <f t="shared" si="1320"/>
        <v/>
      </c>
      <c r="BE1412" s="356"/>
      <c r="BF1412" s="356"/>
      <c r="BG1412" s="356"/>
      <c r="BH1412" s="356"/>
    </row>
    <row r="1413" spans="1:83" ht="21.75" thickBot="1" x14ac:dyDescent="0.4">
      <c r="A1413" s="368" t="s">
        <v>293</v>
      </c>
      <c r="B1413" s="381">
        <v>0.1</v>
      </c>
      <c r="C1413" s="372"/>
      <c r="D1413" s="382"/>
      <c r="E1413" s="372"/>
      <c r="F1413" s="380"/>
      <c r="G1413" s="355"/>
      <c r="H1413" s="355"/>
      <c r="I1413" s="355"/>
      <c r="J1413" s="355"/>
      <c r="Q1413" s="364" t="str">
        <f t="shared" si="1301"/>
        <v/>
      </c>
      <c r="R1413" s="388"/>
      <c r="S1413" s="364" t="str">
        <f t="shared" si="1302"/>
        <v/>
      </c>
      <c r="T1413" s="445" t="str">
        <f t="shared" si="1303"/>
        <v/>
      </c>
      <c r="U1413" s="388"/>
      <c r="V1413" s="445" t="str">
        <f t="shared" si="1304"/>
        <v/>
      </c>
      <c r="W1413" s="388"/>
      <c r="X1413" s="445" t="str">
        <f t="shared" si="1305"/>
        <v/>
      </c>
      <c r="Y1413" s="364" t="str">
        <f t="shared" si="1306"/>
        <v/>
      </c>
      <c r="Z1413" s="388"/>
      <c r="AA1413" s="364" t="str">
        <f t="shared" si="1307"/>
        <v/>
      </c>
      <c r="AB1413" s="445" t="str">
        <f t="shared" si="1308"/>
        <v/>
      </c>
      <c r="AC1413" s="388"/>
      <c r="AD1413" s="445" t="str">
        <f t="shared" si="1309"/>
        <v/>
      </c>
      <c r="AE1413" s="364" t="str">
        <f t="shared" si="1310"/>
        <v/>
      </c>
      <c r="AF1413" s="388"/>
      <c r="AG1413" s="364"/>
      <c r="AH1413" s="445" t="str">
        <f t="shared" si="1311"/>
        <v/>
      </c>
      <c r="AI1413" s="388"/>
      <c r="AJ1413" s="445" t="str">
        <f t="shared" si="1312"/>
        <v/>
      </c>
      <c r="AK1413" s="364" t="str">
        <f t="shared" si="1313"/>
        <v/>
      </c>
      <c r="AL1413" s="388"/>
      <c r="AM1413" s="364" t="str">
        <f t="shared" si="1314"/>
        <v/>
      </c>
      <c r="AN1413" s="445" t="str">
        <f t="shared" si="1321"/>
        <v/>
      </c>
      <c r="AO1413" s="388"/>
      <c r="AP1413" s="445" t="str">
        <f t="shared" si="1322"/>
        <v/>
      </c>
      <c r="AQ1413" s="434">
        <f t="shared" si="1323"/>
        <v>0.1</v>
      </c>
      <c r="AR1413" s="451"/>
      <c r="AS1413" s="434" t="str">
        <f t="shared" si="1324"/>
        <v/>
      </c>
      <c r="AT1413" s="389"/>
      <c r="AU1413" s="435" t="str">
        <f t="shared" si="1325"/>
        <v/>
      </c>
      <c r="AV1413" s="364" t="str">
        <f t="shared" si="1326"/>
        <v/>
      </c>
      <c r="AW1413" s="389"/>
      <c r="AX1413" s="365" t="str">
        <f t="shared" si="1327"/>
        <v/>
      </c>
      <c r="AY1413" s="366" t="str">
        <f t="shared" si="1315"/>
        <v/>
      </c>
      <c r="AZ1413" s="358" t="str">
        <f t="shared" si="1316"/>
        <v/>
      </c>
      <c r="BA1413" s="366" t="str">
        <f t="shared" si="1317"/>
        <v/>
      </c>
      <c r="BB1413" s="358" t="str">
        <f t="shared" si="1318"/>
        <v/>
      </c>
      <c r="BC1413" s="366" t="str">
        <f t="shared" si="1319"/>
        <v/>
      </c>
      <c r="BD1413" s="367" t="str">
        <f t="shared" si="1320"/>
        <v/>
      </c>
      <c r="BE1413" s="356"/>
      <c r="BF1413" s="356"/>
      <c r="BG1413" s="356"/>
      <c r="BH1413" s="356"/>
    </row>
    <row r="1414" spans="1:83" ht="21.75" thickBot="1" x14ac:dyDescent="0.4">
      <c r="A1414" s="368" t="s">
        <v>294</v>
      </c>
      <c r="B1414" s="381">
        <v>0.15</v>
      </c>
      <c r="C1414" s="372"/>
      <c r="D1414" s="368" t="s">
        <v>284</v>
      </c>
      <c r="E1414" s="374"/>
      <c r="F1414" s="375">
        <f>IF(B1414&gt;0,(B1414-B1413)/B1413,"")</f>
        <v>0.49999999999999989</v>
      </c>
      <c r="G1414" s="355"/>
      <c r="H1414" s="355"/>
      <c r="I1414" s="355"/>
      <c r="J1414" s="355"/>
      <c r="Q1414" s="364" t="str">
        <f t="shared" si="1301"/>
        <v/>
      </c>
      <c r="R1414" s="388"/>
      <c r="S1414" s="364" t="str">
        <f t="shared" si="1302"/>
        <v/>
      </c>
      <c r="T1414" s="445" t="str">
        <f t="shared" si="1303"/>
        <v/>
      </c>
      <c r="U1414" s="388"/>
      <c r="V1414" s="445" t="str">
        <f t="shared" si="1304"/>
        <v/>
      </c>
      <c r="W1414" s="388"/>
      <c r="X1414" s="445" t="str">
        <f t="shared" si="1305"/>
        <v/>
      </c>
      <c r="Y1414" s="364" t="str">
        <f t="shared" si="1306"/>
        <v/>
      </c>
      <c r="Z1414" s="388"/>
      <c r="AA1414" s="364" t="str">
        <f t="shared" si="1307"/>
        <v/>
      </c>
      <c r="AB1414" s="445" t="str">
        <f t="shared" si="1308"/>
        <v/>
      </c>
      <c r="AC1414" s="388"/>
      <c r="AD1414" s="445" t="str">
        <f t="shared" si="1309"/>
        <v/>
      </c>
      <c r="AE1414" s="364" t="str">
        <f t="shared" si="1310"/>
        <v/>
      </c>
      <c r="AF1414" s="388"/>
      <c r="AG1414" s="364"/>
      <c r="AH1414" s="445" t="str">
        <f t="shared" si="1311"/>
        <v/>
      </c>
      <c r="AI1414" s="388"/>
      <c r="AJ1414" s="445" t="str">
        <f t="shared" si="1312"/>
        <v/>
      </c>
      <c r="AK1414" s="364" t="str">
        <f t="shared" si="1313"/>
        <v/>
      </c>
      <c r="AL1414" s="388"/>
      <c r="AM1414" s="364" t="str">
        <f t="shared" si="1314"/>
        <v/>
      </c>
      <c r="AN1414" s="445" t="str">
        <f t="shared" si="1321"/>
        <v/>
      </c>
      <c r="AO1414" s="388"/>
      <c r="AP1414" s="445" t="str">
        <f t="shared" si="1322"/>
        <v/>
      </c>
      <c r="AQ1414" s="434" t="str">
        <f t="shared" si="1323"/>
        <v/>
      </c>
      <c r="AR1414" s="451"/>
      <c r="AS1414" s="434">
        <f t="shared" si="1324"/>
        <v>0.15</v>
      </c>
      <c r="AT1414" s="389"/>
      <c r="AU1414" s="435">
        <f t="shared" si="1325"/>
        <v>0.49999999999999989</v>
      </c>
      <c r="AV1414" s="364" t="str">
        <f t="shared" si="1326"/>
        <v/>
      </c>
      <c r="AW1414" s="389"/>
      <c r="AX1414" s="365" t="str">
        <f t="shared" si="1327"/>
        <v/>
      </c>
      <c r="AY1414" s="366" t="str">
        <f t="shared" si="1315"/>
        <v/>
      </c>
      <c r="AZ1414" s="358" t="str">
        <f t="shared" si="1316"/>
        <v/>
      </c>
      <c r="BA1414" s="366" t="str">
        <f t="shared" si="1317"/>
        <v/>
      </c>
      <c r="BB1414" s="358" t="str">
        <f t="shared" si="1318"/>
        <v/>
      </c>
      <c r="BC1414" s="366" t="str">
        <f t="shared" si="1319"/>
        <v/>
      </c>
      <c r="BD1414" s="367" t="str">
        <f t="shared" si="1320"/>
        <v/>
      </c>
      <c r="BE1414" s="356"/>
      <c r="BF1414" s="356"/>
      <c r="BG1414" s="356"/>
      <c r="BH1414" s="356"/>
    </row>
    <row r="1415" spans="1:83" ht="21.75" thickBot="1" x14ac:dyDescent="0.4">
      <c r="A1415" s="368" t="s">
        <v>295</v>
      </c>
      <c r="B1415" s="381">
        <v>0.2</v>
      </c>
      <c r="C1415" s="372"/>
      <c r="D1415" s="368" t="s">
        <v>286</v>
      </c>
      <c r="E1415" s="374"/>
      <c r="F1415" s="375">
        <f>IF(B1415&gt;0,(B1415-B1413)/B1413,"")</f>
        <v>1</v>
      </c>
      <c r="G1415" s="355"/>
      <c r="H1415" s="355"/>
      <c r="I1415" s="355"/>
      <c r="J1415" s="355"/>
      <c r="Q1415" s="364" t="str">
        <f t="shared" si="1301"/>
        <v/>
      </c>
      <c r="R1415" s="388"/>
      <c r="S1415" s="364" t="str">
        <f t="shared" si="1302"/>
        <v/>
      </c>
      <c r="T1415" s="445" t="str">
        <f t="shared" si="1303"/>
        <v/>
      </c>
      <c r="U1415" s="388"/>
      <c r="V1415" s="445" t="str">
        <f t="shared" si="1304"/>
        <v/>
      </c>
      <c r="W1415" s="388"/>
      <c r="X1415" s="445" t="str">
        <f t="shared" si="1305"/>
        <v/>
      </c>
      <c r="Y1415" s="364" t="str">
        <f t="shared" si="1306"/>
        <v/>
      </c>
      <c r="Z1415" s="388"/>
      <c r="AA1415" s="364" t="str">
        <f t="shared" si="1307"/>
        <v/>
      </c>
      <c r="AB1415" s="445" t="str">
        <f t="shared" si="1308"/>
        <v/>
      </c>
      <c r="AC1415" s="388"/>
      <c r="AD1415" s="445" t="str">
        <f t="shared" si="1309"/>
        <v/>
      </c>
      <c r="AE1415" s="364" t="str">
        <f t="shared" si="1310"/>
        <v/>
      </c>
      <c r="AF1415" s="388"/>
      <c r="AG1415" s="364"/>
      <c r="AH1415" s="445" t="str">
        <f t="shared" si="1311"/>
        <v/>
      </c>
      <c r="AI1415" s="388"/>
      <c r="AJ1415" s="445" t="str">
        <f t="shared" si="1312"/>
        <v/>
      </c>
      <c r="AK1415" s="364" t="str">
        <f t="shared" si="1313"/>
        <v/>
      </c>
      <c r="AL1415" s="388"/>
      <c r="AM1415" s="364" t="str">
        <f t="shared" si="1314"/>
        <v/>
      </c>
      <c r="AN1415" s="445" t="str">
        <f t="shared" si="1321"/>
        <v/>
      </c>
      <c r="AO1415" s="388"/>
      <c r="AP1415" s="445" t="str">
        <f t="shared" si="1322"/>
        <v/>
      </c>
      <c r="AQ1415" s="434" t="str">
        <f t="shared" si="1323"/>
        <v/>
      </c>
      <c r="AR1415" s="451"/>
      <c r="AS1415" s="434" t="str">
        <f t="shared" si="1324"/>
        <v/>
      </c>
      <c r="AT1415" s="389"/>
      <c r="AU1415" s="435" t="str">
        <f t="shared" si="1325"/>
        <v/>
      </c>
      <c r="AV1415" s="364">
        <f t="shared" si="1326"/>
        <v>0.2</v>
      </c>
      <c r="AW1415" s="389"/>
      <c r="AX1415" s="365">
        <f>IF(A1415="16) Qual porcentagem dos recursos financeiros de São Carlos será investida em abastecimento de água e estruturas de saneamento em 2050?   ",F1415,"")</f>
        <v>1</v>
      </c>
      <c r="AY1415" s="366" t="str">
        <f t="shared" si="1315"/>
        <v/>
      </c>
      <c r="AZ1415" s="358" t="str">
        <f t="shared" si="1316"/>
        <v/>
      </c>
      <c r="BA1415" s="366" t="str">
        <f t="shared" si="1317"/>
        <v/>
      </c>
      <c r="BB1415" s="358" t="str">
        <f t="shared" si="1318"/>
        <v/>
      </c>
      <c r="BC1415" s="366" t="str">
        <f t="shared" si="1319"/>
        <v/>
      </c>
      <c r="BD1415" s="367" t="str">
        <f t="shared" si="1320"/>
        <v/>
      </c>
      <c r="BE1415" s="356"/>
      <c r="BF1415" s="356"/>
      <c r="BG1415" s="356"/>
      <c r="BH1415" s="356"/>
    </row>
    <row r="1416" spans="1:83" ht="21.75" thickBot="1" x14ac:dyDescent="0.4">
      <c r="A1416" s="355"/>
      <c r="B1416" s="355"/>
      <c r="C1416" s="355"/>
      <c r="D1416" s="355"/>
      <c r="E1416" s="355"/>
      <c r="F1416" s="383"/>
      <c r="G1416" s="355"/>
      <c r="H1416" s="823" t="s">
        <v>296</v>
      </c>
      <c r="I1416" s="823"/>
      <c r="J1416" s="355"/>
      <c r="Q1416" s="364" t="str">
        <f t="shared" si="1301"/>
        <v/>
      </c>
      <c r="R1416" s="388"/>
      <c r="S1416" s="364" t="str">
        <f t="shared" si="1302"/>
        <v/>
      </c>
      <c r="T1416" s="445" t="str">
        <f t="shared" si="1303"/>
        <v/>
      </c>
      <c r="U1416" s="388"/>
      <c r="V1416" s="445" t="str">
        <f t="shared" si="1304"/>
        <v/>
      </c>
      <c r="W1416" s="388"/>
      <c r="X1416" s="445" t="str">
        <f t="shared" si="1305"/>
        <v/>
      </c>
      <c r="Y1416" s="364" t="str">
        <f t="shared" si="1306"/>
        <v/>
      </c>
      <c r="Z1416" s="388"/>
      <c r="AA1416" s="364" t="str">
        <f t="shared" si="1307"/>
        <v/>
      </c>
      <c r="AB1416" s="445" t="str">
        <f t="shared" si="1308"/>
        <v/>
      </c>
      <c r="AC1416" s="388"/>
      <c r="AD1416" s="445" t="str">
        <f t="shared" si="1309"/>
        <v/>
      </c>
      <c r="AE1416" s="364" t="str">
        <f t="shared" si="1310"/>
        <v/>
      </c>
      <c r="AF1416" s="388"/>
      <c r="AG1416" s="364"/>
      <c r="AH1416" s="445" t="str">
        <f t="shared" si="1311"/>
        <v/>
      </c>
      <c r="AI1416" s="388"/>
      <c r="AJ1416" s="445" t="str">
        <f t="shared" si="1312"/>
        <v/>
      </c>
      <c r="AK1416" s="364" t="str">
        <f t="shared" si="1313"/>
        <v/>
      </c>
      <c r="AL1416" s="388"/>
      <c r="AM1416" s="364" t="str">
        <f t="shared" si="1314"/>
        <v/>
      </c>
      <c r="AN1416" s="445" t="str">
        <f t="shared" si="1321"/>
        <v/>
      </c>
      <c r="AO1416" s="388"/>
      <c r="AP1416" s="445" t="str">
        <f t="shared" si="1322"/>
        <v/>
      </c>
      <c r="AQ1416" s="434" t="str">
        <f t="shared" si="1323"/>
        <v/>
      </c>
      <c r="AR1416" s="451"/>
      <c r="AS1416" s="434" t="str">
        <f t="shared" si="1324"/>
        <v/>
      </c>
      <c r="AT1416" s="389"/>
      <c r="AU1416" s="435" t="str">
        <f t="shared" si="1325"/>
        <v/>
      </c>
      <c r="AV1416" s="364" t="str">
        <f t="shared" si="1326"/>
        <v/>
      </c>
      <c r="AW1416" s="389"/>
      <c r="AX1416" s="365" t="str">
        <f t="shared" si="1327"/>
        <v/>
      </c>
      <c r="AY1416" s="366" t="str">
        <f t="shared" si="1315"/>
        <v/>
      </c>
      <c r="AZ1416" s="358" t="str">
        <f t="shared" si="1316"/>
        <v/>
      </c>
      <c r="BA1416" s="366" t="str">
        <f t="shared" si="1317"/>
        <v/>
      </c>
      <c r="BB1416" s="358" t="str">
        <f t="shared" si="1318"/>
        <v/>
      </c>
      <c r="BC1416" s="366" t="str">
        <f t="shared" si="1319"/>
        <v/>
      </c>
      <c r="BD1416" s="367" t="str">
        <f t="shared" si="1320"/>
        <v/>
      </c>
      <c r="BE1416" s="356"/>
      <c r="BF1416" s="356"/>
      <c r="BG1416" s="356"/>
      <c r="BH1416" s="356"/>
    </row>
    <row r="1417" spans="1:83" ht="21.75" thickBot="1" x14ac:dyDescent="0.4">
      <c r="A1417" s="368" t="s">
        <v>297</v>
      </c>
      <c r="B1417" s="820" t="s">
        <v>466</v>
      </c>
      <c r="C1417" s="821"/>
      <c r="D1417" s="821"/>
      <c r="E1417" s="821"/>
      <c r="F1417" s="821"/>
      <c r="G1417" s="822"/>
      <c r="H1417" s="819">
        <v>0</v>
      </c>
      <c r="I1417" s="819"/>
      <c r="J1417" s="355"/>
      <c r="Q1417" s="364" t="str">
        <f t="shared" si="1301"/>
        <v/>
      </c>
      <c r="R1417" s="388"/>
      <c r="S1417" s="364" t="str">
        <f t="shared" si="1302"/>
        <v/>
      </c>
      <c r="T1417" s="445" t="str">
        <f t="shared" si="1303"/>
        <v/>
      </c>
      <c r="U1417" s="388"/>
      <c r="V1417" s="445" t="str">
        <f t="shared" si="1304"/>
        <v/>
      </c>
      <c r="W1417" s="388"/>
      <c r="X1417" s="445" t="str">
        <f t="shared" si="1305"/>
        <v/>
      </c>
      <c r="Y1417" s="364" t="str">
        <f t="shared" si="1306"/>
        <v/>
      </c>
      <c r="Z1417" s="388"/>
      <c r="AA1417" s="364" t="str">
        <f t="shared" si="1307"/>
        <v/>
      </c>
      <c r="AB1417" s="445" t="str">
        <f t="shared" si="1308"/>
        <v/>
      </c>
      <c r="AC1417" s="388"/>
      <c r="AD1417" s="445" t="str">
        <f t="shared" si="1309"/>
        <v/>
      </c>
      <c r="AE1417" s="364" t="str">
        <f t="shared" si="1310"/>
        <v/>
      </c>
      <c r="AF1417" s="388"/>
      <c r="AG1417" s="364"/>
      <c r="AH1417" s="445" t="str">
        <f t="shared" si="1311"/>
        <v/>
      </c>
      <c r="AI1417" s="388"/>
      <c r="AJ1417" s="445" t="str">
        <f t="shared" si="1312"/>
        <v/>
      </c>
      <c r="AK1417" s="364" t="str">
        <f t="shared" si="1313"/>
        <v/>
      </c>
      <c r="AL1417" s="388"/>
      <c r="AM1417" s="364" t="str">
        <f t="shared" si="1314"/>
        <v/>
      </c>
      <c r="AN1417" s="445" t="str">
        <f t="shared" si="1321"/>
        <v/>
      </c>
      <c r="AO1417" s="388"/>
      <c r="AP1417" s="445" t="str">
        <f t="shared" si="1322"/>
        <v/>
      </c>
      <c r="AQ1417" s="434" t="str">
        <f t="shared" si="1323"/>
        <v/>
      </c>
      <c r="AR1417" s="451"/>
      <c r="AS1417" s="434" t="str">
        <f t="shared" si="1324"/>
        <v/>
      </c>
      <c r="AT1417" s="389"/>
      <c r="AU1417" s="435" t="str">
        <f t="shared" si="1325"/>
        <v/>
      </c>
      <c r="AV1417" s="364" t="str">
        <f t="shared" si="1326"/>
        <v/>
      </c>
      <c r="AW1417" s="389"/>
      <c r="AX1417" s="365" t="str">
        <f t="shared" si="1327"/>
        <v/>
      </c>
      <c r="AY1417" s="366">
        <f t="shared" si="1315"/>
        <v>0</v>
      </c>
      <c r="AZ1417" s="358" t="str">
        <f t="shared" si="1316"/>
        <v/>
      </c>
      <c r="BA1417" s="366" t="str">
        <f t="shared" si="1317"/>
        <v/>
      </c>
      <c r="BB1417" s="358" t="str">
        <f t="shared" si="1318"/>
        <v/>
      </c>
      <c r="BC1417" s="366" t="str">
        <f t="shared" si="1319"/>
        <v/>
      </c>
      <c r="BD1417" s="367" t="str">
        <f t="shared" si="1320"/>
        <v/>
      </c>
      <c r="BE1417" s="356"/>
      <c r="BF1417" s="356"/>
      <c r="BG1417" s="356"/>
      <c r="BH1417" s="356"/>
    </row>
    <row r="1418" spans="1:83" ht="21.75" thickBot="1" x14ac:dyDescent="0.4">
      <c r="A1418" s="368" t="s">
        <v>299</v>
      </c>
      <c r="B1418" s="820" t="s">
        <v>300</v>
      </c>
      <c r="C1418" s="821"/>
      <c r="D1418" s="821"/>
      <c r="E1418" s="821"/>
      <c r="F1418" s="821"/>
      <c r="G1418" s="822"/>
      <c r="H1418" s="819">
        <v>1</v>
      </c>
      <c r="I1418" s="819"/>
      <c r="J1418" s="355"/>
      <c r="Q1418" s="364" t="str">
        <f t="shared" si="1301"/>
        <v/>
      </c>
      <c r="R1418" s="388"/>
      <c r="S1418" s="364" t="str">
        <f t="shared" si="1302"/>
        <v/>
      </c>
      <c r="T1418" s="445" t="str">
        <f t="shared" si="1303"/>
        <v/>
      </c>
      <c r="U1418" s="388"/>
      <c r="V1418" s="445" t="str">
        <f t="shared" si="1304"/>
        <v/>
      </c>
      <c r="W1418" s="388"/>
      <c r="X1418" s="445" t="str">
        <f t="shared" si="1305"/>
        <v/>
      </c>
      <c r="Y1418" s="364" t="str">
        <f t="shared" si="1306"/>
        <v/>
      </c>
      <c r="Z1418" s="388"/>
      <c r="AA1418" s="364" t="str">
        <f t="shared" si="1307"/>
        <v/>
      </c>
      <c r="AB1418" s="445" t="str">
        <f t="shared" si="1308"/>
        <v/>
      </c>
      <c r="AC1418" s="388"/>
      <c r="AD1418" s="445" t="str">
        <f t="shared" si="1309"/>
        <v/>
      </c>
      <c r="AE1418" s="364" t="str">
        <f t="shared" si="1310"/>
        <v/>
      </c>
      <c r="AF1418" s="388"/>
      <c r="AG1418" s="364"/>
      <c r="AH1418" s="445" t="str">
        <f t="shared" si="1311"/>
        <v/>
      </c>
      <c r="AI1418" s="388"/>
      <c r="AJ1418" s="445" t="str">
        <f t="shared" si="1312"/>
        <v/>
      </c>
      <c r="AK1418" s="364" t="str">
        <f t="shared" si="1313"/>
        <v/>
      </c>
      <c r="AL1418" s="388"/>
      <c r="AM1418" s="364" t="str">
        <f t="shared" si="1314"/>
        <v/>
      </c>
      <c r="AN1418" s="445" t="str">
        <f t="shared" si="1321"/>
        <v/>
      </c>
      <c r="AO1418" s="388"/>
      <c r="AP1418" s="445" t="str">
        <f t="shared" si="1322"/>
        <v/>
      </c>
      <c r="AQ1418" s="434" t="str">
        <f t="shared" si="1323"/>
        <v/>
      </c>
      <c r="AR1418" s="451"/>
      <c r="AS1418" s="434" t="str">
        <f t="shared" si="1324"/>
        <v/>
      </c>
      <c r="AT1418" s="389"/>
      <c r="AU1418" s="435" t="str">
        <f t="shared" si="1325"/>
        <v/>
      </c>
      <c r="AV1418" s="364" t="str">
        <f t="shared" si="1326"/>
        <v/>
      </c>
      <c r="AW1418" s="389"/>
      <c r="AX1418" s="365" t="str">
        <f t="shared" si="1327"/>
        <v/>
      </c>
      <c r="AY1418" s="366" t="str">
        <f t="shared" si="1315"/>
        <v/>
      </c>
      <c r="AZ1418" s="358">
        <f t="shared" si="1316"/>
        <v>1</v>
      </c>
      <c r="BA1418" s="366" t="str">
        <f t="shared" si="1317"/>
        <v/>
      </c>
      <c r="BB1418" s="358" t="str">
        <f t="shared" si="1318"/>
        <v/>
      </c>
      <c r="BC1418" s="366" t="str">
        <f t="shared" si="1319"/>
        <v/>
      </c>
      <c r="BD1418" s="367" t="str">
        <f t="shared" si="1320"/>
        <v/>
      </c>
      <c r="BE1418" s="356"/>
      <c r="BF1418" s="356"/>
      <c r="BG1418" s="356"/>
      <c r="BH1418" s="356"/>
    </row>
    <row r="1419" spans="1:83" ht="21.75" thickBot="1" x14ac:dyDescent="0.4">
      <c r="A1419" s="368" t="s">
        <v>301</v>
      </c>
      <c r="B1419" s="820" t="s">
        <v>467</v>
      </c>
      <c r="C1419" s="821"/>
      <c r="D1419" s="821"/>
      <c r="E1419" s="821"/>
      <c r="F1419" s="821"/>
      <c r="G1419" s="822"/>
      <c r="H1419" s="819">
        <v>0</v>
      </c>
      <c r="I1419" s="819"/>
      <c r="J1419" s="355"/>
      <c r="Q1419" s="364" t="str">
        <f t="shared" si="1301"/>
        <v/>
      </c>
      <c r="R1419" s="388"/>
      <c r="S1419" s="364" t="str">
        <f t="shared" si="1302"/>
        <v/>
      </c>
      <c r="T1419" s="445" t="str">
        <f t="shared" si="1303"/>
        <v/>
      </c>
      <c r="U1419" s="388"/>
      <c r="V1419" s="445" t="str">
        <f t="shared" si="1304"/>
        <v/>
      </c>
      <c r="W1419" s="388"/>
      <c r="X1419" s="445" t="str">
        <f t="shared" si="1305"/>
        <v/>
      </c>
      <c r="Y1419" s="364" t="str">
        <f t="shared" si="1306"/>
        <v/>
      </c>
      <c r="Z1419" s="388"/>
      <c r="AA1419" s="364" t="str">
        <f t="shared" si="1307"/>
        <v/>
      </c>
      <c r="AB1419" s="445" t="str">
        <f t="shared" si="1308"/>
        <v/>
      </c>
      <c r="AC1419" s="388"/>
      <c r="AD1419" s="445" t="str">
        <f t="shared" si="1309"/>
        <v/>
      </c>
      <c r="AE1419" s="364" t="str">
        <f t="shared" si="1310"/>
        <v/>
      </c>
      <c r="AF1419" s="388"/>
      <c r="AG1419" s="364"/>
      <c r="AH1419" s="445" t="str">
        <f t="shared" si="1311"/>
        <v/>
      </c>
      <c r="AI1419" s="388"/>
      <c r="AJ1419" s="445" t="str">
        <f t="shared" si="1312"/>
        <v/>
      </c>
      <c r="AK1419" s="364" t="str">
        <f t="shared" si="1313"/>
        <v/>
      </c>
      <c r="AL1419" s="388"/>
      <c r="AM1419" s="364" t="str">
        <f t="shared" si="1314"/>
        <v/>
      </c>
      <c r="AN1419" s="445" t="str">
        <f t="shared" si="1321"/>
        <v/>
      </c>
      <c r="AO1419" s="388"/>
      <c r="AP1419" s="445" t="str">
        <f t="shared" si="1322"/>
        <v/>
      </c>
      <c r="AQ1419" s="434" t="str">
        <f t="shared" si="1323"/>
        <v/>
      </c>
      <c r="AR1419" s="451"/>
      <c r="AS1419" s="434" t="str">
        <f t="shared" si="1324"/>
        <v/>
      </c>
      <c r="AT1419" s="389"/>
      <c r="AU1419" s="435" t="str">
        <f t="shared" si="1325"/>
        <v/>
      </c>
      <c r="AV1419" s="364" t="str">
        <f t="shared" si="1326"/>
        <v/>
      </c>
      <c r="AW1419" s="389"/>
      <c r="AX1419" s="365" t="str">
        <f t="shared" si="1327"/>
        <v/>
      </c>
      <c r="AY1419" s="366" t="str">
        <f t="shared" si="1315"/>
        <v/>
      </c>
      <c r="AZ1419" s="358" t="str">
        <f t="shared" si="1316"/>
        <v/>
      </c>
      <c r="BA1419" s="366">
        <f t="shared" si="1317"/>
        <v>0</v>
      </c>
      <c r="BB1419" s="358" t="str">
        <f t="shared" si="1318"/>
        <v/>
      </c>
      <c r="BC1419" s="366" t="str">
        <f t="shared" si="1319"/>
        <v/>
      </c>
      <c r="BD1419" s="367" t="str">
        <f t="shared" si="1320"/>
        <v/>
      </c>
      <c r="BE1419" s="356"/>
      <c r="BF1419" s="356"/>
      <c r="BG1419" s="356"/>
      <c r="BH1419" s="356"/>
    </row>
    <row r="1420" spans="1:83" ht="21.75" thickBot="1" x14ac:dyDescent="0.4">
      <c r="A1420" s="368" t="s">
        <v>302</v>
      </c>
      <c r="B1420" s="820" t="s">
        <v>468</v>
      </c>
      <c r="C1420" s="821"/>
      <c r="D1420" s="821"/>
      <c r="E1420" s="821"/>
      <c r="F1420" s="821"/>
      <c r="G1420" s="822"/>
      <c r="H1420" s="819">
        <v>1</v>
      </c>
      <c r="I1420" s="819"/>
      <c r="J1420" s="355"/>
      <c r="Q1420" s="364" t="str">
        <f t="shared" si="1301"/>
        <v/>
      </c>
      <c r="R1420" s="388"/>
      <c r="S1420" s="364" t="str">
        <f t="shared" si="1302"/>
        <v/>
      </c>
      <c r="T1420" s="445" t="str">
        <f t="shared" si="1303"/>
        <v/>
      </c>
      <c r="U1420" s="388"/>
      <c r="V1420" s="445" t="str">
        <f t="shared" si="1304"/>
        <v/>
      </c>
      <c r="W1420" s="388"/>
      <c r="X1420" s="445" t="str">
        <f t="shared" si="1305"/>
        <v/>
      </c>
      <c r="Y1420" s="364" t="str">
        <f t="shared" si="1306"/>
        <v/>
      </c>
      <c r="Z1420" s="388"/>
      <c r="AA1420" s="364" t="str">
        <f t="shared" si="1307"/>
        <v/>
      </c>
      <c r="AB1420" s="445" t="str">
        <f t="shared" si="1308"/>
        <v/>
      </c>
      <c r="AC1420" s="388"/>
      <c r="AD1420" s="445" t="str">
        <f t="shared" si="1309"/>
        <v/>
      </c>
      <c r="AE1420" s="364" t="str">
        <f t="shared" si="1310"/>
        <v/>
      </c>
      <c r="AF1420" s="388"/>
      <c r="AG1420" s="364"/>
      <c r="AH1420" s="445" t="str">
        <f t="shared" si="1311"/>
        <v/>
      </c>
      <c r="AI1420" s="388"/>
      <c r="AJ1420" s="445" t="str">
        <f t="shared" si="1312"/>
        <v/>
      </c>
      <c r="AK1420" s="364" t="str">
        <f t="shared" si="1313"/>
        <v/>
      </c>
      <c r="AL1420" s="388"/>
      <c r="AM1420" s="364" t="str">
        <f t="shared" si="1314"/>
        <v/>
      </c>
      <c r="AN1420" s="445" t="str">
        <f t="shared" si="1321"/>
        <v/>
      </c>
      <c r="AO1420" s="388"/>
      <c r="AP1420" s="445" t="str">
        <f t="shared" si="1322"/>
        <v/>
      </c>
      <c r="AQ1420" s="434" t="str">
        <f t="shared" si="1323"/>
        <v/>
      </c>
      <c r="AR1420" s="451"/>
      <c r="AS1420" s="434" t="str">
        <f t="shared" si="1324"/>
        <v/>
      </c>
      <c r="AT1420" s="389"/>
      <c r="AU1420" s="435" t="str">
        <f t="shared" si="1325"/>
        <v/>
      </c>
      <c r="AV1420" s="364" t="str">
        <f t="shared" si="1326"/>
        <v/>
      </c>
      <c r="AW1420" s="389"/>
      <c r="AX1420" s="365" t="str">
        <f t="shared" si="1327"/>
        <v/>
      </c>
      <c r="AY1420" s="366" t="str">
        <f t="shared" si="1315"/>
        <v/>
      </c>
      <c r="AZ1420" s="358" t="str">
        <f t="shared" si="1316"/>
        <v/>
      </c>
      <c r="BA1420" s="366" t="str">
        <f t="shared" si="1317"/>
        <v/>
      </c>
      <c r="BB1420" s="358">
        <f t="shared" si="1318"/>
        <v>1</v>
      </c>
      <c r="BC1420" s="366" t="str">
        <f t="shared" si="1319"/>
        <v/>
      </c>
      <c r="BD1420" s="367" t="str">
        <f t="shared" si="1320"/>
        <v/>
      </c>
      <c r="BE1420" s="356"/>
      <c r="BF1420" s="356"/>
      <c r="BG1420" s="356"/>
      <c r="BH1420" s="356"/>
    </row>
    <row r="1421" spans="1:83" ht="21.75" thickBot="1" x14ac:dyDescent="0.4">
      <c r="A1421" s="368" t="s">
        <v>303</v>
      </c>
      <c r="B1421" s="820" t="s">
        <v>304</v>
      </c>
      <c r="C1421" s="821"/>
      <c r="D1421" s="821"/>
      <c r="E1421" s="821"/>
      <c r="F1421" s="821"/>
      <c r="G1421" s="822"/>
      <c r="H1421" s="819">
        <v>1</v>
      </c>
      <c r="I1421" s="819"/>
      <c r="J1421" s="355"/>
      <c r="Q1421" s="364" t="str">
        <f t="shared" si="1301"/>
        <v/>
      </c>
      <c r="R1421" s="388"/>
      <c r="S1421" s="364" t="str">
        <f t="shared" si="1302"/>
        <v/>
      </c>
      <c r="T1421" s="445" t="str">
        <f t="shared" si="1303"/>
        <v/>
      </c>
      <c r="U1421" s="388"/>
      <c r="V1421" s="445" t="str">
        <f t="shared" si="1304"/>
        <v/>
      </c>
      <c r="W1421" s="388"/>
      <c r="X1421" s="445" t="str">
        <f t="shared" si="1305"/>
        <v/>
      </c>
      <c r="Y1421" s="364" t="str">
        <f t="shared" si="1306"/>
        <v/>
      </c>
      <c r="Z1421" s="388"/>
      <c r="AA1421" s="364" t="str">
        <f t="shared" si="1307"/>
        <v/>
      </c>
      <c r="AB1421" s="445" t="str">
        <f t="shared" si="1308"/>
        <v/>
      </c>
      <c r="AC1421" s="388"/>
      <c r="AD1421" s="445" t="str">
        <f t="shared" si="1309"/>
        <v/>
      </c>
      <c r="AE1421" s="364" t="str">
        <f t="shared" si="1310"/>
        <v/>
      </c>
      <c r="AF1421" s="388"/>
      <c r="AG1421" s="364"/>
      <c r="AH1421" s="445" t="str">
        <f t="shared" si="1311"/>
        <v/>
      </c>
      <c r="AI1421" s="388"/>
      <c r="AJ1421" s="445" t="str">
        <f t="shared" si="1312"/>
        <v/>
      </c>
      <c r="AK1421" s="364" t="str">
        <f t="shared" si="1313"/>
        <v/>
      </c>
      <c r="AL1421" s="388"/>
      <c r="AM1421" s="364" t="str">
        <f t="shared" si="1314"/>
        <v/>
      </c>
      <c r="AN1421" s="445" t="str">
        <f t="shared" si="1321"/>
        <v/>
      </c>
      <c r="AO1421" s="388"/>
      <c r="AP1421" s="445" t="str">
        <f t="shared" si="1322"/>
        <v/>
      </c>
      <c r="AQ1421" s="434" t="str">
        <f t="shared" si="1323"/>
        <v/>
      </c>
      <c r="AR1421" s="451"/>
      <c r="AS1421" s="434" t="str">
        <f t="shared" si="1324"/>
        <v/>
      </c>
      <c r="AT1421" s="389"/>
      <c r="AU1421" s="435" t="str">
        <f t="shared" si="1325"/>
        <v/>
      </c>
      <c r="AV1421" s="364" t="str">
        <f t="shared" si="1326"/>
        <v/>
      </c>
      <c r="AW1421" s="389"/>
      <c r="AX1421" s="365" t="str">
        <f t="shared" si="1327"/>
        <v/>
      </c>
      <c r="AY1421" s="366" t="str">
        <f t="shared" si="1315"/>
        <v/>
      </c>
      <c r="AZ1421" s="358" t="str">
        <f t="shared" si="1316"/>
        <v/>
      </c>
      <c r="BA1421" s="366" t="str">
        <f t="shared" si="1317"/>
        <v/>
      </c>
      <c r="BB1421" s="358" t="str">
        <f t="shared" si="1318"/>
        <v/>
      </c>
      <c r="BC1421" s="366">
        <f t="shared" si="1319"/>
        <v>1</v>
      </c>
      <c r="BD1421" s="367" t="str">
        <f t="shared" si="1320"/>
        <v/>
      </c>
      <c r="BE1421" s="356"/>
      <c r="BF1421" s="356"/>
      <c r="BG1421" s="356"/>
      <c r="BH1421" s="356"/>
    </row>
    <row r="1422" spans="1:83" ht="21.75" thickBot="1" x14ac:dyDescent="0.4">
      <c r="A1422" s="368" t="s">
        <v>305</v>
      </c>
      <c r="B1422" s="820"/>
      <c r="C1422" s="821"/>
      <c r="D1422" s="821"/>
      <c r="E1422" s="821"/>
      <c r="F1422" s="821"/>
      <c r="G1422" s="822"/>
      <c r="H1422" s="819"/>
      <c r="I1422" s="819"/>
      <c r="J1422" s="355"/>
      <c r="Q1422" s="364" t="str">
        <f t="shared" si="1301"/>
        <v/>
      </c>
      <c r="R1422" s="388"/>
      <c r="S1422" s="364" t="str">
        <f t="shared" si="1302"/>
        <v/>
      </c>
      <c r="T1422" s="445" t="str">
        <f t="shared" si="1303"/>
        <v/>
      </c>
      <c r="U1422" s="388"/>
      <c r="V1422" s="445" t="str">
        <f t="shared" si="1304"/>
        <v/>
      </c>
      <c r="W1422" s="388"/>
      <c r="X1422" s="445" t="str">
        <f t="shared" si="1305"/>
        <v/>
      </c>
      <c r="Y1422" s="364" t="str">
        <f t="shared" si="1306"/>
        <v/>
      </c>
      <c r="Z1422" s="388"/>
      <c r="AA1422" s="364" t="str">
        <f t="shared" si="1307"/>
        <v/>
      </c>
      <c r="AB1422" s="445" t="str">
        <f t="shared" si="1308"/>
        <v/>
      </c>
      <c r="AC1422" s="388"/>
      <c r="AD1422" s="445" t="str">
        <f t="shared" si="1309"/>
        <v/>
      </c>
      <c r="AE1422" s="364" t="str">
        <f t="shared" si="1310"/>
        <v/>
      </c>
      <c r="AF1422" s="388"/>
      <c r="AG1422" s="364"/>
      <c r="AH1422" s="445" t="str">
        <f t="shared" si="1311"/>
        <v/>
      </c>
      <c r="AI1422" s="388"/>
      <c r="AJ1422" s="445" t="str">
        <f t="shared" si="1312"/>
        <v/>
      </c>
      <c r="AK1422" s="364" t="str">
        <f t="shared" si="1313"/>
        <v/>
      </c>
      <c r="AL1422" s="388"/>
      <c r="AM1422" s="364" t="str">
        <f t="shared" si="1314"/>
        <v/>
      </c>
      <c r="AN1422" s="445" t="str">
        <f t="shared" si="1321"/>
        <v/>
      </c>
      <c r="AO1422" s="388"/>
      <c r="AP1422" s="445" t="str">
        <f t="shared" si="1322"/>
        <v/>
      </c>
      <c r="AQ1422" s="434" t="str">
        <f t="shared" si="1323"/>
        <v/>
      </c>
      <c r="AR1422" s="451"/>
      <c r="AS1422" s="434" t="str">
        <f t="shared" si="1324"/>
        <v/>
      </c>
      <c r="AT1422" s="389"/>
      <c r="AU1422" s="435" t="str">
        <f t="shared" si="1325"/>
        <v/>
      </c>
      <c r="AV1422" s="364" t="str">
        <f t="shared" si="1326"/>
        <v/>
      </c>
      <c r="AW1422" s="389"/>
      <c r="AX1422" s="365" t="str">
        <f t="shared" si="1327"/>
        <v/>
      </c>
      <c r="AY1422" s="366" t="str">
        <f t="shared" si="1315"/>
        <v/>
      </c>
      <c r="AZ1422" s="358" t="str">
        <f t="shared" si="1316"/>
        <v/>
      </c>
      <c r="BA1422" s="366" t="str">
        <f t="shared" si="1317"/>
        <v/>
      </c>
      <c r="BB1422" s="358" t="str">
        <f t="shared" si="1318"/>
        <v/>
      </c>
      <c r="BC1422" s="366" t="str">
        <f t="shared" si="1319"/>
        <v/>
      </c>
      <c r="BD1422" s="367">
        <f t="shared" si="1320"/>
        <v>0</v>
      </c>
      <c r="BE1422" s="356"/>
      <c r="BF1422" s="356"/>
      <c r="BG1422" s="356"/>
      <c r="BH1422" s="356"/>
      <c r="BJ1422" s="360" t="str">
        <f>IF(B1397&lt;20,SUM(AY1396:BC1422),"")</f>
        <v/>
      </c>
      <c r="BK1422" s="360">
        <f>IF(AND(B1397&gt;19,B1397&lt;31),SUM(AY1396:BC1422),"")</f>
        <v>3</v>
      </c>
      <c r="BL1422" s="360" t="str">
        <f>IF(B1397&gt;30,SUM(AY1396:BC1422),"")</f>
        <v/>
      </c>
      <c r="BM1422" s="356"/>
      <c r="BN1422" s="360" t="str">
        <f>IF(AND(B1397&lt;20,BJ1422=0),1,"")</f>
        <v/>
      </c>
      <c r="BO1422" s="360" t="str">
        <f>IF(AND(B1397&lt;20,BJ1422=1),1,"")</f>
        <v/>
      </c>
      <c r="BP1422" s="360" t="str">
        <f>IF(AND(B1397&lt;20,BJ1422=2),1,"")</f>
        <v/>
      </c>
      <c r="BQ1422" s="360" t="str">
        <f>IF(AND(B1397&lt;20,BJ1422=3),1,"")</f>
        <v/>
      </c>
      <c r="BR1422" s="360" t="str">
        <f>IF(AND(B1397&lt;20,BJ1422=4),1,"")</f>
        <v/>
      </c>
      <c r="BS1422" s="360" t="str">
        <f>IF(AND(B1397&lt;20,BJ1422=5),1,"")</f>
        <v/>
      </c>
      <c r="BT1422" s="360" t="str">
        <f>IF(AND(AND(B1397&gt;19,B1397&lt;31),BK1422=0),1,"")</f>
        <v/>
      </c>
      <c r="BU1422" s="360" t="str">
        <f>IF(AND(AND(B1397&gt;19,B1397&lt;31),BK1422=1),1,"")</f>
        <v/>
      </c>
      <c r="BV1422" s="360" t="str">
        <f>IF(AND(AND(B1397&gt;19,B1397&lt;31),BK1422=2),1,"")</f>
        <v/>
      </c>
      <c r="BW1422" s="360">
        <f>IF(AND(AND(B1397&gt;19,B1397&lt;31),BK1422=3),1,"")</f>
        <v>1</v>
      </c>
      <c r="BX1422" s="360" t="str">
        <f>IF(AND(AND(B1397&gt;19,B1397&lt;31),BK1422=4),1,"")</f>
        <v/>
      </c>
      <c r="BY1422" s="360" t="str">
        <f>IF(AND(AND(B1397&gt;19,B1397&lt;31),BK1422=5),1,"")</f>
        <v/>
      </c>
      <c r="BZ1422" s="360" t="str">
        <f>IF(AND(B1397&gt;30,BL1422=0),1,"")</f>
        <v/>
      </c>
      <c r="CA1422" s="360" t="str">
        <f>IF(AND(B1397&gt;30,BL1422=1),1,"")</f>
        <v/>
      </c>
      <c r="CB1422" s="360" t="str">
        <f>IF(AND(B1397&gt;30,BL1422=2),1,"")</f>
        <v/>
      </c>
      <c r="CC1422" s="360" t="str">
        <f>IF(AND(B1397&gt;30,BL1422=3),1,"")</f>
        <v/>
      </c>
      <c r="CD1422" s="360" t="str">
        <f>IF(AND(B1397&gt;30,BL1422=4),1,"")</f>
        <v/>
      </c>
      <c r="CE1422" s="360" t="str">
        <f>IF(AND(B1397&gt;30,BL1422=5),1,"")</f>
        <v/>
      </c>
    </row>
    <row r="1423" spans="1:83" ht="36" x14ac:dyDescent="0.35">
      <c r="A1423" s="818" t="str">
        <f>CONCATENATE("Voluntário",J1423)</f>
        <v>Voluntário50</v>
      </c>
      <c r="B1423" s="818"/>
      <c r="C1423" s="818"/>
      <c r="D1423" s="818"/>
      <c r="E1423" s="818"/>
      <c r="F1423" s="818"/>
      <c r="G1423" s="818"/>
      <c r="H1423" s="818"/>
      <c r="I1423" s="818"/>
      <c r="J1423" s="355">
        <f>J1394+1</f>
        <v>50</v>
      </c>
      <c r="Q1423" s="396"/>
      <c r="S1423" s="396"/>
      <c r="T1423" s="396"/>
      <c r="V1423" s="396"/>
      <c r="X1423" s="396"/>
      <c r="Y1423" s="396"/>
      <c r="AA1423" s="396"/>
      <c r="AB1423" s="396"/>
      <c r="AD1423" s="396"/>
      <c r="AE1423" s="396"/>
      <c r="AG1423" s="396"/>
      <c r="AH1423" s="396"/>
      <c r="AJ1423" s="396"/>
      <c r="AK1423" s="396"/>
      <c r="AM1423" s="396"/>
      <c r="AN1423" s="396"/>
      <c r="AP1423" s="396"/>
      <c r="AV1423" s="396"/>
      <c r="AX1423" s="397"/>
      <c r="AY1423" s="398"/>
      <c r="AZ1423" s="399"/>
      <c r="BA1423" s="398"/>
      <c r="BB1423" s="399"/>
      <c r="BC1423" s="398"/>
      <c r="BD1423" s="398"/>
      <c r="BE1423" s="356"/>
      <c r="BF1423" s="356"/>
      <c r="BG1423" s="356"/>
      <c r="BH1423" s="356"/>
    </row>
    <row r="1424" spans="1:83" ht="21" x14ac:dyDescent="0.35">
      <c r="A1424" s="355"/>
      <c r="B1424" s="355"/>
      <c r="C1424" s="355"/>
      <c r="D1424" s="355"/>
      <c r="E1424" s="355"/>
      <c r="F1424" s="355"/>
      <c r="G1424" s="355"/>
      <c r="H1424" s="355"/>
      <c r="I1424" s="355"/>
      <c r="J1424" s="355"/>
      <c r="Q1424" s="396"/>
      <c r="S1424" s="396"/>
      <c r="T1424" s="396"/>
      <c r="V1424" s="396"/>
      <c r="X1424" s="396"/>
      <c r="Y1424" s="396"/>
      <c r="AA1424" s="396"/>
      <c r="AB1424" s="396"/>
      <c r="AD1424" s="396"/>
      <c r="AE1424" s="396"/>
      <c r="AG1424" s="396"/>
      <c r="AH1424" s="396"/>
      <c r="AJ1424" s="396"/>
      <c r="AK1424" s="396"/>
      <c r="AM1424" s="396"/>
      <c r="AN1424" s="396"/>
      <c r="AP1424" s="396"/>
      <c r="AV1424" s="396"/>
      <c r="AX1424" s="397"/>
      <c r="AY1424" s="398"/>
      <c r="AZ1424" s="399"/>
      <c r="BA1424" s="398"/>
      <c r="BB1424" s="399"/>
      <c r="BC1424" s="398"/>
      <c r="BD1424" s="398"/>
      <c r="BE1424" s="356"/>
      <c r="BF1424" s="356"/>
      <c r="BG1424" s="356"/>
      <c r="BH1424" s="356"/>
    </row>
    <row r="1425" spans="1:60" ht="21" x14ac:dyDescent="0.35">
      <c r="A1425" s="356" t="s">
        <v>271</v>
      </c>
      <c r="B1425" s="819"/>
      <c r="C1425" s="819"/>
      <c r="D1425" s="819"/>
      <c r="E1425" s="819"/>
      <c r="F1425" s="819"/>
      <c r="G1425" s="819"/>
      <c r="H1425" s="819"/>
      <c r="I1425" s="819"/>
      <c r="J1425" s="355"/>
      <c r="Q1425" s="396"/>
      <c r="S1425" s="396"/>
      <c r="T1425" s="396"/>
      <c r="V1425" s="396"/>
      <c r="X1425" s="396"/>
      <c r="Y1425" s="396"/>
      <c r="AA1425" s="396"/>
      <c r="AB1425" s="396"/>
      <c r="AD1425" s="396"/>
      <c r="AE1425" s="396"/>
      <c r="AG1425" s="396"/>
      <c r="AH1425" s="396"/>
      <c r="AJ1425" s="396"/>
      <c r="AK1425" s="396"/>
      <c r="AM1425" s="396"/>
      <c r="AN1425" s="396"/>
      <c r="AP1425" s="396"/>
      <c r="AV1425" s="396"/>
      <c r="AX1425" s="397"/>
      <c r="AY1425" s="398"/>
      <c r="AZ1425" s="399"/>
      <c r="BA1425" s="398"/>
      <c r="BB1425" s="399"/>
      <c r="BC1425" s="398"/>
      <c r="BD1425" s="398"/>
      <c r="BE1425" s="356"/>
      <c r="BF1425" s="356"/>
      <c r="BG1425" s="356"/>
      <c r="BH1425" s="356"/>
    </row>
    <row r="1426" spans="1:60" ht="21" x14ac:dyDescent="0.35">
      <c r="A1426" s="356" t="s">
        <v>272</v>
      </c>
      <c r="B1426" s="819">
        <v>25</v>
      </c>
      <c r="C1426" s="819"/>
      <c r="D1426" s="819"/>
      <c r="E1426" s="819"/>
      <c r="F1426" s="819"/>
      <c r="G1426" s="819"/>
      <c r="H1426" s="819"/>
      <c r="I1426" s="819"/>
      <c r="J1426" s="355"/>
      <c r="Q1426" s="396"/>
      <c r="S1426" s="396"/>
      <c r="T1426" s="396"/>
      <c r="V1426" s="396"/>
      <c r="X1426" s="396"/>
      <c r="Y1426" s="396"/>
      <c r="AA1426" s="396"/>
      <c r="AB1426" s="396"/>
      <c r="AD1426" s="396"/>
      <c r="AE1426" s="396"/>
      <c r="AG1426" s="396"/>
      <c r="AH1426" s="396"/>
      <c r="AJ1426" s="396"/>
      <c r="AK1426" s="396"/>
      <c r="AM1426" s="396"/>
      <c r="AN1426" s="396"/>
      <c r="AP1426" s="396"/>
      <c r="AV1426" s="396"/>
      <c r="AX1426" s="397"/>
      <c r="AY1426" s="398"/>
      <c r="AZ1426" s="399"/>
      <c r="BA1426" s="398"/>
      <c r="BB1426" s="399"/>
      <c r="BC1426" s="398"/>
      <c r="BD1426" s="398"/>
      <c r="BE1426" s="356"/>
      <c r="BF1426" s="360" t="str">
        <f>IF(B1426&lt;20,1,"")</f>
        <v/>
      </c>
      <c r="BG1426" s="360">
        <f>IF(AND(B1426&gt;19,B1426&lt;31),1,"")</f>
        <v>1</v>
      </c>
      <c r="BH1426" s="360" t="str">
        <f>IF(B1426&gt;30,1,"")</f>
        <v/>
      </c>
    </row>
    <row r="1427" spans="1:60" ht="21" x14ac:dyDescent="0.35">
      <c r="A1427" s="356" t="s">
        <v>273</v>
      </c>
      <c r="B1427" s="819" t="s">
        <v>400</v>
      </c>
      <c r="C1427" s="819"/>
      <c r="D1427" s="819"/>
      <c r="E1427" s="819"/>
      <c r="F1427" s="819"/>
      <c r="G1427" s="819"/>
      <c r="H1427" s="819"/>
      <c r="I1427" s="819"/>
      <c r="J1427" s="355"/>
      <c r="Q1427" s="396"/>
      <c r="S1427" s="396"/>
      <c r="T1427" s="396"/>
      <c r="V1427" s="396"/>
      <c r="X1427" s="396"/>
      <c r="Y1427" s="396"/>
      <c r="AA1427" s="396"/>
      <c r="AB1427" s="396"/>
      <c r="AD1427" s="396"/>
      <c r="AE1427" s="396"/>
      <c r="AG1427" s="396"/>
      <c r="AH1427" s="396"/>
      <c r="AJ1427" s="396"/>
      <c r="AK1427" s="396"/>
      <c r="AM1427" s="396"/>
      <c r="AN1427" s="396"/>
      <c r="AP1427" s="396"/>
      <c r="AV1427" s="396"/>
      <c r="AX1427" s="397"/>
      <c r="AY1427" s="398"/>
      <c r="AZ1427" s="399"/>
      <c r="BA1427" s="398"/>
      <c r="BB1427" s="399"/>
      <c r="BC1427" s="398"/>
      <c r="BD1427" s="398"/>
      <c r="BE1427" s="356"/>
      <c r="BF1427" s="356"/>
      <c r="BG1427" s="356"/>
      <c r="BH1427" s="356"/>
    </row>
    <row r="1428" spans="1:60" ht="21.75" thickBot="1" x14ac:dyDescent="0.4">
      <c r="A1428" s="355"/>
      <c r="B1428" s="355"/>
      <c r="C1428" s="355"/>
      <c r="D1428" s="355"/>
      <c r="E1428" s="355"/>
      <c r="F1428" s="355"/>
      <c r="G1428" s="355"/>
      <c r="H1428" s="355"/>
      <c r="I1428" s="355"/>
      <c r="J1428" s="355"/>
      <c r="Q1428" s="396"/>
      <c r="S1428" s="396"/>
      <c r="T1428" s="396"/>
      <c r="V1428" s="396"/>
      <c r="X1428" s="396"/>
      <c r="Y1428" s="396"/>
      <c r="AA1428" s="396"/>
      <c r="AB1428" s="396"/>
      <c r="AD1428" s="396"/>
      <c r="AE1428" s="396"/>
      <c r="AG1428" s="396"/>
      <c r="AH1428" s="396"/>
      <c r="AJ1428" s="396"/>
      <c r="AK1428" s="396"/>
      <c r="AM1428" s="396"/>
      <c r="AN1428" s="396"/>
      <c r="AP1428" s="396"/>
      <c r="AV1428" s="396"/>
      <c r="AX1428" s="397"/>
      <c r="AY1428" s="398"/>
      <c r="AZ1428" s="399"/>
      <c r="BA1428" s="398"/>
      <c r="BB1428" s="399"/>
      <c r="BC1428" s="398"/>
      <c r="BD1428" s="398"/>
      <c r="BE1428" s="356"/>
      <c r="BF1428" s="356"/>
      <c r="BG1428" s="356"/>
      <c r="BH1428" s="356"/>
    </row>
    <row r="1429" spans="1:60" ht="21.75" thickBot="1" x14ac:dyDescent="0.4">
      <c r="A1429" s="368" t="s">
        <v>275</v>
      </c>
      <c r="B1429" s="369">
        <v>4</v>
      </c>
      <c r="C1429" s="370"/>
      <c r="D1429" s="355"/>
      <c r="E1429" s="355"/>
      <c r="F1429" s="355"/>
      <c r="G1429" s="355"/>
      <c r="H1429" s="355"/>
      <c r="I1429" s="355"/>
      <c r="J1429" s="355"/>
      <c r="Q1429" s="364" t="str">
        <f t="shared" ref="Q1429:Q1451" si="1328">IF(A1429="5) Quanto a sua casa pagava de conta de água mensalmente há 10 anos atrás (aproximadamente)?",F1429,"")</f>
        <v/>
      </c>
      <c r="R1429" s="388"/>
      <c r="S1429" s="364" t="str">
        <f t="shared" ref="S1429:S1451" si="1329">IF(A1429="5) Quanto a sua casa pagava de conta de água mensalmente há 10 anos atrás (aproximadamente)?",I1429,"")</f>
        <v/>
      </c>
      <c r="T1429" s="445" t="str">
        <f t="shared" ref="T1429:T1451" si="1330">IF(A1429="6) Quanto a sua casa paga de conta de água hoje?  ",F1429,"")</f>
        <v/>
      </c>
      <c r="U1429" s="388"/>
      <c r="V1429" s="445" t="str">
        <f t="shared" ref="V1429:V1451" si="1331">IF(A1429="7) Quanto você acha que sua casa pagará de conta de água em 2030?",F1429,"")</f>
        <v/>
      </c>
      <c r="W1429" s="388"/>
      <c r="X1429" s="445" t="str">
        <f t="shared" ref="X1429:X1451" si="1332">IF(A1429="7) Quanto você acha que sua casa pagará de conta de água em 2030?",I1429,"")</f>
        <v/>
      </c>
      <c r="Y1429" s="364" t="str">
        <f t="shared" ref="Y1429:Y1451" si="1333">IF(A1429="8) Quanto você acha que sua casa pagará de conta de água em 2050?  ",F1429,"")</f>
        <v/>
      </c>
      <c r="Z1429" s="388"/>
      <c r="AA1429" s="364" t="str">
        <f t="shared" ref="AA1429:AA1451" si="1334">IF(A1429="8) Quanto você acha que sua casa pagará de conta de água em 2050?  ",I1429,"")</f>
        <v/>
      </c>
      <c r="AB1429" s="445" t="str">
        <f t="shared" ref="AB1429:AB1451" si="1335">IF(A1429="9) Há dez anos atrás, sua casa produzia quantas sacolinhas de lixo por semana (aproximadamente)?",F1429,"")</f>
        <v/>
      </c>
      <c r="AC1429" s="388"/>
      <c r="AD1429" s="445" t="str">
        <f t="shared" ref="AD1429:AD1451" si="1336">IF(A1429="9) Há dez anos atrás, sua casa produzia quantas sacolinhas de lixo por semana (aproximadamente)?",I1429,"")</f>
        <v/>
      </c>
      <c r="AE1429" s="364" t="str">
        <f t="shared" ref="AE1429:AE1451" si="1337">IF(A1429="10) Sua casa produz quantas sacolinhas de lixo por semana hoje em dia?   ",F1429,"")</f>
        <v/>
      </c>
      <c r="AF1429" s="388"/>
      <c r="AG1429" s="364"/>
      <c r="AH1429" s="445" t="str">
        <f t="shared" ref="AH1429:AH1451" si="1338">IF(A1429="11) Quantas sacolinhas de lixo você acha que sua casa produzirá por semana em 2030?  ",F1429,"")</f>
        <v/>
      </c>
      <c r="AI1429" s="388"/>
      <c r="AJ1429" s="445" t="str">
        <f t="shared" ref="AJ1429:AJ1451" si="1339">IF(A1429="11) Quantas sacolinhas de lixo você acha que sua casa produzirá por semana em 2030?  ",I1429,"")</f>
        <v/>
      </c>
      <c r="AK1429" s="364" t="str">
        <f t="shared" ref="AK1429:AK1451" si="1340">IF(A1429="12) Quantas sacolinhas de lixo você acha que sua casa produzirá por semana em 2050?  ",F1429,"")</f>
        <v/>
      </c>
      <c r="AL1429" s="388"/>
      <c r="AM1429" s="364" t="str">
        <f t="shared" ref="AM1429:AM1451" si="1341">IF(A1429="12) Quantas sacolinhas de lixo você acha que sua casa produzirá por semana em 2050?  ",I1429,"")</f>
        <v/>
      </c>
      <c r="AN1429" s="445" t="str">
        <f>IF(A1429="13) Qual porcentagem dos recursos financeiros de São Carlos era investida em abastecimento de água e estruturas de saneamento dez anos atrás? ",B1429,"")</f>
        <v/>
      </c>
      <c r="AO1429" s="388"/>
      <c r="AP1429" s="445" t="str">
        <f>IF(A1429="13) Qual porcentagem dos recursos financeiros de São Carlos era investida em abastecimento de água e estruturas de saneamento dez anos atrás? ",F1429,"")</f>
        <v/>
      </c>
      <c r="AQ1429" s="434" t="str">
        <f>IF(A1429="14) Qual porcentagem dos recursos financeiros de São Carlos é investida em abastecimento de água e estruturas de saneamento hoje? ",B1429,"")</f>
        <v/>
      </c>
      <c r="AR1429" s="451"/>
      <c r="AS1429" s="434" t="str">
        <f>IF(A1429="15) Qual porcentagem dos recursos financeiros de São Carlos será investida em abastecimento de água e estruturas de saneamento em 2030? ",B1429,"")</f>
        <v/>
      </c>
      <c r="AT1429" s="389"/>
      <c r="AU1429" s="435" t="str">
        <f>IF(A1429="15) Qual porcentagem dos recursos financeiros de São Carlos será investida em abastecimento de água e estruturas de saneamento em 2030? ",F1429,"")</f>
        <v/>
      </c>
      <c r="AV1429" s="364" t="str">
        <f>IF(A1429="16) Qual porcentagem dos recursos financeiros de São Carlos será investida em abastecimento de água e estruturas de saneamento em 2050?   ",B1429,"")</f>
        <v/>
      </c>
      <c r="AW1429" s="389"/>
      <c r="AX1429" s="365" t="str">
        <f>IF(A1429="16) Qual porcentagem dos recursos financeiros de São Carlos será investida em abastecimento de água e estruturas de saneamento em 2050?   ",B1429,"")</f>
        <v/>
      </c>
      <c r="AY1429" s="366" t="str">
        <f t="shared" ref="AY1429:AY1451" si="1342">IF(A1429="17) De onde vem a água que você bebe?  ",H1429,"")</f>
        <v/>
      </c>
      <c r="AZ1429" s="358" t="str">
        <f t="shared" ref="AZ1429:AZ1451" si="1343">IF(A1429="18) Quem é responsável por trazer água para sua casa?  ",H1429,"")</f>
        <v/>
      </c>
      <c r="BA1429" s="366" t="str">
        <f t="shared" ref="BA1429:BA1451" si="1344">IF(A1429="19) O que acontece com o esgoto que sai da sua casa?  ",H1429,"")</f>
        <v/>
      </c>
      <c r="BB1429" s="358" t="str">
        <f t="shared" ref="BB1429:BB1451" si="1345">IF(A1429="20) Quem consome mais água em sua cidade: a população, as indústrias ou as fazendas? ",H1429,"")</f>
        <v/>
      </c>
      <c r="BC1429" s="366" t="str">
        <f t="shared" ref="BC1429:BC1451" si="1346">IF(A1429="21) Você se preocupa se a cidade em que você mora terá água para beber em 2100?  ",H1429,"")</f>
        <v/>
      </c>
      <c r="BD1429" s="367" t="str">
        <f t="shared" ref="BD1429:BD1451" si="1347">IF(A1429="22) Você acredita que pode ajudar no processo de decisão sobre gerenciamento dos recursos hídricos?  Se sim, como? ",H1429,"")</f>
        <v/>
      </c>
      <c r="BE1429" s="356"/>
      <c r="BF1429" s="356"/>
      <c r="BG1429" s="356"/>
      <c r="BH1429" s="356"/>
    </row>
    <row r="1430" spans="1:60" ht="21.75" thickBot="1" x14ac:dyDescent="0.4">
      <c r="A1430" s="368" t="s">
        <v>276</v>
      </c>
      <c r="B1430" s="369">
        <v>4</v>
      </c>
      <c r="C1430" s="370"/>
      <c r="D1430" s="355"/>
      <c r="E1430" s="355"/>
      <c r="F1430" s="355"/>
      <c r="G1430" s="355"/>
      <c r="H1430" s="355"/>
      <c r="I1430" s="355"/>
      <c r="J1430" s="355"/>
      <c r="Q1430" s="364" t="str">
        <f t="shared" si="1328"/>
        <v/>
      </c>
      <c r="R1430" s="388"/>
      <c r="S1430" s="364" t="str">
        <f t="shared" si="1329"/>
        <v/>
      </c>
      <c r="T1430" s="445" t="str">
        <f t="shared" si="1330"/>
        <v/>
      </c>
      <c r="U1430" s="388"/>
      <c r="V1430" s="445" t="str">
        <f t="shared" si="1331"/>
        <v/>
      </c>
      <c r="W1430" s="388"/>
      <c r="X1430" s="445" t="str">
        <f t="shared" si="1332"/>
        <v/>
      </c>
      <c r="Y1430" s="364" t="str">
        <f t="shared" si="1333"/>
        <v/>
      </c>
      <c r="Z1430" s="388"/>
      <c r="AA1430" s="364" t="str">
        <f t="shared" si="1334"/>
        <v/>
      </c>
      <c r="AB1430" s="445" t="str">
        <f t="shared" si="1335"/>
        <v/>
      </c>
      <c r="AC1430" s="388"/>
      <c r="AD1430" s="445" t="str">
        <f t="shared" si="1336"/>
        <v/>
      </c>
      <c r="AE1430" s="364" t="str">
        <f t="shared" si="1337"/>
        <v/>
      </c>
      <c r="AF1430" s="388"/>
      <c r="AG1430" s="364"/>
      <c r="AH1430" s="445" t="str">
        <f t="shared" si="1338"/>
        <v/>
      </c>
      <c r="AI1430" s="388"/>
      <c r="AJ1430" s="445" t="str">
        <f t="shared" si="1339"/>
        <v/>
      </c>
      <c r="AK1430" s="364" t="str">
        <f t="shared" si="1340"/>
        <v/>
      </c>
      <c r="AL1430" s="388"/>
      <c r="AM1430" s="364" t="str">
        <f t="shared" si="1341"/>
        <v/>
      </c>
      <c r="AN1430" s="445" t="str">
        <f t="shared" ref="AN1430:AN1451" si="1348">IF(A1430="13) Qual porcentagem dos recursos financeiros de São Carlos era investida em abastecimento de água e estruturas de saneamento dez anos atrás? ",B1430,"")</f>
        <v/>
      </c>
      <c r="AO1430" s="388"/>
      <c r="AP1430" s="445" t="str">
        <f t="shared" ref="AP1430:AP1451" si="1349">IF(A1430="13) Qual porcentagem dos recursos financeiros de São Carlos era investida em abastecimento de água e estruturas de saneamento dez anos atrás? ",F1430,"")</f>
        <v/>
      </c>
      <c r="AQ1430" s="434" t="str">
        <f t="shared" ref="AQ1430:AQ1451" si="1350">IF(A1430="14) Qual porcentagem dos recursos financeiros de São Carlos é investida em abastecimento de água e estruturas de saneamento hoje? ",B1430,"")</f>
        <v/>
      </c>
      <c r="AR1430" s="451"/>
      <c r="AS1430" s="434" t="str">
        <f t="shared" ref="AS1430:AS1451" si="1351">IF(A1430="15) Qual porcentagem dos recursos financeiros de São Carlos será investida em abastecimento de água e estruturas de saneamento em 2030? ",B1430,"")</f>
        <v/>
      </c>
      <c r="AT1430" s="389"/>
      <c r="AU1430" s="435" t="str">
        <f t="shared" ref="AU1430:AU1451" si="1352">IF(A1430="15) Qual porcentagem dos recursos financeiros de São Carlos será investida em abastecimento de água e estruturas de saneamento em 2030? ",F1430,"")</f>
        <v/>
      </c>
      <c r="AV1430" s="364" t="str">
        <f t="shared" ref="AV1430:AV1451" si="1353">IF(A1430="16) Qual porcentagem dos recursos financeiros de São Carlos será investida em abastecimento de água e estruturas de saneamento em 2050?   ",B1430,"")</f>
        <v/>
      </c>
      <c r="AW1430" s="389"/>
      <c r="AX1430" s="365" t="str">
        <f t="shared" ref="AX1430:AX1451" si="1354">IF(A1430="16) Qual porcentagem dos recursos financeiros de São Carlos será investida em abastecimento de água e estruturas de saneamento em 2050?   ",B1430,"")</f>
        <v/>
      </c>
      <c r="AY1430" s="366" t="str">
        <f t="shared" si="1342"/>
        <v/>
      </c>
      <c r="AZ1430" s="358" t="str">
        <f t="shared" si="1343"/>
        <v/>
      </c>
      <c r="BA1430" s="366" t="str">
        <f t="shared" si="1344"/>
        <v/>
      </c>
      <c r="BB1430" s="358" t="str">
        <f t="shared" si="1345"/>
        <v/>
      </c>
      <c r="BC1430" s="366" t="str">
        <f t="shared" si="1346"/>
        <v/>
      </c>
      <c r="BD1430" s="367" t="str">
        <f t="shared" si="1347"/>
        <v/>
      </c>
      <c r="BE1430" s="356"/>
      <c r="BF1430" s="356"/>
      <c r="BG1430" s="356"/>
      <c r="BH1430" s="356"/>
    </row>
    <row r="1431" spans="1:60" ht="21.75" thickBot="1" x14ac:dyDescent="0.4">
      <c r="A1431" s="368" t="s">
        <v>277</v>
      </c>
      <c r="B1431" s="369">
        <v>3</v>
      </c>
      <c r="C1431" s="371"/>
      <c r="D1431" s="355"/>
      <c r="E1431" s="355"/>
      <c r="F1431" s="355"/>
      <c r="G1431" s="355"/>
      <c r="H1431" s="355"/>
      <c r="I1431" s="355"/>
      <c r="J1431" s="355"/>
      <c r="Q1431" s="364" t="str">
        <f t="shared" si="1328"/>
        <v/>
      </c>
      <c r="R1431" s="388"/>
      <c r="S1431" s="364" t="str">
        <f t="shared" si="1329"/>
        <v/>
      </c>
      <c r="T1431" s="445" t="str">
        <f t="shared" si="1330"/>
        <v/>
      </c>
      <c r="U1431" s="388"/>
      <c r="V1431" s="445" t="str">
        <f t="shared" si="1331"/>
        <v/>
      </c>
      <c r="W1431" s="388"/>
      <c r="X1431" s="445" t="str">
        <f t="shared" si="1332"/>
        <v/>
      </c>
      <c r="Y1431" s="364" t="str">
        <f t="shared" si="1333"/>
        <v/>
      </c>
      <c r="Z1431" s="388"/>
      <c r="AA1431" s="364" t="str">
        <f t="shared" si="1334"/>
        <v/>
      </c>
      <c r="AB1431" s="445" t="str">
        <f t="shared" si="1335"/>
        <v/>
      </c>
      <c r="AC1431" s="388"/>
      <c r="AD1431" s="445" t="str">
        <f t="shared" si="1336"/>
        <v/>
      </c>
      <c r="AE1431" s="364" t="str">
        <f t="shared" si="1337"/>
        <v/>
      </c>
      <c r="AF1431" s="388"/>
      <c r="AG1431" s="364"/>
      <c r="AH1431" s="445" t="str">
        <f t="shared" si="1338"/>
        <v/>
      </c>
      <c r="AI1431" s="388"/>
      <c r="AJ1431" s="445" t="str">
        <f t="shared" si="1339"/>
        <v/>
      </c>
      <c r="AK1431" s="364" t="str">
        <f t="shared" si="1340"/>
        <v/>
      </c>
      <c r="AL1431" s="388"/>
      <c r="AM1431" s="364" t="str">
        <f t="shared" si="1341"/>
        <v/>
      </c>
      <c r="AN1431" s="445" t="str">
        <f t="shared" si="1348"/>
        <v/>
      </c>
      <c r="AO1431" s="388"/>
      <c r="AP1431" s="445" t="str">
        <f t="shared" si="1349"/>
        <v/>
      </c>
      <c r="AQ1431" s="434" t="str">
        <f t="shared" si="1350"/>
        <v/>
      </c>
      <c r="AR1431" s="451"/>
      <c r="AS1431" s="434" t="str">
        <f t="shared" si="1351"/>
        <v/>
      </c>
      <c r="AT1431" s="389"/>
      <c r="AU1431" s="435" t="str">
        <f t="shared" si="1352"/>
        <v/>
      </c>
      <c r="AV1431" s="364" t="str">
        <f t="shared" si="1353"/>
        <v/>
      </c>
      <c r="AW1431" s="389"/>
      <c r="AX1431" s="365" t="str">
        <f t="shared" si="1354"/>
        <v/>
      </c>
      <c r="AY1431" s="366" t="str">
        <f t="shared" si="1342"/>
        <v/>
      </c>
      <c r="AZ1431" s="358" t="str">
        <f t="shared" si="1343"/>
        <v/>
      </c>
      <c r="BA1431" s="366" t="str">
        <f t="shared" si="1344"/>
        <v/>
      </c>
      <c r="BB1431" s="358" t="str">
        <f t="shared" si="1345"/>
        <v/>
      </c>
      <c r="BC1431" s="366" t="str">
        <f t="shared" si="1346"/>
        <v/>
      </c>
      <c r="BD1431" s="367" t="str">
        <f t="shared" si="1347"/>
        <v/>
      </c>
      <c r="BE1431" s="356"/>
      <c r="BF1431" s="356"/>
      <c r="BG1431" s="356"/>
      <c r="BH1431" s="356"/>
    </row>
    <row r="1432" spans="1:60" ht="21.75" thickBot="1" x14ac:dyDescent="0.4">
      <c r="A1432" s="368" t="s">
        <v>278</v>
      </c>
      <c r="B1432" s="369">
        <v>4</v>
      </c>
      <c r="C1432" s="370"/>
      <c r="D1432" s="355"/>
      <c r="E1432" s="355"/>
      <c r="F1432" s="355"/>
      <c r="G1432" s="355"/>
      <c r="H1432" s="355"/>
      <c r="I1432" s="355"/>
      <c r="J1432" s="355"/>
      <c r="Q1432" s="364" t="str">
        <f t="shared" si="1328"/>
        <v/>
      </c>
      <c r="R1432" s="388"/>
      <c r="S1432" s="364" t="str">
        <f t="shared" si="1329"/>
        <v/>
      </c>
      <c r="T1432" s="445" t="str">
        <f t="shared" si="1330"/>
        <v/>
      </c>
      <c r="U1432" s="388"/>
      <c r="V1432" s="445" t="str">
        <f t="shared" si="1331"/>
        <v/>
      </c>
      <c r="W1432" s="388"/>
      <c r="X1432" s="445" t="str">
        <f t="shared" si="1332"/>
        <v/>
      </c>
      <c r="Y1432" s="364" t="str">
        <f t="shared" si="1333"/>
        <v/>
      </c>
      <c r="Z1432" s="388"/>
      <c r="AA1432" s="364" t="str">
        <f t="shared" si="1334"/>
        <v/>
      </c>
      <c r="AB1432" s="445" t="str">
        <f t="shared" si="1335"/>
        <v/>
      </c>
      <c r="AC1432" s="388"/>
      <c r="AD1432" s="445" t="str">
        <f t="shared" si="1336"/>
        <v/>
      </c>
      <c r="AE1432" s="364" t="str">
        <f t="shared" si="1337"/>
        <v/>
      </c>
      <c r="AF1432" s="388"/>
      <c r="AG1432" s="364"/>
      <c r="AH1432" s="445" t="str">
        <f t="shared" si="1338"/>
        <v/>
      </c>
      <c r="AI1432" s="388"/>
      <c r="AJ1432" s="445" t="str">
        <f t="shared" si="1339"/>
        <v/>
      </c>
      <c r="AK1432" s="364" t="str">
        <f t="shared" si="1340"/>
        <v/>
      </c>
      <c r="AL1432" s="388"/>
      <c r="AM1432" s="364" t="str">
        <f t="shared" si="1341"/>
        <v/>
      </c>
      <c r="AN1432" s="445" t="str">
        <f t="shared" si="1348"/>
        <v/>
      </c>
      <c r="AO1432" s="388"/>
      <c r="AP1432" s="445" t="str">
        <f t="shared" si="1349"/>
        <v/>
      </c>
      <c r="AQ1432" s="434" t="str">
        <f t="shared" si="1350"/>
        <v/>
      </c>
      <c r="AR1432" s="451"/>
      <c r="AS1432" s="434" t="str">
        <f t="shared" si="1351"/>
        <v/>
      </c>
      <c r="AT1432" s="389"/>
      <c r="AU1432" s="435" t="str">
        <f t="shared" si="1352"/>
        <v/>
      </c>
      <c r="AV1432" s="364" t="str">
        <f t="shared" si="1353"/>
        <v/>
      </c>
      <c r="AW1432" s="389"/>
      <c r="AX1432" s="365" t="str">
        <f t="shared" si="1354"/>
        <v/>
      </c>
      <c r="AY1432" s="366" t="str">
        <f t="shared" si="1342"/>
        <v/>
      </c>
      <c r="AZ1432" s="358" t="str">
        <f t="shared" si="1343"/>
        <v/>
      </c>
      <c r="BA1432" s="366" t="str">
        <f t="shared" si="1344"/>
        <v/>
      </c>
      <c r="BB1432" s="358" t="str">
        <f t="shared" si="1345"/>
        <v/>
      </c>
      <c r="BC1432" s="366" t="str">
        <f t="shared" si="1346"/>
        <v/>
      </c>
      <c r="BD1432" s="367" t="str">
        <f t="shared" si="1347"/>
        <v/>
      </c>
      <c r="BE1432" s="356"/>
      <c r="BF1432" s="356"/>
      <c r="BG1432" s="356"/>
      <c r="BH1432" s="356"/>
    </row>
    <row r="1433" spans="1:60" ht="21.75" thickBot="1" x14ac:dyDescent="0.4">
      <c r="A1433" s="368" t="s">
        <v>279</v>
      </c>
      <c r="B1433" s="369">
        <v>70</v>
      </c>
      <c r="C1433" s="372"/>
      <c r="D1433" s="814" t="s">
        <v>280</v>
      </c>
      <c r="E1433" s="815"/>
      <c r="F1433" s="373">
        <f>IF(B1429&gt;0,B1433/B1429,"")</f>
        <v>17.5</v>
      </c>
      <c r="G1433" s="368" t="s">
        <v>281</v>
      </c>
      <c r="H1433" s="374"/>
      <c r="I1433" s="375">
        <f>IF(B1429&gt;0,(F1433-F1434)/F1434,"")</f>
        <v>-0.76666666666666672</v>
      </c>
      <c r="J1433" s="355"/>
      <c r="Q1433" s="364">
        <f t="shared" si="1328"/>
        <v>17.5</v>
      </c>
      <c r="R1433" s="388"/>
      <c r="S1433" s="364">
        <f t="shared" si="1329"/>
        <v>-0.76666666666666672</v>
      </c>
      <c r="T1433" s="445" t="str">
        <f t="shared" si="1330"/>
        <v/>
      </c>
      <c r="U1433" s="388"/>
      <c r="V1433" s="445" t="str">
        <f t="shared" si="1331"/>
        <v/>
      </c>
      <c r="W1433" s="388"/>
      <c r="X1433" s="445" t="str">
        <f t="shared" si="1332"/>
        <v/>
      </c>
      <c r="Y1433" s="364" t="str">
        <f t="shared" si="1333"/>
        <v/>
      </c>
      <c r="Z1433" s="388"/>
      <c r="AA1433" s="364" t="str">
        <f t="shared" si="1334"/>
        <v/>
      </c>
      <c r="AB1433" s="445" t="str">
        <f t="shared" si="1335"/>
        <v/>
      </c>
      <c r="AC1433" s="388"/>
      <c r="AD1433" s="445" t="str">
        <f t="shared" si="1336"/>
        <v/>
      </c>
      <c r="AE1433" s="364" t="str">
        <f t="shared" si="1337"/>
        <v/>
      </c>
      <c r="AF1433" s="388"/>
      <c r="AG1433" s="364"/>
      <c r="AH1433" s="445" t="str">
        <f t="shared" si="1338"/>
        <v/>
      </c>
      <c r="AI1433" s="388"/>
      <c r="AJ1433" s="445" t="str">
        <f t="shared" si="1339"/>
        <v/>
      </c>
      <c r="AK1433" s="364" t="str">
        <f t="shared" si="1340"/>
        <v/>
      </c>
      <c r="AL1433" s="388"/>
      <c r="AM1433" s="364" t="str">
        <f t="shared" si="1341"/>
        <v/>
      </c>
      <c r="AN1433" s="445" t="str">
        <f t="shared" si="1348"/>
        <v/>
      </c>
      <c r="AO1433" s="388"/>
      <c r="AP1433" s="445" t="str">
        <f t="shared" si="1349"/>
        <v/>
      </c>
      <c r="AQ1433" s="434" t="str">
        <f t="shared" si="1350"/>
        <v/>
      </c>
      <c r="AR1433" s="451"/>
      <c r="AS1433" s="434" t="str">
        <f t="shared" si="1351"/>
        <v/>
      </c>
      <c r="AT1433" s="389"/>
      <c r="AU1433" s="435" t="str">
        <f t="shared" si="1352"/>
        <v/>
      </c>
      <c r="AV1433" s="364" t="str">
        <f t="shared" si="1353"/>
        <v/>
      </c>
      <c r="AW1433" s="389"/>
      <c r="AX1433" s="365" t="str">
        <f t="shared" si="1354"/>
        <v/>
      </c>
      <c r="AY1433" s="366" t="str">
        <f t="shared" si="1342"/>
        <v/>
      </c>
      <c r="AZ1433" s="358" t="str">
        <f t="shared" si="1343"/>
        <v/>
      </c>
      <c r="BA1433" s="366" t="str">
        <f t="shared" si="1344"/>
        <v/>
      </c>
      <c r="BB1433" s="358" t="str">
        <f t="shared" si="1345"/>
        <v/>
      </c>
      <c r="BC1433" s="366" t="str">
        <f t="shared" si="1346"/>
        <v/>
      </c>
      <c r="BD1433" s="367" t="str">
        <f t="shared" si="1347"/>
        <v/>
      </c>
      <c r="BE1433" s="356"/>
      <c r="BF1433" s="356"/>
      <c r="BG1433" s="356"/>
      <c r="BH1433" s="356"/>
    </row>
    <row r="1434" spans="1:60" ht="21.75" thickBot="1" x14ac:dyDescent="0.4">
      <c r="A1434" s="368" t="s">
        <v>282</v>
      </c>
      <c r="B1434" s="369">
        <v>300</v>
      </c>
      <c r="C1434" s="372"/>
      <c r="D1434" s="814" t="s">
        <v>280</v>
      </c>
      <c r="E1434" s="815"/>
      <c r="F1434" s="373">
        <f>IF(B1430&gt;0,B1434/B1430,"")</f>
        <v>75</v>
      </c>
      <c r="G1434" s="376"/>
      <c r="H1434" s="377"/>
      <c r="I1434" s="378"/>
      <c r="J1434" s="355"/>
      <c r="Q1434" s="364" t="str">
        <f t="shared" si="1328"/>
        <v/>
      </c>
      <c r="R1434" s="388"/>
      <c r="S1434" s="364" t="str">
        <f t="shared" si="1329"/>
        <v/>
      </c>
      <c r="T1434" s="445">
        <f t="shared" si="1330"/>
        <v>75</v>
      </c>
      <c r="U1434" s="388"/>
      <c r="V1434" s="445" t="str">
        <f t="shared" si="1331"/>
        <v/>
      </c>
      <c r="W1434" s="388"/>
      <c r="X1434" s="445" t="str">
        <f t="shared" si="1332"/>
        <v/>
      </c>
      <c r="Y1434" s="364" t="str">
        <f t="shared" si="1333"/>
        <v/>
      </c>
      <c r="Z1434" s="388"/>
      <c r="AA1434" s="364" t="str">
        <f t="shared" si="1334"/>
        <v/>
      </c>
      <c r="AB1434" s="445" t="str">
        <f t="shared" si="1335"/>
        <v/>
      </c>
      <c r="AC1434" s="388"/>
      <c r="AD1434" s="445" t="str">
        <f t="shared" si="1336"/>
        <v/>
      </c>
      <c r="AE1434" s="364" t="str">
        <f t="shared" si="1337"/>
        <v/>
      </c>
      <c r="AF1434" s="388"/>
      <c r="AG1434" s="364"/>
      <c r="AH1434" s="445" t="str">
        <f t="shared" si="1338"/>
        <v/>
      </c>
      <c r="AI1434" s="388"/>
      <c r="AJ1434" s="445" t="str">
        <f t="shared" si="1339"/>
        <v/>
      </c>
      <c r="AK1434" s="364" t="str">
        <f t="shared" si="1340"/>
        <v/>
      </c>
      <c r="AL1434" s="388"/>
      <c r="AM1434" s="364" t="str">
        <f t="shared" si="1341"/>
        <v/>
      </c>
      <c r="AN1434" s="445" t="str">
        <f t="shared" si="1348"/>
        <v/>
      </c>
      <c r="AO1434" s="388"/>
      <c r="AP1434" s="445" t="str">
        <f t="shared" si="1349"/>
        <v/>
      </c>
      <c r="AQ1434" s="434" t="str">
        <f t="shared" si="1350"/>
        <v/>
      </c>
      <c r="AR1434" s="451"/>
      <c r="AS1434" s="434" t="str">
        <f t="shared" si="1351"/>
        <v/>
      </c>
      <c r="AT1434" s="389"/>
      <c r="AU1434" s="435" t="str">
        <f t="shared" si="1352"/>
        <v/>
      </c>
      <c r="AV1434" s="364" t="str">
        <f t="shared" si="1353"/>
        <v/>
      </c>
      <c r="AW1434" s="389"/>
      <c r="AX1434" s="365" t="str">
        <f t="shared" si="1354"/>
        <v/>
      </c>
      <c r="AY1434" s="366" t="str">
        <f t="shared" si="1342"/>
        <v/>
      </c>
      <c r="AZ1434" s="358" t="str">
        <f t="shared" si="1343"/>
        <v/>
      </c>
      <c r="BA1434" s="366" t="str">
        <f t="shared" si="1344"/>
        <v/>
      </c>
      <c r="BB1434" s="358" t="str">
        <f t="shared" si="1345"/>
        <v/>
      </c>
      <c r="BC1434" s="366" t="str">
        <f t="shared" si="1346"/>
        <v/>
      </c>
      <c r="BD1434" s="367" t="str">
        <f t="shared" si="1347"/>
        <v/>
      </c>
      <c r="BE1434" s="356"/>
      <c r="BF1434" s="356"/>
      <c r="BG1434" s="356"/>
      <c r="BH1434" s="356"/>
    </row>
    <row r="1435" spans="1:60" ht="21.75" thickBot="1" x14ac:dyDescent="0.4">
      <c r="A1435" s="368" t="s">
        <v>283</v>
      </c>
      <c r="B1435" s="369">
        <v>100</v>
      </c>
      <c r="C1435" s="372"/>
      <c r="D1435" s="814" t="s">
        <v>280</v>
      </c>
      <c r="E1435" s="815"/>
      <c r="F1435" s="373">
        <f>IF(B1431&gt;0,B1435/B1431,"")</f>
        <v>33.333333333333336</v>
      </c>
      <c r="G1435" s="368" t="s">
        <v>284</v>
      </c>
      <c r="H1435" s="374"/>
      <c r="I1435" s="375">
        <f>IF(B1430&gt;0,(F1435-F1434)/F1434,"")</f>
        <v>-0.55555555555555547</v>
      </c>
      <c r="J1435" s="355"/>
      <c r="Q1435" s="364" t="str">
        <f t="shared" si="1328"/>
        <v/>
      </c>
      <c r="R1435" s="388"/>
      <c r="S1435" s="364" t="str">
        <f t="shared" si="1329"/>
        <v/>
      </c>
      <c r="T1435" s="445" t="str">
        <f t="shared" si="1330"/>
        <v/>
      </c>
      <c r="U1435" s="388"/>
      <c r="V1435" s="445">
        <f t="shared" si="1331"/>
        <v>33.333333333333336</v>
      </c>
      <c r="W1435" s="388"/>
      <c r="X1435" s="445">
        <f t="shared" si="1332"/>
        <v>-0.55555555555555547</v>
      </c>
      <c r="Y1435" s="364" t="str">
        <f t="shared" si="1333"/>
        <v/>
      </c>
      <c r="Z1435" s="388"/>
      <c r="AA1435" s="364" t="str">
        <f t="shared" si="1334"/>
        <v/>
      </c>
      <c r="AB1435" s="445" t="str">
        <f t="shared" si="1335"/>
        <v/>
      </c>
      <c r="AC1435" s="388"/>
      <c r="AD1435" s="445" t="str">
        <f t="shared" si="1336"/>
        <v/>
      </c>
      <c r="AE1435" s="364" t="str">
        <f t="shared" si="1337"/>
        <v/>
      </c>
      <c r="AF1435" s="388"/>
      <c r="AG1435" s="364"/>
      <c r="AH1435" s="445" t="str">
        <f t="shared" si="1338"/>
        <v/>
      </c>
      <c r="AI1435" s="388"/>
      <c r="AJ1435" s="445" t="str">
        <f t="shared" si="1339"/>
        <v/>
      </c>
      <c r="AK1435" s="364" t="str">
        <f t="shared" si="1340"/>
        <v/>
      </c>
      <c r="AL1435" s="388"/>
      <c r="AM1435" s="364" t="str">
        <f t="shared" si="1341"/>
        <v/>
      </c>
      <c r="AN1435" s="445" t="str">
        <f t="shared" si="1348"/>
        <v/>
      </c>
      <c r="AO1435" s="388"/>
      <c r="AP1435" s="445" t="str">
        <f t="shared" si="1349"/>
        <v/>
      </c>
      <c r="AQ1435" s="434" t="str">
        <f t="shared" si="1350"/>
        <v/>
      </c>
      <c r="AR1435" s="451"/>
      <c r="AS1435" s="434" t="str">
        <f t="shared" si="1351"/>
        <v/>
      </c>
      <c r="AT1435" s="389"/>
      <c r="AU1435" s="435" t="str">
        <f t="shared" si="1352"/>
        <v/>
      </c>
      <c r="AV1435" s="364" t="str">
        <f t="shared" si="1353"/>
        <v/>
      </c>
      <c r="AW1435" s="389"/>
      <c r="AX1435" s="365" t="str">
        <f t="shared" si="1354"/>
        <v/>
      </c>
      <c r="AY1435" s="366" t="str">
        <f t="shared" si="1342"/>
        <v/>
      </c>
      <c r="AZ1435" s="358" t="str">
        <f t="shared" si="1343"/>
        <v/>
      </c>
      <c r="BA1435" s="366" t="str">
        <f t="shared" si="1344"/>
        <v/>
      </c>
      <c r="BB1435" s="358" t="str">
        <f t="shared" si="1345"/>
        <v/>
      </c>
      <c r="BC1435" s="366" t="str">
        <f t="shared" si="1346"/>
        <v/>
      </c>
      <c r="BD1435" s="367" t="str">
        <f t="shared" si="1347"/>
        <v/>
      </c>
      <c r="BE1435" s="356"/>
      <c r="BF1435" s="356"/>
      <c r="BG1435" s="356"/>
      <c r="BH1435" s="356"/>
    </row>
    <row r="1436" spans="1:60" ht="21.75" thickBot="1" x14ac:dyDescent="0.4">
      <c r="A1436" s="368" t="s">
        <v>285</v>
      </c>
      <c r="B1436" s="369">
        <v>140</v>
      </c>
      <c r="C1436" s="372"/>
      <c r="D1436" s="814" t="s">
        <v>280</v>
      </c>
      <c r="E1436" s="815"/>
      <c r="F1436" s="373">
        <f>IF(B1432&gt;0,B1436/B1432,"")</f>
        <v>35</v>
      </c>
      <c r="G1436" s="368" t="s">
        <v>286</v>
      </c>
      <c r="H1436" s="374"/>
      <c r="I1436" s="375">
        <f>IF(B1431&gt;0,(F1436-F1434)/F1434,"")</f>
        <v>-0.53333333333333333</v>
      </c>
      <c r="J1436" s="355"/>
      <c r="Q1436" s="364" t="str">
        <f t="shared" si="1328"/>
        <v/>
      </c>
      <c r="R1436" s="388"/>
      <c r="S1436" s="364" t="str">
        <f t="shared" si="1329"/>
        <v/>
      </c>
      <c r="T1436" s="445" t="str">
        <f t="shared" si="1330"/>
        <v/>
      </c>
      <c r="U1436" s="388"/>
      <c r="V1436" s="445" t="str">
        <f t="shared" si="1331"/>
        <v/>
      </c>
      <c r="W1436" s="388"/>
      <c r="X1436" s="445" t="str">
        <f t="shared" si="1332"/>
        <v/>
      </c>
      <c r="Y1436" s="364">
        <f t="shared" si="1333"/>
        <v>35</v>
      </c>
      <c r="Z1436" s="388"/>
      <c r="AA1436" s="364">
        <f t="shared" si="1334"/>
        <v>-0.53333333333333333</v>
      </c>
      <c r="AB1436" s="445" t="str">
        <f t="shared" si="1335"/>
        <v/>
      </c>
      <c r="AC1436" s="388"/>
      <c r="AD1436" s="445" t="str">
        <f t="shared" si="1336"/>
        <v/>
      </c>
      <c r="AE1436" s="364" t="str">
        <f t="shared" si="1337"/>
        <v/>
      </c>
      <c r="AF1436" s="388"/>
      <c r="AG1436" s="364"/>
      <c r="AH1436" s="445" t="str">
        <f t="shared" si="1338"/>
        <v/>
      </c>
      <c r="AI1436" s="388"/>
      <c r="AJ1436" s="445" t="str">
        <f t="shared" si="1339"/>
        <v/>
      </c>
      <c r="AK1436" s="364" t="str">
        <f t="shared" si="1340"/>
        <v/>
      </c>
      <c r="AL1436" s="388"/>
      <c r="AM1436" s="364" t="str">
        <f t="shared" si="1341"/>
        <v/>
      </c>
      <c r="AN1436" s="445" t="str">
        <f t="shared" si="1348"/>
        <v/>
      </c>
      <c r="AO1436" s="388"/>
      <c r="AP1436" s="445" t="str">
        <f t="shared" si="1349"/>
        <v/>
      </c>
      <c r="AQ1436" s="434" t="str">
        <f t="shared" si="1350"/>
        <v/>
      </c>
      <c r="AR1436" s="451"/>
      <c r="AS1436" s="434" t="str">
        <f t="shared" si="1351"/>
        <v/>
      </c>
      <c r="AT1436" s="389"/>
      <c r="AU1436" s="435" t="str">
        <f t="shared" si="1352"/>
        <v/>
      </c>
      <c r="AV1436" s="364" t="str">
        <f t="shared" si="1353"/>
        <v/>
      </c>
      <c r="AW1436" s="389"/>
      <c r="AX1436" s="365" t="str">
        <f t="shared" si="1354"/>
        <v/>
      </c>
      <c r="AY1436" s="366" t="str">
        <f t="shared" si="1342"/>
        <v/>
      </c>
      <c r="AZ1436" s="358" t="str">
        <f t="shared" si="1343"/>
        <v/>
      </c>
      <c r="BA1436" s="366" t="str">
        <f t="shared" si="1344"/>
        <v/>
      </c>
      <c r="BB1436" s="358" t="str">
        <f t="shared" si="1345"/>
        <v/>
      </c>
      <c r="BC1436" s="366" t="str">
        <f t="shared" si="1346"/>
        <v/>
      </c>
      <c r="BD1436" s="367" t="str">
        <f t="shared" si="1347"/>
        <v/>
      </c>
      <c r="BE1436" s="356"/>
      <c r="BF1436" s="356"/>
      <c r="BG1436" s="356"/>
      <c r="BH1436" s="356"/>
    </row>
    <row r="1437" spans="1:60" ht="21.75" thickBot="1" x14ac:dyDescent="0.4">
      <c r="A1437" s="368" t="s">
        <v>287</v>
      </c>
      <c r="B1437" s="369">
        <v>3</v>
      </c>
      <c r="C1437" s="372"/>
      <c r="D1437" s="814" t="s">
        <v>288</v>
      </c>
      <c r="E1437" s="815"/>
      <c r="F1437" s="373">
        <f>IF(B1433&gt;0,B1437/B1429,"")</f>
        <v>0.75</v>
      </c>
      <c r="G1437" s="368" t="s">
        <v>281</v>
      </c>
      <c r="H1437" s="374"/>
      <c r="I1437" s="375">
        <f>IF(B1433&gt;0,(F1437-F1438)/F1438,"")</f>
        <v>0</v>
      </c>
      <c r="J1437" s="355"/>
      <c r="Q1437" s="364" t="str">
        <f t="shared" si="1328"/>
        <v/>
      </c>
      <c r="R1437" s="388"/>
      <c r="S1437" s="364" t="str">
        <f t="shared" si="1329"/>
        <v/>
      </c>
      <c r="T1437" s="445" t="str">
        <f t="shared" si="1330"/>
        <v/>
      </c>
      <c r="U1437" s="388"/>
      <c r="V1437" s="445" t="str">
        <f t="shared" si="1331"/>
        <v/>
      </c>
      <c r="W1437" s="388"/>
      <c r="X1437" s="445" t="str">
        <f t="shared" si="1332"/>
        <v/>
      </c>
      <c r="Y1437" s="364" t="str">
        <f t="shared" si="1333"/>
        <v/>
      </c>
      <c r="Z1437" s="388"/>
      <c r="AA1437" s="364" t="str">
        <f t="shared" si="1334"/>
        <v/>
      </c>
      <c r="AB1437" s="445">
        <f t="shared" si="1335"/>
        <v>0.75</v>
      </c>
      <c r="AC1437" s="388"/>
      <c r="AD1437" s="445">
        <f t="shared" si="1336"/>
        <v>0</v>
      </c>
      <c r="AE1437" s="364" t="str">
        <f t="shared" si="1337"/>
        <v/>
      </c>
      <c r="AF1437" s="388"/>
      <c r="AG1437" s="364"/>
      <c r="AH1437" s="445" t="str">
        <f t="shared" si="1338"/>
        <v/>
      </c>
      <c r="AI1437" s="388"/>
      <c r="AJ1437" s="445" t="str">
        <f t="shared" si="1339"/>
        <v/>
      </c>
      <c r="AK1437" s="364" t="str">
        <f t="shared" si="1340"/>
        <v/>
      </c>
      <c r="AL1437" s="388"/>
      <c r="AM1437" s="364" t="str">
        <f t="shared" si="1341"/>
        <v/>
      </c>
      <c r="AN1437" s="445" t="str">
        <f t="shared" si="1348"/>
        <v/>
      </c>
      <c r="AO1437" s="388"/>
      <c r="AP1437" s="445" t="str">
        <f t="shared" si="1349"/>
        <v/>
      </c>
      <c r="AQ1437" s="434" t="str">
        <f t="shared" si="1350"/>
        <v/>
      </c>
      <c r="AR1437" s="451"/>
      <c r="AS1437" s="434" t="str">
        <f t="shared" si="1351"/>
        <v/>
      </c>
      <c r="AT1437" s="389"/>
      <c r="AU1437" s="435" t="str">
        <f t="shared" si="1352"/>
        <v/>
      </c>
      <c r="AV1437" s="364" t="str">
        <f t="shared" si="1353"/>
        <v/>
      </c>
      <c r="AW1437" s="389"/>
      <c r="AX1437" s="365" t="str">
        <f t="shared" si="1354"/>
        <v/>
      </c>
      <c r="AY1437" s="366" t="str">
        <f t="shared" si="1342"/>
        <v/>
      </c>
      <c r="AZ1437" s="358" t="str">
        <f t="shared" si="1343"/>
        <v/>
      </c>
      <c r="BA1437" s="366" t="str">
        <f t="shared" si="1344"/>
        <v/>
      </c>
      <c r="BB1437" s="358" t="str">
        <f t="shared" si="1345"/>
        <v/>
      </c>
      <c r="BC1437" s="366" t="str">
        <f t="shared" si="1346"/>
        <v/>
      </c>
      <c r="BD1437" s="367" t="str">
        <f t="shared" si="1347"/>
        <v/>
      </c>
      <c r="BE1437" s="356"/>
      <c r="BF1437" s="356"/>
      <c r="BG1437" s="356"/>
      <c r="BH1437" s="356"/>
    </row>
    <row r="1438" spans="1:60" ht="21.75" thickBot="1" x14ac:dyDescent="0.4">
      <c r="A1438" s="368" t="s">
        <v>289</v>
      </c>
      <c r="B1438" s="369">
        <v>3</v>
      </c>
      <c r="C1438" s="372"/>
      <c r="D1438" s="816" t="s">
        <v>288</v>
      </c>
      <c r="E1438" s="817"/>
      <c r="F1438" s="373">
        <f>IF(B1434&gt;0,B1438/B1430,"")</f>
        <v>0.75</v>
      </c>
      <c r="G1438" s="379"/>
      <c r="H1438" s="372"/>
      <c r="I1438" s="380"/>
      <c r="J1438" s="355"/>
      <c r="Q1438" s="364" t="str">
        <f t="shared" si="1328"/>
        <v/>
      </c>
      <c r="R1438" s="388"/>
      <c r="S1438" s="364" t="str">
        <f t="shared" si="1329"/>
        <v/>
      </c>
      <c r="T1438" s="445" t="str">
        <f t="shared" si="1330"/>
        <v/>
      </c>
      <c r="U1438" s="388"/>
      <c r="V1438" s="445" t="str">
        <f t="shared" si="1331"/>
        <v/>
      </c>
      <c r="W1438" s="388"/>
      <c r="X1438" s="445" t="str">
        <f t="shared" si="1332"/>
        <v/>
      </c>
      <c r="Y1438" s="364" t="str">
        <f t="shared" si="1333"/>
        <v/>
      </c>
      <c r="Z1438" s="388"/>
      <c r="AA1438" s="364" t="str">
        <f t="shared" si="1334"/>
        <v/>
      </c>
      <c r="AB1438" s="445" t="str">
        <f t="shared" si="1335"/>
        <v/>
      </c>
      <c r="AC1438" s="388"/>
      <c r="AD1438" s="445" t="str">
        <f t="shared" si="1336"/>
        <v/>
      </c>
      <c r="AE1438" s="364">
        <f t="shared" si="1337"/>
        <v>0.75</v>
      </c>
      <c r="AF1438" s="388"/>
      <c r="AG1438" s="364"/>
      <c r="AH1438" s="445" t="str">
        <f t="shared" si="1338"/>
        <v/>
      </c>
      <c r="AI1438" s="388"/>
      <c r="AJ1438" s="445" t="str">
        <f t="shared" si="1339"/>
        <v/>
      </c>
      <c r="AK1438" s="364" t="str">
        <f t="shared" si="1340"/>
        <v/>
      </c>
      <c r="AL1438" s="388"/>
      <c r="AM1438" s="364" t="str">
        <f t="shared" si="1341"/>
        <v/>
      </c>
      <c r="AN1438" s="445" t="str">
        <f t="shared" si="1348"/>
        <v/>
      </c>
      <c r="AO1438" s="388"/>
      <c r="AP1438" s="445" t="str">
        <f t="shared" si="1349"/>
        <v/>
      </c>
      <c r="AQ1438" s="434" t="str">
        <f t="shared" si="1350"/>
        <v/>
      </c>
      <c r="AR1438" s="451"/>
      <c r="AS1438" s="434" t="str">
        <f t="shared" si="1351"/>
        <v/>
      </c>
      <c r="AT1438" s="389"/>
      <c r="AU1438" s="435" t="str">
        <f t="shared" si="1352"/>
        <v/>
      </c>
      <c r="AV1438" s="364" t="str">
        <f t="shared" si="1353"/>
        <v/>
      </c>
      <c r="AW1438" s="389"/>
      <c r="AX1438" s="365" t="str">
        <f t="shared" si="1354"/>
        <v/>
      </c>
      <c r="AY1438" s="366" t="str">
        <f t="shared" si="1342"/>
        <v/>
      </c>
      <c r="AZ1438" s="358" t="str">
        <f t="shared" si="1343"/>
        <v/>
      </c>
      <c r="BA1438" s="366" t="str">
        <f t="shared" si="1344"/>
        <v/>
      </c>
      <c r="BB1438" s="358" t="str">
        <f t="shared" si="1345"/>
        <v/>
      </c>
      <c r="BC1438" s="366" t="str">
        <f t="shared" si="1346"/>
        <v/>
      </c>
      <c r="BD1438" s="367" t="str">
        <f t="shared" si="1347"/>
        <v/>
      </c>
      <c r="BE1438" s="356"/>
      <c r="BF1438" s="356"/>
      <c r="BG1438" s="356"/>
      <c r="BH1438" s="356"/>
    </row>
    <row r="1439" spans="1:60" ht="21.75" thickBot="1" x14ac:dyDescent="0.4">
      <c r="A1439" s="368" t="s">
        <v>290</v>
      </c>
      <c r="B1439" s="369">
        <v>2</v>
      </c>
      <c r="C1439" s="372"/>
      <c r="D1439" s="814" t="s">
        <v>288</v>
      </c>
      <c r="E1439" s="815"/>
      <c r="F1439" s="373">
        <f>IF(B1435&gt;0,B1439/B1431,"")</f>
        <v>0.66666666666666663</v>
      </c>
      <c r="G1439" s="368" t="s">
        <v>284</v>
      </c>
      <c r="H1439" s="374"/>
      <c r="I1439" s="375">
        <f>IF(B1434&gt;0,(F1439-F1438)/F1438,"")</f>
        <v>-0.11111111111111116</v>
      </c>
      <c r="J1439" s="355"/>
      <c r="Q1439" s="364" t="str">
        <f t="shared" si="1328"/>
        <v/>
      </c>
      <c r="R1439" s="388"/>
      <c r="S1439" s="364" t="str">
        <f t="shared" si="1329"/>
        <v/>
      </c>
      <c r="T1439" s="445" t="str">
        <f t="shared" si="1330"/>
        <v/>
      </c>
      <c r="U1439" s="388"/>
      <c r="V1439" s="445" t="str">
        <f t="shared" si="1331"/>
        <v/>
      </c>
      <c r="W1439" s="388"/>
      <c r="X1439" s="445" t="str">
        <f t="shared" si="1332"/>
        <v/>
      </c>
      <c r="Y1439" s="364" t="str">
        <f t="shared" si="1333"/>
        <v/>
      </c>
      <c r="Z1439" s="388"/>
      <c r="AA1439" s="364" t="str">
        <f t="shared" si="1334"/>
        <v/>
      </c>
      <c r="AB1439" s="445" t="str">
        <f t="shared" si="1335"/>
        <v/>
      </c>
      <c r="AC1439" s="388"/>
      <c r="AD1439" s="445" t="str">
        <f t="shared" si="1336"/>
        <v/>
      </c>
      <c r="AE1439" s="364" t="str">
        <f t="shared" si="1337"/>
        <v/>
      </c>
      <c r="AF1439" s="388"/>
      <c r="AG1439" s="364"/>
      <c r="AH1439" s="445">
        <f t="shared" si="1338"/>
        <v>0.66666666666666663</v>
      </c>
      <c r="AI1439" s="388"/>
      <c r="AJ1439" s="445">
        <f t="shared" si="1339"/>
        <v>-0.11111111111111116</v>
      </c>
      <c r="AK1439" s="364" t="str">
        <f t="shared" si="1340"/>
        <v/>
      </c>
      <c r="AL1439" s="388"/>
      <c r="AM1439" s="364" t="str">
        <f t="shared" si="1341"/>
        <v/>
      </c>
      <c r="AN1439" s="445" t="str">
        <f t="shared" si="1348"/>
        <v/>
      </c>
      <c r="AO1439" s="388"/>
      <c r="AP1439" s="445" t="str">
        <f t="shared" si="1349"/>
        <v/>
      </c>
      <c r="AQ1439" s="434" t="str">
        <f t="shared" si="1350"/>
        <v/>
      </c>
      <c r="AR1439" s="451"/>
      <c r="AS1439" s="434" t="str">
        <f t="shared" si="1351"/>
        <v/>
      </c>
      <c r="AT1439" s="389"/>
      <c r="AU1439" s="435" t="str">
        <f t="shared" si="1352"/>
        <v/>
      </c>
      <c r="AV1439" s="364" t="str">
        <f t="shared" si="1353"/>
        <v/>
      </c>
      <c r="AW1439" s="389"/>
      <c r="AX1439" s="365" t="str">
        <f t="shared" si="1354"/>
        <v/>
      </c>
      <c r="AY1439" s="366" t="str">
        <f t="shared" si="1342"/>
        <v/>
      </c>
      <c r="AZ1439" s="358" t="str">
        <f t="shared" si="1343"/>
        <v/>
      </c>
      <c r="BA1439" s="366" t="str">
        <f t="shared" si="1344"/>
        <v/>
      </c>
      <c r="BB1439" s="358" t="str">
        <f t="shared" si="1345"/>
        <v/>
      </c>
      <c r="BC1439" s="366" t="str">
        <f t="shared" si="1346"/>
        <v/>
      </c>
      <c r="BD1439" s="367" t="str">
        <f t="shared" si="1347"/>
        <v/>
      </c>
      <c r="BE1439" s="356"/>
      <c r="BF1439" s="356"/>
      <c r="BG1439" s="356"/>
      <c r="BH1439" s="356"/>
    </row>
    <row r="1440" spans="1:60" ht="21.75" thickBot="1" x14ac:dyDescent="0.4">
      <c r="A1440" s="368" t="s">
        <v>291</v>
      </c>
      <c r="B1440" s="369">
        <v>2</v>
      </c>
      <c r="C1440" s="372"/>
      <c r="D1440" s="814" t="s">
        <v>288</v>
      </c>
      <c r="E1440" s="815"/>
      <c r="F1440" s="373">
        <f>IF(B1436&gt;0,B1440/B1432,"")</f>
        <v>0.5</v>
      </c>
      <c r="G1440" s="368" t="s">
        <v>286</v>
      </c>
      <c r="H1440" s="374"/>
      <c r="I1440" s="375">
        <f>IF(B1435&gt;0,(F1440-F1438)/F1438,"")</f>
        <v>-0.33333333333333331</v>
      </c>
      <c r="J1440" s="355"/>
      <c r="Q1440" s="364" t="str">
        <f t="shared" si="1328"/>
        <v/>
      </c>
      <c r="R1440" s="388"/>
      <c r="S1440" s="364" t="str">
        <f t="shared" si="1329"/>
        <v/>
      </c>
      <c r="T1440" s="445" t="str">
        <f t="shared" si="1330"/>
        <v/>
      </c>
      <c r="U1440" s="388"/>
      <c r="V1440" s="445" t="str">
        <f t="shared" si="1331"/>
        <v/>
      </c>
      <c r="W1440" s="388"/>
      <c r="X1440" s="445" t="str">
        <f t="shared" si="1332"/>
        <v/>
      </c>
      <c r="Y1440" s="364" t="str">
        <f t="shared" si="1333"/>
        <v/>
      </c>
      <c r="Z1440" s="388"/>
      <c r="AA1440" s="364" t="str">
        <f t="shared" si="1334"/>
        <v/>
      </c>
      <c r="AB1440" s="445" t="str">
        <f t="shared" si="1335"/>
        <v/>
      </c>
      <c r="AC1440" s="388"/>
      <c r="AD1440" s="445" t="str">
        <f t="shared" si="1336"/>
        <v/>
      </c>
      <c r="AE1440" s="364" t="str">
        <f t="shared" si="1337"/>
        <v/>
      </c>
      <c r="AF1440" s="388"/>
      <c r="AG1440" s="364"/>
      <c r="AH1440" s="445" t="str">
        <f t="shared" si="1338"/>
        <v/>
      </c>
      <c r="AI1440" s="388"/>
      <c r="AJ1440" s="445" t="str">
        <f t="shared" si="1339"/>
        <v/>
      </c>
      <c r="AK1440" s="364">
        <f t="shared" si="1340"/>
        <v>0.5</v>
      </c>
      <c r="AL1440" s="388"/>
      <c r="AM1440" s="364">
        <f t="shared" si="1341"/>
        <v>-0.33333333333333331</v>
      </c>
      <c r="AN1440" s="445" t="str">
        <f t="shared" si="1348"/>
        <v/>
      </c>
      <c r="AO1440" s="388"/>
      <c r="AP1440" s="445" t="str">
        <f t="shared" si="1349"/>
        <v/>
      </c>
      <c r="AQ1440" s="434" t="str">
        <f t="shared" si="1350"/>
        <v/>
      </c>
      <c r="AR1440" s="451"/>
      <c r="AS1440" s="434" t="str">
        <f t="shared" si="1351"/>
        <v/>
      </c>
      <c r="AT1440" s="389"/>
      <c r="AU1440" s="435" t="str">
        <f t="shared" si="1352"/>
        <v/>
      </c>
      <c r="AV1440" s="364" t="str">
        <f t="shared" si="1353"/>
        <v/>
      </c>
      <c r="AW1440" s="389"/>
      <c r="AX1440" s="365" t="str">
        <f t="shared" si="1354"/>
        <v/>
      </c>
      <c r="AY1440" s="366" t="str">
        <f t="shared" si="1342"/>
        <v/>
      </c>
      <c r="AZ1440" s="358" t="str">
        <f t="shared" si="1343"/>
        <v/>
      </c>
      <c r="BA1440" s="366" t="str">
        <f t="shared" si="1344"/>
        <v/>
      </c>
      <c r="BB1440" s="358" t="str">
        <f t="shared" si="1345"/>
        <v/>
      </c>
      <c r="BC1440" s="366" t="str">
        <f t="shared" si="1346"/>
        <v/>
      </c>
      <c r="BD1440" s="367" t="str">
        <f t="shared" si="1347"/>
        <v/>
      </c>
      <c r="BE1440" s="356"/>
      <c r="BF1440" s="356"/>
      <c r="BG1440" s="356"/>
      <c r="BH1440" s="356"/>
    </row>
    <row r="1441" spans="1:83" ht="21.75" thickBot="1" x14ac:dyDescent="0.4">
      <c r="A1441" s="368" t="s">
        <v>292</v>
      </c>
      <c r="B1441" s="381">
        <v>0.08</v>
      </c>
      <c r="C1441" s="372"/>
      <c r="D1441" s="368" t="s">
        <v>281</v>
      </c>
      <c r="E1441" s="374"/>
      <c r="F1441" s="375">
        <f>IF(B1441&gt;0,(B1441-B1442)/B1442,"")</f>
        <v>0.6</v>
      </c>
      <c r="G1441" s="355"/>
      <c r="H1441" s="355"/>
      <c r="I1441" s="355"/>
      <c r="J1441" s="355"/>
      <c r="Q1441" s="364" t="str">
        <f t="shared" si="1328"/>
        <v/>
      </c>
      <c r="R1441" s="388"/>
      <c r="S1441" s="364" t="str">
        <f t="shared" si="1329"/>
        <v/>
      </c>
      <c r="T1441" s="445" t="str">
        <f t="shared" si="1330"/>
        <v/>
      </c>
      <c r="U1441" s="388"/>
      <c r="V1441" s="445" t="str">
        <f t="shared" si="1331"/>
        <v/>
      </c>
      <c r="W1441" s="388"/>
      <c r="X1441" s="445" t="str">
        <f t="shared" si="1332"/>
        <v/>
      </c>
      <c r="Y1441" s="364" t="str">
        <f t="shared" si="1333"/>
        <v/>
      </c>
      <c r="Z1441" s="388"/>
      <c r="AA1441" s="364" t="str">
        <f t="shared" si="1334"/>
        <v/>
      </c>
      <c r="AB1441" s="445" t="str">
        <f t="shared" si="1335"/>
        <v/>
      </c>
      <c r="AC1441" s="388"/>
      <c r="AD1441" s="445" t="str">
        <f t="shared" si="1336"/>
        <v/>
      </c>
      <c r="AE1441" s="364" t="str">
        <f t="shared" si="1337"/>
        <v/>
      </c>
      <c r="AF1441" s="388"/>
      <c r="AG1441" s="364"/>
      <c r="AH1441" s="445" t="str">
        <f t="shared" si="1338"/>
        <v/>
      </c>
      <c r="AI1441" s="388"/>
      <c r="AJ1441" s="445" t="str">
        <f t="shared" si="1339"/>
        <v/>
      </c>
      <c r="AK1441" s="364" t="str">
        <f t="shared" si="1340"/>
        <v/>
      </c>
      <c r="AL1441" s="388"/>
      <c r="AM1441" s="364" t="str">
        <f t="shared" si="1341"/>
        <v/>
      </c>
      <c r="AN1441" s="445">
        <f t="shared" si="1348"/>
        <v>0.08</v>
      </c>
      <c r="AO1441" s="388"/>
      <c r="AP1441" s="445">
        <f t="shared" si="1349"/>
        <v>0.6</v>
      </c>
      <c r="AQ1441" s="434" t="str">
        <f t="shared" si="1350"/>
        <v/>
      </c>
      <c r="AR1441" s="451"/>
      <c r="AS1441" s="434" t="str">
        <f t="shared" si="1351"/>
        <v/>
      </c>
      <c r="AT1441" s="389"/>
      <c r="AU1441" s="435" t="str">
        <f t="shared" si="1352"/>
        <v/>
      </c>
      <c r="AV1441" s="364" t="str">
        <f t="shared" si="1353"/>
        <v/>
      </c>
      <c r="AW1441" s="389"/>
      <c r="AX1441" s="365" t="str">
        <f t="shared" si="1354"/>
        <v/>
      </c>
      <c r="AY1441" s="366" t="str">
        <f t="shared" si="1342"/>
        <v/>
      </c>
      <c r="AZ1441" s="358" t="str">
        <f t="shared" si="1343"/>
        <v/>
      </c>
      <c r="BA1441" s="366" t="str">
        <f t="shared" si="1344"/>
        <v/>
      </c>
      <c r="BB1441" s="358" t="str">
        <f t="shared" si="1345"/>
        <v/>
      </c>
      <c r="BC1441" s="366" t="str">
        <f t="shared" si="1346"/>
        <v/>
      </c>
      <c r="BD1441" s="367" t="str">
        <f t="shared" si="1347"/>
        <v/>
      </c>
      <c r="BE1441" s="356"/>
      <c r="BF1441" s="356"/>
      <c r="BG1441" s="356"/>
      <c r="BH1441" s="356"/>
    </row>
    <row r="1442" spans="1:83" ht="21.75" thickBot="1" x14ac:dyDescent="0.4">
      <c r="A1442" s="368" t="s">
        <v>293</v>
      </c>
      <c r="B1442" s="381">
        <v>0.05</v>
      </c>
      <c r="C1442" s="372"/>
      <c r="D1442" s="382"/>
      <c r="E1442" s="372"/>
      <c r="F1442" s="380"/>
      <c r="G1442" s="355"/>
      <c r="H1442" s="355"/>
      <c r="I1442" s="355"/>
      <c r="J1442" s="355"/>
      <c r="Q1442" s="364" t="str">
        <f t="shared" si="1328"/>
        <v/>
      </c>
      <c r="R1442" s="388"/>
      <c r="S1442" s="364" t="str">
        <f t="shared" si="1329"/>
        <v/>
      </c>
      <c r="T1442" s="445" t="str">
        <f t="shared" si="1330"/>
        <v/>
      </c>
      <c r="U1442" s="388"/>
      <c r="V1442" s="445" t="str">
        <f t="shared" si="1331"/>
        <v/>
      </c>
      <c r="W1442" s="388"/>
      <c r="X1442" s="445" t="str">
        <f t="shared" si="1332"/>
        <v/>
      </c>
      <c r="Y1442" s="364" t="str">
        <f t="shared" si="1333"/>
        <v/>
      </c>
      <c r="Z1442" s="388"/>
      <c r="AA1442" s="364" t="str">
        <f t="shared" si="1334"/>
        <v/>
      </c>
      <c r="AB1442" s="445" t="str">
        <f t="shared" si="1335"/>
        <v/>
      </c>
      <c r="AC1442" s="388"/>
      <c r="AD1442" s="445" t="str">
        <f t="shared" si="1336"/>
        <v/>
      </c>
      <c r="AE1442" s="364" t="str">
        <f t="shared" si="1337"/>
        <v/>
      </c>
      <c r="AF1442" s="388"/>
      <c r="AG1442" s="364"/>
      <c r="AH1442" s="445" t="str">
        <f t="shared" si="1338"/>
        <v/>
      </c>
      <c r="AI1442" s="388"/>
      <c r="AJ1442" s="445" t="str">
        <f t="shared" si="1339"/>
        <v/>
      </c>
      <c r="AK1442" s="364" t="str">
        <f t="shared" si="1340"/>
        <v/>
      </c>
      <c r="AL1442" s="388"/>
      <c r="AM1442" s="364" t="str">
        <f t="shared" si="1341"/>
        <v/>
      </c>
      <c r="AN1442" s="445" t="str">
        <f t="shared" si="1348"/>
        <v/>
      </c>
      <c r="AO1442" s="388"/>
      <c r="AP1442" s="445" t="str">
        <f t="shared" si="1349"/>
        <v/>
      </c>
      <c r="AQ1442" s="434">
        <f>IF(A1442="14) Qual porcentagem dos recursos financeiros de São Carlos é investida em abastecimento de água e estruturas de saneamento hoje? ",B1442,"")</f>
        <v>0.05</v>
      </c>
      <c r="AR1442" s="451"/>
      <c r="AS1442" s="434" t="str">
        <f t="shared" si="1351"/>
        <v/>
      </c>
      <c r="AT1442" s="389"/>
      <c r="AU1442" s="435" t="str">
        <f t="shared" si="1352"/>
        <v/>
      </c>
      <c r="AV1442" s="364" t="str">
        <f t="shared" si="1353"/>
        <v/>
      </c>
      <c r="AW1442" s="389"/>
      <c r="AX1442" s="365" t="str">
        <f t="shared" si="1354"/>
        <v/>
      </c>
      <c r="AY1442" s="366" t="str">
        <f t="shared" si="1342"/>
        <v/>
      </c>
      <c r="AZ1442" s="358" t="str">
        <f t="shared" si="1343"/>
        <v/>
      </c>
      <c r="BA1442" s="366" t="str">
        <f t="shared" si="1344"/>
        <v/>
      </c>
      <c r="BB1442" s="358" t="str">
        <f t="shared" si="1345"/>
        <v/>
      </c>
      <c r="BC1442" s="366" t="str">
        <f t="shared" si="1346"/>
        <v/>
      </c>
      <c r="BD1442" s="367" t="str">
        <f t="shared" si="1347"/>
        <v/>
      </c>
      <c r="BE1442" s="356"/>
      <c r="BF1442" s="356"/>
      <c r="BG1442" s="356"/>
      <c r="BH1442" s="356"/>
    </row>
    <row r="1443" spans="1:83" ht="21.75" thickBot="1" x14ac:dyDescent="0.4">
      <c r="A1443" s="368" t="s">
        <v>294</v>
      </c>
      <c r="B1443" s="381">
        <v>0.08</v>
      </c>
      <c r="C1443" s="372"/>
      <c r="D1443" s="368" t="s">
        <v>284</v>
      </c>
      <c r="E1443" s="374"/>
      <c r="F1443" s="375">
        <f>IF(B1443&gt;0,(B1443-B1442)/B1442,"")</f>
        <v>0.6</v>
      </c>
      <c r="G1443" s="355"/>
      <c r="H1443" s="355"/>
      <c r="I1443" s="355"/>
      <c r="J1443" s="355"/>
      <c r="Q1443" s="364" t="str">
        <f t="shared" si="1328"/>
        <v/>
      </c>
      <c r="R1443" s="388"/>
      <c r="S1443" s="364" t="str">
        <f t="shared" si="1329"/>
        <v/>
      </c>
      <c r="T1443" s="445" t="str">
        <f t="shared" si="1330"/>
        <v/>
      </c>
      <c r="U1443" s="388"/>
      <c r="V1443" s="445" t="str">
        <f t="shared" si="1331"/>
        <v/>
      </c>
      <c r="W1443" s="388"/>
      <c r="X1443" s="445" t="str">
        <f t="shared" si="1332"/>
        <v/>
      </c>
      <c r="Y1443" s="364" t="str">
        <f t="shared" si="1333"/>
        <v/>
      </c>
      <c r="Z1443" s="388"/>
      <c r="AA1443" s="364" t="str">
        <f t="shared" si="1334"/>
        <v/>
      </c>
      <c r="AB1443" s="445" t="str">
        <f t="shared" si="1335"/>
        <v/>
      </c>
      <c r="AC1443" s="388"/>
      <c r="AD1443" s="445" t="str">
        <f t="shared" si="1336"/>
        <v/>
      </c>
      <c r="AE1443" s="364" t="str">
        <f t="shared" si="1337"/>
        <v/>
      </c>
      <c r="AF1443" s="388"/>
      <c r="AG1443" s="364"/>
      <c r="AH1443" s="445" t="str">
        <f t="shared" si="1338"/>
        <v/>
      </c>
      <c r="AI1443" s="388"/>
      <c r="AJ1443" s="445" t="str">
        <f t="shared" si="1339"/>
        <v/>
      </c>
      <c r="AK1443" s="364" t="str">
        <f t="shared" si="1340"/>
        <v/>
      </c>
      <c r="AL1443" s="388"/>
      <c r="AM1443" s="364" t="str">
        <f t="shared" si="1341"/>
        <v/>
      </c>
      <c r="AN1443" s="445" t="str">
        <f t="shared" si="1348"/>
        <v/>
      </c>
      <c r="AO1443" s="388"/>
      <c r="AP1443" s="445" t="str">
        <f t="shared" si="1349"/>
        <v/>
      </c>
      <c r="AQ1443" s="434" t="str">
        <f t="shared" si="1350"/>
        <v/>
      </c>
      <c r="AR1443" s="451"/>
      <c r="AS1443" s="434">
        <f>IF(A1443="15) Qual porcentagem dos recursos financeiros de São Carlos será investida em abastecimento de água e estruturas de saneamento em 2030? ",B1443,"")</f>
        <v>0.08</v>
      </c>
      <c r="AT1443" s="389"/>
      <c r="AU1443" s="435">
        <f t="shared" si="1352"/>
        <v>0.6</v>
      </c>
      <c r="AV1443" s="364" t="str">
        <f t="shared" si="1353"/>
        <v/>
      </c>
      <c r="AW1443" s="389"/>
      <c r="AX1443" s="365" t="str">
        <f t="shared" si="1354"/>
        <v/>
      </c>
      <c r="AY1443" s="366" t="str">
        <f t="shared" si="1342"/>
        <v/>
      </c>
      <c r="AZ1443" s="358" t="str">
        <f t="shared" si="1343"/>
        <v/>
      </c>
      <c r="BA1443" s="366" t="str">
        <f t="shared" si="1344"/>
        <v/>
      </c>
      <c r="BB1443" s="358" t="str">
        <f t="shared" si="1345"/>
        <v/>
      </c>
      <c r="BC1443" s="366" t="str">
        <f t="shared" si="1346"/>
        <v/>
      </c>
      <c r="BD1443" s="367" t="str">
        <f t="shared" si="1347"/>
        <v/>
      </c>
      <c r="BE1443" s="356"/>
      <c r="BF1443" s="356"/>
      <c r="BG1443" s="356"/>
      <c r="BH1443" s="356"/>
    </row>
    <row r="1444" spans="1:83" ht="21.75" thickBot="1" x14ac:dyDescent="0.4">
      <c r="A1444" s="368" t="s">
        <v>295</v>
      </c>
      <c r="B1444" s="381">
        <v>0.1</v>
      </c>
      <c r="C1444" s="372"/>
      <c r="D1444" s="368" t="s">
        <v>286</v>
      </c>
      <c r="E1444" s="374"/>
      <c r="F1444" s="375">
        <f>IF(B1444&gt;0,(B1444-B1442)/B1442,"")</f>
        <v>1</v>
      </c>
      <c r="G1444" s="355"/>
      <c r="H1444" s="355"/>
      <c r="I1444" s="355"/>
      <c r="J1444" s="355"/>
      <c r="Q1444" s="364" t="str">
        <f t="shared" si="1328"/>
        <v/>
      </c>
      <c r="R1444" s="388"/>
      <c r="S1444" s="364" t="str">
        <f t="shared" si="1329"/>
        <v/>
      </c>
      <c r="T1444" s="445" t="str">
        <f t="shared" si="1330"/>
        <v/>
      </c>
      <c r="U1444" s="388"/>
      <c r="V1444" s="445" t="str">
        <f t="shared" si="1331"/>
        <v/>
      </c>
      <c r="W1444" s="388"/>
      <c r="X1444" s="445" t="str">
        <f t="shared" si="1332"/>
        <v/>
      </c>
      <c r="Y1444" s="364" t="str">
        <f t="shared" si="1333"/>
        <v/>
      </c>
      <c r="Z1444" s="388"/>
      <c r="AA1444" s="364" t="str">
        <f t="shared" si="1334"/>
        <v/>
      </c>
      <c r="AB1444" s="445" t="str">
        <f t="shared" si="1335"/>
        <v/>
      </c>
      <c r="AC1444" s="388"/>
      <c r="AD1444" s="445" t="str">
        <f t="shared" si="1336"/>
        <v/>
      </c>
      <c r="AE1444" s="364" t="str">
        <f t="shared" si="1337"/>
        <v/>
      </c>
      <c r="AF1444" s="388"/>
      <c r="AG1444" s="364"/>
      <c r="AH1444" s="445" t="str">
        <f t="shared" si="1338"/>
        <v/>
      </c>
      <c r="AI1444" s="388"/>
      <c r="AJ1444" s="445" t="str">
        <f t="shared" si="1339"/>
        <v/>
      </c>
      <c r="AK1444" s="364" t="str">
        <f t="shared" si="1340"/>
        <v/>
      </c>
      <c r="AL1444" s="388"/>
      <c r="AM1444" s="364" t="str">
        <f t="shared" si="1341"/>
        <v/>
      </c>
      <c r="AN1444" s="445" t="str">
        <f t="shared" si="1348"/>
        <v/>
      </c>
      <c r="AO1444" s="388"/>
      <c r="AP1444" s="445" t="str">
        <f t="shared" si="1349"/>
        <v/>
      </c>
      <c r="AQ1444" s="434" t="str">
        <f t="shared" si="1350"/>
        <v/>
      </c>
      <c r="AR1444" s="451"/>
      <c r="AS1444" s="434" t="str">
        <f t="shared" si="1351"/>
        <v/>
      </c>
      <c r="AT1444" s="389"/>
      <c r="AU1444" s="435" t="str">
        <f t="shared" si="1352"/>
        <v/>
      </c>
      <c r="AV1444" s="364">
        <f t="shared" si="1353"/>
        <v>0.1</v>
      </c>
      <c r="AW1444" s="389"/>
      <c r="AX1444" s="365">
        <f>IF(A1444="16) Qual porcentagem dos recursos financeiros de São Carlos será investida em abastecimento de água e estruturas de saneamento em 2050?   ",F1444,"")</f>
        <v>1</v>
      </c>
      <c r="AY1444" s="366" t="str">
        <f t="shared" si="1342"/>
        <v/>
      </c>
      <c r="AZ1444" s="358" t="str">
        <f t="shared" si="1343"/>
        <v/>
      </c>
      <c r="BA1444" s="366" t="str">
        <f t="shared" si="1344"/>
        <v/>
      </c>
      <c r="BB1444" s="358" t="str">
        <f t="shared" si="1345"/>
        <v/>
      </c>
      <c r="BC1444" s="366" t="str">
        <f t="shared" si="1346"/>
        <v/>
      </c>
      <c r="BD1444" s="367" t="str">
        <f t="shared" si="1347"/>
        <v/>
      </c>
      <c r="BE1444" s="356"/>
      <c r="BF1444" s="356"/>
      <c r="BG1444" s="356"/>
      <c r="BH1444" s="356"/>
    </row>
    <row r="1445" spans="1:83" ht="21.75" thickBot="1" x14ac:dyDescent="0.4">
      <c r="A1445" s="355"/>
      <c r="B1445" s="355"/>
      <c r="C1445" s="355"/>
      <c r="D1445" s="355"/>
      <c r="E1445" s="355"/>
      <c r="F1445" s="383"/>
      <c r="G1445" s="355"/>
      <c r="H1445" s="823" t="s">
        <v>296</v>
      </c>
      <c r="I1445" s="823"/>
      <c r="J1445" s="355"/>
      <c r="Q1445" s="364" t="str">
        <f t="shared" si="1328"/>
        <v/>
      </c>
      <c r="R1445" s="388"/>
      <c r="S1445" s="364" t="str">
        <f t="shared" si="1329"/>
        <v/>
      </c>
      <c r="T1445" s="445" t="str">
        <f t="shared" si="1330"/>
        <v/>
      </c>
      <c r="U1445" s="388"/>
      <c r="V1445" s="445" t="str">
        <f t="shared" si="1331"/>
        <v/>
      </c>
      <c r="W1445" s="388"/>
      <c r="X1445" s="445" t="str">
        <f t="shared" si="1332"/>
        <v/>
      </c>
      <c r="Y1445" s="364" t="str">
        <f t="shared" si="1333"/>
        <v/>
      </c>
      <c r="Z1445" s="388"/>
      <c r="AA1445" s="364" t="str">
        <f t="shared" si="1334"/>
        <v/>
      </c>
      <c r="AB1445" s="445" t="str">
        <f t="shared" si="1335"/>
        <v/>
      </c>
      <c r="AC1445" s="388"/>
      <c r="AD1445" s="445" t="str">
        <f t="shared" si="1336"/>
        <v/>
      </c>
      <c r="AE1445" s="364" t="str">
        <f t="shared" si="1337"/>
        <v/>
      </c>
      <c r="AF1445" s="388"/>
      <c r="AG1445" s="364"/>
      <c r="AH1445" s="445" t="str">
        <f t="shared" si="1338"/>
        <v/>
      </c>
      <c r="AI1445" s="388"/>
      <c r="AJ1445" s="445" t="str">
        <f t="shared" si="1339"/>
        <v/>
      </c>
      <c r="AK1445" s="364" t="str">
        <f t="shared" si="1340"/>
        <v/>
      </c>
      <c r="AL1445" s="388"/>
      <c r="AM1445" s="364" t="str">
        <f t="shared" si="1341"/>
        <v/>
      </c>
      <c r="AN1445" s="445" t="str">
        <f t="shared" si="1348"/>
        <v/>
      </c>
      <c r="AO1445" s="388"/>
      <c r="AP1445" s="445" t="str">
        <f t="shared" si="1349"/>
        <v/>
      </c>
      <c r="AQ1445" s="434" t="str">
        <f t="shared" si="1350"/>
        <v/>
      </c>
      <c r="AR1445" s="451"/>
      <c r="AS1445" s="434" t="str">
        <f t="shared" si="1351"/>
        <v/>
      </c>
      <c r="AT1445" s="389"/>
      <c r="AU1445" s="435" t="str">
        <f t="shared" si="1352"/>
        <v/>
      </c>
      <c r="AV1445" s="364" t="str">
        <f t="shared" si="1353"/>
        <v/>
      </c>
      <c r="AW1445" s="389"/>
      <c r="AX1445" s="365" t="str">
        <f t="shared" si="1354"/>
        <v/>
      </c>
      <c r="AY1445" s="366" t="str">
        <f t="shared" si="1342"/>
        <v/>
      </c>
      <c r="AZ1445" s="358" t="str">
        <f t="shared" si="1343"/>
        <v/>
      </c>
      <c r="BA1445" s="366" t="str">
        <f t="shared" si="1344"/>
        <v/>
      </c>
      <c r="BB1445" s="358" t="str">
        <f t="shared" si="1345"/>
        <v/>
      </c>
      <c r="BC1445" s="366" t="str">
        <f t="shared" si="1346"/>
        <v/>
      </c>
      <c r="BD1445" s="367" t="str">
        <f t="shared" si="1347"/>
        <v/>
      </c>
      <c r="BE1445" s="356"/>
      <c r="BF1445" s="356"/>
      <c r="BG1445" s="356"/>
      <c r="BH1445" s="356"/>
    </row>
    <row r="1446" spans="1:83" ht="21.75" thickBot="1" x14ac:dyDescent="0.4">
      <c r="A1446" s="368" t="s">
        <v>297</v>
      </c>
      <c r="B1446" s="820" t="s">
        <v>298</v>
      </c>
      <c r="C1446" s="821"/>
      <c r="D1446" s="821"/>
      <c r="E1446" s="821"/>
      <c r="F1446" s="821"/>
      <c r="G1446" s="822"/>
      <c r="H1446" s="819">
        <v>0</v>
      </c>
      <c r="I1446" s="819"/>
      <c r="J1446" s="355"/>
      <c r="Q1446" s="364" t="str">
        <f t="shared" si="1328"/>
        <v/>
      </c>
      <c r="R1446" s="388"/>
      <c r="S1446" s="364" t="str">
        <f t="shared" si="1329"/>
        <v/>
      </c>
      <c r="T1446" s="445" t="str">
        <f t="shared" si="1330"/>
        <v/>
      </c>
      <c r="U1446" s="388"/>
      <c r="V1446" s="445" t="str">
        <f t="shared" si="1331"/>
        <v/>
      </c>
      <c r="W1446" s="388"/>
      <c r="X1446" s="445" t="str">
        <f t="shared" si="1332"/>
        <v/>
      </c>
      <c r="Y1446" s="364" t="str">
        <f t="shared" si="1333"/>
        <v/>
      </c>
      <c r="Z1446" s="388"/>
      <c r="AA1446" s="364" t="str">
        <f t="shared" si="1334"/>
        <v/>
      </c>
      <c r="AB1446" s="445" t="str">
        <f t="shared" si="1335"/>
        <v/>
      </c>
      <c r="AC1446" s="388"/>
      <c r="AD1446" s="445" t="str">
        <f t="shared" si="1336"/>
        <v/>
      </c>
      <c r="AE1446" s="364" t="str">
        <f t="shared" si="1337"/>
        <v/>
      </c>
      <c r="AF1446" s="388"/>
      <c r="AG1446" s="364"/>
      <c r="AH1446" s="445" t="str">
        <f t="shared" si="1338"/>
        <v/>
      </c>
      <c r="AI1446" s="388"/>
      <c r="AJ1446" s="445" t="str">
        <f t="shared" si="1339"/>
        <v/>
      </c>
      <c r="AK1446" s="364" t="str">
        <f t="shared" si="1340"/>
        <v/>
      </c>
      <c r="AL1446" s="388"/>
      <c r="AM1446" s="364" t="str">
        <f t="shared" si="1341"/>
        <v/>
      </c>
      <c r="AN1446" s="445" t="str">
        <f t="shared" si="1348"/>
        <v/>
      </c>
      <c r="AO1446" s="388"/>
      <c r="AP1446" s="445" t="str">
        <f t="shared" si="1349"/>
        <v/>
      </c>
      <c r="AQ1446" s="434" t="str">
        <f t="shared" si="1350"/>
        <v/>
      </c>
      <c r="AR1446" s="451"/>
      <c r="AS1446" s="434" t="str">
        <f t="shared" si="1351"/>
        <v/>
      </c>
      <c r="AT1446" s="389"/>
      <c r="AU1446" s="435" t="str">
        <f t="shared" si="1352"/>
        <v/>
      </c>
      <c r="AV1446" s="364" t="str">
        <f t="shared" si="1353"/>
        <v/>
      </c>
      <c r="AW1446" s="389"/>
      <c r="AX1446" s="365" t="str">
        <f t="shared" si="1354"/>
        <v/>
      </c>
      <c r="AY1446" s="366">
        <f t="shared" si="1342"/>
        <v>0</v>
      </c>
      <c r="AZ1446" s="358" t="str">
        <f t="shared" si="1343"/>
        <v/>
      </c>
      <c r="BA1446" s="366" t="str">
        <f t="shared" si="1344"/>
        <v/>
      </c>
      <c r="BB1446" s="358" t="str">
        <f t="shared" si="1345"/>
        <v/>
      </c>
      <c r="BC1446" s="366" t="str">
        <f t="shared" si="1346"/>
        <v/>
      </c>
      <c r="BD1446" s="367" t="str">
        <f t="shared" si="1347"/>
        <v/>
      </c>
      <c r="BE1446" s="356"/>
      <c r="BF1446" s="356"/>
      <c r="BG1446" s="356"/>
      <c r="BH1446" s="356"/>
    </row>
    <row r="1447" spans="1:83" ht="21.75" thickBot="1" x14ac:dyDescent="0.4">
      <c r="A1447" s="368" t="s">
        <v>299</v>
      </c>
      <c r="B1447" s="820" t="s">
        <v>300</v>
      </c>
      <c r="C1447" s="821"/>
      <c r="D1447" s="821"/>
      <c r="E1447" s="821"/>
      <c r="F1447" s="821"/>
      <c r="G1447" s="822"/>
      <c r="H1447" s="819">
        <v>1</v>
      </c>
      <c r="I1447" s="819"/>
      <c r="J1447" s="355"/>
      <c r="Q1447" s="364" t="str">
        <f t="shared" si="1328"/>
        <v/>
      </c>
      <c r="R1447" s="388"/>
      <c r="S1447" s="364" t="str">
        <f t="shared" si="1329"/>
        <v/>
      </c>
      <c r="T1447" s="445" t="str">
        <f t="shared" si="1330"/>
        <v/>
      </c>
      <c r="U1447" s="388"/>
      <c r="V1447" s="445" t="str">
        <f t="shared" si="1331"/>
        <v/>
      </c>
      <c r="W1447" s="388"/>
      <c r="X1447" s="445" t="str">
        <f t="shared" si="1332"/>
        <v/>
      </c>
      <c r="Y1447" s="364" t="str">
        <f t="shared" si="1333"/>
        <v/>
      </c>
      <c r="Z1447" s="388"/>
      <c r="AA1447" s="364" t="str">
        <f t="shared" si="1334"/>
        <v/>
      </c>
      <c r="AB1447" s="445" t="str">
        <f t="shared" si="1335"/>
        <v/>
      </c>
      <c r="AC1447" s="388"/>
      <c r="AD1447" s="445" t="str">
        <f t="shared" si="1336"/>
        <v/>
      </c>
      <c r="AE1447" s="364" t="str">
        <f t="shared" si="1337"/>
        <v/>
      </c>
      <c r="AF1447" s="388"/>
      <c r="AG1447" s="364"/>
      <c r="AH1447" s="445" t="str">
        <f t="shared" si="1338"/>
        <v/>
      </c>
      <c r="AI1447" s="388"/>
      <c r="AJ1447" s="445" t="str">
        <f t="shared" si="1339"/>
        <v/>
      </c>
      <c r="AK1447" s="364" t="str">
        <f t="shared" si="1340"/>
        <v/>
      </c>
      <c r="AL1447" s="388"/>
      <c r="AM1447" s="364" t="str">
        <f t="shared" si="1341"/>
        <v/>
      </c>
      <c r="AN1447" s="445" t="str">
        <f t="shared" si="1348"/>
        <v/>
      </c>
      <c r="AO1447" s="388"/>
      <c r="AP1447" s="445" t="str">
        <f t="shared" si="1349"/>
        <v/>
      </c>
      <c r="AQ1447" s="434" t="str">
        <f t="shared" si="1350"/>
        <v/>
      </c>
      <c r="AR1447" s="451"/>
      <c r="AS1447" s="434" t="str">
        <f t="shared" si="1351"/>
        <v/>
      </c>
      <c r="AT1447" s="389"/>
      <c r="AU1447" s="435" t="str">
        <f t="shared" si="1352"/>
        <v/>
      </c>
      <c r="AV1447" s="364" t="str">
        <f t="shared" si="1353"/>
        <v/>
      </c>
      <c r="AW1447" s="389"/>
      <c r="AX1447" s="365" t="str">
        <f t="shared" si="1354"/>
        <v/>
      </c>
      <c r="AY1447" s="366" t="str">
        <f t="shared" si="1342"/>
        <v/>
      </c>
      <c r="AZ1447" s="358">
        <f t="shared" si="1343"/>
        <v>1</v>
      </c>
      <c r="BA1447" s="366" t="str">
        <f t="shared" si="1344"/>
        <v/>
      </c>
      <c r="BB1447" s="358" t="str">
        <f t="shared" si="1345"/>
        <v/>
      </c>
      <c r="BC1447" s="366" t="str">
        <f t="shared" si="1346"/>
        <v/>
      </c>
      <c r="BD1447" s="367" t="str">
        <f t="shared" si="1347"/>
        <v/>
      </c>
      <c r="BE1447" s="356"/>
      <c r="BF1447" s="356"/>
      <c r="BG1447" s="356"/>
      <c r="BH1447" s="356"/>
    </row>
    <row r="1448" spans="1:83" ht="21.75" thickBot="1" x14ac:dyDescent="0.4">
      <c r="A1448" s="368" t="s">
        <v>301</v>
      </c>
      <c r="B1448" s="820" t="s">
        <v>469</v>
      </c>
      <c r="C1448" s="821"/>
      <c r="D1448" s="821"/>
      <c r="E1448" s="821"/>
      <c r="F1448" s="821"/>
      <c r="G1448" s="822"/>
      <c r="H1448" s="819">
        <v>0</v>
      </c>
      <c r="I1448" s="819"/>
      <c r="J1448" s="355"/>
      <c r="Q1448" s="364" t="str">
        <f t="shared" si="1328"/>
        <v/>
      </c>
      <c r="R1448" s="388"/>
      <c r="S1448" s="364" t="str">
        <f t="shared" si="1329"/>
        <v/>
      </c>
      <c r="T1448" s="445" t="str">
        <f t="shared" si="1330"/>
        <v/>
      </c>
      <c r="U1448" s="388"/>
      <c r="V1448" s="445" t="str">
        <f t="shared" si="1331"/>
        <v/>
      </c>
      <c r="W1448" s="388"/>
      <c r="X1448" s="445" t="str">
        <f t="shared" si="1332"/>
        <v/>
      </c>
      <c r="Y1448" s="364" t="str">
        <f t="shared" si="1333"/>
        <v/>
      </c>
      <c r="Z1448" s="388"/>
      <c r="AA1448" s="364" t="str">
        <f t="shared" si="1334"/>
        <v/>
      </c>
      <c r="AB1448" s="445" t="str">
        <f t="shared" si="1335"/>
        <v/>
      </c>
      <c r="AC1448" s="388"/>
      <c r="AD1448" s="445" t="str">
        <f t="shared" si="1336"/>
        <v/>
      </c>
      <c r="AE1448" s="364" t="str">
        <f t="shared" si="1337"/>
        <v/>
      </c>
      <c r="AF1448" s="388"/>
      <c r="AG1448" s="364"/>
      <c r="AH1448" s="445" t="str">
        <f t="shared" si="1338"/>
        <v/>
      </c>
      <c r="AI1448" s="388"/>
      <c r="AJ1448" s="445" t="str">
        <f t="shared" si="1339"/>
        <v/>
      </c>
      <c r="AK1448" s="364" t="str">
        <f t="shared" si="1340"/>
        <v/>
      </c>
      <c r="AL1448" s="388"/>
      <c r="AM1448" s="364" t="str">
        <f t="shared" si="1341"/>
        <v/>
      </c>
      <c r="AN1448" s="445" t="str">
        <f t="shared" si="1348"/>
        <v/>
      </c>
      <c r="AO1448" s="388"/>
      <c r="AP1448" s="445" t="str">
        <f t="shared" si="1349"/>
        <v/>
      </c>
      <c r="AQ1448" s="434" t="str">
        <f t="shared" si="1350"/>
        <v/>
      </c>
      <c r="AR1448" s="451"/>
      <c r="AS1448" s="434" t="str">
        <f t="shared" si="1351"/>
        <v/>
      </c>
      <c r="AT1448" s="389"/>
      <c r="AU1448" s="435" t="str">
        <f t="shared" si="1352"/>
        <v/>
      </c>
      <c r="AV1448" s="364" t="str">
        <f t="shared" si="1353"/>
        <v/>
      </c>
      <c r="AW1448" s="389"/>
      <c r="AX1448" s="365" t="str">
        <f t="shared" si="1354"/>
        <v/>
      </c>
      <c r="AY1448" s="366" t="str">
        <f t="shared" si="1342"/>
        <v/>
      </c>
      <c r="AZ1448" s="358" t="str">
        <f t="shared" si="1343"/>
        <v/>
      </c>
      <c r="BA1448" s="366">
        <f t="shared" si="1344"/>
        <v>0</v>
      </c>
      <c r="BB1448" s="358" t="str">
        <f t="shared" si="1345"/>
        <v/>
      </c>
      <c r="BC1448" s="366" t="str">
        <f t="shared" si="1346"/>
        <v/>
      </c>
      <c r="BD1448" s="367" t="str">
        <f t="shared" si="1347"/>
        <v/>
      </c>
      <c r="BE1448" s="356"/>
      <c r="BF1448" s="356"/>
      <c r="BG1448" s="356"/>
      <c r="BH1448" s="356"/>
    </row>
    <row r="1449" spans="1:83" ht="21.75" thickBot="1" x14ac:dyDescent="0.4">
      <c r="A1449" s="368" t="s">
        <v>302</v>
      </c>
      <c r="B1449" s="820" t="s">
        <v>354</v>
      </c>
      <c r="C1449" s="821"/>
      <c r="D1449" s="821"/>
      <c r="E1449" s="821"/>
      <c r="F1449" s="821"/>
      <c r="G1449" s="822"/>
      <c r="H1449" s="819">
        <v>0</v>
      </c>
      <c r="I1449" s="819"/>
      <c r="J1449" s="355"/>
      <c r="Q1449" s="364" t="str">
        <f t="shared" si="1328"/>
        <v/>
      </c>
      <c r="R1449" s="388"/>
      <c r="S1449" s="364" t="str">
        <f t="shared" si="1329"/>
        <v/>
      </c>
      <c r="T1449" s="445" t="str">
        <f t="shared" si="1330"/>
        <v/>
      </c>
      <c r="U1449" s="388"/>
      <c r="V1449" s="445" t="str">
        <f t="shared" si="1331"/>
        <v/>
      </c>
      <c r="W1449" s="388"/>
      <c r="X1449" s="445" t="str">
        <f t="shared" si="1332"/>
        <v/>
      </c>
      <c r="Y1449" s="364" t="str">
        <f t="shared" si="1333"/>
        <v/>
      </c>
      <c r="Z1449" s="388"/>
      <c r="AA1449" s="364" t="str">
        <f t="shared" si="1334"/>
        <v/>
      </c>
      <c r="AB1449" s="445" t="str">
        <f t="shared" si="1335"/>
        <v/>
      </c>
      <c r="AC1449" s="388"/>
      <c r="AD1449" s="445" t="str">
        <f t="shared" si="1336"/>
        <v/>
      </c>
      <c r="AE1449" s="364" t="str">
        <f t="shared" si="1337"/>
        <v/>
      </c>
      <c r="AF1449" s="388"/>
      <c r="AG1449" s="364"/>
      <c r="AH1449" s="445" t="str">
        <f t="shared" si="1338"/>
        <v/>
      </c>
      <c r="AI1449" s="388"/>
      <c r="AJ1449" s="445" t="str">
        <f t="shared" si="1339"/>
        <v/>
      </c>
      <c r="AK1449" s="364" t="str">
        <f t="shared" si="1340"/>
        <v/>
      </c>
      <c r="AL1449" s="388"/>
      <c r="AM1449" s="364" t="str">
        <f t="shared" si="1341"/>
        <v/>
      </c>
      <c r="AN1449" s="445" t="str">
        <f t="shared" si="1348"/>
        <v/>
      </c>
      <c r="AO1449" s="388"/>
      <c r="AP1449" s="445" t="str">
        <f t="shared" si="1349"/>
        <v/>
      </c>
      <c r="AQ1449" s="434" t="str">
        <f t="shared" si="1350"/>
        <v/>
      </c>
      <c r="AR1449" s="451"/>
      <c r="AS1449" s="434" t="str">
        <f t="shared" si="1351"/>
        <v/>
      </c>
      <c r="AT1449" s="389"/>
      <c r="AU1449" s="435" t="str">
        <f t="shared" si="1352"/>
        <v/>
      </c>
      <c r="AV1449" s="364" t="str">
        <f t="shared" si="1353"/>
        <v/>
      </c>
      <c r="AW1449" s="389"/>
      <c r="AX1449" s="365" t="str">
        <f t="shared" si="1354"/>
        <v/>
      </c>
      <c r="AY1449" s="366" t="str">
        <f t="shared" si="1342"/>
        <v/>
      </c>
      <c r="AZ1449" s="358" t="str">
        <f t="shared" si="1343"/>
        <v/>
      </c>
      <c r="BA1449" s="366" t="str">
        <f t="shared" si="1344"/>
        <v/>
      </c>
      <c r="BB1449" s="358">
        <f t="shared" si="1345"/>
        <v>0</v>
      </c>
      <c r="BC1449" s="366" t="str">
        <f t="shared" si="1346"/>
        <v/>
      </c>
      <c r="BD1449" s="367" t="str">
        <f t="shared" si="1347"/>
        <v/>
      </c>
      <c r="BE1449" s="356"/>
      <c r="BF1449" s="356"/>
      <c r="BG1449" s="356"/>
      <c r="BH1449" s="356"/>
    </row>
    <row r="1450" spans="1:83" ht="21.75" thickBot="1" x14ac:dyDescent="0.4">
      <c r="A1450" s="368" t="s">
        <v>303</v>
      </c>
      <c r="B1450" s="820" t="s">
        <v>304</v>
      </c>
      <c r="C1450" s="821"/>
      <c r="D1450" s="821"/>
      <c r="E1450" s="821"/>
      <c r="F1450" s="821"/>
      <c r="G1450" s="822"/>
      <c r="H1450" s="819">
        <v>1</v>
      </c>
      <c r="I1450" s="819"/>
      <c r="J1450" s="355"/>
      <c r="Q1450" s="364" t="str">
        <f t="shared" si="1328"/>
        <v/>
      </c>
      <c r="R1450" s="388"/>
      <c r="S1450" s="364" t="str">
        <f t="shared" si="1329"/>
        <v/>
      </c>
      <c r="T1450" s="445" t="str">
        <f t="shared" si="1330"/>
        <v/>
      </c>
      <c r="U1450" s="388"/>
      <c r="V1450" s="445" t="str">
        <f t="shared" si="1331"/>
        <v/>
      </c>
      <c r="W1450" s="388"/>
      <c r="X1450" s="445" t="str">
        <f t="shared" si="1332"/>
        <v/>
      </c>
      <c r="Y1450" s="364" t="str">
        <f t="shared" si="1333"/>
        <v/>
      </c>
      <c r="Z1450" s="388"/>
      <c r="AA1450" s="364" t="str">
        <f t="shared" si="1334"/>
        <v/>
      </c>
      <c r="AB1450" s="445" t="str">
        <f t="shared" si="1335"/>
        <v/>
      </c>
      <c r="AC1450" s="388"/>
      <c r="AD1450" s="445" t="str">
        <f t="shared" si="1336"/>
        <v/>
      </c>
      <c r="AE1450" s="364" t="str">
        <f t="shared" si="1337"/>
        <v/>
      </c>
      <c r="AF1450" s="388"/>
      <c r="AG1450" s="364"/>
      <c r="AH1450" s="445" t="str">
        <f t="shared" si="1338"/>
        <v/>
      </c>
      <c r="AI1450" s="388"/>
      <c r="AJ1450" s="445" t="str">
        <f t="shared" si="1339"/>
        <v/>
      </c>
      <c r="AK1450" s="364" t="str">
        <f t="shared" si="1340"/>
        <v/>
      </c>
      <c r="AL1450" s="388"/>
      <c r="AM1450" s="364" t="str">
        <f t="shared" si="1341"/>
        <v/>
      </c>
      <c r="AN1450" s="445" t="str">
        <f t="shared" si="1348"/>
        <v/>
      </c>
      <c r="AO1450" s="388"/>
      <c r="AP1450" s="445" t="str">
        <f t="shared" si="1349"/>
        <v/>
      </c>
      <c r="AQ1450" s="434" t="str">
        <f t="shared" si="1350"/>
        <v/>
      </c>
      <c r="AR1450" s="451"/>
      <c r="AS1450" s="434" t="str">
        <f t="shared" si="1351"/>
        <v/>
      </c>
      <c r="AT1450" s="389"/>
      <c r="AU1450" s="435" t="str">
        <f t="shared" si="1352"/>
        <v/>
      </c>
      <c r="AV1450" s="364" t="str">
        <f t="shared" si="1353"/>
        <v/>
      </c>
      <c r="AW1450" s="389"/>
      <c r="AX1450" s="365" t="str">
        <f t="shared" si="1354"/>
        <v/>
      </c>
      <c r="AY1450" s="366" t="str">
        <f t="shared" si="1342"/>
        <v/>
      </c>
      <c r="AZ1450" s="358" t="str">
        <f t="shared" si="1343"/>
        <v/>
      </c>
      <c r="BA1450" s="366" t="str">
        <f t="shared" si="1344"/>
        <v/>
      </c>
      <c r="BB1450" s="358" t="str">
        <f t="shared" si="1345"/>
        <v/>
      </c>
      <c r="BC1450" s="366">
        <f t="shared" si="1346"/>
        <v>1</v>
      </c>
      <c r="BD1450" s="367" t="str">
        <f t="shared" si="1347"/>
        <v/>
      </c>
      <c r="BE1450" s="356"/>
      <c r="BF1450" s="356"/>
      <c r="BG1450" s="356"/>
      <c r="BH1450" s="356"/>
    </row>
    <row r="1451" spans="1:83" ht="21.75" thickBot="1" x14ac:dyDescent="0.4">
      <c r="A1451" s="368" t="s">
        <v>305</v>
      </c>
      <c r="B1451" s="820"/>
      <c r="C1451" s="821"/>
      <c r="D1451" s="821"/>
      <c r="E1451" s="821"/>
      <c r="F1451" s="821"/>
      <c r="G1451" s="822"/>
      <c r="H1451" s="819"/>
      <c r="I1451" s="819"/>
      <c r="J1451" s="355"/>
      <c r="Q1451" s="364" t="str">
        <f t="shared" si="1328"/>
        <v/>
      </c>
      <c r="R1451" s="388"/>
      <c r="S1451" s="364" t="str">
        <f t="shared" si="1329"/>
        <v/>
      </c>
      <c r="T1451" s="445" t="str">
        <f t="shared" si="1330"/>
        <v/>
      </c>
      <c r="U1451" s="388"/>
      <c r="V1451" s="445" t="str">
        <f t="shared" si="1331"/>
        <v/>
      </c>
      <c r="W1451" s="388"/>
      <c r="X1451" s="445" t="str">
        <f t="shared" si="1332"/>
        <v/>
      </c>
      <c r="Y1451" s="364" t="str">
        <f t="shared" si="1333"/>
        <v/>
      </c>
      <c r="Z1451" s="388"/>
      <c r="AA1451" s="364" t="str">
        <f t="shared" si="1334"/>
        <v/>
      </c>
      <c r="AB1451" s="445" t="str">
        <f t="shared" si="1335"/>
        <v/>
      </c>
      <c r="AC1451" s="388"/>
      <c r="AD1451" s="445" t="str">
        <f t="shared" si="1336"/>
        <v/>
      </c>
      <c r="AE1451" s="364" t="str">
        <f t="shared" si="1337"/>
        <v/>
      </c>
      <c r="AF1451" s="388"/>
      <c r="AG1451" s="364"/>
      <c r="AH1451" s="445" t="str">
        <f t="shared" si="1338"/>
        <v/>
      </c>
      <c r="AI1451" s="388"/>
      <c r="AJ1451" s="445" t="str">
        <f t="shared" si="1339"/>
        <v/>
      </c>
      <c r="AK1451" s="364" t="str">
        <f t="shared" si="1340"/>
        <v/>
      </c>
      <c r="AL1451" s="388"/>
      <c r="AM1451" s="364" t="str">
        <f t="shared" si="1341"/>
        <v/>
      </c>
      <c r="AN1451" s="445" t="str">
        <f t="shared" si="1348"/>
        <v/>
      </c>
      <c r="AO1451" s="388"/>
      <c r="AP1451" s="445" t="str">
        <f t="shared" si="1349"/>
        <v/>
      </c>
      <c r="AQ1451" s="434" t="str">
        <f t="shared" si="1350"/>
        <v/>
      </c>
      <c r="AR1451" s="451"/>
      <c r="AS1451" s="434" t="str">
        <f t="shared" si="1351"/>
        <v/>
      </c>
      <c r="AT1451" s="389"/>
      <c r="AU1451" s="435" t="str">
        <f t="shared" si="1352"/>
        <v/>
      </c>
      <c r="AV1451" s="364" t="str">
        <f t="shared" si="1353"/>
        <v/>
      </c>
      <c r="AW1451" s="389"/>
      <c r="AX1451" s="365" t="str">
        <f t="shared" si="1354"/>
        <v/>
      </c>
      <c r="AY1451" s="366" t="str">
        <f t="shared" si="1342"/>
        <v/>
      </c>
      <c r="AZ1451" s="358" t="str">
        <f t="shared" si="1343"/>
        <v/>
      </c>
      <c r="BA1451" s="366" t="str">
        <f t="shared" si="1344"/>
        <v/>
      </c>
      <c r="BB1451" s="358" t="str">
        <f t="shared" si="1345"/>
        <v/>
      </c>
      <c r="BC1451" s="366" t="str">
        <f t="shared" si="1346"/>
        <v/>
      </c>
      <c r="BD1451" s="367">
        <f t="shared" si="1347"/>
        <v>0</v>
      </c>
      <c r="BE1451" s="356"/>
      <c r="BF1451" s="356"/>
      <c r="BG1451" s="356"/>
      <c r="BH1451" s="356"/>
      <c r="BJ1451" s="360" t="str">
        <f>IF(B1426&lt;20,SUM(AY1425:BC1451),"")</f>
        <v/>
      </c>
      <c r="BK1451" s="360">
        <f>IF(AND(B1426&gt;19,B1426&lt;31),SUM(AY1425:BC1451),"")</f>
        <v>2</v>
      </c>
      <c r="BL1451" s="360" t="str">
        <f>IF(B1426&gt;30,SUM(AY1425:BC1451),"")</f>
        <v/>
      </c>
      <c r="BM1451" s="356"/>
      <c r="BN1451" s="360" t="str">
        <f>IF(AND(B1426&lt;20,BJ1451=0),1,"")</f>
        <v/>
      </c>
      <c r="BO1451" s="360" t="str">
        <f>IF(AND(B1426&lt;20,BJ1451=1),1,"")</f>
        <v/>
      </c>
      <c r="BP1451" s="360" t="str">
        <f>IF(AND(B1426&lt;20,BJ1451=2),1,"")</f>
        <v/>
      </c>
      <c r="BQ1451" s="360" t="str">
        <f>IF(AND(B1426&lt;20,BJ1451=3),1,"")</f>
        <v/>
      </c>
      <c r="BR1451" s="360" t="str">
        <f>IF(AND(B1426&lt;20,BJ1451=4),1,"")</f>
        <v/>
      </c>
      <c r="BS1451" s="360" t="str">
        <f>IF(AND(B1426&lt;20,BJ1451=5),1,"")</f>
        <v/>
      </c>
      <c r="BT1451" s="360" t="str">
        <f>IF(AND(AND(B1426&gt;19,B1426&lt;31),BK1451=0),1,"")</f>
        <v/>
      </c>
      <c r="BU1451" s="360" t="str">
        <f>IF(AND(AND(B1426&gt;19,B1426&lt;31),BK1451=1),1,"")</f>
        <v/>
      </c>
      <c r="BV1451" s="360">
        <f>IF(AND(AND(B1426&gt;19,B1426&lt;31),BK1451=2),1,"")</f>
        <v>1</v>
      </c>
      <c r="BW1451" s="360" t="str">
        <f>IF(AND(AND(B1426&gt;19,B1426&lt;31),BK1451=3),1,"")</f>
        <v/>
      </c>
      <c r="BX1451" s="360" t="str">
        <f>IF(AND(AND(B1426&gt;19,B1426&lt;31),BK1451=4),1,"")</f>
        <v/>
      </c>
      <c r="BY1451" s="360" t="str">
        <f>IF(AND(AND(B1426&gt;19,B1426&lt;31),BK1451=5),1,"")</f>
        <v/>
      </c>
      <c r="BZ1451" s="360" t="str">
        <f>IF(AND(B1426&gt;30,BL1451=0),1,"")</f>
        <v/>
      </c>
      <c r="CA1451" s="360" t="str">
        <f>IF(AND(B1426&gt;30,BL1451=1),1,"")</f>
        <v/>
      </c>
      <c r="CB1451" s="360" t="str">
        <f>IF(AND(B1426&gt;30,BL1451=2),1,"")</f>
        <v/>
      </c>
      <c r="CC1451" s="360" t="str">
        <f>IF(AND(B1426&gt;30,BL1451=3),1,"")</f>
        <v/>
      </c>
      <c r="CD1451" s="360" t="str">
        <f>IF(AND(B1426&gt;30,BL1451=4),1,"")</f>
        <v/>
      </c>
      <c r="CE1451" s="360" t="str">
        <f>IF(AND(B1426&gt;30,BL1451=5),1,"")</f>
        <v/>
      </c>
    </row>
    <row r="1452" spans="1:83" ht="36" x14ac:dyDescent="0.35">
      <c r="A1452" s="818" t="str">
        <f>CONCATENATE("Voluntário",J1452)</f>
        <v>Voluntário51</v>
      </c>
      <c r="B1452" s="818"/>
      <c r="C1452" s="818"/>
      <c r="D1452" s="818"/>
      <c r="E1452" s="818"/>
      <c r="F1452" s="818"/>
      <c r="G1452" s="818"/>
      <c r="H1452" s="818"/>
      <c r="I1452" s="818"/>
      <c r="J1452" s="355">
        <f>J1423+1</f>
        <v>51</v>
      </c>
      <c r="Q1452" s="396"/>
      <c r="S1452" s="396"/>
      <c r="T1452" s="396"/>
      <c r="V1452" s="396"/>
      <c r="X1452" s="396"/>
      <c r="Y1452" s="396"/>
      <c r="AA1452" s="396"/>
      <c r="AB1452" s="396"/>
      <c r="AD1452" s="396"/>
      <c r="AE1452" s="396"/>
      <c r="AG1452" s="396"/>
      <c r="AH1452" s="396"/>
      <c r="AJ1452" s="396"/>
      <c r="AK1452" s="396"/>
      <c r="AM1452" s="396"/>
      <c r="AN1452" s="396"/>
      <c r="AP1452" s="396"/>
      <c r="AV1452" s="396"/>
      <c r="AX1452" s="397"/>
      <c r="AY1452" s="398"/>
      <c r="AZ1452" s="399"/>
      <c r="BA1452" s="398"/>
      <c r="BB1452" s="399"/>
      <c r="BC1452" s="398"/>
      <c r="BD1452" s="398"/>
    </row>
    <row r="1453" spans="1:83" ht="21" x14ac:dyDescent="0.35">
      <c r="A1453" s="355"/>
      <c r="B1453" s="355"/>
      <c r="C1453" s="355"/>
      <c r="D1453" s="355"/>
      <c r="E1453" s="355"/>
      <c r="F1453" s="355"/>
      <c r="G1453" s="355"/>
      <c r="H1453" s="355"/>
      <c r="I1453" s="355"/>
      <c r="J1453" s="355"/>
      <c r="Q1453" s="396"/>
      <c r="S1453" s="396"/>
      <c r="T1453" s="396"/>
      <c r="V1453" s="396"/>
      <c r="X1453" s="396"/>
      <c r="Y1453" s="396"/>
      <c r="AA1453" s="396"/>
      <c r="AB1453" s="396"/>
      <c r="AD1453" s="396"/>
      <c r="AE1453" s="396"/>
      <c r="AG1453" s="396"/>
      <c r="AH1453" s="396"/>
      <c r="AJ1453" s="396"/>
      <c r="AK1453" s="396"/>
      <c r="AM1453" s="396"/>
      <c r="AN1453" s="396"/>
      <c r="AP1453" s="396"/>
      <c r="AV1453" s="396"/>
      <c r="AX1453" s="397"/>
      <c r="AY1453" s="398"/>
      <c r="AZ1453" s="399"/>
      <c r="BA1453" s="398"/>
      <c r="BB1453" s="399"/>
      <c r="BC1453" s="398"/>
      <c r="BD1453" s="398"/>
    </row>
    <row r="1454" spans="1:83" ht="21" x14ac:dyDescent="0.35">
      <c r="A1454" s="356" t="s">
        <v>271</v>
      </c>
      <c r="B1454" s="819"/>
      <c r="C1454" s="819"/>
      <c r="D1454" s="819"/>
      <c r="E1454" s="819"/>
      <c r="F1454" s="819"/>
      <c r="G1454" s="819"/>
      <c r="H1454" s="819"/>
      <c r="I1454" s="819"/>
      <c r="J1454" s="355"/>
      <c r="Q1454" s="396"/>
      <c r="S1454" s="396"/>
      <c r="T1454" s="396"/>
      <c r="V1454" s="396"/>
      <c r="X1454" s="396"/>
      <c r="Y1454" s="396"/>
      <c r="AA1454" s="396"/>
      <c r="AB1454" s="396"/>
      <c r="AD1454" s="396"/>
      <c r="AE1454" s="396"/>
      <c r="AG1454" s="396"/>
      <c r="AH1454" s="396"/>
      <c r="AJ1454" s="396"/>
      <c r="AK1454" s="396"/>
      <c r="AM1454" s="396"/>
      <c r="AN1454" s="396"/>
      <c r="AP1454" s="396"/>
      <c r="AV1454" s="396"/>
      <c r="AX1454" s="397"/>
      <c r="AY1454" s="398"/>
      <c r="AZ1454" s="399"/>
      <c r="BA1454" s="398"/>
      <c r="BB1454" s="399"/>
      <c r="BC1454" s="398"/>
      <c r="BD1454" s="398"/>
    </row>
    <row r="1455" spans="1:83" ht="21" x14ac:dyDescent="0.35">
      <c r="A1455" s="356" t="s">
        <v>272</v>
      </c>
      <c r="B1455" s="819"/>
      <c r="C1455" s="819"/>
      <c r="D1455" s="819"/>
      <c r="E1455" s="819"/>
      <c r="F1455" s="819"/>
      <c r="G1455" s="819"/>
      <c r="H1455" s="819"/>
      <c r="I1455" s="819"/>
      <c r="J1455" s="355"/>
      <c r="Q1455" s="396"/>
      <c r="S1455" s="396"/>
      <c r="T1455" s="396"/>
      <c r="V1455" s="396"/>
      <c r="X1455" s="396"/>
      <c r="Y1455" s="396"/>
      <c r="AA1455" s="396"/>
      <c r="AB1455" s="396"/>
      <c r="AD1455" s="396"/>
      <c r="AE1455" s="396"/>
      <c r="AG1455" s="396"/>
      <c r="AH1455" s="396"/>
      <c r="AJ1455" s="396"/>
      <c r="AK1455" s="396"/>
      <c r="AM1455" s="396"/>
      <c r="AN1455" s="396"/>
      <c r="AP1455" s="396"/>
      <c r="AV1455" s="396"/>
      <c r="AX1455" s="397"/>
      <c r="AY1455" s="398"/>
      <c r="AZ1455" s="399"/>
      <c r="BA1455" s="398"/>
      <c r="BB1455" s="399"/>
      <c r="BC1455" s="398"/>
      <c r="BD1455" s="398"/>
    </row>
    <row r="1456" spans="1:83" ht="21" x14ac:dyDescent="0.35">
      <c r="A1456" s="356" t="s">
        <v>273</v>
      </c>
      <c r="B1456" s="819"/>
      <c r="C1456" s="819"/>
      <c r="D1456" s="819"/>
      <c r="E1456" s="819"/>
      <c r="F1456" s="819"/>
      <c r="G1456" s="819"/>
      <c r="H1456" s="819"/>
      <c r="I1456" s="819"/>
      <c r="J1456" s="355"/>
      <c r="Q1456" s="396"/>
      <c r="S1456" s="396"/>
      <c r="T1456" s="396"/>
      <c r="V1456" s="396"/>
      <c r="X1456" s="396"/>
      <c r="Y1456" s="396"/>
      <c r="AA1456" s="396"/>
      <c r="AB1456" s="396"/>
      <c r="AD1456" s="396"/>
      <c r="AE1456" s="396"/>
      <c r="AG1456" s="396"/>
      <c r="AH1456" s="396"/>
      <c r="AJ1456" s="396"/>
      <c r="AK1456" s="396"/>
      <c r="AM1456" s="396"/>
      <c r="AN1456" s="396"/>
      <c r="AP1456" s="396"/>
      <c r="AV1456" s="396"/>
      <c r="AX1456" s="397"/>
      <c r="AY1456" s="398"/>
      <c r="AZ1456" s="399"/>
      <c r="BA1456" s="398"/>
      <c r="BB1456" s="399"/>
      <c r="BC1456" s="398"/>
      <c r="BD1456" s="398"/>
    </row>
    <row r="1457" spans="1:56" ht="21.75" thickBot="1" x14ac:dyDescent="0.4">
      <c r="A1457" s="355"/>
      <c r="B1457" s="355"/>
      <c r="C1457" s="355"/>
      <c r="D1457" s="355"/>
      <c r="E1457" s="355"/>
      <c r="F1457" s="355"/>
      <c r="G1457" s="355"/>
      <c r="H1457" s="355"/>
      <c r="I1457" s="355"/>
      <c r="J1457" s="355"/>
      <c r="Q1457" s="396"/>
      <c r="S1457" s="396"/>
      <c r="T1457" s="396"/>
      <c r="V1457" s="396"/>
      <c r="X1457" s="396"/>
      <c r="Y1457" s="396"/>
      <c r="AA1457" s="396"/>
      <c r="AB1457" s="396"/>
      <c r="AD1457" s="396"/>
      <c r="AE1457" s="396"/>
      <c r="AG1457" s="396"/>
      <c r="AH1457" s="396"/>
      <c r="AJ1457" s="396"/>
      <c r="AK1457" s="396"/>
      <c r="AM1457" s="396"/>
      <c r="AN1457" s="396"/>
      <c r="AP1457" s="396"/>
      <c r="AV1457" s="396"/>
      <c r="AX1457" s="397"/>
      <c r="AY1457" s="398"/>
      <c r="AZ1457" s="399"/>
      <c r="BA1457" s="398"/>
      <c r="BB1457" s="399"/>
      <c r="BC1457" s="398"/>
      <c r="BD1457" s="398"/>
    </row>
    <row r="1458" spans="1:56" ht="21.75" thickBot="1" x14ac:dyDescent="0.4">
      <c r="A1458" s="368" t="s">
        <v>275</v>
      </c>
      <c r="B1458" s="369"/>
      <c r="C1458" s="370"/>
      <c r="D1458" s="355"/>
      <c r="E1458" s="355"/>
      <c r="F1458" s="355"/>
      <c r="G1458" s="355"/>
      <c r="H1458" s="355"/>
      <c r="I1458" s="355"/>
      <c r="J1458" s="355"/>
      <c r="Q1458" s="364"/>
      <c r="R1458" s="388"/>
      <c r="S1458" s="364"/>
      <c r="T1458" s="445"/>
      <c r="U1458" s="388"/>
      <c r="V1458" s="445"/>
      <c r="W1458" s="388"/>
      <c r="X1458" s="445"/>
      <c r="Y1458" s="364"/>
      <c r="Z1458" s="388"/>
      <c r="AA1458" s="364"/>
      <c r="AB1458" s="445"/>
      <c r="AC1458" s="388"/>
      <c r="AD1458" s="445"/>
      <c r="AE1458" s="364"/>
      <c r="AF1458" s="388"/>
      <c r="AG1458" s="364"/>
      <c r="AH1458" s="445"/>
      <c r="AI1458" s="388"/>
      <c r="AJ1458" s="445"/>
      <c r="AK1458" s="364"/>
      <c r="AL1458" s="388"/>
      <c r="AM1458" s="364"/>
      <c r="AN1458" s="445"/>
      <c r="AO1458" s="388"/>
      <c r="AP1458" s="445"/>
      <c r="AQ1458" s="434"/>
      <c r="AR1458" s="451"/>
      <c r="AS1458" s="434"/>
      <c r="AT1458" s="389"/>
      <c r="AU1458" s="435"/>
      <c r="AV1458" s="364"/>
      <c r="AW1458" s="389"/>
      <c r="AX1458" s="365" t="str">
        <f>IF(A1458="16) Qual porcentagem dos recursos financeiros de São Carlos será investida em abastecimento de água e estruturas de saneamento em 2050?   ",B1458,"")</f>
        <v/>
      </c>
      <c r="AY1458" s="366"/>
      <c r="AZ1458" s="358"/>
      <c r="BA1458" s="366"/>
      <c r="BB1458" s="358"/>
      <c r="BC1458" s="366"/>
      <c r="BD1458" s="367"/>
    </row>
    <row r="1459" spans="1:56" ht="21.75" thickBot="1" x14ac:dyDescent="0.4">
      <c r="A1459" s="368" t="s">
        <v>276</v>
      </c>
      <c r="B1459" s="369"/>
      <c r="C1459" s="370"/>
      <c r="D1459" s="355"/>
      <c r="E1459" s="355"/>
      <c r="F1459" s="355"/>
      <c r="G1459" s="355"/>
      <c r="H1459" s="355"/>
      <c r="I1459" s="355"/>
      <c r="J1459" s="355"/>
      <c r="Q1459" s="364"/>
      <c r="R1459" s="388"/>
      <c r="S1459" s="364"/>
      <c r="T1459" s="445"/>
      <c r="U1459" s="388"/>
      <c r="V1459" s="445"/>
      <c r="W1459" s="388"/>
      <c r="X1459" s="445"/>
      <c r="Y1459" s="364"/>
      <c r="Z1459" s="388"/>
      <c r="AA1459" s="364"/>
      <c r="AB1459" s="445"/>
      <c r="AC1459" s="388"/>
      <c r="AD1459" s="445"/>
      <c r="AE1459" s="364"/>
      <c r="AF1459" s="388"/>
      <c r="AG1459" s="364"/>
      <c r="AH1459" s="445"/>
      <c r="AI1459" s="388"/>
      <c r="AJ1459" s="445"/>
      <c r="AK1459" s="364"/>
      <c r="AL1459" s="388"/>
      <c r="AM1459" s="364"/>
      <c r="AN1459" s="445"/>
      <c r="AO1459" s="388"/>
      <c r="AP1459" s="445"/>
      <c r="AQ1459" s="434"/>
      <c r="AR1459" s="451"/>
      <c r="AS1459" s="434"/>
      <c r="AT1459" s="389"/>
      <c r="AU1459" s="435"/>
      <c r="AV1459" s="364"/>
      <c r="AW1459" s="389"/>
      <c r="AX1459" s="365" t="str">
        <f t="shared" ref="AX1459:AX1480" si="1355">IF(A1459="16) Qual porcentagem dos recursos financeiros de São Carlos será investida em abastecimento de água e estruturas de saneamento em 2050?   ",B1459,"")</f>
        <v/>
      </c>
      <c r="AY1459" s="366"/>
      <c r="AZ1459" s="358"/>
      <c r="BA1459" s="366"/>
      <c r="BB1459" s="358"/>
      <c r="BC1459" s="366"/>
      <c r="BD1459" s="367"/>
    </row>
    <row r="1460" spans="1:56" ht="21.75" thickBot="1" x14ac:dyDescent="0.4">
      <c r="A1460" s="368" t="s">
        <v>277</v>
      </c>
      <c r="B1460" s="369"/>
      <c r="C1460" s="371"/>
      <c r="D1460" s="355"/>
      <c r="E1460" s="355"/>
      <c r="F1460" s="355"/>
      <c r="G1460" s="355"/>
      <c r="H1460" s="355"/>
      <c r="I1460" s="355"/>
      <c r="J1460" s="355"/>
      <c r="Q1460" s="364"/>
      <c r="R1460" s="388"/>
      <c r="S1460" s="364"/>
      <c r="T1460" s="445"/>
      <c r="U1460" s="388"/>
      <c r="V1460" s="445"/>
      <c r="W1460" s="388"/>
      <c r="X1460" s="445"/>
      <c r="Y1460" s="364"/>
      <c r="Z1460" s="388"/>
      <c r="AA1460" s="364"/>
      <c r="AB1460" s="445"/>
      <c r="AC1460" s="388"/>
      <c r="AD1460" s="445"/>
      <c r="AE1460" s="364"/>
      <c r="AF1460" s="388"/>
      <c r="AG1460" s="364"/>
      <c r="AH1460" s="445"/>
      <c r="AI1460" s="388"/>
      <c r="AJ1460" s="445"/>
      <c r="AK1460" s="364"/>
      <c r="AL1460" s="388"/>
      <c r="AM1460" s="364"/>
      <c r="AN1460" s="445"/>
      <c r="AO1460" s="388"/>
      <c r="AP1460" s="445"/>
      <c r="AQ1460" s="434"/>
      <c r="AR1460" s="451"/>
      <c r="AS1460" s="434"/>
      <c r="AT1460" s="389"/>
      <c r="AU1460" s="435"/>
      <c r="AV1460" s="364"/>
      <c r="AW1460" s="389"/>
      <c r="AX1460" s="365" t="str">
        <f t="shared" si="1355"/>
        <v/>
      </c>
      <c r="AY1460" s="366"/>
      <c r="AZ1460" s="358"/>
      <c r="BA1460" s="366"/>
      <c r="BB1460" s="358"/>
      <c r="BC1460" s="366"/>
      <c r="BD1460" s="367"/>
    </row>
    <row r="1461" spans="1:56" ht="21.75" thickBot="1" x14ac:dyDescent="0.4">
      <c r="A1461" s="368" t="s">
        <v>278</v>
      </c>
      <c r="B1461" s="369"/>
      <c r="C1461" s="370"/>
      <c r="D1461" s="355"/>
      <c r="E1461" s="355"/>
      <c r="F1461" s="355"/>
      <c r="G1461" s="355"/>
      <c r="H1461" s="355"/>
      <c r="I1461" s="355"/>
      <c r="J1461" s="355"/>
      <c r="Q1461" s="364"/>
      <c r="R1461" s="388"/>
      <c r="S1461" s="364"/>
      <c r="T1461" s="445"/>
      <c r="U1461" s="388"/>
      <c r="V1461" s="445"/>
      <c r="W1461" s="388"/>
      <c r="X1461" s="445"/>
      <c r="Y1461" s="364"/>
      <c r="Z1461" s="388"/>
      <c r="AA1461" s="364"/>
      <c r="AB1461" s="445"/>
      <c r="AC1461" s="388"/>
      <c r="AD1461" s="445"/>
      <c r="AE1461" s="364"/>
      <c r="AF1461" s="388"/>
      <c r="AG1461" s="364"/>
      <c r="AH1461" s="445"/>
      <c r="AI1461" s="388"/>
      <c r="AJ1461" s="445"/>
      <c r="AK1461" s="364"/>
      <c r="AL1461" s="388"/>
      <c r="AM1461" s="364"/>
      <c r="AN1461" s="445"/>
      <c r="AO1461" s="388"/>
      <c r="AP1461" s="445"/>
      <c r="AQ1461" s="434"/>
      <c r="AR1461" s="451"/>
      <c r="AS1461" s="434"/>
      <c r="AT1461" s="389"/>
      <c r="AU1461" s="435"/>
      <c r="AV1461" s="364"/>
      <c r="AW1461" s="389"/>
      <c r="AX1461" s="365" t="str">
        <f t="shared" si="1355"/>
        <v/>
      </c>
      <c r="AY1461" s="366"/>
      <c r="AZ1461" s="358"/>
      <c r="BA1461" s="366"/>
      <c r="BB1461" s="358"/>
      <c r="BC1461" s="366"/>
      <c r="BD1461" s="367"/>
    </row>
    <row r="1462" spans="1:56" ht="21.75" thickBot="1" x14ac:dyDescent="0.4">
      <c r="A1462" s="368" t="s">
        <v>279</v>
      </c>
      <c r="B1462" s="369"/>
      <c r="C1462" s="372"/>
      <c r="D1462" s="814" t="s">
        <v>280</v>
      </c>
      <c r="E1462" s="815"/>
      <c r="F1462" s="373" t="str">
        <f>IF(B1458&gt;0,B1462/B1458,"")</f>
        <v/>
      </c>
      <c r="G1462" s="368" t="s">
        <v>281</v>
      </c>
      <c r="H1462" s="374"/>
      <c r="I1462" s="375" t="str">
        <f>IF(B1458&gt;0,(F1462-F1463)/F1463,"")</f>
        <v/>
      </c>
      <c r="J1462" s="355"/>
      <c r="Q1462" s="364"/>
      <c r="R1462" s="388"/>
      <c r="S1462" s="364"/>
      <c r="T1462" s="445"/>
      <c r="U1462" s="388"/>
      <c r="V1462" s="445"/>
      <c r="W1462" s="388"/>
      <c r="X1462" s="445"/>
      <c r="Y1462" s="364"/>
      <c r="Z1462" s="388"/>
      <c r="AA1462" s="364"/>
      <c r="AB1462" s="445"/>
      <c r="AC1462" s="388"/>
      <c r="AD1462" s="445"/>
      <c r="AE1462" s="364"/>
      <c r="AF1462" s="388"/>
      <c r="AG1462" s="364"/>
      <c r="AH1462" s="445"/>
      <c r="AI1462" s="388"/>
      <c r="AJ1462" s="445"/>
      <c r="AK1462" s="364"/>
      <c r="AL1462" s="388"/>
      <c r="AM1462" s="364"/>
      <c r="AN1462" s="445"/>
      <c r="AO1462" s="388"/>
      <c r="AP1462" s="445"/>
      <c r="AQ1462" s="434"/>
      <c r="AR1462" s="451"/>
      <c r="AS1462" s="434"/>
      <c r="AT1462" s="389"/>
      <c r="AU1462" s="435"/>
      <c r="AV1462" s="364"/>
      <c r="AW1462" s="389"/>
      <c r="AX1462" s="365" t="str">
        <f t="shared" si="1355"/>
        <v/>
      </c>
      <c r="AY1462" s="366"/>
      <c r="AZ1462" s="358"/>
      <c r="BA1462" s="366"/>
      <c r="BB1462" s="358"/>
      <c r="BC1462" s="366"/>
      <c r="BD1462" s="367"/>
    </row>
    <row r="1463" spans="1:56" ht="21.75" thickBot="1" x14ac:dyDescent="0.4">
      <c r="A1463" s="368" t="s">
        <v>282</v>
      </c>
      <c r="B1463" s="369"/>
      <c r="C1463" s="372"/>
      <c r="D1463" s="814" t="s">
        <v>280</v>
      </c>
      <c r="E1463" s="815"/>
      <c r="F1463" s="373" t="str">
        <f>IF(B1459&gt;0,B1463/B1459,"")</f>
        <v/>
      </c>
      <c r="G1463" s="376"/>
      <c r="H1463" s="377"/>
      <c r="I1463" s="378"/>
      <c r="J1463" s="355"/>
      <c r="Q1463" s="364"/>
      <c r="R1463" s="388"/>
      <c r="S1463" s="364"/>
      <c r="T1463" s="445"/>
      <c r="U1463" s="388"/>
      <c r="V1463" s="445"/>
      <c r="W1463" s="388"/>
      <c r="X1463" s="445"/>
      <c r="Y1463" s="364"/>
      <c r="Z1463" s="388"/>
      <c r="AA1463" s="364"/>
      <c r="AB1463" s="445"/>
      <c r="AC1463" s="388"/>
      <c r="AD1463" s="445"/>
      <c r="AE1463" s="364"/>
      <c r="AF1463" s="388"/>
      <c r="AG1463" s="364"/>
      <c r="AH1463" s="445"/>
      <c r="AI1463" s="388"/>
      <c r="AJ1463" s="445"/>
      <c r="AK1463" s="364"/>
      <c r="AL1463" s="388"/>
      <c r="AM1463" s="364"/>
      <c r="AN1463" s="445"/>
      <c r="AO1463" s="388"/>
      <c r="AP1463" s="445"/>
      <c r="AQ1463" s="434"/>
      <c r="AR1463" s="451"/>
      <c r="AS1463" s="434"/>
      <c r="AT1463" s="389"/>
      <c r="AU1463" s="435"/>
      <c r="AV1463" s="364"/>
      <c r="AW1463" s="389"/>
      <c r="AX1463" s="365" t="str">
        <f t="shared" si="1355"/>
        <v/>
      </c>
      <c r="AY1463" s="366"/>
      <c r="AZ1463" s="358"/>
      <c r="BA1463" s="366"/>
      <c r="BB1463" s="358"/>
      <c r="BC1463" s="366"/>
      <c r="BD1463" s="367"/>
    </row>
    <row r="1464" spans="1:56" ht="21.75" thickBot="1" x14ac:dyDescent="0.4">
      <c r="A1464" s="368" t="s">
        <v>283</v>
      </c>
      <c r="B1464" s="369"/>
      <c r="C1464" s="372"/>
      <c r="D1464" s="814" t="s">
        <v>280</v>
      </c>
      <c r="E1464" s="815"/>
      <c r="F1464" s="373" t="str">
        <f>IF(B1460&gt;0,B1464/B1460,"")</f>
        <v/>
      </c>
      <c r="G1464" s="368" t="s">
        <v>284</v>
      </c>
      <c r="H1464" s="374"/>
      <c r="I1464" s="375" t="str">
        <f>IF(B1459&gt;0,(F1464-F1463)/F1463,"")</f>
        <v/>
      </c>
      <c r="J1464" s="355"/>
      <c r="Q1464" s="364"/>
      <c r="R1464" s="388"/>
      <c r="S1464" s="364"/>
      <c r="T1464" s="445"/>
      <c r="U1464" s="388"/>
      <c r="V1464" s="445"/>
      <c r="W1464" s="388"/>
      <c r="X1464" s="445"/>
      <c r="Y1464" s="364"/>
      <c r="Z1464" s="388"/>
      <c r="AA1464" s="364"/>
      <c r="AB1464" s="445"/>
      <c r="AC1464" s="388"/>
      <c r="AD1464" s="445"/>
      <c r="AE1464" s="364"/>
      <c r="AF1464" s="388"/>
      <c r="AG1464" s="364"/>
      <c r="AH1464" s="445"/>
      <c r="AI1464" s="388"/>
      <c r="AJ1464" s="445"/>
      <c r="AK1464" s="364"/>
      <c r="AL1464" s="388"/>
      <c r="AM1464" s="364"/>
      <c r="AN1464" s="445"/>
      <c r="AO1464" s="388"/>
      <c r="AP1464" s="445"/>
      <c r="AQ1464" s="434"/>
      <c r="AR1464" s="451"/>
      <c r="AS1464" s="434"/>
      <c r="AT1464" s="389"/>
      <c r="AU1464" s="435"/>
      <c r="AV1464" s="364"/>
      <c r="AW1464" s="389"/>
      <c r="AX1464" s="365" t="str">
        <f t="shared" si="1355"/>
        <v/>
      </c>
      <c r="AY1464" s="366"/>
      <c r="AZ1464" s="358"/>
      <c r="BA1464" s="366"/>
      <c r="BB1464" s="358"/>
      <c r="BC1464" s="366"/>
      <c r="BD1464" s="367"/>
    </row>
    <row r="1465" spans="1:56" ht="21.75" thickBot="1" x14ac:dyDescent="0.4">
      <c r="A1465" s="368" t="s">
        <v>285</v>
      </c>
      <c r="B1465" s="369"/>
      <c r="C1465" s="372"/>
      <c r="D1465" s="814" t="s">
        <v>280</v>
      </c>
      <c r="E1465" s="815"/>
      <c r="F1465" s="373" t="str">
        <f>IF(B1461&gt;0,B1465/B1461,"")</f>
        <v/>
      </c>
      <c r="G1465" s="368" t="s">
        <v>286</v>
      </c>
      <c r="H1465" s="374"/>
      <c r="I1465" s="375" t="str">
        <f>IF(B1460&gt;0,(F1465-F1463)/F1463,"")</f>
        <v/>
      </c>
      <c r="J1465" s="355"/>
      <c r="Q1465" s="364"/>
      <c r="R1465" s="388"/>
      <c r="S1465" s="364"/>
      <c r="T1465" s="445"/>
      <c r="U1465" s="388"/>
      <c r="V1465" s="445"/>
      <c r="W1465" s="388"/>
      <c r="X1465" s="445"/>
      <c r="Y1465" s="364"/>
      <c r="Z1465" s="388"/>
      <c r="AA1465" s="364"/>
      <c r="AB1465" s="445"/>
      <c r="AC1465" s="388"/>
      <c r="AD1465" s="445"/>
      <c r="AE1465" s="364"/>
      <c r="AF1465" s="388"/>
      <c r="AG1465" s="364"/>
      <c r="AH1465" s="445"/>
      <c r="AI1465" s="388"/>
      <c r="AJ1465" s="445"/>
      <c r="AK1465" s="364"/>
      <c r="AL1465" s="388"/>
      <c r="AM1465" s="364"/>
      <c r="AN1465" s="445"/>
      <c r="AO1465" s="388"/>
      <c r="AP1465" s="445"/>
      <c r="AQ1465" s="434"/>
      <c r="AR1465" s="451"/>
      <c r="AS1465" s="434"/>
      <c r="AT1465" s="389"/>
      <c r="AU1465" s="435"/>
      <c r="AV1465" s="364"/>
      <c r="AW1465" s="389"/>
      <c r="AX1465" s="365" t="str">
        <f t="shared" si="1355"/>
        <v/>
      </c>
      <c r="AY1465" s="366"/>
      <c r="AZ1465" s="358"/>
      <c r="BA1465" s="366"/>
      <c r="BB1465" s="358"/>
      <c r="BC1465" s="366"/>
      <c r="BD1465" s="367"/>
    </row>
    <row r="1466" spans="1:56" ht="21.75" thickBot="1" x14ac:dyDescent="0.4">
      <c r="A1466" s="368" t="s">
        <v>287</v>
      </c>
      <c r="B1466" s="369"/>
      <c r="C1466" s="372"/>
      <c r="D1466" s="814" t="s">
        <v>288</v>
      </c>
      <c r="E1466" s="815"/>
      <c r="F1466" s="373" t="str">
        <f>IF(B1462&gt;0,B1466/B1458,"")</f>
        <v/>
      </c>
      <c r="G1466" s="368" t="s">
        <v>281</v>
      </c>
      <c r="H1466" s="374"/>
      <c r="I1466" s="375" t="str">
        <f>IF(B1462&gt;0,(F1466-F1467)/F1467,"")</f>
        <v/>
      </c>
      <c r="J1466" s="355"/>
      <c r="Q1466" s="364"/>
      <c r="R1466" s="388"/>
      <c r="S1466" s="364"/>
      <c r="T1466" s="445"/>
      <c r="U1466" s="388"/>
      <c r="V1466" s="445"/>
      <c r="W1466" s="388"/>
      <c r="X1466" s="445"/>
      <c r="Y1466" s="364"/>
      <c r="Z1466" s="388"/>
      <c r="AA1466" s="364"/>
      <c r="AB1466" s="445"/>
      <c r="AC1466" s="388"/>
      <c r="AD1466" s="445"/>
      <c r="AE1466" s="364"/>
      <c r="AF1466" s="388"/>
      <c r="AG1466" s="364"/>
      <c r="AH1466" s="445"/>
      <c r="AI1466" s="388"/>
      <c r="AJ1466" s="445"/>
      <c r="AK1466" s="364"/>
      <c r="AL1466" s="388"/>
      <c r="AM1466" s="364"/>
      <c r="AN1466" s="445"/>
      <c r="AO1466" s="388"/>
      <c r="AP1466" s="445"/>
      <c r="AQ1466" s="434"/>
      <c r="AR1466" s="451"/>
      <c r="AS1466" s="434"/>
      <c r="AT1466" s="389"/>
      <c r="AU1466" s="435"/>
      <c r="AV1466" s="364"/>
      <c r="AW1466" s="389"/>
      <c r="AX1466" s="365" t="str">
        <f t="shared" si="1355"/>
        <v/>
      </c>
      <c r="AY1466" s="366"/>
      <c r="AZ1466" s="358"/>
      <c r="BA1466" s="366"/>
      <c r="BB1466" s="358"/>
      <c r="BC1466" s="366"/>
      <c r="BD1466" s="367"/>
    </row>
    <row r="1467" spans="1:56" ht="21.75" thickBot="1" x14ac:dyDescent="0.4">
      <c r="A1467" s="368" t="s">
        <v>289</v>
      </c>
      <c r="B1467" s="369"/>
      <c r="C1467" s="372"/>
      <c r="D1467" s="816" t="s">
        <v>288</v>
      </c>
      <c r="E1467" s="817"/>
      <c r="F1467" s="373" t="str">
        <f>IF(B1463&gt;0,B1467/B1459,"")</f>
        <v/>
      </c>
      <c r="G1467" s="379"/>
      <c r="H1467" s="372"/>
      <c r="I1467" s="380"/>
      <c r="J1467" s="355"/>
      <c r="Q1467" s="364"/>
      <c r="R1467" s="388"/>
      <c r="S1467" s="364"/>
      <c r="T1467" s="445"/>
      <c r="U1467" s="388"/>
      <c r="V1467" s="445"/>
      <c r="W1467" s="388"/>
      <c r="X1467" s="445"/>
      <c r="Y1467" s="364"/>
      <c r="Z1467" s="388"/>
      <c r="AA1467" s="364"/>
      <c r="AB1467" s="445"/>
      <c r="AC1467" s="388"/>
      <c r="AD1467" s="445"/>
      <c r="AE1467" s="364"/>
      <c r="AF1467" s="388"/>
      <c r="AG1467" s="364"/>
      <c r="AH1467" s="445"/>
      <c r="AI1467" s="388"/>
      <c r="AJ1467" s="445"/>
      <c r="AK1467" s="364"/>
      <c r="AL1467" s="388"/>
      <c r="AM1467" s="364"/>
      <c r="AN1467" s="445"/>
      <c r="AO1467" s="388"/>
      <c r="AP1467" s="445"/>
      <c r="AQ1467" s="434"/>
      <c r="AR1467" s="451"/>
      <c r="AS1467" s="434"/>
      <c r="AT1467" s="389"/>
      <c r="AU1467" s="435"/>
      <c r="AV1467" s="364"/>
      <c r="AW1467" s="389"/>
      <c r="AX1467" s="365" t="str">
        <f t="shared" si="1355"/>
        <v/>
      </c>
      <c r="AY1467" s="366"/>
      <c r="AZ1467" s="358"/>
      <c r="BA1467" s="366"/>
      <c r="BB1467" s="358"/>
      <c r="BC1467" s="366"/>
      <c r="BD1467" s="367"/>
    </row>
    <row r="1468" spans="1:56" ht="21.75" thickBot="1" x14ac:dyDescent="0.4">
      <c r="A1468" s="368" t="s">
        <v>290</v>
      </c>
      <c r="B1468" s="369"/>
      <c r="C1468" s="372"/>
      <c r="D1468" s="814" t="s">
        <v>288</v>
      </c>
      <c r="E1468" s="815"/>
      <c r="F1468" s="373" t="str">
        <f>IF(B1464&gt;0,B1468/B1460,"")</f>
        <v/>
      </c>
      <c r="G1468" s="368" t="s">
        <v>284</v>
      </c>
      <c r="H1468" s="374"/>
      <c r="I1468" s="375" t="str">
        <f>IF(B1463&gt;0,(F1468-F1467)/F1467,"")</f>
        <v/>
      </c>
      <c r="J1468" s="355"/>
      <c r="Q1468" s="364"/>
      <c r="R1468" s="388"/>
      <c r="S1468" s="364"/>
      <c r="T1468" s="445"/>
      <c r="U1468" s="388"/>
      <c r="V1468" s="445"/>
      <c r="W1468" s="388"/>
      <c r="X1468" s="445"/>
      <c r="Y1468" s="364"/>
      <c r="Z1468" s="388"/>
      <c r="AA1468" s="364"/>
      <c r="AB1468" s="445"/>
      <c r="AC1468" s="388"/>
      <c r="AD1468" s="445"/>
      <c r="AE1468" s="364"/>
      <c r="AF1468" s="388"/>
      <c r="AG1468" s="364"/>
      <c r="AH1468" s="445"/>
      <c r="AI1468" s="388"/>
      <c r="AJ1468" s="445"/>
      <c r="AK1468" s="364"/>
      <c r="AL1468" s="388"/>
      <c r="AM1468" s="364"/>
      <c r="AN1468" s="445"/>
      <c r="AO1468" s="388"/>
      <c r="AP1468" s="445"/>
      <c r="AQ1468" s="434"/>
      <c r="AR1468" s="451"/>
      <c r="AS1468" s="434"/>
      <c r="AT1468" s="389"/>
      <c r="AU1468" s="435"/>
      <c r="AV1468" s="364"/>
      <c r="AW1468" s="389"/>
      <c r="AX1468" s="365" t="str">
        <f t="shared" si="1355"/>
        <v/>
      </c>
      <c r="AY1468" s="366"/>
      <c r="AZ1468" s="358"/>
      <c r="BA1468" s="366"/>
      <c r="BB1468" s="358"/>
      <c r="BC1468" s="366"/>
      <c r="BD1468" s="367"/>
    </row>
    <row r="1469" spans="1:56" ht="21.75" thickBot="1" x14ac:dyDescent="0.4">
      <c r="A1469" s="368" t="s">
        <v>291</v>
      </c>
      <c r="B1469" s="369"/>
      <c r="C1469" s="372"/>
      <c r="D1469" s="814" t="s">
        <v>288</v>
      </c>
      <c r="E1469" s="815"/>
      <c r="F1469" s="373" t="str">
        <f>IF(B1465&gt;0,B1469/B1461,"")</f>
        <v/>
      </c>
      <c r="G1469" s="368" t="s">
        <v>286</v>
      </c>
      <c r="H1469" s="374"/>
      <c r="I1469" s="375" t="str">
        <f>IF(B1464&gt;0,(F1469-F1467)/F1467,"")</f>
        <v/>
      </c>
      <c r="J1469" s="355"/>
      <c r="Q1469" s="364"/>
      <c r="R1469" s="388"/>
      <c r="S1469" s="364"/>
      <c r="T1469" s="445"/>
      <c r="U1469" s="388"/>
      <c r="V1469" s="445"/>
      <c r="W1469" s="388"/>
      <c r="X1469" s="445"/>
      <c r="Y1469" s="364"/>
      <c r="Z1469" s="388"/>
      <c r="AA1469" s="364"/>
      <c r="AB1469" s="445"/>
      <c r="AC1469" s="388"/>
      <c r="AD1469" s="445"/>
      <c r="AE1469" s="364"/>
      <c r="AF1469" s="388"/>
      <c r="AG1469" s="364"/>
      <c r="AH1469" s="445"/>
      <c r="AI1469" s="388"/>
      <c r="AJ1469" s="445"/>
      <c r="AK1469" s="364"/>
      <c r="AL1469" s="388"/>
      <c r="AM1469" s="364"/>
      <c r="AN1469" s="445"/>
      <c r="AO1469" s="388"/>
      <c r="AP1469" s="445"/>
      <c r="AQ1469" s="434"/>
      <c r="AR1469" s="451"/>
      <c r="AS1469" s="434"/>
      <c r="AT1469" s="389"/>
      <c r="AU1469" s="435"/>
      <c r="AV1469" s="364"/>
      <c r="AW1469" s="389"/>
      <c r="AX1469" s="365" t="str">
        <f t="shared" si="1355"/>
        <v/>
      </c>
      <c r="AY1469" s="366"/>
      <c r="AZ1469" s="358"/>
      <c r="BA1469" s="366"/>
      <c r="BB1469" s="358"/>
      <c r="BC1469" s="366"/>
      <c r="BD1469" s="367"/>
    </row>
    <row r="1470" spans="1:56" ht="21.75" thickBot="1" x14ac:dyDescent="0.4">
      <c r="A1470" s="368" t="s">
        <v>292</v>
      </c>
      <c r="B1470" s="381"/>
      <c r="C1470" s="372"/>
      <c r="D1470" s="368" t="s">
        <v>281</v>
      </c>
      <c r="E1470" s="374"/>
      <c r="F1470" s="375" t="str">
        <f>IF(B1470&gt;0,(B1470-B1471)/B1471,"")</f>
        <v/>
      </c>
      <c r="G1470" s="355"/>
      <c r="H1470" s="355"/>
      <c r="I1470" s="355"/>
      <c r="J1470" s="355"/>
      <c r="Q1470" s="364"/>
      <c r="R1470" s="388"/>
      <c r="S1470" s="364"/>
      <c r="T1470" s="445"/>
      <c r="U1470" s="388"/>
      <c r="V1470" s="445"/>
      <c r="W1470" s="388"/>
      <c r="X1470" s="445"/>
      <c r="Y1470" s="364"/>
      <c r="Z1470" s="388"/>
      <c r="AA1470" s="364"/>
      <c r="AB1470" s="445"/>
      <c r="AC1470" s="388"/>
      <c r="AD1470" s="445"/>
      <c r="AE1470" s="364"/>
      <c r="AF1470" s="388"/>
      <c r="AG1470" s="364"/>
      <c r="AH1470" s="445"/>
      <c r="AI1470" s="388"/>
      <c r="AJ1470" s="445"/>
      <c r="AK1470" s="364"/>
      <c r="AL1470" s="388"/>
      <c r="AM1470" s="364"/>
      <c r="AN1470" s="445"/>
      <c r="AO1470" s="388"/>
      <c r="AP1470" s="445"/>
      <c r="AQ1470" s="434"/>
      <c r="AR1470" s="451"/>
      <c r="AS1470" s="434"/>
      <c r="AT1470" s="389"/>
      <c r="AU1470" s="435"/>
      <c r="AV1470" s="364"/>
      <c r="AW1470" s="389"/>
      <c r="AX1470" s="365" t="str">
        <f t="shared" si="1355"/>
        <v/>
      </c>
      <c r="AY1470" s="366"/>
      <c r="AZ1470" s="358"/>
      <c r="BA1470" s="366"/>
      <c r="BB1470" s="358"/>
      <c r="BC1470" s="366"/>
      <c r="BD1470" s="367"/>
    </row>
    <row r="1471" spans="1:56" ht="21.75" thickBot="1" x14ac:dyDescent="0.4">
      <c r="A1471" s="368" t="s">
        <v>293</v>
      </c>
      <c r="B1471" s="381"/>
      <c r="C1471" s="372"/>
      <c r="D1471" s="382"/>
      <c r="E1471" s="372"/>
      <c r="F1471" s="380"/>
      <c r="G1471" s="355"/>
      <c r="H1471" s="355"/>
      <c r="I1471" s="355"/>
      <c r="J1471" s="355"/>
      <c r="Q1471" s="364"/>
      <c r="R1471" s="388"/>
      <c r="S1471" s="364"/>
      <c r="T1471" s="445"/>
      <c r="U1471" s="388"/>
      <c r="V1471" s="445"/>
      <c r="W1471" s="388"/>
      <c r="X1471" s="445"/>
      <c r="Y1471" s="364"/>
      <c r="Z1471" s="388"/>
      <c r="AA1471" s="364"/>
      <c r="AB1471" s="445"/>
      <c r="AC1471" s="388"/>
      <c r="AD1471" s="445"/>
      <c r="AE1471" s="364"/>
      <c r="AF1471" s="388"/>
      <c r="AG1471" s="364"/>
      <c r="AH1471" s="445"/>
      <c r="AI1471" s="388"/>
      <c r="AJ1471" s="445"/>
      <c r="AK1471" s="364"/>
      <c r="AL1471" s="388"/>
      <c r="AM1471" s="364"/>
      <c r="AN1471" s="445"/>
      <c r="AO1471" s="388"/>
      <c r="AP1471" s="445"/>
      <c r="AQ1471" s="434"/>
      <c r="AR1471" s="451"/>
      <c r="AS1471" s="434"/>
      <c r="AT1471" s="389"/>
      <c r="AU1471" s="435"/>
      <c r="AV1471" s="364"/>
      <c r="AW1471" s="389"/>
      <c r="AX1471" s="365" t="str">
        <f t="shared" si="1355"/>
        <v/>
      </c>
      <c r="AY1471" s="366"/>
      <c r="AZ1471" s="358"/>
      <c r="BA1471" s="366"/>
      <c r="BB1471" s="358"/>
      <c r="BC1471" s="366"/>
      <c r="BD1471" s="367"/>
    </row>
    <row r="1472" spans="1:56" ht="21.75" thickBot="1" x14ac:dyDescent="0.4">
      <c r="A1472" s="368" t="s">
        <v>294</v>
      </c>
      <c r="B1472" s="381"/>
      <c r="C1472" s="372"/>
      <c r="D1472" s="368" t="s">
        <v>284</v>
      </c>
      <c r="E1472" s="374"/>
      <c r="F1472" s="375" t="str">
        <f>IF(B1472&gt;0,(B1472-B1471)/B1471,"")</f>
        <v/>
      </c>
      <c r="G1472" s="355"/>
      <c r="H1472" s="355"/>
      <c r="I1472" s="355"/>
      <c r="J1472" s="355"/>
      <c r="Q1472" s="364"/>
      <c r="R1472" s="388"/>
      <c r="S1472" s="364"/>
      <c r="T1472" s="445"/>
      <c r="U1472" s="388"/>
      <c r="V1472" s="445"/>
      <c r="W1472" s="388"/>
      <c r="X1472" s="445"/>
      <c r="Y1472" s="364"/>
      <c r="Z1472" s="388"/>
      <c r="AA1472" s="364"/>
      <c r="AB1472" s="445"/>
      <c r="AC1472" s="388"/>
      <c r="AD1472" s="445"/>
      <c r="AE1472" s="364"/>
      <c r="AF1472" s="388"/>
      <c r="AG1472" s="364"/>
      <c r="AH1472" s="445"/>
      <c r="AI1472" s="388"/>
      <c r="AJ1472" s="445"/>
      <c r="AK1472" s="364"/>
      <c r="AL1472" s="388"/>
      <c r="AM1472" s="364"/>
      <c r="AN1472" s="445"/>
      <c r="AO1472" s="388"/>
      <c r="AP1472" s="445"/>
      <c r="AQ1472" s="434"/>
      <c r="AR1472" s="451"/>
      <c r="AS1472" s="434"/>
      <c r="AT1472" s="389"/>
      <c r="AU1472" s="435"/>
      <c r="AV1472" s="364"/>
      <c r="AW1472" s="389"/>
      <c r="AX1472" s="365" t="str">
        <f t="shared" si="1355"/>
        <v/>
      </c>
      <c r="AY1472" s="366"/>
      <c r="AZ1472" s="358"/>
      <c r="BA1472" s="366"/>
      <c r="BB1472" s="358"/>
      <c r="BC1472" s="366"/>
      <c r="BD1472" s="367"/>
    </row>
    <row r="1473" spans="1:56" ht="21.75" thickBot="1" x14ac:dyDescent="0.4">
      <c r="A1473" s="368" t="s">
        <v>295</v>
      </c>
      <c r="B1473" s="381"/>
      <c r="C1473" s="372"/>
      <c r="D1473" s="368" t="s">
        <v>286</v>
      </c>
      <c r="E1473" s="374"/>
      <c r="F1473" s="375" t="str">
        <f>IF(B1473&gt;0,(B1473-B1471)/B1471,"")</f>
        <v/>
      </c>
      <c r="G1473" s="355"/>
      <c r="H1473" s="355"/>
      <c r="I1473" s="355"/>
      <c r="J1473" s="355"/>
      <c r="Q1473" s="364"/>
      <c r="R1473" s="388"/>
      <c r="S1473" s="364"/>
      <c r="T1473" s="445"/>
      <c r="U1473" s="388"/>
      <c r="V1473" s="445"/>
      <c r="W1473" s="388"/>
      <c r="X1473" s="445"/>
      <c r="Y1473" s="364"/>
      <c r="Z1473" s="388"/>
      <c r="AA1473" s="364"/>
      <c r="AB1473" s="445"/>
      <c r="AC1473" s="388"/>
      <c r="AD1473" s="445"/>
      <c r="AE1473" s="364"/>
      <c r="AF1473" s="388"/>
      <c r="AG1473" s="364"/>
      <c r="AH1473" s="445"/>
      <c r="AI1473" s="388"/>
      <c r="AJ1473" s="445"/>
      <c r="AK1473" s="364"/>
      <c r="AL1473" s="388"/>
      <c r="AM1473" s="364"/>
      <c r="AN1473" s="445"/>
      <c r="AO1473" s="388"/>
      <c r="AP1473" s="445"/>
      <c r="AQ1473" s="434"/>
      <c r="AR1473" s="451"/>
      <c r="AS1473" s="434"/>
      <c r="AT1473" s="389"/>
      <c r="AU1473" s="435"/>
      <c r="AV1473" s="364"/>
      <c r="AW1473" s="389"/>
      <c r="AX1473" s="365" t="str">
        <f>IF(A1473="16) Qual porcentagem dos recursos financeiros de São Carlos será investida em abastecimento de água e estruturas de saneamento em 2050?   ",F1473,"")</f>
        <v/>
      </c>
      <c r="AY1473" s="366"/>
      <c r="AZ1473" s="358"/>
      <c r="BA1473" s="366"/>
      <c r="BB1473" s="358"/>
      <c r="BC1473" s="366"/>
      <c r="BD1473" s="367"/>
    </row>
    <row r="1474" spans="1:56" ht="21.75" thickBot="1" x14ac:dyDescent="0.4">
      <c r="A1474" s="355"/>
      <c r="B1474" s="355"/>
      <c r="C1474" s="355"/>
      <c r="D1474" s="355"/>
      <c r="E1474" s="355"/>
      <c r="F1474" s="383"/>
      <c r="G1474" s="355"/>
      <c r="H1474" s="823" t="s">
        <v>296</v>
      </c>
      <c r="I1474" s="823"/>
      <c r="J1474" s="355"/>
      <c r="Q1474" s="364"/>
      <c r="R1474" s="388"/>
      <c r="S1474" s="364"/>
      <c r="T1474" s="445"/>
      <c r="U1474" s="388"/>
      <c r="V1474" s="445"/>
      <c r="W1474" s="388"/>
      <c r="X1474" s="445"/>
      <c r="Y1474" s="364"/>
      <c r="Z1474" s="388"/>
      <c r="AA1474" s="364"/>
      <c r="AB1474" s="445"/>
      <c r="AC1474" s="388"/>
      <c r="AD1474" s="445"/>
      <c r="AE1474" s="364"/>
      <c r="AF1474" s="388"/>
      <c r="AG1474" s="364"/>
      <c r="AH1474" s="445"/>
      <c r="AI1474" s="388"/>
      <c r="AJ1474" s="445"/>
      <c r="AK1474" s="364"/>
      <c r="AL1474" s="388"/>
      <c r="AM1474" s="364"/>
      <c r="AN1474" s="445"/>
      <c r="AO1474" s="388"/>
      <c r="AP1474" s="445"/>
      <c r="AQ1474" s="434"/>
      <c r="AR1474" s="451"/>
      <c r="AS1474" s="434"/>
      <c r="AT1474" s="389"/>
      <c r="AU1474" s="435"/>
      <c r="AV1474" s="364"/>
      <c r="AW1474" s="389"/>
      <c r="AX1474" s="365" t="str">
        <f t="shared" si="1355"/>
        <v/>
      </c>
      <c r="AY1474" s="366"/>
      <c r="AZ1474" s="358"/>
      <c r="BA1474" s="366"/>
      <c r="BB1474" s="358"/>
      <c r="BC1474" s="366"/>
      <c r="BD1474" s="367"/>
    </row>
    <row r="1475" spans="1:56" ht="21.75" thickBot="1" x14ac:dyDescent="0.4">
      <c r="A1475" s="368" t="s">
        <v>297</v>
      </c>
      <c r="B1475" s="820"/>
      <c r="C1475" s="821"/>
      <c r="D1475" s="821"/>
      <c r="E1475" s="821"/>
      <c r="F1475" s="821"/>
      <c r="G1475" s="822"/>
      <c r="H1475" s="819"/>
      <c r="I1475" s="819"/>
      <c r="J1475" s="355"/>
      <c r="Q1475" s="364"/>
      <c r="R1475" s="388"/>
      <c r="S1475" s="364"/>
      <c r="T1475" s="445"/>
      <c r="U1475" s="388"/>
      <c r="V1475" s="445"/>
      <c r="W1475" s="388"/>
      <c r="X1475" s="445"/>
      <c r="Y1475" s="364"/>
      <c r="Z1475" s="388"/>
      <c r="AA1475" s="364"/>
      <c r="AB1475" s="445"/>
      <c r="AC1475" s="388"/>
      <c r="AD1475" s="445"/>
      <c r="AE1475" s="364"/>
      <c r="AF1475" s="388"/>
      <c r="AG1475" s="364"/>
      <c r="AH1475" s="445"/>
      <c r="AI1475" s="388"/>
      <c r="AJ1475" s="445"/>
      <c r="AK1475" s="364"/>
      <c r="AL1475" s="388"/>
      <c r="AM1475" s="364"/>
      <c r="AN1475" s="445"/>
      <c r="AO1475" s="388"/>
      <c r="AP1475" s="445"/>
      <c r="AQ1475" s="434"/>
      <c r="AR1475" s="451"/>
      <c r="AS1475" s="434"/>
      <c r="AT1475" s="389"/>
      <c r="AU1475" s="435"/>
      <c r="AV1475" s="364"/>
      <c r="AW1475" s="389"/>
      <c r="AX1475" s="365" t="str">
        <f t="shared" si="1355"/>
        <v/>
      </c>
      <c r="AY1475" s="366"/>
      <c r="AZ1475" s="358"/>
      <c r="BA1475" s="366"/>
      <c r="BB1475" s="358"/>
      <c r="BC1475" s="366"/>
      <c r="BD1475" s="367"/>
    </row>
    <row r="1476" spans="1:56" ht="21.75" thickBot="1" x14ac:dyDescent="0.4">
      <c r="A1476" s="368" t="s">
        <v>299</v>
      </c>
      <c r="B1476" s="820"/>
      <c r="C1476" s="821"/>
      <c r="D1476" s="821"/>
      <c r="E1476" s="821"/>
      <c r="F1476" s="821"/>
      <c r="G1476" s="822"/>
      <c r="H1476" s="819"/>
      <c r="I1476" s="819"/>
      <c r="J1476" s="355"/>
      <c r="Q1476" s="364"/>
      <c r="R1476" s="388"/>
      <c r="S1476" s="364"/>
      <c r="T1476" s="445"/>
      <c r="U1476" s="388"/>
      <c r="V1476" s="445"/>
      <c r="W1476" s="388"/>
      <c r="X1476" s="445"/>
      <c r="Y1476" s="364"/>
      <c r="Z1476" s="388"/>
      <c r="AA1476" s="364"/>
      <c r="AB1476" s="445"/>
      <c r="AC1476" s="388"/>
      <c r="AD1476" s="445"/>
      <c r="AE1476" s="364"/>
      <c r="AF1476" s="388"/>
      <c r="AG1476" s="364"/>
      <c r="AH1476" s="445"/>
      <c r="AI1476" s="388"/>
      <c r="AJ1476" s="445"/>
      <c r="AK1476" s="364"/>
      <c r="AL1476" s="388"/>
      <c r="AM1476" s="364"/>
      <c r="AN1476" s="445"/>
      <c r="AO1476" s="388"/>
      <c r="AP1476" s="445"/>
      <c r="AQ1476" s="434"/>
      <c r="AR1476" s="451"/>
      <c r="AS1476" s="434"/>
      <c r="AT1476" s="389"/>
      <c r="AU1476" s="435"/>
      <c r="AV1476" s="364"/>
      <c r="AW1476" s="389"/>
      <c r="AX1476" s="365" t="str">
        <f t="shared" si="1355"/>
        <v/>
      </c>
      <c r="AY1476" s="366"/>
      <c r="AZ1476" s="358"/>
      <c r="BA1476" s="366"/>
      <c r="BB1476" s="358"/>
      <c r="BC1476" s="366"/>
      <c r="BD1476" s="367"/>
    </row>
    <row r="1477" spans="1:56" ht="21.75" thickBot="1" x14ac:dyDescent="0.4">
      <c r="A1477" s="368" t="s">
        <v>301</v>
      </c>
      <c r="B1477" s="820"/>
      <c r="C1477" s="821"/>
      <c r="D1477" s="821"/>
      <c r="E1477" s="821"/>
      <c r="F1477" s="821"/>
      <c r="G1477" s="822"/>
      <c r="H1477" s="819"/>
      <c r="I1477" s="819"/>
      <c r="J1477" s="355"/>
      <c r="Q1477" s="364"/>
      <c r="R1477" s="388"/>
      <c r="S1477" s="364"/>
      <c r="T1477" s="445"/>
      <c r="U1477" s="388"/>
      <c r="V1477" s="445"/>
      <c r="W1477" s="388"/>
      <c r="X1477" s="445"/>
      <c r="Y1477" s="364"/>
      <c r="Z1477" s="388"/>
      <c r="AA1477" s="364"/>
      <c r="AB1477" s="445"/>
      <c r="AC1477" s="388"/>
      <c r="AD1477" s="445"/>
      <c r="AE1477" s="364"/>
      <c r="AF1477" s="388"/>
      <c r="AG1477" s="364"/>
      <c r="AH1477" s="445"/>
      <c r="AI1477" s="388"/>
      <c r="AJ1477" s="445"/>
      <c r="AK1477" s="364"/>
      <c r="AL1477" s="388"/>
      <c r="AM1477" s="364"/>
      <c r="AN1477" s="445"/>
      <c r="AO1477" s="388"/>
      <c r="AP1477" s="445"/>
      <c r="AQ1477" s="434"/>
      <c r="AR1477" s="451"/>
      <c r="AS1477" s="434"/>
      <c r="AT1477" s="389"/>
      <c r="AU1477" s="435"/>
      <c r="AV1477" s="364"/>
      <c r="AW1477" s="389"/>
      <c r="AX1477" s="365" t="str">
        <f t="shared" si="1355"/>
        <v/>
      </c>
      <c r="AY1477" s="366"/>
      <c r="AZ1477" s="358"/>
      <c r="BA1477" s="366"/>
      <c r="BB1477" s="358"/>
      <c r="BC1477" s="366"/>
      <c r="BD1477" s="367"/>
    </row>
    <row r="1478" spans="1:56" ht="21.75" thickBot="1" x14ac:dyDescent="0.4">
      <c r="A1478" s="368" t="s">
        <v>302</v>
      </c>
      <c r="B1478" s="820"/>
      <c r="C1478" s="821"/>
      <c r="D1478" s="821"/>
      <c r="E1478" s="821"/>
      <c r="F1478" s="821"/>
      <c r="G1478" s="822"/>
      <c r="H1478" s="819"/>
      <c r="I1478" s="819"/>
      <c r="J1478" s="355"/>
      <c r="Q1478" s="364"/>
      <c r="R1478" s="388"/>
      <c r="S1478" s="364"/>
      <c r="T1478" s="445"/>
      <c r="U1478" s="388"/>
      <c r="V1478" s="445"/>
      <c r="W1478" s="388"/>
      <c r="X1478" s="445"/>
      <c r="Y1478" s="364"/>
      <c r="Z1478" s="388"/>
      <c r="AA1478" s="364"/>
      <c r="AB1478" s="445"/>
      <c r="AC1478" s="388"/>
      <c r="AD1478" s="445"/>
      <c r="AE1478" s="364"/>
      <c r="AF1478" s="388"/>
      <c r="AG1478" s="364"/>
      <c r="AH1478" s="445"/>
      <c r="AI1478" s="388"/>
      <c r="AJ1478" s="445"/>
      <c r="AK1478" s="364"/>
      <c r="AL1478" s="388"/>
      <c r="AM1478" s="364"/>
      <c r="AN1478" s="445"/>
      <c r="AO1478" s="388"/>
      <c r="AP1478" s="445"/>
      <c r="AQ1478" s="434"/>
      <c r="AR1478" s="451"/>
      <c r="AS1478" s="434"/>
      <c r="AT1478" s="389"/>
      <c r="AU1478" s="435"/>
      <c r="AV1478" s="364"/>
      <c r="AW1478" s="389"/>
      <c r="AX1478" s="365" t="str">
        <f t="shared" si="1355"/>
        <v/>
      </c>
      <c r="AY1478" s="366"/>
      <c r="AZ1478" s="358"/>
      <c r="BA1478" s="366"/>
      <c r="BB1478" s="358"/>
      <c r="BC1478" s="366"/>
      <c r="BD1478" s="367"/>
    </row>
    <row r="1479" spans="1:56" ht="21.75" thickBot="1" x14ac:dyDescent="0.4">
      <c r="A1479" s="368" t="s">
        <v>303</v>
      </c>
      <c r="B1479" s="820"/>
      <c r="C1479" s="821"/>
      <c r="D1479" s="821"/>
      <c r="E1479" s="821"/>
      <c r="F1479" s="821"/>
      <c r="G1479" s="822"/>
      <c r="H1479" s="819"/>
      <c r="I1479" s="819"/>
      <c r="J1479" s="355"/>
      <c r="Q1479" s="364"/>
      <c r="R1479" s="388"/>
      <c r="S1479" s="364"/>
      <c r="T1479" s="445"/>
      <c r="U1479" s="388"/>
      <c r="V1479" s="445"/>
      <c r="W1479" s="388"/>
      <c r="X1479" s="445"/>
      <c r="Y1479" s="364"/>
      <c r="Z1479" s="388"/>
      <c r="AA1479" s="364"/>
      <c r="AB1479" s="445"/>
      <c r="AC1479" s="388"/>
      <c r="AD1479" s="445"/>
      <c r="AE1479" s="364"/>
      <c r="AF1479" s="388"/>
      <c r="AG1479" s="364"/>
      <c r="AH1479" s="445"/>
      <c r="AI1479" s="388"/>
      <c r="AJ1479" s="445"/>
      <c r="AK1479" s="364"/>
      <c r="AL1479" s="388"/>
      <c r="AM1479" s="364"/>
      <c r="AN1479" s="445"/>
      <c r="AO1479" s="388"/>
      <c r="AP1479" s="445"/>
      <c r="AQ1479" s="434"/>
      <c r="AR1479" s="451"/>
      <c r="AS1479" s="434"/>
      <c r="AT1479" s="389"/>
      <c r="AU1479" s="435"/>
      <c r="AV1479" s="364"/>
      <c r="AW1479" s="389"/>
      <c r="AX1479" s="365" t="str">
        <f t="shared" si="1355"/>
        <v/>
      </c>
      <c r="AY1479" s="366"/>
      <c r="AZ1479" s="358"/>
      <c r="BA1479" s="366"/>
      <c r="BB1479" s="358"/>
      <c r="BC1479" s="366"/>
      <c r="BD1479" s="367"/>
    </row>
    <row r="1480" spans="1:56" ht="21.75" thickBot="1" x14ac:dyDescent="0.4">
      <c r="A1480" s="368" t="s">
        <v>305</v>
      </c>
      <c r="B1480" s="820"/>
      <c r="C1480" s="821"/>
      <c r="D1480" s="821"/>
      <c r="E1480" s="821"/>
      <c r="F1480" s="821"/>
      <c r="G1480" s="822"/>
      <c r="H1480" s="819"/>
      <c r="I1480" s="819"/>
      <c r="J1480" s="355"/>
      <c r="Q1480" s="364"/>
      <c r="R1480" s="388"/>
      <c r="S1480" s="364"/>
      <c r="T1480" s="445"/>
      <c r="U1480" s="388"/>
      <c r="V1480" s="445"/>
      <c r="W1480" s="388"/>
      <c r="X1480" s="445"/>
      <c r="Y1480" s="364"/>
      <c r="Z1480" s="388"/>
      <c r="AA1480" s="364"/>
      <c r="AB1480" s="445"/>
      <c r="AC1480" s="388"/>
      <c r="AD1480" s="445"/>
      <c r="AE1480" s="364"/>
      <c r="AF1480" s="388"/>
      <c r="AG1480" s="364"/>
      <c r="AH1480" s="445"/>
      <c r="AI1480" s="388"/>
      <c r="AJ1480" s="445"/>
      <c r="AK1480" s="364"/>
      <c r="AL1480" s="388"/>
      <c r="AM1480" s="364"/>
      <c r="AN1480" s="445"/>
      <c r="AO1480" s="388"/>
      <c r="AP1480" s="445"/>
      <c r="AQ1480" s="434"/>
      <c r="AR1480" s="451"/>
      <c r="AS1480" s="434"/>
      <c r="AT1480" s="389"/>
      <c r="AU1480" s="435"/>
      <c r="AV1480" s="364"/>
      <c r="AW1480" s="389"/>
      <c r="AX1480" s="365" t="str">
        <f t="shared" si="1355"/>
        <v/>
      </c>
      <c r="AY1480" s="366"/>
      <c r="AZ1480" s="358"/>
      <c r="BA1480" s="366"/>
      <c r="BB1480" s="358"/>
      <c r="BC1480" s="366"/>
      <c r="BD1480" s="367"/>
    </row>
    <row r="1481" spans="1:56" ht="36" x14ac:dyDescent="0.35">
      <c r="A1481" s="818" t="str">
        <f>CONCATENATE("Voluntário",J1481)</f>
        <v>Voluntário52</v>
      </c>
      <c r="B1481" s="818"/>
      <c r="C1481" s="818"/>
      <c r="D1481" s="818"/>
      <c r="E1481" s="818"/>
      <c r="F1481" s="818"/>
      <c r="G1481" s="818"/>
      <c r="H1481" s="818"/>
      <c r="I1481" s="818"/>
      <c r="J1481" s="355">
        <f>J1452+1</f>
        <v>52</v>
      </c>
      <c r="Q1481" s="396"/>
      <c r="S1481" s="396"/>
      <c r="T1481" s="396"/>
      <c r="V1481" s="396"/>
      <c r="X1481" s="396"/>
      <c r="Y1481" s="396"/>
      <c r="AA1481" s="396"/>
      <c r="AB1481" s="396"/>
      <c r="AD1481" s="396"/>
      <c r="AE1481" s="396"/>
      <c r="AG1481" s="396"/>
      <c r="AH1481" s="396"/>
      <c r="AJ1481" s="396"/>
      <c r="AK1481" s="396"/>
      <c r="AM1481" s="396"/>
      <c r="AN1481" s="396"/>
      <c r="AP1481" s="396"/>
      <c r="AV1481" s="396"/>
      <c r="AX1481" s="397"/>
      <c r="AY1481" s="398"/>
      <c r="AZ1481" s="399"/>
      <c r="BA1481" s="398"/>
      <c r="BB1481" s="399"/>
      <c r="BC1481" s="398"/>
      <c r="BD1481" s="398"/>
    </row>
    <row r="1482" spans="1:56" ht="21" x14ac:dyDescent="0.35">
      <c r="A1482" s="355"/>
      <c r="B1482" s="355"/>
      <c r="C1482" s="355"/>
      <c r="D1482" s="355"/>
      <c r="E1482" s="355"/>
      <c r="F1482" s="355"/>
      <c r="G1482" s="355"/>
      <c r="H1482" s="355"/>
      <c r="I1482" s="355"/>
      <c r="J1482" s="355"/>
      <c r="Q1482" s="396"/>
      <c r="S1482" s="396"/>
      <c r="T1482" s="396"/>
      <c r="V1482" s="396"/>
      <c r="X1482" s="396"/>
      <c r="Y1482" s="396"/>
      <c r="AA1482" s="396"/>
      <c r="AB1482" s="396"/>
      <c r="AD1482" s="396"/>
      <c r="AE1482" s="396"/>
      <c r="AG1482" s="396"/>
      <c r="AH1482" s="396"/>
      <c r="AJ1482" s="396"/>
      <c r="AK1482" s="396"/>
      <c r="AM1482" s="396"/>
      <c r="AN1482" s="396"/>
      <c r="AP1482" s="396"/>
      <c r="AV1482" s="396"/>
      <c r="AX1482" s="397"/>
      <c r="AY1482" s="398"/>
      <c r="AZ1482" s="399"/>
      <c r="BA1482" s="398"/>
      <c r="BB1482" s="399"/>
      <c r="BC1482" s="398"/>
      <c r="BD1482" s="398"/>
    </row>
    <row r="1483" spans="1:56" ht="21" x14ac:dyDescent="0.35">
      <c r="A1483" s="356" t="s">
        <v>271</v>
      </c>
      <c r="B1483" s="819"/>
      <c r="C1483" s="819"/>
      <c r="D1483" s="819"/>
      <c r="E1483" s="819"/>
      <c r="F1483" s="819"/>
      <c r="G1483" s="819"/>
      <c r="H1483" s="819"/>
      <c r="I1483" s="819"/>
      <c r="J1483" s="355"/>
      <c r="Q1483" s="396"/>
      <c r="S1483" s="396"/>
      <c r="T1483" s="396"/>
      <c r="V1483" s="396"/>
      <c r="X1483" s="396"/>
      <c r="Y1483" s="396"/>
      <c r="AA1483" s="396"/>
      <c r="AB1483" s="396"/>
      <c r="AD1483" s="396"/>
      <c r="AE1483" s="396"/>
      <c r="AG1483" s="396"/>
      <c r="AH1483" s="396"/>
      <c r="AJ1483" s="396"/>
      <c r="AK1483" s="396"/>
      <c r="AM1483" s="396"/>
      <c r="AN1483" s="396"/>
      <c r="AP1483" s="396"/>
      <c r="AV1483" s="396"/>
      <c r="AX1483" s="397"/>
      <c r="AY1483" s="398"/>
      <c r="AZ1483" s="399"/>
      <c r="BA1483" s="398"/>
      <c r="BB1483" s="399"/>
      <c r="BC1483" s="398"/>
      <c r="BD1483" s="398"/>
    </row>
    <row r="1484" spans="1:56" ht="21" x14ac:dyDescent="0.35">
      <c r="A1484" s="356" t="s">
        <v>272</v>
      </c>
      <c r="B1484" s="819"/>
      <c r="C1484" s="819"/>
      <c r="D1484" s="819"/>
      <c r="E1484" s="819"/>
      <c r="F1484" s="819"/>
      <c r="G1484" s="819"/>
      <c r="H1484" s="819"/>
      <c r="I1484" s="819"/>
      <c r="J1484" s="355"/>
      <c r="Q1484" s="396"/>
      <c r="S1484" s="396"/>
      <c r="T1484" s="396"/>
      <c r="V1484" s="396"/>
      <c r="X1484" s="396"/>
      <c r="Y1484" s="396"/>
      <c r="AA1484" s="396"/>
      <c r="AB1484" s="396"/>
      <c r="AD1484" s="396"/>
      <c r="AE1484" s="396"/>
      <c r="AG1484" s="396"/>
      <c r="AH1484" s="396"/>
      <c r="AJ1484" s="396"/>
      <c r="AK1484" s="396"/>
      <c r="AM1484" s="396"/>
      <c r="AN1484" s="396"/>
      <c r="AP1484" s="396"/>
      <c r="AV1484" s="396"/>
      <c r="AX1484" s="397"/>
      <c r="AY1484" s="398"/>
      <c r="AZ1484" s="399"/>
      <c r="BA1484" s="398"/>
      <c r="BB1484" s="399"/>
      <c r="BC1484" s="398"/>
      <c r="BD1484" s="398"/>
    </row>
    <row r="1485" spans="1:56" ht="21" x14ac:dyDescent="0.35">
      <c r="A1485" s="356" t="s">
        <v>273</v>
      </c>
      <c r="B1485" s="819"/>
      <c r="C1485" s="819"/>
      <c r="D1485" s="819"/>
      <c r="E1485" s="819"/>
      <c r="F1485" s="819"/>
      <c r="G1485" s="819"/>
      <c r="H1485" s="819"/>
      <c r="I1485" s="819"/>
      <c r="J1485" s="355"/>
      <c r="Q1485" s="396"/>
      <c r="S1485" s="396"/>
      <c r="T1485" s="396"/>
      <c r="V1485" s="396"/>
      <c r="X1485" s="396"/>
      <c r="Y1485" s="396"/>
      <c r="AA1485" s="396"/>
      <c r="AB1485" s="396"/>
      <c r="AD1485" s="396"/>
      <c r="AE1485" s="396"/>
      <c r="AG1485" s="396"/>
      <c r="AH1485" s="396"/>
      <c r="AJ1485" s="396"/>
      <c r="AK1485" s="396"/>
      <c r="AM1485" s="396"/>
      <c r="AN1485" s="396"/>
      <c r="AP1485" s="396"/>
      <c r="AV1485" s="396"/>
      <c r="AX1485" s="397"/>
      <c r="AY1485" s="398"/>
      <c r="AZ1485" s="399"/>
      <c r="BA1485" s="398"/>
      <c r="BB1485" s="399"/>
      <c r="BC1485" s="398"/>
      <c r="BD1485" s="398"/>
    </row>
    <row r="1486" spans="1:56" ht="21.75" thickBot="1" x14ac:dyDescent="0.4">
      <c r="A1486" s="355"/>
      <c r="B1486" s="355"/>
      <c r="C1486" s="355"/>
      <c r="D1486" s="355"/>
      <c r="E1486" s="355"/>
      <c r="F1486" s="355"/>
      <c r="G1486" s="355"/>
      <c r="H1486" s="355"/>
      <c r="I1486" s="355"/>
      <c r="J1486" s="355"/>
      <c r="Q1486" s="396"/>
      <c r="S1486" s="396"/>
      <c r="T1486" s="396"/>
      <c r="V1486" s="396"/>
      <c r="X1486" s="396"/>
      <c r="Y1486" s="396"/>
      <c r="AA1486" s="396"/>
      <c r="AB1486" s="396"/>
      <c r="AD1486" s="396"/>
      <c r="AE1486" s="396"/>
      <c r="AG1486" s="396"/>
      <c r="AH1486" s="396"/>
      <c r="AJ1486" s="396"/>
      <c r="AK1486" s="396"/>
      <c r="AM1486" s="396"/>
      <c r="AN1486" s="396"/>
      <c r="AP1486" s="396"/>
      <c r="AV1486" s="396"/>
      <c r="AX1486" s="397"/>
      <c r="AY1486" s="398"/>
      <c r="AZ1486" s="399"/>
      <c r="BA1486" s="398"/>
      <c r="BB1486" s="399"/>
      <c r="BC1486" s="398"/>
      <c r="BD1486" s="398"/>
    </row>
    <row r="1487" spans="1:56" ht="21.75" thickBot="1" x14ac:dyDescent="0.4">
      <c r="A1487" s="368" t="s">
        <v>275</v>
      </c>
      <c r="B1487" s="369"/>
      <c r="C1487" s="370"/>
      <c r="D1487" s="355"/>
      <c r="E1487" s="355"/>
      <c r="F1487" s="355"/>
      <c r="G1487" s="355"/>
      <c r="H1487" s="355"/>
      <c r="I1487" s="355"/>
      <c r="J1487" s="355"/>
      <c r="Q1487" s="364"/>
      <c r="R1487" s="388"/>
      <c r="S1487" s="364"/>
      <c r="T1487" s="445"/>
      <c r="U1487" s="388"/>
      <c r="V1487" s="445"/>
      <c r="W1487" s="388"/>
      <c r="X1487" s="445"/>
      <c r="Y1487" s="364"/>
      <c r="Z1487" s="388"/>
      <c r="AA1487" s="364"/>
      <c r="AB1487" s="445"/>
      <c r="AC1487" s="388"/>
      <c r="AD1487" s="445"/>
      <c r="AE1487" s="364"/>
      <c r="AF1487" s="388"/>
      <c r="AG1487" s="364"/>
      <c r="AH1487" s="445"/>
      <c r="AI1487" s="388"/>
      <c r="AJ1487" s="445"/>
      <c r="AK1487" s="364"/>
      <c r="AL1487" s="388"/>
      <c r="AM1487" s="364"/>
      <c r="AN1487" s="445"/>
      <c r="AO1487" s="388"/>
      <c r="AP1487" s="445"/>
      <c r="AQ1487" s="434"/>
      <c r="AR1487" s="451"/>
      <c r="AS1487" s="434"/>
      <c r="AT1487" s="389"/>
      <c r="AU1487" s="435"/>
      <c r="AV1487" s="364"/>
      <c r="AW1487" s="389"/>
      <c r="AX1487" s="365"/>
      <c r="AY1487" s="366"/>
      <c r="AZ1487" s="358"/>
      <c r="BA1487" s="366"/>
      <c r="BB1487" s="358"/>
      <c r="BC1487" s="366"/>
      <c r="BD1487" s="367"/>
    </row>
    <row r="1488" spans="1:56" ht="21.75" thickBot="1" x14ac:dyDescent="0.4">
      <c r="A1488" s="368" t="s">
        <v>276</v>
      </c>
      <c r="B1488" s="369"/>
      <c r="C1488" s="370"/>
      <c r="D1488" s="355"/>
      <c r="E1488" s="355"/>
      <c r="F1488" s="355"/>
      <c r="G1488" s="355"/>
      <c r="H1488" s="355"/>
      <c r="I1488" s="355"/>
      <c r="J1488" s="355"/>
      <c r="Q1488" s="364"/>
      <c r="R1488" s="388"/>
      <c r="S1488" s="364"/>
      <c r="T1488" s="445"/>
      <c r="U1488" s="388"/>
      <c r="V1488" s="445"/>
      <c r="W1488" s="388"/>
      <c r="X1488" s="445"/>
      <c r="Y1488" s="364"/>
      <c r="Z1488" s="388"/>
      <c r="AA1488" s="364"/>
      <c r="AB1488" s="445"/>
      <c r="AC1488" s="388"/>
      <c r="AD1488" s="445"/>
      <c r="AE1488" s="364"/>
      <c r="AF1488" s="388"/>
      <c r="AG1488" s="364"/>
      <c r="AH1488" s="445"/>
      <c r="AI1488" s="388"/>
      <c r="AJ1488" s="445"/>
      <c r="AK1488" s="364"/>
      <c r="AL1488" s="388"/>
      <c r="AM1488" s="364"/>
      <c r="AN1488" s="445"/>
      <c r="AO1488" s="388"/>
      <c r="AP1488" s="445"/>
      <c r="AQ1488" s="434"/>
      <c r="AR1488" s="451"/>
      <c r="AS1488" s="434"/>
      <c r="AT1488" s="389"/>
      <c r="AU1488" s="435"/>
      <c r="AV1488" s="364"/>
      <c r="AW1488" s="389"/>
      <c r="AX1488" s="365"/>
      <c r="AY1488" s="366"/>
      <c r="AZ1488" s="358"/>
      <c r="BA1488" s="366"/>
      <c r="BB1488" s="358"/>
      <c r="BC1488" s="366"/>
      <c r="BD1488" s="367"/>
    </row>
    <row r="1489" spans="1:56" ht="21.75" thickBot="1" x14ac:dyDescent="0.4">
      <c r="A1489" s="368" t="s">
        <v>277</v>
      </c>
      <c r="B1489" s="369"/>
      <c r="C1489" s="371"/>
      <c r="D1489" s="355"/>
      <c r="E1489" s="355"/>
      <c r="F1489" s="355"/>
      <c r="G1489" s="355"/>
      <c r="H1489" s="355"/>
      <c r="I1489" s="355"/>
      <c r="J1489" s="355"/>
      <c r="Q1489" s="364"/>
      <c r="R1489" s="388"/>
      <c r="S1489" s="364"/>
      <c r="T1489" s="445"/>
      <c r="U1489" s="388"/>
      <c r="V1489" s="445"/>
      <c r="W1489" s="388"/>
      <c r="X1489" s="445"/>
      <c r="Y1489" s="364"/>
      <c r="Z1489" s="388"/>
      <c r="AA1489" s="364"/>
      <c r="AB1489" s="445"/>
      <c r="AC1489" s="388"/>
      <c r="AD1489" s="445"/>
      <c r="AE1489" s="364"/>
      <c r="AF1489" s="388"/>
      <c r="AG1489" s="364"/>
      <c r="AH1489" s="445"/>
      <c r="AI1489" s="388"/>
      <c r="AJ1489" s="445"/>
      <c r="AK1489" s="364"/>
      <c r="AL1489" s="388"/>
      <c r="AM1489" s="364"/>
      <c r="AN1489" s="445"/>
      <c r="AO1489" s="388"/>
      <c r="AP1489" s="445"/>
      <c r="AQ1489" s="434"/>
      <c r="AR1489" s="451"/>
      <c r="AS1489" s="434"/>
      <c r="AT1489" s="389"/>
      <c r="AU1489" s="435"/>
      <c r="AV1489" s="364"/>
      <c r="AW1489" s="389"/>
      <c r="AX1489" s="365"/>
      <c r="AY1489" s="366"/>
      <c r="AZ1489" s="358"/>
      <c r="BA1489" s="366"/>
      <c r="BB1489" s="358"/>
      <c r="BC1489" s="366"/>
      <c r="BD1489" s="367"/>
    </row>
    <row r="1490" spans="1:56" ht="21.75" thickBot="1" x14ac:dyDescent="0.4">
      <c r="A1490" s="368" t="s">
        <v>278</v>
      </c>
      <c r="B1490" s="369"/>
      <c r="C1490" s="370"/>
      <c r="D1490" s="355"/>
      <c r="E1490" s="355"/>
      <c r="F1490" s="355"/>
      <c r="G1490" s="355"/>
      <c r="H1490" s="355"/>
      <c r="I1490" s="355"/>
      <c r="J1490" s="355"/>
      <c r="Q1490" s="364"/>
      <c r="R1490" s="388"/>
      <c r="S1490" s="364"/>
      <c r="T1490" s="445"/>
      <c r="U1490" s="388"/>
      <c r="V1490" s="445"/>
      <c r="W1490" s="388"/>
      <c r="X1490" s="445"/>
      <c r="Y1490" s="364"/>
      <c r="Z1490" s="388"/>
      <c r="AA1490" s="364"/>
      <c r="AB1490" s="445"/>
      <c r="AC1490" s="388"/>
      <c r="AD1490" s="445"/>
      <c r="AE1490" s="364"/>
      <c r="AF1490" s="388"/>
      <c r="AG1490" s="364"/>
      <c r="AH1490" s="445"/>
      <c r="AI1490" s="388"/>
      <c r="AJ1490" s="445"/>
      <c r="AK1490" s="364"/>
      <c r="AL1490" s="388"/>
      <c r="AM1490" s="364"/>
      <c r="AN1490" s="445"/>
      <c r="AO1490" s="388"/>
      <c r="AP1490" s="445"/>
      <c r="AQ1490" s="434"/>
      <c r="AR1490" s="451"/>
      <c r="AS1490" s="434"/>
      <c r="AT1490" s="389"/>
      <c r="AU1490" s="435"/>
      <c r="AV1490" s="364"/>
      <c r="AW1490" s="389"/>
      <c r="AX1490" s="365"/>
      <c r="AY1490" s="366"/>
      <c r="AZ1490" s="358"/>
      <c r="BA1490" s="366"/>
      <c r="BB1490" s="358"/>
      <c r="BC1490" s="366"/>
      <c r="BD1490" s="367"/>
    </row>
    <row r="1491" spans="1:56" ht="21.75" thickBot="1" x14ac:dyDescent="0.4">
      <c r="A1491" s="368" t="s">
        <v>279</v>
      </c>
      <c r="B1491" s="369"/>
      <c r="C1491" s="372"/>
      <c r="D1491" s="814" t="s">
        <v>280</v>
      </c>
      <c r="E1491" s="815"/>
      <c r="F1491" s="373" t="str">
        <f>IF(B1487&gt;0,B1491/B1487,"")</f>
        <v/>
      </c>
      <c r="G1491" s="368" t="s">
        <v>281</v>
      </c>
      <c r="H1491" s="374"/>
      <c r="I1491" s="375" t="str">
        <f>IF(B1487&gt;0,(F1491-F1492)/F1492,"")</f>
        <v/>
      </c>
      <c r="J1491" s="355"/>
      <c r="Q1491" s="364"/>
      <c r="R1491" s="388"/>
      <c r="S1491" s="364"/>
      <c r="T1491" s="445"/>
      <c r="U1491" s="388"/>
      <c r="V1491" s="445"/>
      <c r="W1491" s="388"/>
      <c r="X1491" s="445"/>
      <c r="Y1491" s="364"/>
      <c r="Z1491" s="388"/>
      <c r="AA1491" s="364"/>
      <c r="AB1491" s="445"/>
      <c r="AC1491" s="388"/>
      <c r="AD1491" s="445"/>
      <c r="AE1491" s="364"/>
      <c r="AF1491" s="388"/>
      <c r="AG1491" s="364"/>
      <c r="AH1491" s="445"/>
      <c r="AI1491" s="388"/>
      <c r="AJ1491" s="445"/>
      <c r="AK1491" s="364"/>
      <c r="AL1491" s="388"/>
      <c r="AM1491" s="364"/>
      <c r="AN1491" s="445"/>
      <c r="AO1491" s="388"/>
      <c r="AP1491" s="445"/>
      <c r="AQ1491" s="434"/>
      <c r="AR1491" s="451"/>
      <c r="AS1491" s="434"/>
      <c r="AT1491" s="389"/>
      <c r="AU1491" s="435"/>
      <c r="AV1491" s="364"/>
      <c r="AW1491" s="389"/>
      <c r="AX1491" s="365"/>
      <c r="AY1491" s="366"/>
      <c r="AZ1491" s="358"/>
      <c r="BA1491" s="366"/>
      <c r="BB1491" s="358"/>
      <c r="BC1491" s="366"/>
      <c r="BD1491" s="367"/>
    </row>
    <row r="1492" spans="1:56" ht="21.75" thickBot="1" x14ac:dyDescent="0.4">
      <c r="A1492" s="368" t="s">
        <v>282</v>
      </c>
      <c r="B1492" s="369"/>
      <c r="C1492" s="372"/>
      <c r="D1492" s="814" t="s">
        <v>280</v>
      </c>
      <c r="E1492" s="815"/>
      <c r="F1492" s="373" t="str">
        <f>IF(B1488&gt;0,B1492/B1488,"")</f>
        <v/>
      </c>
      <c r="G1492" s="376"/>
      <c r="H1492" s="377"/>
      <c r="I1492" s="378"/>
      <c r="J1492" s="355"/>
      <c r="Q1492" s="364"/>
      <c r="R1492" s="388"/>
      <c r="S1492" s="364"/>
      <c r="T1492" s="445"/>
      <c r="U1492" s="388"/>
      <c r="V1492" s="445"/>
      <c r="W1492" s="388"/>
      <c r="X1492" s="445"/>
      <c r="Y1492" s="364"/>
      <c r="Z1492" s="388"/>
      <c r="AA1492" s="364"/>
      <c r="AB1492" s="445"/>
      <c r="AC1492" s="388"/>
      <c r="AD1492" s="445"/>
      <c r="AE1492" s="364"/>
      <c r="AF1492" s="388"/>
      <c r="AG1492" s="364"/>
      <c r="AH1492" s="445"/>
      <c r="AI1492" s="388"/>
      <c r="AJ1492" s="445"/>
      <c r="AK1492" s="364"/>
      <c r="AL1492" s="388"/>
      <c r="AM1492" s="364"/>
      <c r="AN1492" s="445"/>
      <c r="AO1492" s="388"/>
      <c r="AP1492" s="445"/>
      <c r="AQ1492" s="434"/>
      <c r="AR1492" s="451"/>
      <c r="AS1492" s="434"/>
      <c r="AT1492" s="389"/>
      <c r="AU1492" s="435"/>
      <c r="AV1492" s="364"/>
      <c r="AW1492" s="389"/>
      <c r="AX1492" s="365"/>
      <c r="AY1492" s="366"/>
      <c r="AZ1492" s="358"/>
      <c r="BA1492" s="366"/>
      <c r="BB1492" s="358"/>
      <c r="BC1492" s="366"/>
      <c r="BD1492" s="367"/>
    </row>
    <row r="1493" spans="1:56" ht="21.75" thickBot="1" x14ac:dyDescent="0.4">
      <c r="A1493" s="368" t="s">
        <v>283</v>
      </c>
      <c r="B1493" s="369"/>
      <c r="C1493" s="372"/>
      <c r="D1493" s="814" t="s">
        <v>280</v>
      </c>
      <c r="E1493" s="815"/>
      <c r="F1493" s="373" t="str">
        <f>IF(B1489&gt;0,B1493/B1489,"")</f>
        <v/>
      </c>
      <c r="G1493" s="368" t="s">
        <v>284</v>
      </c>
      <c r="H1493" s="374"/>
      <c r="I1493" s="375" t="str">
        <f>IF(B1488&gt;0,(F1493-F1492)/F1492,"")</f>
        <v/>
      </c>
      <c r="J1493" s="355"/>
      <c r="Q1493" s="364"/>
      <c r="R1493" s="388"/>
      <c r="S1493" s="364"/>
      <c r="T1493" s="445"/>
      <c r="U1493" s="388"/>
      <c r="V1493" s="445"/>
      <c r="W1493" s="388"/>
      <c r="X1493" s="445"/>
      <c r="Y1493" s="364"/>
      <c r="Z1493" s="388"/>
      <c r="AA1493" s="364"/>
      <c r="AB1493" s="445"/>
      <c r="AC1493" s="388"/>
      <c r="AD1493" s="445"/>
      <c r="AE1493" s="364"/>
      <c r="AF1493" s="388"/>
      <c r="AG1493" s="364"/>
      <c r="AH1493" s="445"/>
      <c r="AI1493" s="388"/>
      <c r="AJ1493" s="445"/>
      <c r="AK1493" s="364"/>
      <c r="AL1493" s="388"/>
      <c r="AM1493" s="364"/>
      <c r="AN1493" s="445"/>
      <c r="AO1493" s="388"/>
      <c r="AP1493" s="445"/>
      <c r="AQ1493" s="434"/>
      <c r="AR1493" s="451"/>
      <c r="AS1493" s="434"/>
      <c r="AT1493" s="389"/>
      <c r="AU1493" s="435"/>
      <c r="AV1493" s="364"/>
      <c r="AW1493" s="389"/>
      <c r="AX1493" s="365"/>
      <c r="AY1493" s="366"/>
      <c r="AZ1493" s="358"/>
      <c r="BA1493" s="366"/>
      <c r="BB1493" s="358"/>
      <c r="BC1493" s="366"/>
      <c r="BD1493" s="367"/>
    </row>
    <row r="1494" spans="1:56" ht="21.75" thickBot="1" x14ac:dyDescent="0.4">
      <c r="A1494" s="368" t="s">
        <v>285</v>
      </c>
      <c r="B1494" s="369"/>
      <c r="C1494" s="372"/>
      <c r="D1494" s="814" t="s">
        <v>280</v>
      </c>
      <c r="E1494" s="815"/>
      <c r="F1494" s="373" t="str">
        <f>IF(B1490&gt;0,B1494/B1490,"")</f>
        <v/>
      </c>
      <c r="G1494" s="368" t="s">
        <v>286</v>
      </c>
      <c r="H1494" s="374"/>
      <c r="I1494" s="375" t="str">
        <f>IF(B1489&gt;0,(F1494-F1492)/F1492,"")</f>
        <v/>
      </c>
      <c r="J1494" s="355"/>
      <c r="Q1494" s="364"/>
      <c r="R1494" s="388"/>
      <c r="S1494" s="364"/>
      <c r="T1494" s="445"/>
      <c r="U1494" s="388"/>
      <c r="V1494" s="445"/>
      <c r="W1494" s="388"/>
      <c r="X1494" s="445"/>
      <c r="Y1494" s="364"/>
      <c r="Z1494" s="388"/>
      <c r="AA1494" s="364"/>
      <c r="AB1494" s="445"/>
      <c r="AC1494" s="388"/>
      <c r="AD1494" s="445"/>
      <c r="AE1494" s="364"/>
      <c r="AF1494" s="388"/>
      <c r="AG1494" s="364"/>
      <c r="AH1494" s="445"/>
      <c r="AI1494" s="388"/>
      <c r="AJ1494" s="445"/>
      <c r="AK1494" s="364"/>
      <c r="AL1494" s="388"/>
      <c r="AM1494" s="364"/>
      <c r="AN1494" s="445"/>
      <c r="AO1494" s="388"/>
      <c r="AP1494" s="445"/>
      <c r="AQ1494" s="434"/>
      <c r="AR1494" s="451"/>
      <c r="AS1494" s="434"/>
      <c r="AT1494" s="389"/>
      <c r="AU1494" s="435"/>
      <c r="AV1494" s="364"/>
      <c r="AW1494" s="389"/>
      <c r="AX1494" s="365"/>
      <c r="AY1494" s="366"/>
      <c r="AZ1494" s="358"/>
      <c r="BA1494" s="366"/>
      <c r="BB1494" s="358"/>
      <c r="BC1494" s="366"/>
      <c r="BD1494" s="367"/>
    </row>
    <row r="1495" spans="1:56" ht="21.75" thickBot="1" x14ac:dyDescent="0.4">
      <c r="A1495" s="368" t="s">
        <v>287</v>
      </c>
      <c r="B1495" s="369"/>
      <c r="C1495" s="372"/>
      <c r="D1495" s="814" t="s">
        <v>288</v>
      </c>
      <c r="E1495" s="815"/>
      <c r="F1495" s="373" t="str">
        <f>IF(B1491&gt;0,B1495/B1487,"")</f>
        <v/>
      </c>
      <c r="G1495" s="368" t="s">
        <v>281</v>
      </c>
      <c r="H1495" s="374"/>
      <c r="I1495" s="375" t="str">
        <f>IF(B1491&gt;0,(F1495-F1496)/F1496,"")</f>
        <v/>
      </c>
      <c r="J1495" s="355"/>
      <c r="Q1495" s="364"/>
      <c r="R1495" s="388"/>
      <c r="S1495" s="364"/>
      <c r="T1495" s="445"/>
      <c r="U1495" s="388"/>
      <c r="V1495" s="445"/>
      <c r="W1495" s="388"/>
      <c r="X1495" s="445"/>
      <c r="Y1495" s="364"/>
      <c r="Z1495" s="388"/>
      <c r="AA1495" s="364"/>
      <c r="AB1495" s="445"/>
      <c r="AC1495" s="388"/>
      <c r="AD1495" s="445"/>
      <c r="AE1495" s="364"/>
      <c r="AF1495" s="388"/>
      <c r="AG1495" s="364"/>
      <c r="AH1495" s="445"/>
      <c r="AI1495" s="388"/>
      <c r="AJ1495" s="445"/>
      <c r="AK1495" s="364"/>
      <c r="AL1495" s="388"/>
      <c r="AM1495" s="364"/>
      <c r="AN1495" s="445"/>
      <c r="AO1495" s="388"/>
      <c r="AP1495" s="445"/>
      <c r="AQ1495" s="434"/>
      <c r="AR1495" s="451"/>
      <c r="AS1495" s="434"/>
      <c r="AT1495" s="389"/>
      <c r="AU1495" s="435"/>
      <c r="AV1495" s="364"/>
      <c r="AW1495" s="389"/>
      <c r="AX1495" s="365"/>
      <c r="AY1495" s="366"/>
      <c r="AZ1495" s="358"/>
      <c r="BA1495" s="366"/>
      <c r="BB1495" s="358"/>
      <c r="BC1495" s="366"/>
      <c r="BD1495" s="367"/>
    </row>
    <row r="1496" spans="1:56" ht="21.75" thickBot="1" x14ac:dyDescent="0.4">
      <c r="A1496" s="368" t="s">
        <v>289</v>
      </c>
      <c r="B1496" s="369"/>
      <c r="C1496" s="372"/>
      <c r="D1496" s="816" t="s">
        <v>288</v>
      </c>
      <c r="E1496" s="817"/>
      <c r="F1496" s="373" t="str">
        <f>IF(B1492&gt;0,B1496/B1488,"")</f>
        <v/>
      </c>
      <c r="G1496" s="379"/>
      <c r="H1496" s="372"/>
      <c r="I1496" s="380"/>
      <c r="J1496" s="355"/>
      <c r="Q1496" s="364"/>
      <c r="R1496" s="388"/>
      <c r="S1496" s="364"/>
      <c r="T1496" s="445"/>
      <c r="U1496" s="388"/>
      <c r="V1496" s="445"/>
      <c r="W1496" s="388"/>
      <c r="X1496" s="445"/>
      <c r="Y1496" s="364"/>
      <c r="Z1496" s="388"/>
      <c r="AA1496" s="364"/>
      <c r="AB1496" s="445"/>
      <c r="AC1496" s="388"/>
      <c r="AD1496" s="445"/>
      <c r="AE1496" s="364"/>
      <c r="AF1496" s="388"/>
      <c r="AG1496" s="364"/>
      <c r="AH1496" s="445"/>
      <c r="AI1496" s="388"/>
      <c r="AJ1496" s="445"/>
      <c r="AK1496" s="364"/>
      <c r="AL1496" s="388"/>
      <c r="AM1496" s="364"/>
      <c r="AN1496" s="445"/>
      <c r="AO1496" s="388"/>
      <c r="AP1496" s="445"/>
      <c r="AQ1496" s="434"/>
      <c r="AR1496" s="451"/>
      <c r="AS1496" s="434"/>
      <c r="AT1496" s="389"/>
      <c r="AU1496" s="435"/>
      <c r="AV1496" s="364"/>
      <c r="AW1496" s="389"/>
      <c r="AX1496" s="365"/>
      <c r="AY1496" s="366"/>
      <c r="AZ1496" s="358"/>
      <c r="BA1496" s="366"/>
      <c r="BB1496" s="358"/>
      <c r="BC1496" s="366"/>
      <c r="BD1496" s="367"/>
    </row>
    <row r="1497" spans="1:56" ht="21.75" thickBot="1" x14ac:dyDescent="0.4">
      <c r="A1497" s="368" t="s">
        <v>290</v>
      </c>
      <c r="B1497" s="369"/>
      <c r="C1497" s="372"/>
      <c r="D1497" s="814" t="s">
        <v>288</v>
      </c>
      <c r="E1497" s="815"/>
      <c r="F1497" s="373" t="str">
        <f>IF(B1493&gt;0,B1497/B1489,"")</f>
        <v/>
      </c>
      <c r="G1497" s="368" t="s">
        <v>284</v>
      </c>
      <c r="H1497" s="374"/>
      <c r="I1497" s="375" t="str">
        <f>IF(B1492&gt;0,(F1497-F1496)/F1496,"")</f>
        <v/>
      </c>
      <c r="J1497" s="355"/>
      <c r="Q1497" s="364"/>
      <c r="R1497" s="388"/>
      <c r="S1497" s="364"/>
      <c r="T1497" s="445"/>
      <c r="U1497" s="388"/>
      <c r="V1497" s="445"/>
      <c r="W1497" s="388"/>
      <c r="X1497" s="445"/>
      <c r="Y1497" s="364"/>
      <c r="Z1497" s="388"/>
      <c r="AA1497" s="364"/>
      <c r="AB1497" s="445"/>
      <c r="AC1497" s="388"/>
      <c r="AD1497" s="445"/>
      <c r="AE1497" s="364"/>
      <c r="AF1497" s="388"/>
      <c r="AG1497" s="364"/>
      <c r="AH1497" s="445"/>
      <c r="AI1497" s="388"/>
      <c r="AJ1497" s="445"/>
      <c r="AK1497" s="364"/>
      <c r="AL1497" s="388"/>
      <c r="AM1497" s="364"/>
      <c r="AN1497" s="445"/>
      <c r="AO1497" s="388"/>
      <c r="AP1497" s="445"/>
      <c r="AQ1497" s="434"/>
      <c r="AR1497" s="451"/>
      <c r="AS1497" s="434"/>
      <c r="AT1497" s="389"/>
      <c r="AU1497" s="435"/>
      <c r="AV1497" s="364"/>
      <c r="AW1497" s="389"/>
      <c r="AX1497" s="365"/>
      <c r="AY1497" s="366"/>
      <c r="AZ1497" s="358"/>
      <c r="BA1497" s="366"/>
      <c r="BB1497" s="358"/>
      <c r="BC1497" s="366"/>
      <c r="BD1497" s="367"/>
    </row>
    <row r="1498" spans="1:56" ht="21.75" thickBot="1" x14ac:dyDescent="0.4">
      <c r="A1498" s="368" t="s">
        <v>291</v>
      </c>
      <c r="B1498" s="369"/>
      <c r="C1498" s="372"/>
      <c r="D1498" s="814" t="s">
        <v>288</v>
      </c>
      <c r="E1498" s="815"/>
      <c r="F1498" s="373" t="str">
        <f>IF(B1494&gt;0,B1498/B1490,"")</f>
        <v/>
      </c>
      <c r="G1498" s="368" t="s">
        <v>286</v>
      </c>
      <c r="H1498" s="374"/>
      <c r="I1498" s="375" t="str">
        <f>IF(B1493&gt;0,(F1498-F1496)/F1496,"")</f>
        <v/>
      </c>
      <c r="J1498" s="355"/>
      <c r="Q1498" s="364"/>
      <c r="R1498" s="388"/>
      <c r="S1498" s="364"/>
      <c r="T1498" s="445"/>
      <c r="U1498" s="388"/>
      <c r="V1498" s="445"/>
      <c r="W1498" s="388"/>
      <c r="X1498" s="445"/>
      <c r="Y1498" s="364"/>
      <c r="Z1498" s="388"/>
      <c r="AA1498" s="364"/>
      <c r="AB1498" s="445"/>
      <c r="AC1498" s="388"/>
      <c r="AD1498" s="445"/>
      <c r="AE1498" s="364"/>
      <c r="AF1498" s="388"/>
      <c r="AG1498" s="364"/>
      <c r="AH1498" s="445"/>
      <c r="AI1498" s="388"/>
      <c r="AJ1498" s="445"/>
      <c r="AK1498" s="364"/>
      <c r="AL1498" s="388"/>
      <c r="AM1498" s="364"/>
      <c r="AN1498" s="445"/>
      <c r="AO1498" s="388"/>
      <c r="AP1498" s="445"/>
      <c r="AQ1498" s="434"/>
      <c r="AR1498" s="451"/>
      <c r="AS1498" s="434"/>
      <c r="AT1498" s="389"/>
      <c r="AU1498" s="435"/>
      <c r="AV1498" s="364"/>
      <c r="AW1498" s="389"/>
      <c r="AX1498" s="365"/>
      <c r="AY1498" s="366"/>
      <c r="AZ1498" s="358"/>
      <c r="BA1498" s="366"/>
      <c r="BB1498" s="358"/>
      <c r="BC1498" s="366"/>
      <c r="BD1498" s="367"/>
    </row>
    <row r="1499" spans="1:56" ht="21.75" thickBot="1" x14ac:dyDescent="0.4">
      <c r="A1499" s="368" t="s">
        <v>292</v>
      </c>
      <c r="B1499" s="381"/>
      <c r="C1499" s="372"/>
      <c r="D1499" s="368" t="s">
        <v>281</v>
      </c>
      <c r="E1499" s="374"/>
      <c r="F1499" s="375" t="str">
        <f>IF(B1499&gt;0,(B1499-B1500)/B1500,"")</f>
        <v/>
      </c>
      <c r="G1499" s="355"/>
      <c r="H1499" s="355"/>
      <c r="I1499" s="355"/>
      <c r="J1499" s="355"/>
      <c r="Q1499" s="364"/>
      <c r="R1499" s="388"/>
      <c r="S1499" s="364"/>
      <c r="T1499" s="445"/>
      <c r="U1499" s="388"/>
      <c r="V1499" s="445"/>
      <c r="W1499" s="388"/>
      <c r="X1499" s="445"/>
      <c r="Y1499" s="364"/>
      <c r="Z1499" s="388"/>
      <c r="AA1499" s="364"/>
      <c r="AB1499" s="445"/>
      <c r="AC1499" s="388"/>
      <c r="AD1499" s="445"/>
      <c r="AE1499" s="364"/>
      <c r="AF1499" s="388"/>
      <c r="AG1499" s="364"/>
      <c r="AH1499" s="445"/>
      <c r="AI1499" s="388"/>
      <c r="AJ1499" s="445"/>
      <c r="AK1499" s="364"/>
      <c r="AL1499" s="388"/>
      <c r="AM1499" s="364"/>
      <c r="AN1499" s="445"/>
      <c r="AO1499" s="388"/>
      <c r="AP1499" s="445"/>
      <c r="AQ1499" s="434"/>
      <c r="AR1499" s="451"/>
      <c r="AS1499" s="434"/>
      <c r="AT1499" s="389"/>
      <c r="AU1499" s="435"/>
      <c r="AV1499" s="364"/>
      <c r="AW1499" s="389"/>
      <c r="AX1499" s="365"/>
      <c r="AY1499" s="366"/>
      <c r="AZ1499" s="358"/>
      <c r="BA1499" s="366"/>
      <c r="BB1499" s="358"/>
      <c r="BC1499" s="366"/>
      <c r="BD1499" s="367"/>
    </row>
    <row r="1500" spans="1:56" ht="21.75" thickBot="1" x14ac:dyDescent="0.4">
      <c r="A1500" s="368" t="s">
        <v>293</v>
      </c>
      <c r="B1500" s="381"/>
      <c r="C1500" s="372"/>
      <c r="D1500" s="382"/>
      <c r="E1500" s="372"/>
      <c r="F1500" s="380"/>
      <c r="G1500" s="355"/>
      <c r="H1500" s="355"/>
      <c r="I1500" s="355"/>
      <c r="J1500" s="355"/>
      <c r="Q1500" s="364"/>
      <c r="R1500" s="388"/>
      <c r="S1500" s="364"/>
      <c r="T1500" s="445"/>
      <c r="U1500" s="388"/>
      <c r="V1500" s="445"/>
      <c r="W1500" s="388"/>
      <c r="X1500" s="445"/>
      <c r="Y1500" s="364"/>
      <c r="Z1500" s="388"/>
      <c r="AA1500" s="364"/>
      <c r="AB1500" s="445"/>
      <c r="AC1500" s="388"/>
      <c r="AD1500" s="445"/>
      <c r="AE1500" s="364"/>
      <c r="AF1500" s="388"/>
      <c r="AG1500" s="364"/>
      <c r="AH1500" s="445"/>
      <c r="AI1500" s="388"/>
      <c r="AJ1500" s="445"/>
      <c r="AK1500" s="364"/>
      <c r="AL1500" s="388"/>
      <c r="AM1500" s="364"/>
      <c r="AN1500" s="445"/>
      <c r="AO1500" s="388"/>
      <c r="AP1500" s="445"/>
      <c r="AQ1500" s="434"/>
      <c r="AR1500" s="451"/>
      <c r="AS1500" s="434"/>
      <c r="AT1500" s="389"/>
      <c r="AU1500" s="435"/>
      <c r="AV1500" s="364"/>
      <c r="AW1500" s="389"/>
      <c r="AX1500" s="365"/>
      <c r="AY1500" s="366"/>
      <c r="AZ1500" s="358"/>
      <c r="BA1500" s="366"/>
      <c r="BB1500" s="358"/>
      <c r="BC1500" s="366"/>
      <c r="BD1500" s="367"/>
    </row>
    <row r="1501" spans="1:56" ht="21.75" thickBot="1" x14ac:dyDescent="0.4">
      <c r="A1501" s="368" t="s">
        <v>294</v>
      </c>
      <c r="B1501" s="381"/>
      <c r="C1501" s="372"/>
      <c r="D1501" s="368" t="s">
        <v>284</v>
      </c>
      <c r="E1501" s="374"/>
      <c r="F1501" s="375" t="str">
        <f>IF(B1501&gt;0,(B1501-B1500)/B1500,"")</f>
        <v/>
      </c>
      <c r="G1501" s="355"/>
      <c r="H1501" s="355"/>
      <c r="I1501" s="355"/>
      <c r="J1501" s="355"/>
      <c r="Q1501" s="364"/>
      <c r="R1501" s="388"/>
      <c r="S1501" s="364"/>
      <c r="T1501" s="445"/>
      <c r="U1501" s="388"/>
      <c r="V1501" s="445"/>
      <c r="W1501" s="388"/>
      <c r="X1501" s="445"/>
      <c r="Y1501" s="364"/>
      <c r="Z1501" s="388"/>
      <c r="AA1501" s="364"/>
      <c r="AB1501" s="445"/>
      <c r="AC1501" s="388"/>
      <c r="AD1501" s="445"/>
      <c r="AE1501" s="364"/>
      <c r="AF1501" s="388"/>
      <c r="AG1501" s="364"/>
      <c r="AH1501" s="445"/>
      <c r="AI1501" s="388"/>
      <c r="AJ1501" s="445"/>
      <c r="AK1501" s="364"/>
      <c r="AL1501" s="388"/>
      <c r="AM1501" s="364"/>
      <c r="AN1501" s="445"/>
      <c r="AO1501" s="388"/>
      <c r="AP1501" s="445"/>
      <c r="AQ1501" s="434"/>
      <c r="AR1501" s="451"/>
      <c r="AS1501" s="434"/>
      <c r="AT1501" s="389"/>
      <c r="AU1501" s="435"/>
      <c r="AV1501" s="364"/>
      <c r="AW1501" s="389"/>
      <c r="AX1501" s="365"/>
      <c r="AY1501" s="366"/>
      <c r="AZ1501" s="358"/>
      <c r="BA1501" s="366"/>
      <c r="BB1501" s="358"/>
      <c r="BC1501" s="366"/>
      <c r="BD1501" s="367"/>
    </row>
    <row r="1502" spans="1:56" ht="21.75" thickBot="1" x14ac:dyDescent="0.4">
      <c r="A1502" s="368" t="s">
        <v>295</v>
      </c>
      <c r="B1502" s="381"/>
      <c r="C1502" s="372"/>
      <c r="D1502" s="368" t="s">
        <v>286</v>
      </c>
      <c r="E1502" s="374"/>
      <c r="F1502" s="375" t="str">
        <f>IF(B1502&gt;0,(B1502-B1500)/B1500,"")</f>
        <v/>
      </c>
      <c r="G1502" s="355"/>
      <c r="H1502" s="355"/>
      <c r="I1502" s="355"/>
      <c r="J1502" s="355"/>
      <c r="Q1502" s="364"/>
      <c r="R1502" s="388"/>
      <c r="S1502" s="364"/>
      <c r="T1502" s="445"/>
      <c r="U1502" s="388"/>
      <c r="V1502" s="445"/>
      <c r="W1502" s="388"/>
      <c r="X1502" s="445"/>
      <c r="Y1502" s="364"/>
      <c r="Z1502" s="388"/>
      <c r="AA1502" s="364"/>
      <c r="AB1502" s="445"/>
      <c r="AC1502" s="388"/>
      <c r="AD1502" s="445"/>
      <c r="AE1502" s="364"/>
      <c r="AF1502" s="388"/>
      <c r="AG1502" s="364"/>
      <c r="AH1502" s="445"/>
      <c r="AI1502" s="388"/>
      <c r="AJ1502" s="445"/>
      <c r="AK1502" s="364"/>
      <c r="AL1502" s="388"/>
      <c r="AM1502" s="364"/>
      <c r="AN1502" s="445"/>
      <c r="AO1502" s="388"/>
      <c r="AP1502" s="445"/>
      <c r="AQ1502" s="434"/>
      <c r="AR1502" s="451"/>
      <c r="AS1502" s="434"/>
      <c r="AT1502" s="389"/>
      <c r="AU1502" s="435"/>
      <c r="AV1502" s="364"/>
      <c r="AW1502" s="389"/>
      <c r="AX1502" s="365"/>
      <c r="AY1502" s="366"/>
      <c r="AZ1502" s="358"/>
      <c r="BA1502" s="366"/>
      <c r="BB1502" s="358"/>
      <c r="BC1502" s="366"/>
      <c r="BD1502" s="367"/>
    </row>
    <row r="1503" spans="1:56" ht="21.75" thickBot="1" x14ac:dyDescent="0.4">
      <c r="A1503" s="355"/>
      <c r="B1503" s="355"/>
      <c r="C1503" s="355"/>
      <c r="D1503" s="355"/>
      <c r="E1503" s="355"/>
      <c r="F1503" s="383"/>
      <c r="G1503" s="355"/>
      <c r="H1503" s="823" t="s">
        <v>296</v>
      </c>
      <c r="I1503" s="823"/>
      <c r="J1503" s="355"/>
      <c r="Q1503" s="364"/>
      <c r="R1503" s="388"/>
      <c r="S1503" s="364"/>
      <c r="T1503" s="445"/>
      <c r="U1503" s="388"/>
      <c r="V1503" s="445"/>
      <c r="W1503" s="388"/>
      <c r="X1503" s="445"/>
      <c r="Y1503" s="364"/>
      <c r="Z1503" s="388"/>
      <c r="AA1503" s="364"/>
      <c r="AB1503" s="445"/>
      <c r="AC1503" s="388"/>
      <c r="AD1503" s="445"/>
      <c r="AE1503" s="364"/>
      <c r="AF1503" s="388"/>
      <c r="AG1503" s="364"/>
      <c r="AH1503" s="445"/>
      <c r="AI1503" s="388"/>
      <c r="AJ1503" s="445"/>
      <c r="AK1503" s="364"/>
      <c r="AL1503" s="388"/>
      <c r="AM1503" s="364"/>
      <c r="AN1503" s="445"/>
      <c r="AO1503" s="388"/>
      <c r="AP1503" s="445"/>
      <c r="AQ1503" s="434"/>
      <c r="AR1503" s="451"/>
      <c r="AS1503" s="434"/>
      <c r="AT1503" s="389"/>
      <c r="AU1503" s="435"/>
      <c r="AV1503" s="364"/>
      <c r="AW1503" s="389"/>
      <c r="AX1503" s="365"/>
      <c r="AY1503" s="366"/>
      <c r="AZ1503" s="358"/>
      <c r="BA1503" s="366"/>
      <c r="BB1503" s="358"/>
      <c r="BC1503" s="366"/>
      <c r="BD1503" s="367"/>
    </row>
    <row r="1504" spans="1:56" ht="21.75" thickBot="1" x14ac:dyDescent="0.4">
      <c r="A1504" s="368" t="s">
        <v>297</v>
      </c>
      <c r="B1504" s="820"/>
      <c r="C1504" s="821"/>
      <c r="D1504" s="821"/>
      <c r="E1504" s="821"/>
      <c r="F1504" s="821"/>
      <c r="G1504" s="822"/>
      <c r="H1504" s="819"/>
      <c r="I1504" s="819"/>
      <c r="J1504" s="355"/>
      <c r="Q1504" s="364"/>
      <c r="R1504" s="388"/>
      <c r="S1504" s="364"/>
      <c r="T1504" s="445"/>
      <c r="U1504" s="388"/>
      <c r="V1504" s="445"/>
      <c r="W1504" s="388"/>
      <c r="X1504" s="445"/>
      <c r="Y1504" s="364"/>
      <c r="Z1504" s="388"/>
      <c r="AA1504" s="364"/>
      <c r="AB1504" s="445"/>
      <c r="AC1504" s="388"/>
      <c r="AD1504" s="445"/>
      <c r="AE1504" s="364"/>
      <c r="AF1504" s="388"/>
      <c r="AG1504" s="364"/>
      <c r="AH1504" s="445"/>
      <c r="AI1504" s="388"/>
      <c r="AJ1504" s="445"/>
      <c r="AK1504" s="364"/>
      <c r="AL1504" s="388"/>
      <c r="AM1504" s="364"/>
      <c r="AN1504" s="445"/>
      <c r="AO1504" s="388"/>
      <c r="AP1504" s="445"/>
      <c r="AQ1504" s="434"/>
      <c r="AR1504" s="451"/>
      <c r="AS1504" s="434"/>
      <c r="AT1504" s="389"/>
      <c r="AU1504" s="435"/>
      <c r="AV1504" s="364"/>
      <c r="AW1504" s="389"/>
      <c r="AX1504" s="365"/>
      <c r="AY1504" s="366"/>
      <c r="AZ1504" s="358"/>
      <c r="BA1504" s="366"/>
      <c r="BB1504" s="358"/>
      <c r="BC1504" s="366"/>
      <c r="BD1504" s="367"/>
    </row>
    <row r="1505" spans="1:56" ht="21.75" thickBot="1" x14ac:dyDescent="0.4">
      <c r="A1505" s="368" t="s">
        <v>299</v>
      </c>
      <c r="B1505" s="820"/>
      <c r="C1505" s="821"/>
      <c r="D1505" s="821"/>
      <c r="E1505" s="821"/>
      <c r="F1505" s="821"/>
      <c r="G1505" s="822"/>
      <c r="H1505" s="819"/>
      <c r="I1505" s="819"/>
      <c r="J1505" s="355"/>
      <c r="Q1505" s="364"/>
      <c r="R1505" s="388"/>
      <c r="S1505" s="364"/>
      <c r="T1505" s="445"/>
      <c r="U1505" s="388"/>
      <c r="V1505" s="445"/>
      <c r="W1505" s="388"/>
      <c r="X1505" s="445"/>
      <c r="Y1505" s="364"/>
      <c r="Z1505" s="388"/>
      <c r="AA1505" s="364"/>
      <c r="AB1505" s="445"/>
      <c r="AC1505" s="388"/>
      <c r="AD1505" s="445"/>
      <c r="AE1505" s="364"/>
      <c r="AF1505" s="388"/>
      <c r="AG1505" s="364"/>
      <c r="AH1505" s="445"/>
      <c r="AI1505" s="388"/>
      <c r="AJ1505" s="445"/>
      <c r="AK1505" s="364"/>
      <c r="AL1505" s="388"/>
      <c r="AM1505" s="364"/>
      <c r="AN1505" s="445"/>
      <c r="AO1505" s="388"/>
      <c r="AP1505" s="445"/>
      <c r="AQ1505" s="434"/>
      <c r="AR1505" s="451"/>
      <c r="AS1505" s="434"/>
      <c r="AT1505" s="389"/>
      <c r="AU1505" s="435"/>
      <c r="AV1505" s="364"/>
      <c r="AW1505" s="389"/>
      <c r="AX1505" s="365"/>
      <c r="AY1505" s="366"/>
      <c r="AZ1505" s="358"/>
      <c r="BA1505" s="366"/>
      <c r="BB1505" s="358"/>
      <c r="BC1505" s="366"/>
      <c r="BD1505" s="367"/>
    </row>
    <row r="1506" spans="1:56" ht="21.75" thickBot="1" x14ac:dyDescent="0.4">
      <c r="A1506" s="368" t="s">
        <v>301</v>
      </c>
      <c r="B1506" s="820"/>
      <c r="C1506" s="821"/>
      <c r="D1506" s="821"/>
      <c r="E1506" s="821"/>
      <c r="F1506" s="821"/>
      <c r="G1506" s="822"/>
      <c r="H1506" s="819"/>
      <c r="I1506" s="819"/>
      <c r="J1506" s="355"/>
      <c r="Q1506" s="364"/>
      <c r="R1506" s="388"/>
      <c r="S1506" s="364"/>
      <c r="T1506" s="445"/>
      <c r="U1506" s="388"/>
      <c r="V1506" s="445"/>
      <c r="W1506" s="388"/>
      <c r="X1506" s="445"/>
      <c r="Y1506" s="364"/>
      <c r="Z1506" s="388"/>
      <c r="AA1506" s="364"/>
      <c r="AB1506" s="445"/>
      <c r="AC1506" s="388"/>
      <c r="AD1506" s="445"/>
      <c r="AE1506" s="364"/>
      <c r="AF1506" s="388"/>
      <c r="AG1506" s="364"/>
      <c r="AH1506" s="445"/>
      <c r="AI1506" s="388"/>
      <c r="AJ1506" s="445"/>
      <c r="AK1506" s="364"/>
      <c r="AL1506" s="388"/>
      <c r="AM1506" s="364"/>
      <c r="AN1506" s="445"/>
      <c r="AO1506" s="388"/>
      <c r="AP1506" s="445"/>
      <c r="AQ1506" s="434"/>
      <c r="AR1506" s="451"/>
      <c r="AS1506" s="434"/>
      <c r="AT1506" s="389"/>
      <c r="AU1506" s="435"/>
      <c r="AV1506" s="364"/>
      <c r="AW1506" s="389"/>
      <c r="AX1506" s="365"/>
      <c r="AY1506" s="366"/>
      <c r="AZ1506" s="358"/>
      <c r="BA1506" s="366"/>
      <c r="BB1506" s="358"/>
      <c r="BC1506" s="366"/>
      <c r="BD1506" s="367"/>
    </row>
    <row r="1507" spans="1:56" ht="21.75" thickBot="1" x14ac:dyDescent="0.4">
      <c r="A1507" s="368" t="s">
        <v>302</v>
      </c>
      <c r="B1507" s="820"/>
      <c r="C1507" s="821"/>
      <c r="D1507" s="821"/>
      <c r="E1507" s="821"/>
      <c r="F1507" s="821"/>
      <c r="G1507" s="822"/>
      <c r="H1507" s="819"/>
      <c r="I1507" s="819"/>
      <c r="J1507" s="355"/>
      <c r="Q1507" s="364"/>
      <c r="R1507" s="388"/>
      <c r="S1507" s="364"/>
      <c r="T1507" s="445"/>
      <c r="U1507" s="388"/>
      <c r="V1507" s="445"/>
      <c r="W1507" s="388"/>
      <c r="X1507" s="445"/>
      <c r="Y1507" s="364"/>
      <c r="Z1507" s="388"/>
      <c r="AA1507" s="364"/>
      <c r="AB1507" s="445"/>
      <c r="AC1507" s="388"/>
      <c r="AD1507" s="445"/>
      <c r="AE1507" s="364"/>
      <c r="AF1507" s="388"/>
      <c r="AG1507" s="364"/>
      <c r="AH1507" s="445"/>
      <c r="AI1507" s="388"/>
      <c r="AJ1507" s="445"/>
      <c r="AK1507" s="364"/>
      <c r="AL1507" s="388"/>
      <c r="AM1507" s="364"/>
      <c r="AN1507" s="445"/>
      <c r="AO1507" s="388"/>
      <c r="AP1507" s="445"/>
      <c r="AQ1507" s="434"/>
      <c r="AR1507" s="451"/>
      <c r="AS1507" s="434"/>
      <c r="AT1507" s="389"/>
      <c r="AU1507" s="435"/>
      <c r="AV1507" s="364"/>
      <c r="AW1507" s="389"/>
      <c r="AX1507" s="365"/>
      <c r="AY1507" s="366"/>
      <c r="AZ1507" s="358"/>
      <c r="BA1507" s="366"/>
      <c r="BB1507" s="358"/>
      <c r="BC1507" s="366"/>
      <c r="BD1507" s="367"/>
    </row>
    <row r="1508" spans="1:56" ht="21.75" thickBot="1" x14ac:dyDescent="0.4">
      <c r="A1508" s="368" t="s">
        <v>303</v>
      </c>
      <c r="B1508" s="820"/>
      <c r="C1508" s="821"/>
      <c r="D1508" s="821"/>
      <c r="E1508" s="821"/>
      <c r="F1508" s="821"/>
      <c r="G1508" s="822"/>
      <c r="H1508" s="819"/>
      <c r="I1508" s="819"/>
      <c r="J1508" s="355"/>
      <c r="Q1508" s="364"/>
      <c r="R1508" s="388"/>
      <c r="S1508" s="364"/>
      <c r="T1508" s="445"/>
      <c r="U1508" s="388"/>
      <c r="V1508" s="445"/>
      <c r="W1508" s="388"/>
      <c r="X1508" s="445"/>
      <c r="Y1508" s="364"/>
      <c r="Z1508" s="388"/>
      <c r="AA1508" s="364"/>
      <c r="AB1508" s="445"/>
      <c r="AC1508" s="388"/>
      <c r="AD1508" s="445"/>
      <c r="AE1508" s="364"/>
      <c r="AF1508" s="388"/>
      <c r="AG1508" s="364"/>
      <c r="AH1508" s="445"/>
      <c r="AI1508" s="388"/>
      <c r="AJ1508" s="445"/>
      <c r="AK1508" s="364"/>
      <c r="AL1508" s="388"/>
      <c r="AM1508" s="364"/>
      <c r="AN1508" s="445"/>
      <c r="AO1508" s="388"/>
      <c r="AP1508" s="445"/>
      <c r="AQ1508" s="434"/>
      <c r="AR1508" s="451"/>
      <c r="AS1508" s="434"/>
      <c r="AT1508" s="389"/>
      <c r="AU1508" s="435"/>
      <c r="AV1508" s="364"/>
      <c r="AW1508" s="389"/>
      <c r="AX1508" s="365"/>
      <c r="AY1508" s="366"/>
      <c r="AZ1508" s="358"/>
      <c r="BA1508" s="366"/>
      <c r="BB1508" s="358"/>
      <c r="BC1508" s="366"/>
      <c r="BD1508" s="367"/>
    </row>
    <row r="1509" spans="1:56" ht="21.75" thickBot="1" x14ac:dyDescent="0.4">
      <c r="A1509" s="368" t="s">
        <v>305</v>
      </c>
      <c r="B1509" s="820"/>
      <c r="C1509" s="821"/>
      <c r="D1509" s="821"/>
      <c r="E1509" s="821"/>
      <c r="F1509" s="821"/>
      <c r="G1509" s="822"/>
      <c r="H1509" s="819"/>
      <c r="I1509" s="819"/>
      <c r="J1509" s="355"/>
      <c r="Q1509" s="364"/>
      <c r="R1509" s="388"/>
      <c r="S1509" s="364"/>
      <c r="T1509" s="445"/>
      <c r="U1509" s="388"/>
      <c r="V1509" s="445"/>
      <c r="W1509" s="388"/>
      <c r="X1509" s="445"/>
      <c r="Y1509" s="364"/>
      <c r="Z1509" s="388"/>
      <c r="AA1509" s="364"/>
      <c r="AB1509" s="445"/>
      <c r="AC1509" s="388"/>
      <c r="AD1509" s="445"/>
      <c r="AE1509" s="364"/>
      <c r="AF1509" s="388"/>
      <c r="AG1509" s="364"/>
      <c r="AH1509" s="445"/>
      <c r="AI1509" s="388"/>
      <c r="AJ1509" s="445"/>
      <c r="AK1509" s="364"/>
      <c r="AL1509" s="388"/>
      <c r="AM1509" s="364"/>
      <c r="AN1509" s="445"/>
      <c r="AO1509" s="388"/>
      <c r="AP1509" s="445"/>
      <c r="AQ1509" s="434"/>
      <c r="AR1509" s="451"/>
      <c r="AS1509" s="434"/>
      <c r="AT1509" s="389"/>
      <c r="AU1509" s="435"/>
      <c r="AV1509" s="364"/>
      <c r="AW1509" s="389"/>
      <c r="AX1509" s="365"/>
      <c r="AY1509" s="366"/>
      <c r="AZ1509" s="358"/>
      <c r="BA1509" s="366"/>
      <c r="BB1509" s="358"/>
      <c r="BC1509" s="366"/>
      <c r="BD1509" s="367"/>
    </row>
    <row r="1510" spans="1:56" ht="36" x14ac:dyDescent="0.35">
      <c r="A1510" s="818" t="str">
        <f>CONCATENATE("Voluntário",J1510)</f>
        <v>Voluntário53</v>
      </c>
      <c r="B1510" s="818"/>
      <c r="C1510" s="818"/>
      <c r="D1510" s="818"/>
      <c r="E1510" s="818"/>
      <c r="F1510" s="818"/>
      <c r="G1510" s="818"/>
      <c r="H1510" s="818"/>
      <c r="I1510" s="818"/>
      <c r="J1510" s="355">
        <f>J1481+1</f>
        <v>53</v>
      </c>
      <c r="Q1510" s="396"/>
      <c r="S1510" s="396"/>
      <c r="T1510" s="396"/>
      <c r="V1510" s="396"/>
      <c r="X1510" s="396"/>
      <c r="Y1510" s="396"/>
      <c r="AA1510" s="396"/>
      <c r="AB1510" s="396"/>
      <c r="AD1510" s="396"/>
      <c r="AE1510" s="396"/>
      <c r="AG1510" s="396"/>
      <c r="AH1510" s="396"/>
      <c r="AJ1510" s="396"/>
      <c r="AK1510" s="396"/>
      <c r="AM1510" s="396"/>
      <c r="AN1510" s="396"/>
      <c r="AP1510" s="396"/>
      <c r="AV1510" s="396"/>
      <c r="AX1510" s="397"/>
      <c r="AY1510" s="398"/>
      <c r="AZ1510" s="399"/>
      <c r="BA1510" s="398"/>
      <c r="BB1510" s="399"/>
      <c r="BC1510" s="398"/>
      <c r="BD1510" s="398"/>
    </row>
    <row r="1511" spans="1:56" ht="21" x14ac:dyDescent="0.35">
      <c r="A1511" s="355"/>
      <c r="B1511" s="355"/>
      <c r="C1511" s="355"/>
      <c r="D1511" s="355"/>
      <c r="E1511" s="355"/>
      <c r="F1511" s="355"/>
      <c r="G1511" s="355"/>
      <c r="H1511" s="355"/>
      <c r="I1511" s="355"/>
      <c r="J1511" s="355"/>
      <c r="Q1511" s="396"/>
      <c r="S1511" s="396"/>
      <c r="T1511" s="396"/>
      <c r="V1511" s="396"/>
      <c r="X1511" s="396"/>
      <c r="Y1511" s="396"/>
      <c r="AA1511" s="396"/>
      <c r="AB1511" s="396"/>
      <c r="AD1511" s="396"/>
      <c r="AE1511" s="396"/>
      <c r="AG1511" s="396"/>
      <c r="AH1511" s="396"/>
      <c r="AJ1511" s="396"/>
      <c r="AK1511" s="396"/>
      <c r="AM1511" s="396"/>
      <c r="AN1511" s="396"/>
      <c r="AP1511" s="396"/>
      <c r="AV1511" s="396"/>
      <c r="AX1511" s="397"/>
      <c r="AY1511" s="398"/>
      <c r="AZ1511" s="399"/>
      <c r="BA1511" s="398"/>
      <c r="BB1511" s="399"/>
      <c r="BC1511" s="398"/>
      <c r="BD1511" s="398"/>
    </row>
    <row r="1512" spans="1:56" ht="21" x14ac:dyDescent="0.35">
      <c r="A1512" s="356" t="s">
        <v>271</v>
      </c>
      <c r="B1512" s="819"/>
      <c r="C1512" s="819"/>
      <c r="D1512" s="819"/>
      <c r="E1512" s="819"/>
      <c r="F1512" s="819"/>
      <c r="G1512" s="819"/>
      <c r="H1512" s="819"/>
      <c r="I1512" s="819"/>
      <c r="J1512" s="355"/>
      <c r="Q1512" s="396"/>
      <c r="S1512" s="396"/>
      <c r="T1512" s="396"/>
      <c r="V1512" s="396"/>
      <c r="X1512" s="396"/>
      <c r="Y1512" s="396"/>
      <c r="AA1512" s="396"/>
      <c r="AB1512" s="396"/>
      <c r="AD1512" s="396"/>
      <c r="AE1512" s="396"/>
      <c r="AG1512" s="396"/>
      <c r="AH1512" s="396"/>
      <c r="AJ1512" s="396"/>
      <c r="AK1512" s="396"/>
      <c r="AM1512" s="396"/>
      <c r="AN1512" s="396"/>
      <c r="AP1512" s="396"/>
      <c r="AV1512" s="396"/>
      <c r="AX1512" s="397"/>
      <c r="AY1512" s="398"/>
      <c r="AZ1512" s="399"/>
      <c r="BA1512" s="398"/>
      <c r="BB1512" s="399"/>
      <c r="BC1512" s="398"/>
      <c r="BD1512" s="398"/>
    </row>
    <row r="1513" spans="1:56" ht="21" x14ac:dyDescent="0.35">
      <c r="A1513" s="356" t="s">
        <v>272</v>
      </c>
      <c r="B1513" s="819"/>
      <c r="C1513" s="819"/>
      <c r="D1513" s="819"/>
      <c r="E1513" s="819"/>
      <c r="F1513" s="819"/>
      <c r="G1513" s="819"/>
      <c r="H1513" s="819"/>
      <c r="I1513" s="819"/>
      <c r="J1513" s="355"/>
      <c r="Q1513" s="396"/>
      <c r="S1513" s="396"/>
      <c r="T1513" s="396"/>
      <c r="V1513" s="396"/>
      <c r="X1513" s="396"/>
      <c r="Y1513" s="396"/>
      <c r="AA1513" s="396"/>
      <c r="AB1513" s="396"/>
      <c r="AD1513" s="396"/>
      <c r="AE1513" s="396"/>
      <c r="AG1513" s="396"/>
      <c r="AH1513" s="396"/>
      <c r="AJ1513" s="396"/>
      <c r="AK1513" s="396"/>
      <c r="AM1513" s="396"/>
      <c r="AN1513" s="396"/>
      <c r="AP1513" s="396"/>
      <c r="AV1513" s="396"/>
      <c r="AX1513" s="397"/>
      <c r="AY1513" s="398"/>
      <c r="AZ1513" s="399"/>
      <c r="BA1513" s="398"/>
      <c r="BB1513" s="399"/>
      <c r="BC1513" s="398"/>
      <c r="BD1513" s="398"/>
    </row>
    <row r="1514" spans="1:56" ht="21" x14ac:dyDescent="0.35">
      <c r="A1514" s="356" t="s">
        <v>273</v>
      </c>
      <c r="B1514" s="819"/>
      <c r="C1514" s="819"/>
      <c r="D1514" s="819"/>
      <c r="E1514" s="819"/>
      <c r="F1514" s="819"/>
      <c r="G1514" s="819"/>
      <c r="H1514" s="819"/>
      <c r="I1514" s="819"/>
      <c r="J1514" s="355"/>
      <c r="Q1514" s="396"/>
      <c r="S1514" s="396"/>
      <c r="T1514" s="396"/>
      <c r="V1514" s="396"/>
      <c r="X1514" s="396"/>
      <c r="Y1514" s="396"/>
      <c r="AA1514" s="396"/>
      <c r="AB1514" s="396"/>
      <c r="AD1514" s="396"/>
      <c r="AE1514" s="396"/>
      <c r="AG1514" s="396"/>
      <c r="AH1514" s="396"/>
      <c r="AJ1514" s="396"/>
      <c r="AK1514" s="396"/>
      <c r="AM1514" s="396"/>
      <c r="AN1514" s="396"/>
      <c r="AP1514" s="396"/>
      <c r="AV1514" s="396"/>
      <c r="AX1514" s="397"/>
      <c r="AY1514" s="398"/>
      <c r="AZ1514" s="399"/>
      <c r="BA1514" s="398"/>
      <c r="BB1514" s="399"/>
      <c r="BC1514" s="398"/>
      <c r="BD1514" s="398"/>
    </row>
    <row r="1515" spans="1:56" ht="21.75" thickBot="1" x14ac:dyDescent="0.4">
      <c r="A1515" s="355"/>
      <c r="B1515" s="355"/>
      <c r="C1515" s="355"/>
      <c r="D1515" s="355"/>
      <c r="E1515" s="355"/>
      <c r="F1515" s="355"/>
      <c r="G1515" s="355"/>
      <c r="H1515" s="355"/>
      <c r="I1515" s="355"/>
      <c r="J1515" s="355"/>
      <c r="Q1515" s="396"/>
      <c r="S1515" s="396"/>
      <c r="T1515" s="396"/>
      <c r="V1515" s="396"/>
      <c r="X1515" s="396"/>
      <c r="Y1515" s="396"/>
      <c r="AA1515" s="396"/>
      <c r="AB1515" s="396"/>
      <c r="AD1515" s="396"/>
      <c r="AE1515" s="396"/>
      <c r="AG1515" s="396"/>
      <c r="AH1515" s="396"/>
      <c r="AJ1515" s="396"/>
      <c r="AK1515" s="396"/>
      <c r="AM1515" s="396"/>
      <c r="AN1515" s="396"/>
      <c r="AP1515" s="396"/>
      <c r="AV1515" s="396"/>
      <c r="AX1515" s="397"/>
      <c r="AY1515" s="398"/>
      <c r="AZ1515" s="399"/>
      <c r="BA1515" s="398"/>
      <c r="BB1515" s="399"/>
      <c r="BC1515" s="398"/>
      <c r="BD1515" s="398"/>
    </row>
    <row r="1516" spans="1:56" ht="21.75" thickBot="1" x14ac:dyDescent="0.4">
      <c r="A1516" s="368" t="s">
        <v>275</v>
      </c>
      <c r="B1516" s="369"/>
      <c r="C1516" s="370"/>
      <c r="D1516" s="355"/>
      <c r="E1516" s="355"/>
      <c r="F1516" s="355"/>
      <c r="G1516" s="355"/>
      <c r="H1516" s="355"/>
      <c r="I1516" s="355"/>
      <c r="J1516" s="355"/>
      <c r="Q1516" s="364"/>
      <c r="R1516" s="388"/>
      <c r="S1516" s="364"/>
      <c r="T1516" s="445"/>
      <c r="U1516" s="388"/>
      <c r="V1516" s="445"/>
      <c r="W1516" s="388"/>
      <c r="X1516" s="445"/>
      <c r="Y1516" s="364"/>
      <c r="Z1516" s="388"/>
      <c r="AA1516" s="364"/>
      <c r="AB1516" s="445"/>
      <c r="AC1516" s="388"/>
      <c r="AD1516" s="445"/>
      <c r="AE1516" s="364"/>
      <c r="AF1516" s="388"/>
      <c r="AG1516" s="364"/>
      <c r="AH1516" s="445"/>
      <c r="AI1516" s="388"/>
      <c r="AJ1516" s="445"/>
      <c r="AK1516" s="364"/>
      <c r="AL1516" s="388"/>
      <c r="AM1516" s="364"/>
      <c r="AN1516" s="445"/>
      <c r="AO1516" s="388"/>
      <c r="AP1516" s="445"/>
      <c r="AQ1516" s="434"/>
      <c r="AR1516" s="451"/>
      <c r="AS1516" s="434"/>
      <c r="AT1516" s="389"/>
      <c r="AU1516" s="435"/>
      <c r="AV1516" s="364"/>
      <c r="AW1516" s="389"/>
      <c r="AX1516" s="365"/>
      <c r="AY1516" s="366"/>
      <c r="AZ1516" s="358"/>
      <c r="BA1516" s="366"/>
      <c r="BB1516" s="358"/>
      <c r="BC1516" s="366"/>
      <c r="BD1516" s="367"/>
    </row>
    <row r="1517" spans="1:56" ht="21.75" thickBot="1" x14ac:dyDescent="0.4">
      <c r="A1517" s="368" t="s">
        <v>276</v>
      </c>
      <c r="B1517" s="369"/>
      <c r="C1517" s="370"/>
      <c r="D1517" s="355"/>
      <c r="E1517" s="355"/>
      <c r="F1517" s="355"/>
      <c r="G1517" s="355"/>
      <c r="H1517" s="355"/>
      <c r="I1517" s="355"/>
      <c r="J1517" s="355"/>
      <c r="Q1517" s="364"/>
      <c r="R1517" s="388"/>
      <c r="S1517" s="364"/>
      <c r="T1517" s="445"/>
      <c r="U1517" s="388"/>
      <c r="V1517" s="445"/>
      <c r="W1517" s="388"/>
      <c r="X1517" s="445"/>
      <c r="Y1517" s="364"/>
      <c r="Z1517" s="388"/>
      <c r="AA1517" s="364"/>
      <c r="AB1517" s="445"/>
      <c r="AC1517" s="388"/>
      <c r="AD1517" s="445"/>
      <c r="AE1517" s="364"/>
      <c r="AF1517" s="388"/>
      <c r="AG1517" s="364"/>
      <c r="AH1517" s="445"/>
      <c r="AI1517" s="388"/>
      <c r="AJ1517" s="445"/>
      <c r="AK1517" s="364"/>
      <c r="AL1517" s="388"/>
      <c r="AM1517" s="364"/>
      <c r="AN1517" s="445"/>
      <c r="AO1517" s="388"/>
      <c r="AP1517" s="445"/>
      <c r="AQ1517" s="434"/>
      <c r="AR1517" s="451"/>
      <c r="AS1517" s="434"/>
      <c r="AT1517" s="389"/>
      <c r="AU1517" s="435"/>
      <c r="AV1517" s="364"/>
      <c r="AW1517" s="389"/>
      <c r="AX1517" s="365"/>
      <c r="AY1517" s="366"/>
      <c r="AZ1517" s="358"/>
      <c r="BA1517" s="366"/>
      <c r="BB1517" s="358"/>
      <c r="BC1517" s="366"/>
      <c r="BD1517" s="367"/>
    </row>
    <row r="1518" spans="1:56" ht="21.75" thickBot="1" x14ac:dyDescent="0.4">
      <c r="A1518" s="368" t="s">
        <v>277</v>
      </c>
      <c r="B1518" s="369"/>
      <c r="C1518" s="371"/>
      <c r="D1518" s="355"/>
      <c r="E1518" s="355"/>
      <c r="F1518" s="355"/>
      <c r="G1518" s="355"/>
      <c r="H1518" s="355"/>
      <c r="I1518" s="355"/>
      <c r="J1518" s="355"/>
      <c r="Q1518" s="364"/>
      <c r="R1518" s="388"/>
      <c r="S1518" s="364"/>
      <c r="T1518" s="445"/>
      <c r="U1518" s="388"/>
      <c r="V1518" s="445"/>
      <c r="W1518" s="388"/>
      <c r="X1518" s="445"/>
      <c r="Y1518" s="364"/>
      <c r="Z1518" s="388"/>
      <c r="AA1518" s="364"/>
      <c r="AB1518" s="445"/>
      <c r="AC1518" s="388"/>
      <c r="AD1518" s="445"/>
      <c r="AE1518" s="364"/>
      <c r="AF1518" s="388"/>
      <c r="AG1518" s="364"/>
      <c r="AH1518" s="445"/>
      <c r="AI1518" s="388"/>
      <c r="AJ1518" s="445"/>
      <c r="AK1518" s="364"/>
      <c r="AL1518" s="388"/>
      <c r="AM1518" s="364"/>
      <c r="AN1518" s="445"/>
      <c r="AO1518" s="388"/>
      <c r="AP1518" s="445"/>
      <c r="AQ1518" s="434"/>
      <c r="AR1518" s="451"/>
      <c r="AS1518" s="434"/>
      <c r="AT1518" s="389"/>
      <c r="AU1518" s="435"/>
      <c r="AV1518" s="364"/>
      <c r="AW1518" s="389"/>
      <c r="AX1518" s="365"/>
      <c r="AY1518" s="366"/>
      <c r="AZ1518" s="358"/>
      <c r="BA1518" s="366"/>
      <c r="BB1518" s="358"/>
      <c r="BC1518" s="366"/>
      <c r="BD1518" s="367"/>
    </row>
    <row r="1519" spans="1:56" ht="21.75" thickBot="1" x14ac:dyDescent="0.4">
      <c r="A1519" s="368" t="s">
        <v>278</v>
      </c>
      <c r="B1519" s="369"/>
      <c r="C1519" s="370"/>
      <c r="D1519" s="355"/>
      <c r="E1519" s="355"/>
      <c r="F1519" s="355"/>
      <c r="G1519" s="355"/>
      <c r="H1519" s="355"/>
      <c r="I1519" s="355"/>
      <c r="J1519" s="355"/>
      <c r="Q1519" s="364"/>
      <c r="R1519" s="388"/>
      <c r="S1519" s="364"/>
      <c r="T1519" s="445"/>
      <c r="U1519" s="388"/>
      <c r="V1519" s="445"/>
      <c r="W1519" s="388"/>
      <c r="X1519" s="445"/>
      <c r="Y1519" s="364"/>
      <c r="Z1519" s="388"/>
      <c r="AA1519" s="364"/>
      <c r="AB1519" s="445"/>
      <c r="AC1519" s="388"/>
      <c r="AD1519" s="445"/>
      <c r="AE1519" s="364"/>
      <c r="AF1519" s="388"/>
      <c r="AG1519" s="364"/>
      <c r="AH1519" s="445"/>
      <c r="AI1519" s="388"/>
      <c r="AJ1519" s="445"/>
      <c r="AK1519" s="364"/>
      <c r="AL1519" s="388"/>
      <c r="AM1519" s="364"/>
      <c r="AN1519" s="445"/>
      <c r="AO1519" s="388"/>
      <c r="AP1519" s="445"/>
      <c r="AQ1519" s="434"/>
      <c r="AR1519" s="451"/>
      <c r="AS1519" s="434"/>
      <c r="AT1519" s="389"/>
      <c r="AU1519" s="435"/>
      <c r="AV1519" s="364"/>
      <c r="AW1519" s="389"/>
      <c r="AX1519" s="365"/>
      <c r="AY1519" s="366"/>
      <c r="AZ1519" s="358"/>
      <c r="BA1519" s="366"/>
      <c r="BB1519" s="358"/>
      <c r="BC1519" s="366"/>
      <c r="BD1519" s="367"/>
    </row>
    <row r="1520" spans="1:56" ht="21.75" thickBot="1" x14ac:dyDescent="0.4">
      <c r="A1520" s="368" t="s">
        <v>279</v>
      </c>
      <c r="B1520" s="369"/>
      <c r="C1520" s="372"/>
      <c r="D1520" s="814" t="s">
        <v>280</v>
      </c>
      <c r="E1520" s="815"/>
      <c r="F1520" s="373" t="str">
        <f>IF(B1516&gt;0,B1520/B1516,"")</f>
        <v/>
      </c>
      <c r="G1520" s="368" t="s">
        <v>281</v>
      </c>
      <c r="H1520" s="374"/>
      <c r="I1520" s="375" t="str">
        <f>IF(B1516&gt;0,(F1520-F1521)/F1521,"")</f>
        <v/>
      </c>
      <c r="J1520" s="355"/>
      <c r="Q1520" s="364"/>
      <c r="R1520" s="388"/>
      <c r="S1520" s="364"/>
      <c r="T1520" s="445"/>
      <c r="U1520" s="388"/>
      <c r="V1520" s="445"/>
      <c r="W1520" s="388"/>
      <c r="X1520" s="445"/>
      <c r="Y1520" s="364"/>
      <c r="Z1520" s="388"/>
      <c r="AA1520" s="364"/>
      <c r="AB1520" s="445"/>
      <c r="AC1520" s="388"/>
      <c r="AD1520" s="445"/>
      <c r="AE1520" s="364"/>
      <c r="AF1520" s="388"/>
      <c r="AG1520" s="364"/>
      <c r="AH1520" s="445"/>
      <c r="AI1520" s="388"/>
      <c r="AJ1520" s="445"/>
      <c r="AK1520" s="364"/>
      <c r="AL1520" s="388"/>
      <c r="AM1520" s="364"/>
      <c r="AN1520" s="445"/>
      <c r="AO1520" s="388"/>
      <c r="AP1520" s="445"/>
      <c r="AQ1520" s="434"/>
      <c r="AR1520" s="451"/>
      <c r="AS1520" s="434"/>
      <c r="AT1520" s="389"/>
      <c r="AU1520" s="435"/>
      <c r="AV1520" s="364"/>
      <c r="AW1520" s="389"/>
      <c r="AX1520" s="365"/>
      <c r="AY1520" s="366"/>
      <c r="AZ1520" s="358"/>
      <c r="BA1520" s="366"/>
      <c r="BB1520" s="358"/>
      <c r="BC1520" s="366"/>
      <c r="BD1520" s="367"/>
    </row>
    <row r="1521" spans="1:56" ht="21.75" thickBot="1" x14ac:dyDescent="0.4">
      <c r="A1521" s="368" t="s">
        <v>282</v>
      </c>
      <c r="B1521" s="369"/>
      <c r="C1521" s="372"/>
      <c r="D1521" s="814" t="s">
        <v>280</v>
      </c>
      <c r="E1521" s="815"/>
      <c r="F1521" s="373" t="str">
        <f>IF(B1517&gt;0,B1521/B1517,"")</f>
        <v/>
      </c>
      <c r="G1521" s="376"/>
      <c r="H1521" s="377"/>
      <c r="I1521" s="378"/>
      <c r="J1521" s="355"/>
      <c r="Q1521" s="364"/>
      <c r="R1521" s="388"/>
      <c r="S1521" s="364"/>
      <c r="T1521" s="445"/>
      <c r="U1521" s="388"/>
      <c r="V1521" s="445"/>
      <c r="W1521" s="388"/>
      <c r="X1521" s="445"/>
      <c r="Y1521" s="364"/>
      <c r="Z1521" s="388"/>
      <c r="AA1521" s="364"/>
      <c r="AB1521" s="445"/>
      <c r="AC1521" s="388"/>
      <c r="AD1521" s="445"/>
      <c r="AE1521" s="364"/>
      <c r="AF1521" s="388"/>
      <c r="AG1521" s="364"/>
      <c r="AH1521" s="445"/>
      <c r="AI1521" s="388"/>
      <c r="AJ1521" s="445"/>
      <c r="AK1521" s="364"/>
      <c r="AL1521" s="388"/>
      <c r="AM1521" s="364"/>
      <c r="AN1521" s="445"/>
      <c r="AO1521" s="388"/>
      <c r="AP1521" s="445"/>
      <c r="AQ1521" s="434"/>
      <c r="AR1521" s="451"/>
      <c r="AS1521" s="434"/>
      <c r="AT1521" s="389"/>
      <c r="AU1521" s="435"/>
      <c r="AV1521" s="364"/>
      <c r="AW1521" s="389"/>
      <c r="AX1521" s="365"/>
      <c r="AY1521" s="366"/>
      <c r="AZ1521" s="358"/>
      <c r="BA1521" s="366"/>
      <c r="BB1521" s="358"/>
      <c r="BC1521" s="366"/>
      <c r="BD1521" s="367"/>
    </row>
    <row r="1522" spans="1:56" ht="21.75" thickBot="1" x14ac:dyDescent="0.4">
      <c r="A1522" s="368" t="s">
        <v>283</v>
      </c>
      <c r="B1522" s="369"/>
      <c r="C1522" s="372"/>
      <c r="D1522" s="814" t="s">
        <v>280</v>
      </c>
      <c r="E1522" s="815"/>
      <c r="F1522" s="373" t="str">
        <f>IF(B1518&gt;0,B1522/B1518,"")</f>
        <v/>
      </c>
      <c r="G1522" s="368" t="s">
        <v>284</v>
      </c>
      <c r="H1522" s="374"/>
      <c r="I1522" s="375" t="str">
        <f>IF(B1517&gt;0,(F1522-F1521)/F1521,"")</f>
        <v/>
      </c>
      <c r="J1522" s="355"/>
      <c r="Q1522" s="364"/>
      <c r="R1522" s="388"/>
      <c r="S1522" s="364"/>
      <c r="T1522" s="445"/>
      <c r="U1522" s="388"/>
      <c r="V1522" s="445"/>
      <c r="W1522" s="388"/>
      <c r="X1522" s="445"/>
      <c r="Y1522" s="364"/>
      <c r="Z1522" s="388"/>
      <c r="AA1522" s="364"/>
      <c r="AB1522" s="445"/>
      <c r="AC1522" s="388"/>
      <c r="AD1522" s="445"/>
      <c r="AE1522" s="364"/>
      <c r="AF1522" s="388"/>
      <c r="AG1522" s="364"/>
      <c r="AH1522" s="445"/>
      <c r="AI1522" s="388"/>
      <c r="AJ1522" s="445"/>
      <c r="AK1522" s="364"/>
      <c r="AL1522" s="388"/>
      <c r="AM1522" s="364"/>
      <c r="AN1522" s="445"/>
      <c r="AO1522" s="388"/>
      <c r="AP1522" s="445"/>
      <c r="AQ1522" s="434"/>
      <c r="AR1522" s="451"/>
      <c r="AS1522" s="434"/>
      <c r="AT1522" s="389"/>
      <c r="AU1522" s="435"/>
      <c r="AV1522" s="364"/>
      <c r="AW1522" s="389"/>
      <c r="AX1522" s="365"/>
      <c r="AY1522" s="366"/>
      <c r="AZ1522" s="358"/>
      <c r="BA1522" s="366"/>
      <c r="BB1522" s="358"/>
      <c r="BC1522" s="366"/>
      <c r="BD1522" s="367"/>
    </row>
    <row r="1523" spans="1:56" ht="21.75" thickBot="1" x14ac:dyDescent="0.4">
      <c r="A1523" s="368" t="s">
        <v>285</v>
      </c>
      <c r="B1523" s="369"/>
      <c r="C1523" s="372"/>
      <c r="D1523" s="814" t="s">
        <v>280</v>
      </c>
      <c r="E1523" s="815"/>
      <c r="F1523" s="373" t="str">
        <f>IF(B1519&gt;0,B1523/B1519,"")</f>
        <v/>
      </c>
      <c r="G1523" s="368" t="s">
        <v>286</v>
      </c>
      <c r="H1523" s="374"/>
      <c r="I1523" s="375" t="str">
        <f>IF(B1518&gt;0,(F1523-F1521)/F1521,"")</f>
        <v/>
      </c>
      <c r="J1523" s="355"/>
      <c r="Q1523" s="364"/>
      <c r="R1523" s="388"/>
      <c r="S1523" s="364"/>
      <c r="T1523" s="445"/>
      <c r="U1523" s="388"/>
      <c r="V1523" s="445"/>
      <c r="W1523" s="388"/>
      <c r="X1523" s="445"/>
      <c r="Y1523" s="364"/>
      <c r="Z1523" s="388"/>
      <c r="AA1523" s="364"/>
      <c r="AB1523" s="445"/>
      <c r="AC1523" s="388"/>
      <c r="AD1523" s="445"/>
      <c r="AE1523" s="364"/>
      <c r="AF1523" s="388"/>
      <c r="AG1523" s="364"/>
      <c r="AH1523" s="445"/>
      <c r="AI1523" s="388"/>
      <c r="AJ1523" s="445"/>
      <c r="AK1523" s="364"/>
      <c r="AL1523" s="388"/>
      <c r="AM1523" s="364"/>
      <c r="AN1523" s="445"/>
      <c r="AO1523" s="388"/>
      <c r="AP1523" s="445"/>
      <c r="AQ1523" s="434"/>
      <c r="AR1523" s="451"/>
      <c r="AS1523" s="434"/>
      <c r="AT1523" s="389"/>
      <c r="AU1523" s="435"/>
      <c r="AV1523" s="364"/>
      <c r="AW1523" s="389"/>
      <c r="AX1523" s="365"/>
      <c r="AY1523" s="366"/>
      <c r="AZ1523" s="358"/>
      <c r="BA1523" s="366"/>
      <c r="BB1523" s="358"/>
      <c r="BC1523" s="366"/>
      <c r="BD1523" s="367"/>
    </row>
    <row r="1524" spans="1:56" ht="21.75" thickBot="1" x14ac:dyDescent="0.4">
      <c r="A1524" s="368" t="s">
        <v>287</v>
      </c>
      <c r="B1524" s="369"/>
      <c r="C1524" s="372"/>
      <c r="D1524" s="814" t="s">
        <v>288</v>
      </c>
      <c r="E1524" s="815"/>
      <c r="F1524" s="373" t="str">
        <f>IF(B1520&gt;0,B1524/B1516,"")</f>
        <v/>
      </c>
      <c r="G1524" s="368" t="s">
        <v>281</v>
      </c>
      <c r="H1524" s="374"/>
      <c r="I1524" s="375" t="str">
        <f>IF(B1520&gt;0,(F1524-F1525)/F1525,"")</f>
        <v/>
      </c>
      <c r="J1524" s="355"/>
      <c r="Q1524" s="364"/>
      <c r="R1524" s="388"/>
      <c r="S1524" s="364"/>
      <c r="T1524" s="445"/>
      <c r="U1524" s="388"/>
      <c r="V1524" s="445"/>
      <c r="W1524" s="388"/>
      <c r="X1524" s="445"/>
      <c r="Y1524" s="364"/>
      <c r="Z1524" s="388"/>
      <c r="AA1524" s="364"/>
      <c r="AB1524" s="445"/>
      <c r="AC1524" s="388"/>
      <c r="AD1524" s="445"/>
      <c r="AE1524" s="364"/>
      <c r="AF1524" s="388"/>
      <c r="AG1524" s="364"/>
      <c r="AH1524" s="445"/>
      <c r="AI1524" s="388"/>
      <c r="AJ1524" s="445"/>
      <c r="AK1524" s="364"/>
      <c r="AL1524" s="388"/>
      <c r="AM1524" s="364"/>
      <c r="AN1524" s="445"/>
      <c r="AO1524" s="388"/>
      <c r="AP1524" s="445"/>
      <c r="AQ1524" s="434"/>
      <c r="AR1524" s="451"/>
      <c r="AS1524" s="434"/>
      <c r="AT1524" s="389"/>
      <c r="AU1524" s="435"/>
      <c r="AV1524" s="364"/>
      <c r="AW1524" s="389"/>
      <c r="AX1524" s="365"/>
      <c r="AY1524" s="366"/>
      <c r="AZ1524" s="358"/>
      <c r="BA1524" s="366"/>
      <c r="BB1524" s="358"/>
      <c r="BC1524" s="366"/>
      <c r="BD1524" s="367"/>
    </row>
    <row r="1525" spans="1:56" ht="21.75" thickBot="1" x14ac:dyDescent="0.4">
      <c r="A1525" s="368" t="s">
        <v>289</v>
      </c>
      <c r="B1525" s="369"/>
      <c r="C1525" s="372"/>
      <c r="D1525" s="816" t="s">
        <v>288</v>
      </c>
      <c r="E1525" s="817"/>
      <c r="F1525" s="373" t="str">
        <f>IF(B1521&gt;0,B1525/B1517,"")</f>
        <v/>
      </c>
      <c r="G1525" s="379"/>
      <c r="H1525" s="372"/>
      <c r="I1525" s="380"/>
      <c r="J1525" s="355"/>
      <c r="Q1525" s="364"/>
      <c r="R1525" s="388"/>
      <c r="S1525" s="364"/>
      <c r="T1525" s="445"/>
      <c r="U1525" s="388"/>
      <c r="V1525" s="445"/>
      <c r="W1525" s="388"/>
      <c r="X1525" s="445"/>
      <c r="Y1525" s="364"/>
      <c r="Z1525" s="388"/>
      <c r="AA1525" s="364"/>
      <c r="AB1525" s="445"/>
      <c r="AC1525" s="388"/>
      <c r="AD1525" s="445"/>
      <c r="AE1525" s="364"/>
      <c r="AF1525" s="388"/>
      <c r="AG1525" s="364"/>
      <c r="AH1525" s="445"/>
      <c r="AI1525" s="388"/>
      <c r="AJ1525" s="445"/>
      <c r="AK1525" s="364"/>
      <c r="AL1525" s="388"/>
      <c r="AM1525" s="364"/>
      <c r="AN1525" s="445"/>
      <c r="AO1525" s="388"/>
      <c r="AP1525" s="445"/>
      <c r="AQ1525" s="434"/>
      <c r="AR1525" s="451"/>
      <c r="AS1525" s="434"/>
      <c r="AT1525" s="389"/>
      <c r="AU1525" s="435"/>
      <c r="AV1525" s="364"/>
      <c r="AW1525" s="389"/>
      <c r="AX1525" s="365"/>
      <c r="AY1525" s="366"/>
      <c r="AZ1525" s="358"/>
      <c r="BA1525" s="366"/>
      <c r="BB1525" s="358"/>
      <c r="BC1525" s="366"/>
      <c r="BD1525" s="367"/>
    </row>
    <row r="1526" spans="1:56" ht="21.75" thickBot="1" x14ac:dyDescent="0.4">
      <c r="A1526" s="368" t="s">
        <v>290</v>
      </c>
      <c r="B1526" s="369"/>
      <c r="C1526" s="372"/>
      <c r="D1526" s="814" t="s">
        <v>288</v>
      </c>
      <c r="E1526" s="815"/>
      <c r="F1526" s="373" t="str">
        <f>IF(B1522&gt;0,B1526/B1518,"")</f>
        <v/>
      </c>
      <c r="G1526" s="368" t="s">
        <v>284</v>
      </c>
      <c r="H1526" s="374"/>
      <c r="I1526" s="375" t="str">
        <f>IF(B1521&gt;0,(F1526-F1525)/F1525,"")</f>
        <v/>
      </c>
      <c r="J1526" s="355"/>
      <c r="Q1526" s="364"/>
      <c r="R1526" s="388"/>
      <c r="S1526" s="364"/>
      <c r="T1526" s="445"/>
      <c r="U1526" s="388"/>
      <c r="V1526" s="445"/>
      <c r="W1526" s="388"/>
      <c r="X1526" s="445"/>
      <c r="Y1526" s="364"/>
      <c r="Z1526" s="388"/>
      <c r="AA1526" s="364"/>
      <c r="AB1526" s="445"/>
      <c r="AC1526" s="388"/>
      <c r="AD1526" s="445"/>
      <c r="AE1526" s="364"/>
      <c r="AF1526" s="388"/>
      <c r="AG1526" s="364"/>
      <c r="AH1526" s="445"/>
      <c r="AI1526" s="388"/>
      <c r="AJ1526" s="445"/>
      <c r="AK1526" s="364"/>
      <c r="AL1526" s="388"/>
      <c r="AM1526" s="364"/>
      <c r="AN1526" s="445"/>
      <c r="AO1526" s="388"/>
      <c r="AP1526" s="445"/>
      <c r="AQ1526" s="434"/>
      <c r="AR1526" s="451"/>
      <c r="AS1526" s="434"/>
      <c r="AT1526" s="389"/>
      <c r="AU1526" s="435"/>
      <c r="AV1526" s="364"/>
      <c r="AW1526" s="389"/>
      <c r="AX1526" s="365"/>
      <c r="AY1526" s="366"/>
      <c r="AZ1526" s="358"/>
      <c r="BA1526" s="366"/>
      <c r="BB1526" s="358"/>
      <c r="BC1526" s="366"/>
      <c r="BD1526" s="367"/>
    </row>
    <row r="1527" spans="1:56" ht="21.75" thickBot="1" x14ac:dyDescent="0.4">
      <c r="A1527" s="368" t="s">
        <v>291</v>
      </c>
      <c r="B1527" s="369"/>
      <c r="C1527" s="372"/>
      <c r="D1527" s="814" t="s">
        <v>288</v>
      </c>
      <c r="E1527" s="815"/>
      <c r="F1527" s="373" t="str">
        <f>IF(B1523&gt;0,B1527/B1519,"")</f>
        <v/>
      </c>
      <c r="G1527" s="368" t="s">
        <v>286</v>
      </c>
      <c r="H1527" s="374"/>
      <c r="I1527" s="375" t="str">
        <f>IF(B1522&gt;0,(F1527-F1525)/F1525,"")</f>
        <v/>
      </c>
      <c r="J1527" s="355"/>
      <c r="Q1527" s="364"/>
      <c r="R1527" s="388"/>
      <c r="S1527" s="364"/>
      <c r="T1527" s="445"/>
      <c r="U1527" s="388"/>
      <c r="V1527" s="445"/>
      <c r="W1527" s="388"/>
      <c r="X1527" s="445"/>
      <c r="Y1527" s="364"/>
      <c r="Z1527" s="388"/>
      <c r="AA1527" s="364"/>
      <c r="AB1527" s="445"/>
      <c r="AC1527" s="388"/>
      <c r="AD1527" s="445"/>
      <c r="AE1527" s="364"/>
      <c r="AF1527" s="388"/>
      <c r="AG1527" s="364"/>
      <c r="AH1527" s="445"/>
      <c r="AI1527" s="388"/>
      <c r="AJ1527" s="445"/>
      <c r="AK1527" s="364"/>
      <c r="AL1527" s="388"/>
      <c r="AM1527" s="364"/>
      <c r="AN1527" s="445"/>
      <c r="AO1527" s="388"/>
      <c r="AP1527" s="445"/>
      <c r="AQ1527" s="434"/>
      <c r="AR1527" s="451"/>
      <c r="AS1527" s="434"/>
      <c r="AT1527" s="389"/>
      <c r="AU1527" s="435"/>
      <c r="AV1527" s="364"/>
      <c r="AW1527" s="389"/>
      <c r="AX1527" s="365"/>
      <c r="AY1527" s="366"/>
      <c r="AZ1527" s="358"/>
      <c r="BA1527" s="366"/>
      <c r="BB1527" s="358"/>
      <c r="BC1527" s="366"/>
      <c r="BD1527" s="367"/>
    </row>
    <row r="1528" spans="1:56" ht="21.75" thickBot="1" x14ac:dyDescent="0.4">
      <c r="A1528" s="368" t="s">
        <v>292</v>
      </c>
      <c r="B1528" s="381"/>
      <c r="C1528" s="372"/>
      <c r="D1528" s="368" t="s">
        <v>281</v>
      </c>
      <c r="E1528" s="374"/>
      <c r="F1528" s="375" t="str">
        <f>IF(B1528&gt;0,(B1528-B1529)/B1529,"")</f>
        <v/>
      </c>
      <c r="G1528" s="355"/>
      <c r="H1528" s="355"/>
      <c r="I1528" s="355"/>
      <c r="J1528" s="355"/>
      <c r="Q1528" s="364"/>
      <c r="R1528" s="388"/>
      <c r="S1528" s="364"/>
      <c r="T1528" s="445"/>
      <c r="U1528" s="388"/>
      <c r="V1528" s="445"/>
      <c r="W1528" s="388"/>
      <c r="X1528" s="445"/>
      <c r="Y1528" s="364"/>
      <c r="Z1528" s="388"/>
      <c r="AA1528" s="364"/>
      <c r="AB1528" s="445"/>
      <c r="AC1528" s="388"/>
      <c r="AD1528" s="445"/>
      <c r="AE1528" s="364"/>
      <c r="AF1528" s="388"/>
      <c r="AG1528" s="364"/>
      <c r="AH1528" s="445"/>
      <c r="AI1528" s="388"/>
      <c r="AJ1528" s="445"/>
      <c r="AK1528" s="364"/>
      <c r="AL1528" s="388"/>
      <c r="AM1528" s="364"/>
      <c r="AN1528" s="445"/>
      <c r="AO1528" s="388"/>
      <c r="AP1528" s="445"/>
      <c r="AQ1528" s="434"/>
      <c r="AR1528" s="451"/>
      <c r="AS1528" s="434"/>
      <c r="AT1528" s="389"/>
      <c r="AU1528" s="435"/>
      <c r="AV1528" s="364"/>
      <c r="AW1528" s="389"/>
      <c r="AX1528" s="365"/>
      <c r="AY1528" s="366"/>
      <c r="AZ1528" s="358"/>
      <c r="BA1528" s="366"/>
      <c r="BB1528" s="358"/>
      <c r="BC1528" s="366"/>
      <c r="BD1528" s="367"/>
    </row>
    <row r="1529" spans="1:56" ht="21.75" thickBot="1" x14ac:dyDescent="0.4">
      <c r="A1529" s="368" t="s">
        <v>293</v>
      </c>
      <c r="B1529" s="381"/>
      <c r="C1529" s="372"/>
      <c r="D1529" s="382"/>
      <c r="E1529" s="372"/>
      <c r="F1529" s="380"/>
      <c r="G1529" s="355"/>
      <c r="H1529" s="355"/>
      <c r="I1529" s="355"/>
      <c r="J1529" s="355"/>
      <c r="Q1529" s="364"/>
      <c r="R1529" s="388"/>
      <c r="S1529" s="364"/>
      <c r="T1529" s="445"/>
      <c r="U1529" s="388"/>
      <c r="V1529" s="445"/>
      <c r="W1529" s="388"/>
      <c r="X1529" s="445"/>
      <c r="Y1529" s="364"/>
      <c r="Z1529" s="388"/>
      <c r="AA1529" s="364"/>
      <c r="AB1529" s="445"/>
      <c r="AC1529" s="388"/>
      <c r="AD1529" s="445"/>
      <c r="AE1529" s="364"/>
      <c r="AF1529" s="388"/>
      <c r="AG1529" s="364"/>
      <c r="AH1529" s="445"/>
      <c r="AI1529" s="388"/>
      <c r="AJ1529" s="445"/>
      <c r="AK1529" s="364"/>
      <c r="AL1529" s="388"/>
      <c r="AM1529" s="364"/>
      <c r="AN1529" s="445"/>
      <c r="AO1529" s="388"/>
      <c r="AP1529" s="445"/>
      <c r="AQ1529" s="434"/>
      <c r="AR1529" s="451"/>
      <c r="AS1529" s="434"/>
      <c r="AT1529" s="389"/>
      <c r="AU1529" s="435"/>
      <c r="AV1529" s="364"/>
      <c r="AW1529" s="389"/>
      <c r="AX1529" s="365"/>
      <c r="AY1529" s="366"/>
      <c r="AZ1529" s="358"/>
      <c r="BA1529" s="366"/>
      <c r="BB1529" s="358"/>
      <c r="BC1529" s="366"/>
      <c r="BD1529" s="367"/>
    </row>
    <row r="1530" spans="1:56" ht="21.75" thickBot="1" x14ac:dyDescent="0.4">
      <c r="A1530" s="368" t="s">
        <v>294</v>
      </c>
      <c r="B1530" s="381"/>
      <c r="C1530" s="372"/>
      <c r="D1530" s="368" t="s">
        <v>284</v>
      </c>
      <c r="E1530" s="374"/>
      <c r="F1530" s="375" t="str">
        <f>IF(B1530&gt;0,(B1530-B1529)/B1529,"")</f>
        <v/>
      </c>
      <c r="G1530" s="355"/>
      <c r="H1530" s="355"/>
      <c r="I1530" s="355"/>
      <c r="J1530" s="355"/>
      <c r="Q1530" s="364"/>
      <c r="R1530" s="388"/>
      <c r="S1530" s="364"/>
      <c r="T1530" s="445"/>
      <c r="U1530" s="388"/>
      <c r="V1530" s="445"/>
      <c r="W1530" s="388"/>
      <c r="X1530" s="445"/>
      <c r="Y1530" s="364"/>
      <c r="Z1530" s="388"/>
      <c r="AA1530" s="364"/>
      <c r="AB1530" s="445"/>
      <c r="AC1530" s="388"/>
      <c r="AD1530" s="445"/>
      <c r="AE1530" s="364"/>
      <c r="AF1530" s="388"/>
      <c r="AG1530" s="364"/>
      <c r="AH1530" s="445"/>
      <c r="AI1530" s="388"/>
      <c r="AJ1530" s="445"/>
      <c r="AK1530" s="364"/>
      <c r="AL1530" s="388"/>
      <c r="AM1530" s="364"/>
      <c r="AN1530" s="445"/>
      <c r="AO1530" s="388"/>
      <c r="AP1530" s="445"/>
      <c r="AQ1530" s="434"/>
      <c r="AR1530" s="451"/>
      <c r="AS1530" s="434"/>
      <c r="AT1530" s="389"/>
      <c r="AU1530" s="435"/>
      <c r="AV1530" s="364"/>
      <c r="AW1530" s="389"/>
      <c r="AX1530" s="365"/>
      <c r="AY1530" s="366"/>
      <c r="AZ1530" s="358"/>
      <c r="BA1530" s="366"/>
      <c r="BB1530" s="358"/>
      <c r="BC1530" s="366"/>
      <c r="BD1530" s="367"/>
    </row>
    <row r="1531" spans="1:56" ht="21.75" thickBot="1" x14ac:dyDescent="0.4">
      <c r="A1531" s="368" t="s">
        <v>295</v>
      </c>
      <c r="B1531" s="381"/>
      <c r="C1531" s="372"/>
      <c r="D1531" s="368" t="s">
        <v>286</v>
      </c>
      <c r="E1531" s="374"/>
      <c r="F1531" s="375" t="str">
        <f>IF(B1531&gt;0,(B1531-B1529)/B1529,"")</f>
        <v/>
      </c>
      <c r="G1531" s="355"/>
      <c r="H1531" s="355"/>
      <c r="I1531" s="355"/>
      <c r="J1531" s="355"/>
      <c r="Q1531" s="364"/>
      <c r="R1531" s="388"/>
      <c r="S1531" s="364"/>
      <c r="T1531" s="445"/>
      <c r="U1531" s="388"/>
      <c r="V1531" s="445"/>
      <c r="W1531" s="388"/>
      <c r="X1531" s="445"/>
      <c r="Y1531" s="364"/>
      <c r="Z1531" s="388"/>
      <c r="AA1531" s="364"/>
      <c r="AB1531" s="445"/>
      <c r="AC1531" s="388"/>
      <c r="AD1531" s="445"/>
      <c r="AE1531" s="364"/>
      <c r="AF1531" s="388"/>
      <c r="AG1531" s="364"/>
      <c r="AH1531" s="445"/>
      <c r="AI1531" s="388"/>
      <c r="AJ1531" s="445"/>
      <c r="AK1531" s="364"/>
      <c r="AL1531" s="388"/>
      <c r="AM1531" s="364"/>
      <c r="AN1531" s="445"/>
      <c r="AO1531" s="388"/>
      <c r="AP1531" s="445"/>
      <c r="AQ1531" s="434"/>
      <c r="AR1531" s="451"/>
      <c r="AS1531" s="434"/>
      <c r="AT1531" s="389"/>
      <c r="AU1531" s="435"/>
      <c r="AV1531" s="364"/>
      <c r="AW1531" s="389"/>
      <c r="AX1531" s="365"/>
      <c r="AY1531" s="366"/>
      <c r="AZ1531" s="358"/>
      <c r="BA1531" s="366"/>
      <c r="BB1531" s="358"/>
      <c r="BC1531" s="366"/>
      <c r="BD1531" s="367"/>
    </row>
    <row r="1532" spans="1:56" ht="21.75" thickBot="1" x14ac:dyDescent="0.4">
      <c r="A1532" s="355"/>
      <c r="B1532" s="355"/>
      <c r="C1532" s="355"/>
      <c r="D1532" s="355"/>
      <c r="E1532" s="355"/>
      <c r="F1532" s="383"/>
      <c r="G1532" s="355"/>
      <c r="H1532" s="823" t="s">
        <v>296</v>
      </c>
      <c r="I1532" s="823"/>
      <c r="J1532" s="355"/>
      <c r="Q1532" s="364"/>
      <c r="R1532" s="388"/>
      <c r="S1532" s="364"/>
      <c r="T1532" s="445"/>
      <c r="U1532" s="388"/>
      <c r="V1532" s="445"/>
      <c r="W1532" s="388"/>
      <c r="X1532" s="445"/>
      <c r="Y1532" s="364"/>
      <c r="Z1532" s="388"/>
      <c r="AA1532" s="364"/>
      <c r="AB1532" s="445"/>
      <c r="AC1532" s="388"/>
      <c r="AD1532" s="445"/>
      <c r="AE1532" s="364"/>
      <c r="AF1532" s="388"/>
      <c r="AG1532" s="364"/>
      <c r="AH1532" s="445"/>
      <c r="AI1532" s="388"/>
      <c r="AJ1532" s="445"/>
      <c r="AK1532" s="364"/>
      <c r="AL1532" s="388"/>
      <c r="AM1532" s="364"/>
      <c r="AN1532" s="445"/>
      <c r="AO1532" s="388"/>
      <c r="AP1532" s="445"/>
      <c r="AQ1532" s="434"/>
      <c r="AR1532" s="451"/>
      <c r="AS1532" s="434"/>
      <c r="AT1532" s="389"/>
      <c r="AU1532" s="435"/>
      <c r="AV1532" s="364"/>
      <c r="AW1532" s="389"/>
      <c r="AX1532" s="365"/>
      <c r="AY1532" s="366"/>
      <c r="AZ1532" s="358"/>
      <c r="BA1532" s="366"/>
      <c r="BB1532" s="358"/>
      <c r="BC1532" s="366"/>
      <c r="BD1532" s="367"/>
    </row>
    <row r="1533" spans="1:56" ht="21.75" thickBot="1" x14ac:dyDescent="0.4">
      <c r="A1533" s="368" t="s">
        <v>297</v>
      </c>
      <c r="B1533" s="820"/>
      <c r="C1533" s="821"/>
      <c r="D1533" s="821"/>
      <c r="E1533" s="821"/>
      <c r="F1533" s="821"/>
      <c r="G1533" s="822"/>
      <c r="H1533" s="819"/>
      <c r="I1533" s="819"/>
      <c r="J1533" s="355"/>
      <c r="Q1533" s="364"/>
      <c r="R1533" s="388"/>
      <c r="S1533" s="364"/>
      <c r="T1533" s="445"/>
      <c r="U1533" s="388"/>
      <c r="V1533" s="445"/>
      <c r="W1533" s="388"/>
      <c r="X1533" s="445"/>
      <c r="Y1533" s="364"/>
      <c r="Z1533" s="388"/>
      <c r="AA1533" s="364"/>
      <c r="AB1533" s="445"/>
      <c r="AC1533" s="388"/>
      <c r="AD1533" s="445"/>
      <c r="AE1533" s="364"/>
      <c r="AF1533" s="388"/>
      <c r="AG1533" s="364"/>
      <c r="AH1533" s="445"/>
      <c r="AI1533" s="388"/>
      <c r="AJ1533" s="445"/>
      <c r="AK1533" s="364"/>
      <c r="AL1533" s="388"/>
      <c r="AM1533" s="364"/>
      <c r="AN1533" s="445"/>
      <c r="AO1533" s="388"/>
      <c r="AP1533" s="445"/>
      <c r="AQ1533" s="434"/>
      <c r="AR1533" s="451"/>
      <c r="AS1533" s="434"/>
      <c r="AT1533" s="389"/>
      <c r="AU1533" s="435"/>
      <c r="AV1533" s="364"/>
      <c r="AW1533" s="389"/>
      <c r="AX1533" s="365"/>
      <c r="AY1533" s="366"/>
      <c r="AZ1533" s="358"/>
      <c r="BA1533" s="366"/>
      <c r="BB1533" s="358"/>
      <c r="BC1533" s="366"/>
      <c r="BD1533" s="367"/>
    </row>
    <row r="1534" spans="1:56" ht="21.75" thickBot="1" x14ac:dyDescent="0.4">
      <c r="A1534" s="368" t="s">
        <v>299</v>
      </c>
      <c r="B1534" s="820"/>
      <c r="C1534" s="821"/>
      <c r="D1534" s="821"/>
      <c r="E1534" s="821"/>
      <c r="F1534" s="821"/>
      <c r="G1534" s="822"/>
      <c r="H1534" s="819"/>
      <c r="I1534" s="819"/>
      <c r="J1534" s="355"/>
      <c r="Q1534" s="364"/>
      <c r="R1534" s="388"/>
      <c r="S1534" s="364"/>
      <c r="T1534" s="445"/>
      <c r="U1534" s="388"/>
      <c r="V1534" s="445"/>
      <c r="W1534" s="388"/>
      <c r="X1534" s="445"/>
      <c r="Y1534" s="364"/>
      <c r="Z1534" s="388"/>
      <c r="AA1534" s="364"/>
      <c r="AB1534" s="445"/>
      <c r="AC1534" s="388"/>
      <c r="AD1534" s="445"/>
      <c r="AE1534" s="364"/>
      <c r="AF1534" s="388"/>
      <c r="AG1534" s="364"/>
      <c r="AH1534" s="445"/>
      <c r="AI1534" s="388"/>
      <c r="AJ1534" s="445"/>
      <c r="AK1534" s="364"/>
      <c r="AL1534" s="388"/>
      <c r="AM1534" s="364"/>
      <c r="AN1534" s="445"/>
      <c r="AO1534" s="388"/>
      <c r="AP1534" s="445"/>
      <c r="AQ1534" s="434"/>
      <c r="AR1534" s="451"/>
      <c r="AS1534" s="434"/>
      <c r="AT1534" s="389"/>
      <c r="AU1534" s="435"/>
      <c r="AV1534" s="364"/>
      <c r="AW1534" s="389"/>
      <c r="AX1534" s="365"/>
      <c r="AY1534" s="366"/>
      <c r="AZ1534" s="358"/>
      <c r="BA1534" s="366"/>
      <c r="BB1534" s="358"/>
      <c r="BC1534" s="366"/>
      <c r="BD1534" s="367"/>
    </row>
    <row r="1535" spans="1:56" ht="21.75" thickBot="1" x14ac:dyDescent="0.4">
      <c r="A1535" s="368" t="s">
        <v>301</v>
      </c>
      <c r="B1535" s="820"/>
      <c r="C1535" s="821"/>
      <c r="D1535" s="821"/>
      <c r="E1535" s="821"/>
      <c r="F1535" s="821"/>
      <c r="G1535" s="822"/>
      <c r="H1535" s="819"/>
      <c r="I1535" s="819"/>
      <c r="J1535" s="355"/>
      <c r="Q1535" s="364"/>
      <c r="R1535" s="388"/>
      <c r="S1535" s="364"/>
      <c r="T1535" s="445"/>
      <c r="U1535" s="388"/>
      <c r="V1535" s="445"/>
      <c r="W1535" s="388"/>
      <c r="X1535" s="445"/>
      <c r="Y1535" s="364"/>
      <c r="Z1535" s="388"/>
      <c r="AA1535" s="364"/>
      <c r="AB1535" s="445"/>
      <c r="AC1535" s="388"/>
      <c r="AD1535" s="445"/>
      <c r="AE1535" s="364"/>
      <c r="AF1535" s="388"/>
      <c r="AG1535" s="364"/>
      <c r="AH1535" s="445"/>
      <c r="AI1535" s="388"/>
      <c r="AJ1535" s="445"/>
      <c r="AK1535" s="364"/>
      <c r="AL1535" s="388"/>
      <c r="AM1535" s="364"/>
      <c r="AN1535" s="445"/>
      <c r="AO1535" s="388"/>
      <c r="AP1535" s="445"/>
      <c r="AQ1535" s="434"/>
      <c r="AR1535" s="451"/>
      <c r="AS1535" s="434"/>
      <c r="AT1535" s="389"/>
      <c r="AU1535" s="435"/>
      <c r="AV1535" s="364"/>
      <c r="AW1535" s="389"/>
      <c r="AX1535" s="365"/>
      <c r="AY1535" s="366"/>
      <c r="AZ1535" s="358"/>
      <c r="BA1535" s="366"/>
      <c r="BB1535" s="358"/>
      <c r="BC1535" s="366"/>
      <c r="BD1535" s="367"/>
    </row>
    <row r="1536" spans="1:56" ht="21.75" thickBot="1" x14ac:dyDescent="0.4">
      <c r="A1536" s="368" t="s">
        <v>302</v>
      </c>
      <c r="B1536" s="820"/>
      <c r="C1536" s="821"/>
      <c r="D1536" s="821"/>
      <c r="E1536" s="821"/>
      <c r="F1536" s="821"/>
      <c r="G1536" s="822"/>
      <c r="H1536" s="819"/>
      <c r="I1536" s="819"/>
      <c r="J1536" s="355"/>
      <c r="Q1536" s="364"/>
      <c r="R1536" s="388"/>
      <c r="S1536" s="364"/>
      <c r="T1536" s="445"/>
      <c r="U1536" s="388"/>
      <c r="V1536" s="445"/>
      <c r="W1536" s="388"/>
      <c r="X1536" s="445"/>
      <c r="Y1536" s="364"/>
      <c r="Z1536" s="388"/>
      <c r="AA1536" s="364"/>
      <c r="AB1536" s="445"/>
      <c r="AC1536" s="388"/>
      <c r="AD1536" s="445"/>
      <c r="AE1536" s="364"/>
      <c r="AF1536" s="388"/>
      <c r="AG1536" s="364"/>
      <c r="AH1536" s="445"/>
      <c r="AI1536" s="388"/>
      <c r="AJ1536" s="445"/>
      <c r="AK1536" s="364"/>
      <c r="AL1536" s="388"/>
      <c r="AM1536" s="364"/>
      <c r="AN1536" s="445"/>
      <c r="AO1536" s="388"/>
      <c r="AP1536" s="445"/>
      <c r="AQ1536" s="434"/>
      <c r="AR1536" s="451"/>
      <c r="AS1536" s="434"/>
      <c r="AT1536" s="389"/>
      <c r="AU1536" s="435"/>
      <c r="AV1536" s="364"/>
      <c r="AW1536" s="389"/>
      <c r="AX1536" s="365"/>
      <c r="AY1536" s="366"/>
      <c r="AZ1536" s="358"/>
      <c r="BA1536" s="366"/>
      <c r="BB1536" s="358"/>
      <c r="BC1536" s="366"/>
      <c r="BD1536" s="367"/>
    </row>
    <row r="1537" spans="1:56" ht="21.75" thickBot="1" x14ac:dyDescent="0.4">
      <c r="A1537" s="368" t="s">
        <v>303</v>
      </c>
      <c r="B1537" s="820"/>
      <c r="C1537" s="821"/>
      <c r="D1537" s="821"/>
      <c r="E1537" s="821"/>
      <c r="F1537" s="821"/>
      <c r="G1537" s="822"/>
      <c r="H1537" s="819"/>
      <c r="I1537" s="819"/>
      <c r="J1537" s="355"/>
      <c r="Q1537" s="364"/>
      <c r="R1537" s="388"/>
      <c r="S1537" s="364"/>
      <c r="T1537" s="445"/>
      <c r="U1537" s="388"/>
      <c r="V1537" s="445"/>
      <c r="W1537" s="388"/>
      <c r="X1537" s="445"/>
      <c r="Y1537" s="364"/>
      <c r="Z1537" s="388"/>
      <c r="AA1537" s="364"/>
      <c r="AB1537" s="445"/>
      <c r="AC1537" s="388"/>
      <c r="AD1537" s="445"/>
      <c r="AE1537" s="364"/>
      <c r="AF1537" s="388"/>
      <c r="AG1537" s="364"/>
      <c r="AH1537" s="445"/>
      <c r="AI1537" s="388"/>
      <c r="AJ1537" s="445"/>
      <c r="AK1537" s="364"/>
      <c r="AL1537" s="388"/>
      <c r="AM1537" s="364"/>
      <c r="AN1537" s="445"/>
      <c r="AO1537" s="388"/>
      <c r="AP1537" s="445"/>
      <c r="AQ1537" s="434"/>
      <c r="AR1537" s="451"/>
      <c r="AS1537" s="434"/>
      <c r="AT1537" s="389"/>
      <c r="AU1537" s="435"/>
      <c r="AV1537" s="364"/>
      <c r="AW1537" s="389"/>
      <c r="AX1537" s="365"/>
      <c r="AY1537" s="366"/>
      <c r="AZ1537" s="358"/>
      <c r="BA1537" s="366"/>
      <c r="BB1537" s="358"/>
      <c r="BC1537" s="366"/>
      <c r="BD1537" s="367"/>
    </row>
    <row r="1538" spans="1:56" ht="21.75" thickBot="1" x14ac:dyDescent="0.4">
      <c r="A1538" s="368" t="s">
        <v>305</v>
      </c>
      <c r="B1538" s="820"/>
      <c r="C1538" s="821"/>
      <c r="D1538" s="821"/>
      <c r="E1538" s="821"/>
      <c r="F1538" s="821"/>
      <c r="G1538" s="822"/>
      <c r="H1538" s="819"/>
      <c r="I1538" s="819"/>
      <c r="J1538" s="355"/>
      <c r="Q1538" s="364"/>
      <c r="R1538" s="388"/>
      <c r="S1538" s="364"/>
      <c r="T1538" s="445"/>
      <c r="U1538" s="388"/>
      <c r="V1538" s="445"/>
      <c r="W1538" s="388"/>
      <c r="X1538" s="445"/>
      <c r="Y1538" s="364"/>
      <c r="Z1538" s="388"/>
      <c r="AA1538" s="364"/>
      <c r="AB1538" s="445"/>
      <c r="AC1538" s="388"/>
      <c r="AD1538" s="445"/>
      <c r="AE1538" s="364"/>
      <c r="AF1538" s="388"/>
      <c r="AG1538" s="364"/>
      <c r="AH1538" s="445"/>
      <c r="AI1538" s="388"/>
      <c r="AJ1538" s="445"/>
      <c r="AK1538" s="364"/>
      <c r="AL1538" s="388"/>
      <c r="AM1538" s="364"/>
      <c r="AN1538" s="445"/>
      <c r="AO1538" s="388"/>
      <c r="AP1538" s="445"/>
      <c r="AQ1538" s="434"/>
      <c r="AR1538" s="451"/>
      <c r="AS1538" s="434"/>
      <c r="AT1538" s="389"/>
      <c r="AU1538" s="435"/>
      <c r="AV1538" s="364"/>
      <c r="AW1538" s="389"/>
      <c r="AX1538" s="365"/>
      <c r="AY1538" s="366"/>
      <c r="AZ1538" s="358"/>
      <c r="BA1538" s="366"/>
      <c r="BB1538" s="358"/>
      <c r="BC1538" s="366"/>
      <c r="BD1538" s="367"/>
    </row>
    <row r="1539" spans="1:56" ht="36" x14ac:dyDescent="0.35">
      <c r="A1539" s="818" t="str">
        <f>CONCATENATE("Voluntário",J1539)</f>
        <v>Voluntário54</v>
      </c>
      <c r="B1539" s="818"/>
      <c r="C1539" s="818"/>
      <c r="D1539" s="818"/>
      <c r="E1539" s="818"/>
      <c r="F1539" s="818"/>
      <c r="G1539" s="818"/>
      <c r="H1539" s="818"/>
      <c r="I1539" s="818"/>
      <c r="J1539" s="355">
        <f>J1510+1</f>
        <v>54</v>
      </c>
      <c r="Q1539" s="396"/>
      <c r="S1539" s="396"/>
      <c r="T1539" s="396"/>
      <c r="V1539" s="396"/>
      <c r="X1539" s="396"/>
      <c r="Y1539" s="396"/>
      <c r="AA1539" s="396"/>
      <c r="AB1539" s="396"/>
      <c r="AD1539" s="396"/>
      <c r="AE1539" s="396"/>
      <c r="AG1539" s="396"/>
      <c r="AH1539" s="396"/>
      <c r="AJ1539" s="396"/>
      <c r="AK1539" s="396"/>
      <c r="AM1539" s="396"/>
      <c r="AN1539" s="396"/>
      <c r="AP1539" s="396"/>
      <c r="AV1539" s="396"/>
      <c r="AX1539" s="397"/>
      <c r="AY1539" s="398"/>
      <c r="AZ1539" s="399"/>
      <c r="BA1539" s="398"/>
      <c r="BB1539" s="399"/>
      <c r="BC1539" s="398"/>
      <c r="BD1539" s="398"/>
    </row>
    <row r="1540" spans="1:56" ht="21" x14ac:dyDescent="0.35">
      <c r="A1540" s="355"/>
      <c r="B1540" s="355"/>
      <c r="C1540" s="355"/>
      <c r="D1540" s="355"/>
      <c r="E1540" s="355"/>
      <c r="F1540" s="355"/>
      <c r="G1540" s="355"/>
      <c r="H1540" s="355"/>
      <c r="I1540" s="355"/>
      <c r="J1540" s="355"/>
      <c r="Q1540" s="396"/>
      <c r="S1540" s="396"/>
      <c r="T1540" s="396"/>
      <c r="V1540" s="396"/>
      <c r="X1540" s="396"/>
      <c r="Y1540" s="396"/>
      <c r="AA1540" s="396"/>
      <c r="AB1540" s="396"/>
      <c r="AD1540" s="396"/>
      <c r="AE1540" s="396"/>
      <c r="AG1540" s="396"/>
      <c r="AH1540" s="396"/>
      <c r="AJ1540" s="396"/>
      <c r="AK1540" s="396"/>
      <c r="AM1540" s="396"/>
      <c r="AN1540" s="396"/>
      <c r="AP1540" s="396"/>
      <c r="AV1540" s="396"/>
      <c r="AX1540" s="397"/>
      <c r="AY1540" s="398"/>
      <c r="AZ1540" s="399"/>
      <c r="BA1540" s="398"/>
      <c r="BB1540" s="399"/>
      <c r="BC1540" s="398"/>
      <c r="BD1540" s="398"/>
    </row>
    <row r="1541" spans="1:56" ht="21" x14ac:dyDescent="0.35">
      <c r="A1541" s="356" t="s">
        <v>271</v>
      </c>
      <c r="B1541" s="819"/>
      <c r="C1541" s="819"/>
      <c r="D1541" s="819"/>
      <c r="E1541" s="819"/>
      <c r="F1541" s="819"/>
      <c r="G1541" s="819"/>
      <c r="H1541" s="819"/>
      <c r="I1541" s="819"/>
      <c r="J1541" s="355"/>
      <c r="Q1541" s="396"/>
      <c r="S1541" s="396"/>
      <c r="T1541" s="396"/>
      <c r="V1541" s="396"/>
      <c r="X1541" s="396"/>
      <c r="Y1541" s="396"/>
      <c r="AA1541" s="396"/>
      <c r="AB1541" s="396"/>
      <c r="AD1541" s="396"/>
      <c r="AE1541" s="396"/>
      <c r="AG1541" s="396"/>
      <c r="AH1541" s="396"/>
      <c r="AJ1541" s="396"/>
      <c r="AK1541" s="396"/>
      <c r="AM1541" s="396"/>
      <c r="AN1541" s="396"/>
      <c r="AP1541" s="396"/>
      <c r="AV1541" s="396"/>
      <c r="AX1541" s="397"/>
      <c r="AY1541" s="398"/>
      <c r="AZ1541" s="399"/>
      <c r="BA1541" s="398"/>
      <c r="BB1541" s="399"/>
      <c r="BC1541" s="398"/>
      <c r="BD1541" s="398"/>
    </row>
    <row r="1542" spans="1:56" ht="21" x14ac:dyDescent="0.35">
      <c r="A1542" s="356" t="s">
        <v>272</v>
      </c>
      <c r="B1542" s="819"/>
      <c r="C1542" s="819"/>
      <c r="D1542" s="819"/>
      <c r="E1542" s="819"/>
      <c r="F1542" s="819"/>
      <c r="G1542" s="819"/>
      <c r="H1542" s="819"/>
      <c r="I1542" s="819"/>
      <c r="J1542" s="355"/>
      <c r="Q1542" s="396"/>
      <c r="S1542" s="396"/>
      <c r="T1542" s="396"/>
      <c r="V1542" s="396"/>
      <c r="X1542" s="396"/>
      <c r="Y1542" s="396"/>
      <c r="AA1542" s="396"/>
      <c r="AB1542" s="396"/>
      <c r="AD1542" s="396"/>
      <c r="AE1542" s="396"/>
      <c r="AG1542" s="396"/>
      <c r="AH1542" s="396"/>
      <c r="AJ1542" s="396"/>
      <c r="AK1542" s="396"/>
      <c r="AM1542" s="396"/>
      <c r="AN1542" s="396"/>
      <c r="AP1542" s="396"/>
      <c r="AV1542" s="396"/>
      <c r="AX1542" s="397"/>
      <c r="AY1542" s="398"/>
      <c r="AZ1542" s="399"/>
      <c r="BA1542" s="398"/>
      <c r="BB1542" s="399"/>
      <c r="BC1542" s="398"/>
      <c r="BD1542" s="398"/>
    </row>
    <row r="1543" spans="1:56" ht="21" x14ac:dyDescent="0.35">
      <c r="A1543" s="356" t="s">
        <v>273</v>
      </c>
      <c r="B1543" s="819"/>
      <c r="C1543" s="819"/>
      <c r="D1543" s="819"/>
      <c r="E1543" s="819"/>
      <c r="F1543" s="819"/>
      <c r="G1543" s="819"/>
      <c r="H1543" s="819"/>
      <c r="I1543" s="819"/>
      <c r="J1543" s="355"/>
      <c r="Q1543" s="396"/>
      <c r="S1543" s="396"/>
      <c r="T1543" s="396"/>
      <c r="V1543" s="396"/>
      <c r="X1543" s="396"/>
      <c r="Y1543" s="396"/>
      <c r="AA1543" s="396"/>
      <c r="AB1543" s="396"/>
      <c r="AD1543" s="396"/>
      <c r="AE1543" s="396"/>
      <c r="AG1543" s="396"/>
      <c r="AH1543" s="396"/>
      <c r="AJ1543" s="396"/>
      <c r="AK1543" s="396"/>
      <c r="AM1543" s="396"/>
      <c r="AN1543" s="396"/>
      <c r="AP1543" s="396"/>
      <c r="AV1543" s="396"/>
      <c r="AX1543" s="397"/>
      <c r="AY1543" s="398"/>
      <c r="AZ1543" s="399"/>
      <c r="BA1543" s="398"/>
      <c r="BB1543" s="399"/>
      <c r="BC1543" s="398"/>
      <c r="BD1543" s="398"/>
    </row>
    <row r="1544" spans="1:56" ht="21.75" thickBot="1" x14ac:dyDescent="0.4">
      <c r="A1544" s="355"/>
      <c r="B1544" s="355"/>
      <c r="C1544" s="355"/>
      <c r="D1544" s="355"/>
      <c r="E1544" s="355"/>
      <c r="F1544" s="355"/>
      <c r="G1544" s="355"/>
      <c r="H1544" s="355"/>
      <c r="I1544" s="355"/>
      <c r="J1544" s="355"/>
      <c r="Q1544" s="396"/>
      <c r="S1544" s="396"/>
      <c r="T1544" s="396"/>
      <c r="V1544" s="396"/>
      <c r="X1544" s="396"/>
      <c r="Y1544" s="396"/>
      <c r="AA1544" s="396"/>
      <c r="AB1544" s="396"/>
      <c r="AD1544" s="396"/>
      <c r="AE1544" s="396"/>
      <c r="AG1544" s="396"/>
      <c r="AH1544" s="396"/>
      <c r="AJ1544" s="396"/>
      <c r="AK1544" s="396"/>
      <c r="AM1544" s="396"/>
      <c r="AN1544" s="396"/>
      <c r="AP1544" s="396"/>
      <c r="AV1544" s="396"/>
      <c r="AX1544" s="397"/>
      <c r="AY1544" s="398"/>
      <c r="AZ1544" s="399"/>
      <c r="BA1544" s="398"/>
      <c r="BB1544" s="399"/>
      <c r="BC1544" s="398"/>
      <c r="BD1544" s="398"/>
    </row>
    <row r="1545" spans="1:56" ht="21.75" thickBot="1" x14ac:dyDescent="0.4">
      <c r="A1545" s="368" t="s">
        <v>275</v>
      </c>
      <c r="B1545" s="369"/>
      <c r="C1545" s="370"/>
      <c r="D1545" s="355"/>
      <c r="E1545" s="355"/>
      <c r="F1545" s="355"/>
      <c r="G1545" s="355"/>
      <c r="H1545" s="355"/>
      <c r="I1545" s="355"/>
      <c r="J1545" s="355"/>
      <c r="Q1545" s="364"/>
      <c r="R1545" s="388"/>
      <c r="S1545" s="364"/>
      <c r="T1545" s="445"/>
      <c r="U1545" s="388"/>
      <c r="V1545" s="445"/>
      <c r="W1545" s="388"/>
      <c r="X1545" s="445"/>
      <c r="Y1545" s="364"/>
      <c r="Z1545" s="388"/>
      <c r="AA1545" s="364"/>
      <c r="AB1545" s="445"/>
      <c r="AC1545" s="388"/>
      <c r="AD1545" s="445"/>
      <c r="AE1545" s="364"/>
      <c r="AF1545" s="388"/>
      <c r="AG1545" s="364"/>
      <c r="AH1545" s="445"/>
      <c r="AI1545" s="388"/>
      <c r="AJ1545" s="445"/>
      <c r="AK1545" s="364"/>
      <c r="AL1545" s="388"/>
      <c r="AM1545" s="364"/>
      <c r="AN1545" s="445"/>
      <c r="AO1545" s="388"/>
      <c r="AP1545" s="445"/>
      <c r="AQ1545" s="434"/>
      <c r="AR1545" s="451"/>
      <c r="AS1545" s="434"/>
      <c r="AT1545" s="389"/>
      <c r="AU1545" s="435"/>
      <c r="AV1545" s="364"/>
      <c r="AW1545" s="389"/>
      <c r="AX1545" s="365"/>
      <c r="AY1545" s="366"/>
      <c r="AZ1545" s="358"/>
      <c r="BA1545" s="366"/>
      <c r="BB1545" s="358"/>
      <c r="BC1545" s="366"/>
      <c r="BD1545" s="367"/>
    </row>
    <row r="1546" spans="1:56" ht="21.75" thickBot="1" x14ac:dyDescent="0.4">
      <c r="A1546" s="368" t="s">
        <v>276</v>
      </c>
      <c r="B1546" s="369"/>
      <c r="C1546" s="370"/>
      <c r="D1546" s="355"/>
      <c r="E1546" s="355"/>
      <c r="F1546" s="355"/>
      <c r="G1546" s="355"/>
      <c r="H1546" s="355"/>
      <c r="I1546" s="355"/>
      <c r="J1546" s="355"/>
      <c r="Q1546" s="364"/>
      <c r="R1546" s="388"/>
      <c r="S1546" s="364"/>
      <c r="T1546" s="445"/>
      <c r="U1546" s="388"/>
      <c r="V1546" s="445"/>
      <c r="W1546" s="388"/>
      <c r="X1546" s="445"/>
      <c r="Y1546" s="364"/>
      <c r="Z1546" s="388"/>
      <c r="AA1546" s="364"/>
      <c r="AB1546" s="445"/>
      <c r="AC1546" s="388"/>
      <c r="AD1546" s="445"/>
      <c r="AE1546" s="364"/>
      <c r="AF1546" s="388"/>
      <c r="AG1546" s="364"/>
      <c r="AH1546" s="445"/>
      <c r="AI1546" s="388"/>
      <c r="AJ1546" s="445"/>
      <c r="AK1546" s="364"/>
      <c r="AL1546" s="388"/>
      <c r="AM1546" s="364"/>
      <c r="AN1546" s="445"/>
      <c r="AO1546" s="388"/>
      <c r="AP1546" s="445"/>
      <c r="AQ1546" s="434"/>
      <c r="AR1546" s="451"/>
      <c r="AS1546" s="434"/>
      <c r="AT1546" s="389"/>
      <c r="AU1546" s="435"/>
      <c r="AV1546" s="364"/>
      <c r="AW1546" s="389"/>
      <c r="AX1546" s="365"/>
      <c r="AY1546" s="366"/>
      <c r="AZ1546" s="358"/>
      <c r="BA1546" s="366"/>
      <c r="BB1546" s="358"/>
      <c r="BC1546" s="366"/>
      <c r="BD1546" s="367"/>
    </row>
    <row r="1547" spans="1:56" ht="21.75" thickBot="1" x14ac:dyDescent="0.4">
      <c r="A1547" s="368" t="s">
        <v>277</v>
      </c>
      <c r="B1547" s="369"/>
      <c r="C1547" s="371"/>
      <c r="D1547" s="355"/>
      <c r="E1547" s="355"/>
      <c r="F1547" s="355"/>
      <c r="G1547" s="355"/>
      <c r="H1547" s="355"/>
      <c r="I1547" s="355"/>
      <c r="J1547" s="355"/>
      <c r="Q1547" s="364"/>
      <c r="R1547" s="388"/>
      <c r="S1547" s="364"/>
      <c r="T1547" s="445"/>
      <c r="U1547" s="388"/>
      <c r="V1547" s="445"/>
      <c r="W1547" s="388"/>
      <c r="X1547" s="445"/>
      <c r="Y1547" s="364"/>
      <c r="Z1547" s="388"/>
      <c r="AA1547" s="364"/>
      <c r="AB1547" s="445"/>
      <c r="AC1547" s="388"/>
      <c r="AD1547" s="445"/>
      <c r="AE1547" s="364"/>
      <c r="AF1547" s="388"/>
      <c r="AG1547" s="364"/>
      <c r="AH1547" s="445"/>
      <c r="AI1547" s="388"/>
      <c r="AJ1547" s="445"/>
      <c r="AK1547" s="364"/>
      <c r="AL1547" s="388"/>
      <c r="AM1547" s="364"/>
      <c r="AN1547" s="445"/>
      <c r="AO1547" s="388"/>
      <c r="AP1547" s="445"/>
      <c r="AQ1547" s="434"/>
      <c r="AR1547" s="451"/>
      <c r="AS1547" s="434"/>
      <c r="AT1547" s="389"/>
      <c r="AU1547" s="435"/>
      <c r="AV1547" s="364"/>
      <c r="AW1547" s="389"/>
      <c r="AX1547" s="365"/>
      <c r="AY1547" s="366"/>
      <c r="AZ1547" s="358"/>
      <c r="BA1547" s="366"/>
      <c r="BB1547" s="358"/>
      <c r="BC1547" s="366"/>
      <c r="BD1547" s="367"/>
    </row>
    <row r="1548" spans="1:56" ht="21.75" thickBot="1" x14ac:dyDescent="0.4">
      <c r="A1548" s="368" t="s">
        <v>278</v>
      </c>
      <c r="B1548" s="369"/>
      <c r="C1548" s="370"/>
      <c r="D1548" s="355"/>
      <c r="E1548" s="355"/>
      <c r="F1548" s="355"/>
      <c r="G1548" s="355"/>
      <c r="H1548" s="355"/>
      <c r="I1548" s="355"/>
      <c r="J1548" s="355"/>
      <c r="Q1548" s="364"/>
      <c r="R1548" s="388"/>
      <c r="S1548" s="364"/>
      <c r="T1548" s="445"/>
      <c r="U1548" s="388"/>
      <c r="V1548" s="445"/>
      <c r="W1548" s="388"/>
      <c r="X1548" s="445"/>
      <c r="Y1548" s="364"/>
      <c r="Z1548" s="388"/>
      <c r="AA1548" s="364"/>
      <c r="AB1548" s="445"/>
      <c r="AC1548" s="388"/>
      <c r="AD1548" s="445"/>
      <c r="AE1548" s="364"/>
      <c r="AF1548" s="388"/>
      <c r="AG1548" s="364"/>
      <c r="AH1548" s="445"/>
      <c r="AI1548" s="388"/>
      <c r="AJ1548" s="445"/>
      <c r="AK1548" s="364"/>
      <c r="AL1548" s="388"/>
      <c r="AM1548" s="364"/>
      <c r="AN1548" s="445"/>
      <c r="AO1548" s="388"/>
      <c r="AP1548" s="445"/>
      <c r="AQ1548" s="434"/>
      <c r="AR1548" s="451"/>
      <c r="AS1548" s="434"/>
      <c r="AT1548" s="389"/>
      <c r="AU1548" s="435"/>
      <c r="AV1548" s="364"/>
      <c r="AW1548" s="389"/>
      <c r="AX1548" s="365"/>
      <c r="AY1548" s="366"/>
      <c r="AZ1548" s="358"/>
      <c r="BA1548" s="366"/>
      <c r="BB1548" s="358"/>
      <c r="BC1548" s="366"/>
      <c r="BD1548" s="367"/>
    </row>
    <row r="1549" spans="1:56" ht="21.75" thickBot="1" x14ac:dyDescent="0.4">
      <c r="A1549" s="368" t="s">
        <v>279</v>
      </c>
      <c r="B1549" s="369"/>
      <c r="C1549" s="372"/>
      <c r="D1549" s="814" t="s">
        <v>280</v>
      </c>
      <c r="E1549" s="815"/>
      <c r="F1549" s="373" t="str">
        <f>IF(B1545&gt;0,B1549/B1545,"")</f>
        <v/>
      </c>
      <c r="G1549" s="368" t="s">
        <v>281</v>
      </c>
      <c r="H1549" s="374"/>
      <c r="I1549" s="375" t="str">
        <f>IF(B1545&gt;0,(F1549-F1550)/F1550,"")</f>
        <v/>
      </c>
      <c r="J1549" s="355"/>
      <c r="Q1549" s="364"/>
      <c r="R1549" s="388"/>
      <c r="S1549" s="364"/>
      <c r="T1549" s="445"/>
      <c r="U1549" s="388"/>
      <c r="V1549" s="445"/>
      <c r="W1549" s="388"/>
      <c r="X1549" s="445"/>
      <c r="Y1549" s="364"/>
      <c r="Z1549" s="388"/>
      <c r="AA1549" s="364"/>
      <c r="AB1549" s="445"/>
      <c r="AC1549" s="388"/>
      <c r="AD1549" s="445"/>
      <c r="AE1549" s="364"/>
      <c r="AF1549" s="388"/>
      <c r="AG1549" s="364"/>
      <c r="AH1549" s="445"/>
      <c r="AI1549" s="388"/>
      <c r="AJ1549" s="445"/>
      <c r="AK1549" s="364"/>
      <c r="AL1549" s="388"/>
      <c r="AM1549" s="364"/>
      <c r="AN1549" s="445"/>
      <c r="AO1549" s="388"/>
      <c r="AP1549" s="445"/>
      <c r="AQ1549" s="434"/>
      <c r="AR1549" s="451"/>
      <c r="AS1549" s="434"/>
      <c r="AT1549" s="389"/>
      <c r="AU1549" s="435"/>
      <c r="AV1549" s="364"/>
      <c r="AW1549" s="389"/>
      <c r="AX1549" s="365"/>
      <c r="AY1549" s="366"/>
      <c r="AZ1549" s="358"/>
      <c r="BA1549" s="366"/>
      <c r="BB1549" s="358"/>
      <c r="BC1549" s="366"/>
      <c r="BD1549" s="367"/>
    </row>
    <row r="1550" spans="1:56" ht="21.75" thickBot="1" x14ac:dyDescent="0.4">
      <c r="A1550" s="368" t="s">
        <v>282</v>
      </c>
      <c r="B1550" s="369"/>
      <c r="C1550" s="372"/>
      <c r="D1550" s="814" t="s">
        <v>280</v>
      </c>
      <c r="E1550" s="815"/>
      <c r="F1550" s="373" t="str">
        <f>IF(B1546&gt;0,B1550/B1546,"")</f>
        <v/>
      </c>
      <c r="G1550" s="376"/>
      <c r="H1550" s="377"/>
      <c r="I1550" s="378"/>
      <c r="J1550" s="355"/>
      <c r="Q1550" s="364"/>
      <c r="R1550" s="388"/>
      <c r="S1550" s="364"/>
      <c r="T1550" s="445"/>
      <c r="U1550" s="388"/>
      <c r="V1550" s="445"/>
      <c r="W1550" s="388"/>
      <c r="X1550" s="445"/>
      <c r="Y1550" s="364"/>
      <c r="Z1550" s="388"/>
      <c r="AA1550" s="364"/>
      <c r="AB1550" s="445"/>
      <c r="AC1550" s="388"/>
      <c r="AD1550" s="445"/>
      <c r="AE1550" s="364"/>
      <c r="AF1550" s="388"/>
      <c r="AG1550" s="364"/>
      <c r="AH1550" s="445"/>
      <c r="AI1550" s="388"/>
      <c r="AJ1550" s="445"/>
      <c r="AK1550" s="364"/>
      <c r="AL1550" s="388"/>
      <c r="AM1550" s="364"/>
      <c r="AN1550" s="445"/>
      <c r="AO1550" s="388"/>
      <c r="AP1550" s="445"/>
      <c r="AQ1550" s="434"/>
      <c r="AR1550" s="451"/>
      <c r="AS1550" s="434"/>
      <c r="AT1550" s="389"/>
      <c r="AU1550" s="435"/>
      <c r="AV1550" s="364"/>
      <c r="AW1550" s="389"/>
      <c r="AX1550" s="365"/>
      <c r="AY1550" s="366"/>
      <c r="AZ1550" s="358"/>
      <c r="BA1550" s="366"/>
      <c r="BB1550" s="358"/>
      <c r="BC1550" s="366"/>
      <c r="BD1550" s="367"/>
    </row>
    <row r="1551" spans="1:56" ht="21.75" thickBot="1" x14ac:dyDescent="0.4">
      <c r="A1551" s="368" t="s">
        <v>283</v>
      </c>
      <c r="B1551" s="369"/>
      <c r="C1551" s="372"/>
      <c r="D1551" s="814" t="s">
        <v>280</v>
      </c>
      <c r="E1551" s="815"/>
      <c r="F1551" s="373" t="str">
        <f>IF(B1547&gt;0,B1551/B1547,"")</f>
        <v/>
      </c>
      <c r="G1551" s="368" t="s">
        <v>284</v>
      </c>
      <c r="H1551" s="374"/>
      <c r="I1551" s="375" t="str">
        <f>IF(B1546&gt;0,(F1551-F1550)/F1550,"")</f>
        <v/>
      </c>
      <c r="J1551" s="355"/>
      <c r="Q1551" s="364"/>
      <c r="R1551" s="388"/>
      <c r="S1551" s="364"/>
      <c r="T1551" s="445"/>
      <c r="U1551" s="388"/>
      <c r="V1551" s="445"/>
      <c r="W1551" s="388"/>
      <c r="X1551" s="445"/>
      <c r="Y1551" s="364"/>
      <c r="Z1551" s="388"/>
      <c r="AA1551" s="364"/>
      <c r="AB1551" s="445"/>
      <c r="AC1551" s="388"/>
      <c r="AD1551" s="445"/>
      <c r="AE1551" s="364"/>
      <c r="AF1551" s="388"/>
      <c r="AG1551" s="364"/>
      <c r="AH1551" s="445"/>
      <c r="AI1551" s="388"/>
      <c r="AJ1551" s="445"/>
      <c r="AK1551" s="364"/>
      <c r="AL1551" s="388"/>
      <c r="AM1551" s="364"/>
      <c r="AN1551" s="445"/>
      <c r="AO1551" s="388"/>
      <c r="AP1551" s="445"/>
      <c r="AQ1551" s="434"/>
      <c r="AR1551" s="451"/>
      <c r="AS1551" s="434"/>
      <c r="AT1551" s="389"/>
      <c r="AU1551" s="435"/>
      <c r="AV1551" s="364"/>
      <c r="AW1551" s="389"/>
      <c r="AX1551" s="365"/>
      <c r="AY1551" s="366"/>
      <c r="AZ1551" s="358"/>
      <c r="BA1551" s="366"/>
      <c r="BB1551" s="358"/>
      <c r="BC1551" s="366"/>
      <c r="BD1551" s="367"/>
    </row>
    <row r="1552" spans="1:56" ht="21.75" thickBot="1" x14ac:dyDescent="0.4">
      <c r="A1552" s="368" t="s">
        <v>285</v>
      </c>
      <c r="B1552" s="369"/>
      <c r="C1552" s="372"/>
      <c r="D1552" s="814" t="s">
        <v>280</v>
      </c>
      <c r="E1552" s="815"/>
      <c r="F1552" s="373" t="str">
        <f>IF(B1548&gt;0,B1552/B1548,"")</f>
        <v/>
      </c>
      <c r="G1552" s="368" t="s">
        <v>286</v>
      </c>
      <c r="H1552" s="374"/>
      <c r="I1552" s="375" t="str">
        <f>IF(B1547&gt;0,(F1552-F1550)/F1550,"")</f>
        <v/>
      </c>
      <c r="J1552" s="355"/>
      <c r="Q1552" s="364"/>
      <c r="R1552" s="388"/>
      <c r="S1552" s="364"/>
      <c r="T1552" s="445"/>
      <c r="U1552" s="388"/>
      <c r="V1552" s="445"/>
      <c r="W1552" s="388"/>
      <c r="X1552" s="445"/>
      <c r="Y1552" s="364"/>
      <c r="Z1552" s="388"/>
      <c r="AA1552" s="364"/>
      <c r="AB1552" s="445"/>
      <c r="AC1552" s="388"/>
      <c r="AD1552" s="445"/>
      <c r="AE1552" s="364"/>
      <c r="AF1552" s="388"/>
      <c r="AG1552" s="364"/>
      <c r="AH1552" s="445"/>
      <c r="AI1552" s="388"/>
      <c r="AJ1552" s="445"/>
      <c r="AK1552" s="364"/>
      <c r="AL1552" s="388"/>
      <c r="AM1552" s="364"/>
      <c r="AN1552" s="445"/>
      <c r="AO1552" s="388"/>
      <c r="AP1552" s="445"/>
      <c r="AQ1552" s="434"/>
      <c r="AR1552" s="451"/>
      <c r="AS1552" s="434"/>
      <c r="AT1552" s="389"/>
      <c r="AU1552" s="435"/>
      <c r="AV1552" s="364"/>
      <c r="AW1552" s="389"/>
      <c r="AX1552" s="365"/>
      <c r="AY1552" s="366"/>
      <c r="AZ1552" s="358"/>
      <c r="BA1552" s="366"/>
      <c r="BB1552" s="358"/>
      <c r="BC1552" s="366"/>
      <c r="BD1552" s="367"/>
    </row>
    <row r="1553" spans="1:56" ht="21.75" thickBot="1" x14ac:dyDescent="0.4">
      <c r="A1553" s="368" t="s">
        <v>287</v>
      </c>
      <c r="B1553" s="369"/>
      <c r="C1553" s="372"/>
      <c r="D1553" s="814" t="s">
        <v>288</v>
      </c>
      <c r="E1553" s="815"/>
      <c r="F1553" s="373" t="str">
        <f>IF(B1549&gt;0,B1553/B1545,"")</f>
        <v/>
      </c>
      <c r="G1553" s="368" t="s">
        <v>281</v>
      </c>
      <c r="H1553" s="374"/>
      <c r="I1553" s="375" t="str">
        <f>IF(B1549&gt;0,(F1553-F1554)/F1554,"")</f>
        <v/>
      </c>
      <c r="J1553" s="355"/>
      <c r="Q1553" s="364"/>
      <c r="R1553" s="388"/>
      <c r="S1553" s="364"/>
      <c r="T1553" s="445"/>
      <c r="U1553" s="388"/>
      <c r="V1553" s="445"/>
      <c r="W1553" s="388"/>
      <c r="X1553" s="445"/>
      <c r="Y1553" s="364"/>
      <c r="Z1553" s="388"/>
      <c r="AA1553" s="364"/>
      <c r="AB1553" s="445"/>
      <c r="AC1553" s="388"/>
      <c r="AD1553" s="445"/>
      <c r="AE1553" s="364"/>
      <c r="AF1553" s="388"/>
      <c r="AG1553" s="364"/>
      <c r="AH1553" s="445"/>
      <c r="AI1553" s="388"/>
      <c r="AJ1553" s="445"/>
      <c r="AK1553" s="364"/>
      <c r="AL1553" s="388"/>
      <c r="AM1553" s="364"/>
      <c r="AN1553" s="445"/>
      <c r="AO1553" s="388"/>
      <c r="AP1553" s="445"/>
      <c r="AQ1553" s="434"/>
      <c r="AR1553" s="451"/>
      <c r="AS1553" s="434"/>
      <c r="AT1553" s="389"/>
      <c r="AU1553" s="435"/>
      <c r="AV1553" s="364"/>
      <c r="AW1553" s="389"/>
      <c r="AX1553" s="365"/>
      <c r="AY1553" s="366"/>
      <c r="AZ1553" s="358"/>
      <c r="BA1553" s="366"/>
      <c r="BB1553" s="358"/>
      <c r="BC1553" s="366"/>
      <c r="BD1553" s="367"/>
    </row>
    <row r="1554" spans="1:56" ht="21.75" thickBot="1" x14ac:dyDescent="0.4">
      <c r="A1554" s="368" t="s">
        <v>289</v>
      </c>
      <c r="B1554" s="369"/>
      <c r="C1554" s="372"/>
      <c r="D1554" s="816" t="s">
        <v>288</v>
      </c>
      <c r="E1554" s="817"/>
      <c r="F1554" s="373" t="str">
        <f>IF(B1550&gt;0,B1554/B1546,"")</f>
        <v/>
      </c>
      <c r="G1554" s="379"/>
      <c r="H1554" s="372"/>
      <c r="I1554" s="380"/>
      <c r="J1554" s="355"/>
      <c r="Q1554" s="364"/>
      <c r="R1554" s="388"/>
      <c r="S1554" s="364"/>
      <c r="T1554" s="445"/>
      <c r="U1554" s="388"/>
      <c r="V1554" s="445"/>
      <c r="W1554" s="388"/>
      <c r="X1554" s="445"/>
      <c r="Y1554" s="364"/>
      <c r="Z1554" s="388"/>
      <c r="AA1554" s="364"/>
      <c r="AB1554" s="445"/>
      <c r="AC1554" s="388"/>
      <c r="AD1554" s="445"/>
      <c r="AE1554" s="364"/>
      <c r="AF1554" s="388"/>
      <c r="AG1554" s="364"/>
      <c r="AH1554" s="445"/>
      <c r="AI1554" s="388"/>
      <c r="AJ1554" s="445"/>
      <c r="AK1554" s="364"/>
      <c r="AL1554" s="388"/>
      <c r="AM1554" s="364"/>
      <c r="AN1554" s="445"/>
      <c r="AO1554" s="388"/>
      <c r="AP1554" s="445"/>
      <c r="AQ1554" s="434"/>
      <c r="AR1554" s="451"/>
      <c r="AS1554" s="434"/>
      <c r="AT1554" s="389"/>
      <c r="AU1554" s="435"/>
      <c r="AV1554" s="364"/>
      <c r="AW1554" s="389"/>
      <c r="AX1554" s="365"/>
      <c r="AY1554" s="366"/>
      <c r="AZ1554" s="358"/>
      <c r="BA1554" s="366"/>
      <c r="BB1554" s="358"/>
      <c r="BC1554" s="366"/>
      <c r="BD1554" s="367"/>
    </row>
    <row r="1555" spans="1:56" ht="21.75" thickBot="1" x14ac:dyDescent="0.4">
      <c r="A1555" s="368" t="s">
        <v>290</v>
      </c>
      <c r="B1555" s="369"/>
      <c r="C1555" s="372"/>
      <c r="D1555" s="814" t="s">
        <v>288</v>
      </c>
      <c r="E1555" s="815"/>
      <c r="F1555" s="373" t="str">
        <f>IF(B1551&gt;0,B1555/B1547,"")</f>
        <v/>
      </c>
      <c r="G1555" s="368" t="s">
        <v>284</v>
      </c>
      <c r="H1555" s="374"/>
      <c r="I1555" s="375" t="str">
        <f>IF(B1550&gt;0,(F1555-F1554)/F1554,"")</f>
        <v/>
      </c>
      <c r="J1555" s="355"/>
      <c r="Q1555" s="364"/>
      <c r="R1555" s="388"/>
      <c r="S1555" s="364"/>
      <c r="T1555" s="445"/>
      <c r="U1555" s="388"/>
      <c r="V1555" s="445"/>
      <c r="W1555" s="388"/>
      <c r="X1555" s="445"/>
      <c r="Y1555" s="364"/>
      <c r="Z1555" s="388"/>
      <c r="AA1555" s="364"/>
      <c r="AB1555" s="445"/>
      <c r="AC1555" s="388"/>
      <c r="AD1555" s="445"/>
      <c r="AE1555" s="364"/>
      <c r="AF1555" s="388"/>
      <c r="AG1555" s="364"/>
      <c r="AH1555" s="445"/>
      <c r="AI1555" s="388"/>
      <c r="AJ1555" s="445"/>
      <c r="AK1555" s="364"/>
      <c r="AL1555" s="388"/>
      <c r="AM1555" s="364"/>
      <c r="AN1555" s="445"/>
      <c r="AO1555" s="388"/>
      <c r="AP1555" s="445"/>
      <c r="AQ1555" s="434"/>
      <c r="AR1555" s="451"/>
      <c r="AS1555" s="434"/>
      <c r="AT1555" s="389"/>
      <c r="AU1555" s="435"/>
      <c r="AV1555" s="364"/>
      <c r="AW1555" s="389"/>
      <c r="AX1555" s="365"/>
      <c r="AY1555" s="366"/>
      <c r="AZ1555" s="358"/>
      <c r="BA1555" s="366"/>
      <c r="BB1555" s="358"/>
      <c r="BC1555" s="366"/>
      <c r="BD1555" s="367"/>
    </row>
    <row r="1556" spans="1:56" ht="21.75" thickBot="1" x14ac:dyDescent="0.4">
      <c r="A1556" s="368" t="s">
        <v>291</v>
      </c>
      <c r="B1556" s="369"/>
      <c r="C1556" s="372"/>
      <c r="D1556" s="814" t="s">
        <v>288</v>
      </c>
      <c r="E1556" s="815"/>
      <c r="F1556" s="373" t="str">
        <f>IF(B1552&gt;0,B1556/B1548,"")</f>
        <v/>
      </c>
      <c r="G1556" s="368" t="s">
        <v>286</v>
      </c>
      <c r="H1556" s="374"/>
      <c r="I1556" s="375" t="str">
        <f>IF(B1551&gt;0,(F1556-F1554)/F1554,"")</f>
        <v/>
      </c>
      <c r="J1556" s="355"/>
      <c r="Q1556" s="364"/>
      <c r="R1556" s="388"/>
      <c r="S1556" s="364"/>
      <c r="T1556" s="445"/>
      <c r="U1556" s="388"/>
      <c r="V1556" s="445"/>
      <c r="W1556" s="388"/>
      <c r="X1556" s="445"/>
      <c r="Y1556" s="364"/>
      <c r="Z1556" s="388"/>
      <c r="AA1556" s="364"/>
      <c r="AB1556" s="445"/>
      <c r="AC1556" s="388"/>
      <c r="AD1556" s="445"/>
      <c r="AE1556" s="364"/>
      <c r="AF1556" s="388"/>
      <c r="AG1556" s="364"/>
      <c r="AH1556" s="445"/>
      <c r="AI1556" s="388"/>
      <c r="AJ1556" s="445"/>
      <c r="AK1556" s="364"/>
      <c r="AL1556" s="388"/>
      <c r="AM1556" s="364"/>
      <c r="AN1556" s="445"/>
      <c r="AO1556" s="388"/>
      <c r="AP1556" s="445"/>
      <c r="AQ1556" s="434"/>
      <c r="AR1556" s="451"/>
      <c r="AS1556" s="434"/>
      <c r="AT1556" s="389"/>
      <c r="AU1556" s="435"/>
      <c r="AV1556" s="364"/>
      <c r="AW1556" s="389"/>
      <c r="AX1556" s="365"/>
      <c r="AY1556" s="366"/>
      <c r="AZ1556" s="358"/>
      <c r="BA1556" s="366"/>
      <c r="BB1556" s="358"/>
      <c r="BC1556" s="366"/>
      <c r="BD1556" s="367"/>
    </row>
    <row r="1557" spans="1:56" ht="21.75" thickBot="1" x14ac:dyDescent="0.4">
      <c r="A1557" s="368" t="s">
        <v>292</v>
      </c>
      <c r="B1557" s="381"/>
      <c r="C1557" s="372"/>
      <c r="D1557" s="368" t="s">
        <v>281</v>
      </c>
      <c r="E1557" s="374"/>
      <c r="F1557" s="375" t="str">
        <f>IF(B1557&gt;0,(B1557-B1558)/B1558,"")</f>
        <v/>
      </c>
      <c r="G1557" s="355"/>
      <c r="H1557" s="355"/>
      <c r="I1557" s="355"/>
      <c r="J1557" s="355"/>
      <c r="Q1557" s="364"/>
      <c r="R1557" s="388"/>
      <c r="S1557" s="364"/>
      <c r="T1557" s="445"/>
      <c r="U1557" s="388"/>
      <c r="V1557" s="445"/>
      <c r="W1557" s="388"/>
      <c r="X1557" s="445"/>
      <c r="Y1557" s="364"/>
      <c r="Z1557" s="388"/>
      <c r="AA1557" s="364"/>
      <c r="AB1557" s="445"/>
      <c r="AC1557" s="388"/>
      <c r="AD1557" s="445"/>
      <c r="AE1557" s="364"/>
      <c r="AF1557" s="388"/>
      <c r="AG1557" s="364"/>
      <c r="AH1557" s="445"/>
      <c r="AI1557" s="388"/>
      <c r="AJ1557" s="445"/>
      <c r="AK1557" s="364"/>
      <c r="AL1557" s="388"/>
      <c r="AM1557" s="364"/>
      <c r="AN1557" s="445"/>
      <c r="AO1557" s="388"/>
      <c r="AP1557" s="445"/>
      <c r="AQ1557" s="434"/>
      <c r="AR1557" s="451"/>
      <c r="AS1557" s="434"/>
      <c r="AT1557" s="389"/>
      <c r="AU1557" s="435"/>
      <c r="AV1557" s="364"/>
      <c r="AW1557" s="389"/>
      <c r="AX1557" s="365"/>
      <c r="AY1557" s="366"/>
      <c r="AZ1557" s="358"/>
      <c r="BA1557" s="366"/>
      <c r="BB1557" s="358"/>
      <c r="BC1557" s="366"/>
      <c r="BD1557" s="367"/>
    </row>
    <row r="1558" spans="1:56" ht="21.75" thickBot="1" x14ac:dyDescent="0.4">
      <c r="A1558" s="368" t="s">
        <v>293</v>
      </c>
      <c r="B1558" s="381"/>
      <c r="C1558" s="372"/>
      <c r="D1558" s="382"/>
      <c r="E1558" s="372"/>
      <c r="F1558" s="380"/>
      <c r="G1558" s="355"/>
      <c r="H1558" s="355"/>
      <c r="I1558" s="355"/>
      <c r="J1558" s="355"/>
      <c r="Q1558" s="364"/>
      <c r="R1558" s="388"/>
      <c r="S1558" s="364"/>
      <c r="T1558" s="445"/>
      <c r="U1558" s="388"/>
      <c r="V1558" s="445"/>
      <c r="W1558" s="388"/>
      <c r="X1558" s="445"/>
      <c r="Y1558" s="364"/>
      <c r="Z1558" s="388"/>
      <c r="AA1558" s="364"/>
      <c r="AB1558" s="445"/>
      <c r="AC1558" s="388"/>
      <c r="AD1558" s="445"/>
      <c r="AE1558" s="364"/>
      <c r="AF1558" s="388"/>
      <c r="AG1558" s="364"/>
      <c r="AH1558" s="445"/>
      <c r="AI1558" s="388"/>
      <c r="AJ1558" s="445"/>
      <c r="AK1558" s="364"/>
      <c r="AL1558" s="388"/>
      <c r="AM1558" s="364"/>
      <c r="AN1558" s="445"/>
      <c r="AO1558" s="388"/>
      <c r="AP1558" s="445"/>
      <c r="AQ1558" s="434"/>
      <c r="AR1558" s="451"/>
      <c r="AS1558" s="434"/>
      <c r="AT1558" s="389"/>
      <c r="AU1558" s="435"/>
      <c r="AV1558" s="364"/>
      <c r="AW1558" s="389"/>
      <c r="AX1558" s="365"/>
      <c r="AY1558" s="366"/>
      <c r="AZ1558" s="358"/>
      <c r="BA1558" s="366"/>
      <c r="BB1558" s="358"/>
      <c r="BC1558" s="366"/>
      <c r="BD1558" s="367"/>
    </row>
    <row r="1559" spans="1:56" ht="21.75" thickBot="1" x14ac:dyDescent="0.4">
      <c r="A1559" s="368" t="s">
        <v>294</v>
      </c>
      <c r="B1559" s="381"/>
      <c r="C1559" s="372"/>
      <c r="D1559" s="368" t="s">
        <v>284</v>
      </c>
      <c r="E1559" s="374"/>
      <c r="F1559" s="375" t="str">
        <f>IF(B1559&gt;0,(B1559-B1558)/B1558,"")</f>
        <v/>
      </c>
      <c r="G1559" s="355"/>
      <c r="H1559" s="355"/>
      <c r="I1559" s="355"/>
      <c r="J1559" s="355"/>
      <c r="Q1559" s="364"/>
      <c r="R1559" s="388"/>
      <c r="S1559" s="364"/>
      <c r="T1559" s="445"/>
      <c r="U1559" s="388"/>
      <c r="V1559" s="445"/>
      <c r="W1559" s="388"/>
      <c r="X1559" s="445"/>
      <c r="Y1559" s="364"/>
      <c r="Z1559" s="388"/>
      <c r="AA1559" s="364"/>
      <c r="AB1559" s="445"/>
      <c r="AC1559" s="388"/>
      <c r="AD1559" s="445"/>
      <c r="AE1559" s="364"/>
      <c r="AF1559" s="388"/>
      <c r="AG1559" s="364"/>
      <c r="AH1559" s="445"/>
      <c r="AI1559" s="388"/>
      <c r="AJ1559" s="445"/>
      <c r="AK1559" s="364"/>
      <c r="AL1559" s="388"/>
      <c r="AM1559" s="364"/>
      <c r="AN1559" s="445"/>
      <c r="AO1559" s="388"/>
      <c r="AP1559" s="445"/>
      <c r="AQ1559" s="434"/>
      <c r="AR1559" s="451"/>
      <c r="AS1559" s="434"/>
      <c r="AT1559" s="389"/>
      <c r="AU1559" s="435"/>
      <c r="AV1559" s="364"/>
      <c r="AW1559" s="389"/>
      <c r="AX1559" s="365"/>
      <c r="AY1559" s="366"/>
      <c r="AZ1559" s="358"/>
      <c r="BA1559" s="366"/>
      <c r="BB1559" s="358"/>
      <c r="BC1559" s="366"/>
      <c r="BD1559" s="367"/>
    </row>
    <row r="1560" spans="1:56" ht="21.75" thickBot="1" x14ac:dyDescent="0.4">
      <c r="A1560" s="368" t="s">
        <v>295</v>
      </c>
      <c r="B1560" s="381"/>
      <c r="C1560" s="372"/>
      <c r="D1560" s="368" t="s">
        <v>286</v>
      </c>
      <c r="E1560" s="374"/>
      <c r="F1560" s="375" t="str">
        <f>IF(B1560&gt;0,(B1560-B1558)/B1558,"")</f>
        <v/>
      </c>
      <c r="G1560" s="355"/>
      <c r="H1560" s="355"/>
      <c r="I1560" s="355"/>
      <c r="J1560" s="355"/>
      <c r="Q1560" s="364"/>
      <c r="R1560" s="388"/>
      <c r="S1560" s="364"/>
      <c r="T1560" s="445"/>
      <c r="U1560" s="388"/>
      <c r="V1560" s="445"/>
      <c r="W1560" s="388"/>
      <c r="X1560" s="445"/>
      <c r="Y1560" s="364"/>
      <c r="Z1560" s="388"/>
      <c r="AA1560" s="364"/>
      <c r="AB1560" s="445"/>
      <c r="AC1560" s="388"/>
      <c r="AD1560" s="445"/>
      <c r="AE1560" s="364"/>
      <c r="AF1560" s="388"/>
      <c r="AG1560" s="364"/>
      <c r="AH1560" s="445"/>
      <c r="AI1560" s="388"/>
      <c r="AJ1560" s="445"/>
      <c r="AK1560" s="364"/>
      <c r="AL1560" s="388"/>
      <c r="AM1560" s="364"/>
      <c r="AN1560" s="445"/>
      <c r="AO1560" s="388"/>
      <c r="AP1560" s="445"/>
      <c r="AQ1560" s="434"/>
      <c r="AR1560" s="451"/>
      <c r="AS1560" s="434"/>
      <c r="AT1560" s="389"/>
      <c r="AU1560" s="435"/>
      <c r="AV1560" s="364"/>
      <c r="AW1560" s="389"/>
      <c r="AX1560" s="365"/>
      <c r="AY1560" s="366"/>
      <c r="AZ1560" s="358"/>
      <c r="BA1560" s="366"/>
      <c r="BB1560" s="358"/>
      <c r="BC1560" s="366"/>
      <c r="BD1560" s="367"/>
    </row>
    <row r="1561" spans="1:56" ht="21.75" thickBot="1" x14ac:dyDescent="0.4">
      <c r="A1561" s="355"/>
      <c r="B1561" s="355"/>
      <c r="C1561" s="355"/>
      <c r="D1561" s="355"/>
      <c r="E1561" s="355"/>
      <c r="F1561" s="383"/>
      <c r="G1561" s="355"/>
      <c r="H1561" s="823" t="s">
        <v>296</v>
      </c>
      <c r="I1561" s="823"/>
      <c r="J1561" s="355"/>
      <c r="Q1561" s="364"/>
      <c r="R1561" s="388"/>
      <c r="S1561" s="364"/>
      <c r="T1561" s="445"/>
      <c r="U1561" s="388"/>
      <c r="V1561" s="445"/>
      <c r="W1561" s="388"/>
      <c r="X1561" s="445"/>
      <c r="Y1561" s="364"/>
      <c r="Z1561" s="388"/>
      <c r="AA1561" s="364"/>
      <c r="AB1561" s="445"/>
      <c r="AC1561" s="388"/>
      <c r="AD1561" s="445"/>
      <c r="AE1561" s="364"/>
      <c r="AF1561" s="388"/>
      <c r="AG1561" s="364"/>
      <c r="AH1561" s="445"/>
      <c r="AI1561" s="388"/>
      <c r="AJ1561" s="445"/>
      <c r="AK1561" s="364"/>
      <c r="AL1561" s="388"/>
      <c r="AM1561" s="364"/>
      <c r="AN1561" s="445"/>
      <c r="AO1561" s="388"/>
      <c r="AP1561" s="445"/>
      <c r="AQ1561" s="434"/>
      <c r="AR1561" s="451"/>
      <c r="AS1561" s="434"/>
      <c r="AT1561" s="389"/>
      <c r="AU1561" s="435"/>
      <c r="AV1561" s="364"/>
      <c r="AW1561" s="389"/>
      <c r="AX1561" s="365"/>
      <c r="AY1561" s="366"/>
      <c r="AZ1561" s="358"/>
      <c r="BA1561" s="366"/>
      <c r="BB1561" s="358"/>
      <c r="BC1561" s="366"/>
      <c r="BD1561" s="367"/>
    </row>
    <row r="1562" spans="1:56" ht="21.75" thickBot="1" x14ac:dyDescent="0.4">
      <c r="A1562" s="368" t="s">
        <v>297</v>
      </c>
      <c r="B1562" s="820"/>
      <c r="C1562" s="821"/>
      <c r="D1562" s="821"/>
      <c r="E1562" s="821"/>
      <c r="F1562" s="821"/>
      <c r="G1562" s="822"/>
      <c r="H1562" s="819"/>
      <c r="I1562" s="819"/>
      <c r="J1562" s="355"/>
      <c r="Q1562" s="364"/>
      <c r="R1562" s="388"/>
      <c r="S1562" s="364"/>
      <c r="T1562" s="445"/>
      <c r="U1562" s="388"/>
      <c r="V1562" s="445"/>
      <c r="W1562" s="388"/>
      <c r="X1562" s="445"/>
      <c r="Y1562" s="364"/>
      <c r="Z1562" s="388"/>
      <c r="AA1562" s="364"/>
      <c r="AB1562" s="445"/>
      <c r="AC1562" s="388"/>
      <c r="AD1562" s="445"/>
      <c r="AE1562" s="364"/>
      <c r="AF1562" s="388"/>
      <c r="AG1562" s="364"/>
      <c r="AH1562" s="445"/>
      <c r="AI1562" s="388"/>
      <c r="AJ1562" s="445"/>
      <c r="AK1562" s="364"/>
      <c r="AL1562" s="388"/>
      <c r="AM1562" s="364"/>
      <c r="AN1562" s="445"/>
      <c r="AO1562" s="388"/>
      <c r="AP1562" s="445"/>
      <c r="AQ1562" s="434"/>
      <c r="AR1562" s="451"/>
      <c r="AS1562" s="434"/>
      <c r="AT1562" s="389"/>
      <c r="AU1562" s="435"/>
      <c r="AV1562" s="364"/>
      <c r="AW1562" s="389"/>
      <c r="AX1562" s="365"/>
      <c r="AY1562" s="366"/>
      <c r="AZ1562" s="358"/>
      <c r="BA1562" s="366"/>
      <c r="BB1562" s="358"/>
      <c r="BC1562" s="366"/>
      <c r="BD1562" s="367"/>
    </row>
    <row r="1563" spans="1:56" ht="21.75" thickBot="1" x14ac:dyDescent="0.4">
      <c r="A1563" s="368" t="s">
        <v>299</v>
      </c>
      <c r="B1563" s="820"/>
      <c r="C1563" s="821"/>
      <c r="D1563" s="821"/>
      <c r="E1563" s="821"/>
      <c r="F1563" s="821"/>
      <c r="G1563" s="822"/>
      <c r="H1563" s="819"/>
      <c r="I1563" s="819"/>
      <c r="J1563" s="355"/>
      <c r="Q1563" s="364"/>
      <c r="R1563" s="388"/>
      <c r="S1563" s="364"/>
      <c r="T1563" s="445"/>
      <c r="U1563" s="388"/>
      <c r="V1563" s="445"/>
      <c r="W1563" s="388"/>
      <c r="X1563" s="445"/>
      <c r="Y1563" s="364"/>
      <c r="Z1563" s="388"/>
      <c r="AA1563" s="364"/>
      <c r="AB1563" s="445"/>
      <c r="AC1563" s="388"/>
      <c r="AD1563" s="445"/>
      <c r="AE1563" s="364"/>
      <c r="AF1563" s="388"/>
      <c r="AG1563" s="364"/>
      <c r="AH1563" s="445"/>
      <c r="AI1563" s="388"/>
      <c r="AJ1563" s="445"/>
      <c r="AK1563" s="364"/>
      <c r="AL1563" s="388"/>
      <c r="AM1563" s="364"/>
      <c r="AN1563" s="445"/>
      <c r="AO1563" s="388"/>
      <c r="AP1563" s="445"/>
      <c r="AQ1563" s="434"/>
      <c r="AR1563" s="451"/>
      <c r="AS1563" s="434"/>
      <c r="AT1563" s="389"/>
      <c r="AU1563" s="435"/>
      <c r="AV1563" s="364"/>
      <c r="AW1563" s="389"/>
      <c r="AX1563" s="365"/>
      <c r="AY1563" s="366"/>
      <c r="AZ1563" s="358"/>
      <c r="BA1563" s="366"/>
      <c r="BB1563" s="358"/>
      <c r="BC1563" s="366"/>
      <c r="BD1563" s="367"/>
    </row>
    <row r="1564" spans="1:56" ht="21.75" thickBot="1" x14ac:dyDescent="0.4">
      <c r="A1564" s="368" t="s">
        <v>301</v>
      </c>
      <c r="B1564" s="820"/>
      <c r="C1564" s="821"/>
      <c r="D1564" s="821"/>
      <c r="E1564" s="821"/>
      <c r="F1564" s="821"/>
      <c r="G1564" s="822"/>
      <c r="H1564" s="819"/>
      <c r="I1564" s="819"/>
      <c r="J1564" s="355"/>
      <c r="Q1564" s="364"/>
      <c r="R1564" s="388"/>
      <c r="S1564" s="364"/>
      <c r="T1564" s="445"/>
      <c r="U1564" s="388"/>
      <c r="V1564" s="445"/>
      <c r="W1564" s="388"/>
      <c r="X1564" s="445"/>
      <c r="Y1564" s="364"/>
      <c r="Z1564" s="388"/>
      <c r="AA1564" s="364"/>
      <c r="AB1564" s="445"/>
      <c r="AC1564" s="388"/>
      <c r="AD1564" s="445"/>
      <c r="AE1564" s="364"/>
      <c r="AF1564" s="388"/>
      <c r="AG1564" s="364"/>
      <c r="AH1564" s="445"/>
      <c r="AI1564" s="388"/>
      <c r="AJ1564" s="445"/>
      <c r="AK1564" s="364"/>
      <c r="AL1564" s="388"/>
      <c r="AM1564" s="364"/>
      <c r="AN1564" s="445"/>
      <c r="AO1564" s="388"/>
      <c r="AP1564" s="445"/>
      <c r="AQ1564" s="434"/>
      <c r="AR1564" s="451"/>
      <c r="AS1564" s="434"/>
      <c r="AT1564" s="389"/>
      <c r="AU1564" s="435"/>
      <c r="AV1564" s="364"/>
      <c r="AW1564" s="389"/>
      <c r="AX1564" s="365"/>
      <c r="AY1564" s="366"/>
      <c r="AZ1564" s="358"/>
      <c r="BA1564" s="366"/>
      <c r="BB1564" s="358"/>
      <c r="BC1564" s="366"/>
      <c r="BD1564" s="367"/>
    </row>
    <row r="1565" spans="1:56" ht="21.75" thickBot="1" x14ac:dyDescent="0.4">
      <c r="A1565" s="368" t="s">
        <v>302</v>
      </c>
      <c r="B1565" s="820"/>
      <c r="C1565" s="821"/>
      <c r="D1565" s="821"/>
      <c r="E1565" s="821"/>
      <c r="F1565" s="821"/>
      <c r="G1565" s="822"/>
      <c r="H1565" s="819"/>
      <c r="I1565" s="819"/>
      <c r="J1565" s="355"/>
      <c r="Q1565" s="364"/>
      <c r="R1565" s="388"/>
      <c r="S1565" s="364"/>
      <c r="T1565" s="445"/>
      <c r="U1565" s="388"/>
      <c r="V1565" s="445"/>
      <c r="W1565" s="388"/>
      <c r="X1565" s="445"/>
      <c r="Y1565" s="364"/>
      <c r="Z1565" s="388"/>
      <c r="AA1565" s="364"/>
      <c r="AB1565" s="445"/>
      <c r="AC1565" s="388"/>
      <c r="AD1565" s="445"/>
      <c r="AE1565" s="364"/>
      <c r="AF1565" s="388"/>
      <c r="AG1565" s="364"/>
      <c r="AH1565" s="445"/>
      <c r="AI1565" s="388"/>
      <c r="AJ1565" s="445"/>
      <c r="AK1565" s="364"/>
      <c r="AL1565" s="388"/>
      <c r="AM1565" s="364"/>
      <c r="AN1565" s="445"/>
      <c r="AO1565" s="388"/>
      <c r="AP1565" s="445"/>
      <c r="AQ1565" s="434"/>
      <c r="AR1565" s="451"/>
      <c r="AS1565" s="434"/>
      <c r="AT1565" s="389"/>
      <c r="AU1565" s="435"/>
      <c r="AV1565" s="364"/>
      <c r="AW1565" s="389"/>
      <c r="AX1565" s="365"/>
      <c r="AY1565" s="366"/>
      <c r="AZ1565" s="358"/>
      <c r="BA1565" s="366"/>
      <c r="BB1565" s="358"/>
      <c r="BC1565" s="366"/>
      <c r="BD1565" s="367"/>
    </row>
    <row r="1566" spans="1:56" ht="21.75" thickBot="1" x14ac:dyDescent="0.4">
      <c r="A1566" s="368" t="s">
        <v>303</v>
      </c>
      <c r="B1566" s="820"/>
      <c r="C1566" s="821"/>
      <c r="D1566" s="821"/>
      <c r="E1566" s="821"/>
      <c r="F1566" s="821"/>
      <c r="G1566" s="822"/>
      <c r="H1566" s="819"/>
      <c r="I1566" s="819"/>
      <c r="J1566" s="355"/>
      <c r="Q1566" s="364"/>
      <c r="R1566" s="388"/>
      <c r="S1566" s="364"/>
      <c r="T1566" s="445"/>
      <c r="U1566" s="388"/>
      <c r="V1566" s="445"/>
      <c r="W1566" s="388"/>
      <c r="X1566" s="445"/>
      <c r="Y1566" s="364"/>
      <c r="Z1566" s="388"/>
      <c r="AA1566" s="364"/>
      <c r="AB1566" s="445"/>
      <c r="AC1566" s="388"/>
      <c r="AD1566" s="445"/>
      <c r="AE1566" s="364"/>
      <c r="AF1566" s="388"/>
      <c r="AG1566" s="364"/>
      <c r="AH1566" s="445"/>
      <c r="AI1566" s="388"/>
      <c r="AJ1566" s="445"/>
      <c r="AK1566" s="364"/>
      <c r="AL1566" s="388"/>
      <c r="AM1566" s="364"/>
      <c r="AN1566" s="445"/>
      <c r="AO1566" s="388"/>
      <c r="AP1566" s="445"/>
      <c r="AQ1566" s="434"/>
      <c r="AR1566" s="451"/>
      <c r="AS1566" s="434"/>
      <c r="AT1566" s="389"/>
      <c r="AU1566" s="435"/>
      <c r="AV1566" s="364"/>
      <c r="AW1566" s="389"/>
      <c r="AX1566" s="365"/>
      <c r="AY1566" s="366"/>
      <c r="AZ1566" s="358"/>
      <c r="BA1566" s="366"/>
      <c r="BB1566" s="358"/>
      <c r="BC1566" s="366"/>
      <c r="BD1566" s="367"/>
    </row>
    <row r="1567" spans="1:56" ht="21.75" thickBot="1" x14ac:dyDescent="0.4">
      <c r="A1567" s="368" t="s">
        <v>305</v>
      </c>
      <c r="B1567" s="820"/>
      <c r="C1567" s="821"/>
      <c r="D1567" s="821"/>
      <c r="E1567" s="821"/>
      <c r="F1567" s="821"/>
      <c r="G1567" s="822"/>
      <c r="H1567" s="819"/>
      <c r="I1567" s="819"/>
      <c r="J1567" s="355"/>
      <c r="Q1567" s="364"/>
      <c r="R1567" s="388"/>
      <c r="S1567" s="364"/>
      <c r="T1567" s="445"/>
      <c r="U1567" s="388"/>
      <c r="V1567" s="445"/>
      <c r="W1567" s="388"/>
      <c r="X1567" s="445"/>
      <c r="Y1567" s="364"/>
      <c r="Z1567" s="388"/>
      <c r="AA1567" s="364"/>
      <c r="AB1567" s="445"/>
      <c r="AC1567" s="388"/>
      <c r="AD1567" s="445"/>
      <c r="AE1567" s="364"/>
      <c r="AF1567" s="388"/>
      <c r="AG1567" s="364"/>
      <c r="AH1567" s="445"/>
      <c r="AI1567" s="388"/>
      <c r="AJ1567" s="445"/>
      <c r="AK1567" s="364"/>
      <c r="AL1567" s="388"/>
      <c r="AM1567" s="364"/>
      <c r="AN1567" s="445"/>
      <c r="AO1567" s="388"/>
      <c r="AP1567" s="445"/>
      <c r="AQ1567" s="434"/>
      <c r="AR1567" s="451"/>
      <c r="AS1567" s="434"/>
      <c r="AT1567" s="389"/>
      <c r="AU1567" s="435"/>
      <c r="AV1567" s="364"/>
      <c r="AW1567" s="389"/>
      <c r="AX1567" s="365"/>
      <c r="AY1567" s="366"/>
      <c r="AZ1567" s="358"/>
      <c r="BA1567" s="366"/>
      <c r="BB1567" s="358"/>
      <c r="BC1567" s="366"/>
      <c r="BD1567" s="367"/>
    </row>
    <row r="1568" spans="1:56" ht="36" x14ac:dyDescent="0.35">
      <c r="A1568" s="818" t="str">
        <f>CONCATENATE("Voluntário",J1568)</f>
        <v>Voluntário55</v>
      </c>
      <c r="B1568" s="818"/>
      <c r="C1568" s="818"/>
      <c r="D1568" s="818"/>
      <c r="E1568" s="818"/>
      <c r="F1568" s="818"/>
      <c r="G1568" s="818"/>
      <c r="H1568" s="818"/>
      <c r="I1568" s="818"/>
      <c r="J1568" s="355">
        <f>J1539+1</f>
        <v>55</v>
      </c>
      <c r="Q1568" s="396"/>
      <c r="S1568" s="396"/>
      <c r="T1568" s="396"/>
      <c r="V1568" s="396"/>
      <c r="X1568" s="396"/>
      <c r="Y1568" s="396"/>
      <c r="AA1568" s="396"/>
      <c r="AB1568" s="396"/>
      <c r="AD1568" s="396"/>
      <c r="AE1568" s="396"/>
      <c r="AG1568" s="396"/>
      <c r="AH1568" s="396"/>
      <c r="AJ1568" s="396"/>
      <c r="AK1568" s="396"/>
      <c r="AM1568" s="396"/>
      <c r="AN1568" s="396"/>
      <c r="AP1568" s="396"/>
      <c r="AV1568" s="396"/>
      <c r="AX1568" s="397"/>
      <c r="AY1568" s="398"/>
      <c r="AZ1568" s="399"/>
      <c r="BA1568" s="398"/>
      <c r="BB1568" s="399"/>
      <c r="BC1568" s="398"/>
      <c r="BD1568" s="398"/>
    </row>
    <row r="1569" spans="1:56" ht="21" x14ac:dyDescent="0.35">
      <c r="A1569" s="355"/>
      <c r="B1569" s="355"/>
      <c r="C1569" s="355"/>
      <c r="D1569" s="355"/>
      <c r="E1569" s="355"/>
      <c r="F1569" s="355"/>
      <c r="G1569" s="355"/>
      <c r="H1569" s="355"/>
      <c r="I1569" s="355"/>
      <c r="J1569" s="355"/>
      <c r="Q1569" s="396"/>
      <c r="S1569" s="396"/>
      <c r="T1569" s="396"/>
      <c r="V1569" s="396"/>
      <c r="X1569" s="396"/>
      <c r="Y1569" s="396"/>
      <c r="AA1569" s="396"/>
      <c r="AB1569" s="396"/>
      <c r="AD1569" s="396"/>
      <c r="AE1569" s="396"/>
      <c r="AG1569" s="396"/>
      <c r="AH1569" s="396"/>
      <c r="AJ1569" s="396"/>
      <c r="AK1569" s="396"/>
      <c r="AM1569" s="396"/>
      <c r="AN1569" s="396"/>
      <c r="AP1569" s="396"/>
      <c r="AV1569" s="396"/>
      <c r="AX1569" s="397"/>
      <c r="AY1569" s="398"/>
      <c r="AZ1569" s="399"/>
      <c r="BA1569" s="398"/>
      <c r="BB1569" s="399"/>
      <c r="BC1569" s="398"/>
      <c r="BD1569" s="398"/>
    </row>
    <row r="1570" spans="1:56" ht="21" x14ac:dyDescent="0.35">
      <c r="A1570" s="356" t="s">
        <v>271</v>
      </c>
      <c r="B1570" s="819"/>
      <c r="C1570" s="819"/>
      <c r="D1570" s="819"/>
      <c r="E1570" s="819"/>
      <c r="F1570" s="819"/>
      <c r="G1570" s="819"/>
      <c r="H1570" s="819"/>
      <c r="I1570" s="819"/>
      <c r="J1570" s="355"/>
      <c r="Q1570" s="396"/>
      <c r="S1570" s="396"/>
      <c r="T1570" s="396"/>
      <c r="V1570" s="396"/>
      <c r="X1570" s="396"/>
      <c r="Y1570" s="396"/>
      <c r="AA1570" s="396"/>
      <c r="AB1570" s="396"/>
      <c r="AD1570" s="396"/>
      <c r="AE1570" s="396"/>
      <c r="AG1570" s="396"/>
      <c r="AH1570" s="396"/>
      <c r="AJ1570" s="396"/>
      <c r="AK1570" s="396"/>
      <c r="AM1570" s="396"/>
      <c r="AN1570" s="396"/>
      <c r="AP1570" s="396"/>
      <c r="AV1570" s="396"/>
      <c r="AX1570" s="397"/>
      <c r="AY1570" s="398"/>
      <c r="AZ1570" s="399"/>
      <c r="BA1570" s="398"/>
      <c r="BB1570" s="399"/>
      <c r="BC1570" s="398"/>
      <c r="BD1570" s="398"/>
    </row>
    <row r="1571" spans="1:56" ht="21" x14ac:dyDescent="0.35">
      <c r="A1571" s="356" t="s">
        <v>272</v>
      </c>
      <c r="B1571" s="819"/>
      <c r="C1571" s="819"/>
      <c r="D1571" s="819"/>
      <c r="E1571" s="819"/>
      <c r="F1571" s="819"/>
      <c r="G1571" s="819"/>
      <c r="H1571" s="819"/>
      <c r="I1571" s="819"/>
      <c r="J1571" s="355"/>
      <c r="Q1571" s="396"/>
      <c r="S1571" s="396"/>
      <c r="T1571" s="396"/>
      <c r="V1571" s="396"/>
      <c r="X1571" s="396"/>
      <c r="Y1571" s="396"/>
      <c r="AA1571" s="396"/>
      <c r="AB1571" s="396"/>
      <c r="AD1571" s="396"/>
      <c r="AE1571" s="396"/>
      <c r="AG1571" s="396"/>
      <c r="AH1571" s="396"/>
      <c r="AJ1571" s="396"/>
      <c r="AK1571" s="396"/>
      <c r="AM1571" s="396"/>
      <c r="AN1571" s="396"/>
      <c r="AP1571" s="396"/>
      <c r="AV1571" s="396"/>
      <c r="AX1571" s="397"/>
      <c r="AY1571" s="398"/>
      <c r="AZ1571" s="399"/>
      <c r="BA1571" s="398"/>
      <c r="BB1571" s="399"/>
      <c r="BC1571" s="398"/>
      <c r="BD1571" s="398"/>
    </row>
    <row r="1572" spans="1:56" ht="21" x14ac:dyDescent="0.35">
      <c r="A1572" s="356" t="s">
        <v>273</v>
      </c>
      <c r="B1572" s="819"/>
      <c r="C1572" s="819"/>
      <c r="D1572" s="819"/>
      <c r="E1572" s="819"/>
      <c r="F1572" s="819"/>
      <c r="G1572" s="819"/>
      <c r="H1572" s="819"/>
      <c r="I1572" s="819"/>
      <c r="J1572" s="355"/>
      <c r="Q1572" s="396"/>
      <c r="S1572" s="396"/>
      <c r="T1572" s="396"/>
      <c r="V1572" s="396"/>
      <c r="X1572" s="396"/>
      <c r="Y1572" s="396"/>
      <c r="AA1572" s="396"/>
      <c r="AB1572" s="396"/>
      <c r="AD1572" s="396"/>
      <c r="AE1572" s="396"/>
      <c r="AG1572" s="396"/>
      <c r="AH1572" s="396"/>
      <c r="AJ1572" s="396"/>
      <c r="AK1572" s="396"/>
      <c r="AM1572" s="396"/>
      <c r="AN1572" s="396"/>
      <c r="AP1572" s="396"/>
      <c r="AV1572" s="396"/>
      <c r="AX1572" s="397"/>
      <c r="AY1572" s="398"/>
      <c r="AZ1572" s="399"/>
      <c r="BA1572" s="398"/>
      <c r="BB1572" s="399"/>
      <c r="BC1572" s="398"/>
      <c r="BD1572" s="398"/>
    </row>
    <row r="1573" spans="1:56" ht="21.75" thickBot="1" x14ac:dyDescent="0.4">
      <c r="A1573" s="355"/>
      <c r="B1573" s="355"/>
      <c r="C1573" s="355"/>
      <c r="D1573" s="355"/>
      <c r="E1573" s="355"/>
      <c r="F1573" s="355"/>
      <c r="G1573" s="355"/>
      <c r="H1573" s="355"/>
      <c r="I1573" s="355"/>
      <c r="J1573" s="355"/>
      <c r="Q1573" s="396"/>
      <c r="S1573" s="396"/>
      <c r="T1573" s="396"/>
      <c r="V1573" s="396"/>
      <c r="X1573" s="396"/>
      <c r="Y1573" s="396"/>
      <c r="AA1573" s="396"/>
      <c r="AB1573" s="396"/>
      <c r="AD1573" s="396"/>
      <c r="AE1573" s="396"/>
      <c r="AG1573" s="396"/>
      <c r="AH1573" s="396"/>
      <c r="AJ1573" s="396"/>
      <c r="AK1573" s="396"/>
      <c r="AM1573" s="396"/>
      <c r="AN1573" s="396"/>
      <c r="AP1573" s="396"/>
      <c r="AV1573" s="396"/>
      <c r="AX1573" s="397"/>
      <c r="AY1573" s="398"/>
      <c r="AZ1573" s="399"/>
      <c r="BA1573" s="398"/>
      <c r="BB1573" s="399"/>
      <c r="BC1573" s="398"/>
      <c r="BD1573" s="398"/>
    </row>
    <row r="1574" spans="1:56" ht="21.75" thickBot="1" x14ac:dyDescent="0.4">
      <c r="A1574" s="368" t="s">
        <v>275</v>
      </c>
      <c r="B1574" s="369"/>
      <c r="C1574" s="370"/>
      <c r="D1574" s="355"/>
      <c r="E1574" s="355"/>
      <c r="F1574" s="355"/>
      <c r="G1574" s="355"/>
      <c r="H1574" s="355"/>
      <c r="I1574" s="355"/>
      <c r="J1574" s="355"/>
      <c r="Q1574" s="364"/>
      <c r="R1574" s="388"/>
      <c r="S1574" s="364"/>
      <c r="T1574" s="445"/>
      <c r="U1574" s="388"/>
      <c r="V1574" s="445"/>
      <c r="W1574" s="388"/>
      <c r="X1574" s="445"/>
      <c r="Y1574" s="364"/>
      <c r="Z1574" s="388"/>
      <c r="AA1574" s="364"/>
      <c r="AB1574" s="445"/>
      <c r="AC1574" s="388"/>
      <c r="AD1574" s="445"/>
      <c r="AE1574" s="364"/>
      <c r="AF1574" s="388"/>
      <c r="AG1574" s="364"/>
      <c r="AH1574" s="445"/>
      <c r="AI1574" s="388"/>
      <c r="AJ1574" s="445"/>
      <c r="AK1574" s="364"/>
      <c r="AL1574" s="388"/>
      <c r="AM1574" s="364"/>
      <c r="AN1574" s="445"/>
      <c r="AO1574" s="388"/>
      <c r="AP1574" s="445"/>
      <c r="AQ1574" s="434"/>
      <c r="AR1574" s="451"/>
      <c r="AS1574" s="434"/>
      <c r="AT1574" s="389"/>
      <c r="AU1574" s="435"/>
      <c r="AV1574" s="364"/>
      <c r="AW1574" s="389"/>
      <c r="AX1574" s="365"/>
      <c r="AY1574" s="366"/>
      <c r="AZ1574" s="358"/>
      <c r="BA1574" s="366"/>
      <c r="BB1574" s="358"/>
      <c r="BC1574" s="366"/>
      <c r="BD1574" s="367"/>
    </row>
    <row r="1575" spans="1:56" ht="21.75" thickBot="1" x14ac:dyDescent="0.4">
      <c r="A1575" s="368" t="s">
        <v>276</v>
      </c>
      <c r="B1575" s="369"/>
      <c r="C1575" s="370"/>
      <c r="D1575" s="355"/>
      <c r="E1575" s="355"/>
      <c r="F1575" s="355"/>
      <c r="G1575" s="355"/>
      <c r="H1575" s="355"/>
      <c r="I1575" s="355"/>
      <c r="J1575" s="355"/>
      <c r="Q1575" s="364"/>
      <c r="R1575" s="388"/>
      <c r="S1575" s="364"/>
      <c r="T1575" s="445"/>
      <c r="U1575" s="388"/>
      <c r="V1575" s="445"/>
      <c r="W1575" s="388"/>
      <c r="X1575" s="445"/>
      <c r="Y1575" s="364"/>
      <c r="Z1575" s="388"/>
      <c r="AA1575" s="364"/>
      <c r="AB1575" s="445"/>
      <c r="AC1575" s="388"/>
      <c r="AD1575" s="445"/>
      <c r="AE1575" s="364"/>
      <c r="AF1575" s="388"/>
      <c r="AG1575" s="364"/>
      <c r="AH1575" s="445"/>
      <c r="AI1575" s="388"/>
      <c r="AJ1575" s="445"/>
      <c r="AK1575" s="364"/>
      <c r="AL1575" s="388"/>
      <c r="AM1575" s="364"/>
      <c r="AN1575" s="445"/>
      <c r="AO1575" s="388"/>
      <c r="AP1575" s="445"/>
      <c r="AQ1575" s="434"/>
      <c r="AR1575" s="451"/>
      <c r="AS1575" s="434"/>
      <c r="AT1575" s="389"/>
      <c r="AU1575" s="435"/>
      <c r="AV1575" s="364"/>
      <c r="AW1575" s="389"/>
      <c r="AX1575" s="365"/>
      <c r="AY1575" s="366"/>
      <c r="AZ1575" s="358"/>
      <c r="BA1575" s="366"/>
      <c r="BB1575" s="358"/>
      <c r="BC1575" s="366"/>
      <c r="BD1575" s="367"/>
    </row>
    <row r="1576" spans="1:56" ht="21.75" thickBot="1" x14ac:dyDescent="0.4">
      <c r="A1576" s="368" t="s">
        <v>277</v>
      </c>
      <c r="B1576" s="369"/>
      <c r="C1576" s="371"/>
      <c r="D1576" s="355"/>
      <c r="E1576" s="355"/>
      <c r="F1576" s="355"/>
      <c r="G1576" s="355"/>
      <c r="H1576" s="355"/>
      <c r="I1576" s="355"/>
      <c r="J1576" s="355"/>
      <c r="Q1576" s="364"/>
      <c r="R1576" s="388"/>
      <c r="S1576" s="364"/>
      <c r="T1576" s="445"/>
      <c r="U1576" s="388"/>
      <c r="V1576" s="445"/>
      <c r="W1576" s="388"/>
      <c r="X1576" s="445"/>
      <c r="Y1576" s="364"/>
      <c r="Z1576" s="388"/>
      <c r="AA1576" s="364"/>
      <c r="AB1576" s="445"/>
      <c r="AC1576" s="388"/>
      <c r="AD1576" s="445"/>
      <c r="AE1576" s="364"/>
      <c r="AF1576" s="388"/>
      <c r="AG1576" s="364"/>
      <c r="AH1576" s="445"/>
      <c r="AI1576" s="388"/>
      <c r="AJ1576" s="445"/>
      <c r="AK1576" s="364"/>
      <c r="AL1576" s="388"/>
      <c r="AM1576" s="364"/>
      <c r="AN1576" s="445"/>
      <c r="AO1576" s="388"/>
      <c r="AP1576" s="445"/>
      <c r="AQ1576" s="434"/>
      <c r="AR1576" s="451"/>
      <c r="AS1576" s="434"/>
      <c r="AT1576" s="389"/>
      <c r="AU1576" s="435"/>
      <c r="AV1576" s="364"/>
      <c r="AW1576" s="389"/>
      <c r="AX1576" s="365"/>
      <c r="AY1576" s="366"/>
      <c r="AZ1576" s="358"/>
      <c r="BA1576" s="366"/>
      <c r="BB1576" s="358"/>
      <c r="BC1576" s="366"/>
      <c r="BD1576" s="367"/>
    </row>
    <row r="1577" spans="1:56" ht="21.75" thickBot="1" x14ac:dyDescent="0.4">
      <c r="A1577" s="368" t="s">
        <v>278</v>
      </c>
      <c r="B1577" s="369"/>
      <c r="C1577" s="370"/>
      <c r="D1577" s="355"/>
      <c r="E1577" s="355"/>
      <c r="F1577" s="355"/>
      <c r="G1577" s="355"/>
      <c r="H1577" s="355"/>
      <c r="I1577" s="355"/>
      <c r="J1577" s="355"/>
      <c r="Q1577" s="364"/>
      <c r="R1577" s="388"/>
      <c r="S1577" s="364"/>
      <c r="T1577" s="445"/>
      <c r="U1577" s="388"/>
      <c r="V1577" s="445"/>
      <c r="W1577" s="388"/>
      <c r="X1577" s="445"/>
      <c r="Y1577" s="364"/>
      <c r="Z1577" s="388"/>
      <c r="AA1577" s="364"/>
      <c r="AB1577" s="445"/>
      <c r="AC1577" s="388"/>
      <c r="AD1577" s="445"/>
      <c r="AE1577" s="364"/>
      <c r="AF1577" s="388"/>
      <c r="AG1577" s="364"/>
      <c r="AH1577" s="445"/>
      <c r="AI1577" s="388"/>
      <c r="AJ1577" s="445"/>
      <c r="AK1577" s="364"/>
      <c r="AL1577" s="388"/>
      <c r="AM1577" s="364"/>
      <c r="AN1577" s="445"/>
      <c r="AO1577" s="388"/>
      <c r="AP1577" s="445"/>
      <c r="AQ1577" s="434"/>
      <c r="AR1577" s="451"/>
      <c r="AS1577" s="434"/>
      <c r="AT1577" s="389"/>
      <c r="AU1577" s="435"/>
      <c r="AV1577" s="364"/>
      <c r="AW1577" s="389"/>
      <c r="AX1577" s="365"/>
      <c r="AY1577" s="366"/>
      <c r="AZ1577" s="358"/>
      <c r="BA1577" s="366"/>
      <c r="BB1577" s="358"/>
      <c r="BC1577" s="366"/>
      <c r="BD1577" s="367"/>
    </row>
    <row r="1578" spans="1:56" ht="21.75" thickBot="1" x14ac:dyDescent="0.4">
      <c r="A1578" s="368" t="s">
        <v>279</v>
      </c>
      <c r="B1578" s="369"/>
      <c r="C1578" s="372"/>
      <c r="D1578" s="814" t="s">
        <v>280</v>
      </c>
      <c r="E1578" s="815"/>
      <c r="F1578" s="373" t="str">
        <f>IF(B1574&gt;0,B1578/B1574,"")</f>
        <v/>
      </c>
      <c r="G1578" s="368" t="s">
        <v>281</v>
      </c>
      <c r="H1578" s="374"/>
      <c r="I1578" s="375" t="str">
        <f>IF(B1574&gt;0,(F1578-F1579)/F1579,"")</f>
        <v/>
      </c>
      <c r="J1578" s="355"/>
      <c r="Q1578" s="364"/>
      <c r="R1578" s="388"/>
      <c r="S1578" s="364"/>
      <c r="T1578" s="445"/>
      <c r="U1578" s="388"/>
      <c r="V1578" s="445"/>
      <c r="W1578" s="388"/>
      <c r="X1578" s="445"/>
      <c r="Y1578" s="364"/>
      <c r="Z1578" s="388"/>
      <c r="AA1578" s="364"/>
      <c r="AB1578" s="445"/>
      <c r="AC1578" s="388"/>
      <c r="AD1578" s="445"/>
      <c r="AE1578" s="364"/>
      <c r="AF1578" s="388"/>
      <c r="AG1578" s="364"/>
      <c r="AH1578" s="445"/>
      <c r="AI1578" s="388"/>
      <c r="AJ1578" s="445"/>
      <c r="AK1578" s="364"/>
      <c r="AL1578" s="388"/>
      <c r="AM1578" s="364"/>
      <c r="AN1578" s="445"/>
      <c r="AO1578" s="388"/>
      <c r="AP1578" s="445"/>
      <c r="AQ1578" s="434"/>
      <c r="AR1578" s="451"/>
      <c r="AS1578" s="434"/>
      <c r="AT1578" s="389"/>
      <c r="AU1578" s="435"/>
      <c r="AV1578" s="364"/>
      <c r="AW1578" s="389"/>
      <c r="AX1578" s="365"/>
      <c r="AY1578" s="366"/>
      <c r="AZ1578" s="358"/>
      <c r="BA1578" s="366"/>
      <c r="BB1578" s="358"/>
      <c r="BC1578" s="366"/>
      <c r="BD1578" s="367"/>
    </row>
    <row r="1579" spans="1:56" ht="21.75" thickBot="1" x14ac:dyDescent="0.4">
      <c r="A1579" s="368" t="s">
        <v>282</v>
      </c>
      <c r="B1579" s="369"/>
      <c r="C1579" s="372"/>
      <c r="D1579" s="814" t="s">
        <v>280</v>
      </c>
      <c r="E1579" s="815"/>
      <c r="F1579" s="373" t="str">
        <f>IF(B1575&gt;0,B1579/B1575,"")</f>
        <v/>
      </c>
      <c r="G1579" s="376"/>
      <c r="H1579" s="377"/>
      <c r="I1579" s="378"/>
      <c r="J1579" s="355"/>
      <c r="Q1579" s="364"/>
      <c r="R1579" s="388"/>
      <c r="S1579" s="364"/>
      <c r="T1579" s="445"/>
      <c r="U1579" s="388"/>
      <c r="V1579" s="445"/>
      <c r="W1579" s="388"/>
      <c r="X1579" s="445"/>
      <c r="Y1579" s="364"/>
      <c r="Z1579" s="388"/>
      <c r="AA1579" s="364"/>
      <c r="AB1579" s="445"/>
      <c r="AC1579" s="388"/>
      <c r="AD1579" s="445"/>
      <c r="AE1579" s="364"/>
      <c r="AF1579" s="388"/>
      <c r="AG1579" s="364"/>
      <c r="AH1579" s="445"/>
      <c r="AI1579" s="388"/>
      <c r="AJ1579" s="445"/>
      <c r="AK1579" s="364"/>
      <c r="AL1579" s="388"/>
      <c r="AM1579" s="364"/>
      <c r="AN1579" s="445"/>
      <c r="AO1579" s="388"/>
      <c r="AP1579" s="445"/>
      <c r="AQ1579" s="434"/>
      <c r="AR1579" s="451"/>
      <c r="AS1579" s="434"/>
      <c r="AT1579" s="389"/>
      <c r="AU1579" s="435"/>
      <c r="AV1579" s="364"/>
      <c r="AW1579" s="389"/>
      <c r="AX1579" s="365"/>
      <c r="AY1579" s="366"/>
      <c r="AZ1579" s="358"/>
      <c r="BA1579" s="366"/>
      <c r="BB1579" s="358"/>
      <c r="BC1579" s="366"/>
      <c r="BD1579" s="367"/>
    </row>
    <row r="1580" spans="1:56" ht="21.75" thickBot="1" x14ac:dyDescent="0.4">
      <c r="A1580" s="368" t="s">
        <v>283</v>
      </c>
      <c r="B1580" s="369"/>
      <c r="C1580" s="372"/>
      <c r="D1580" s="814" t="s">
        <v>280</v>
      </c>
      <c r="E1580" s="815"/>
      <c r="F1580" s="373" t="str">
        <f>IF(B1576&gt;0,B1580/B1576,"")</f>
        <v/>
      </c>
      <c r="G1580" s="368" t="s">
        <v>284</v>
      </c>
      <c r="H1580" s="374"/>
      <c r="I1580" s="375" t="str">
        <f>IF(B1575&gt;0,(F1580-F1579)/F1579,"")</f>
        <v/>
      </c>
      <c r="J1580" s="355"/>
      <c r="Q1580" s="364"/>
      <c r="R1580" s="388"/>
      <c r="S1580" s="364"/>
      <c r="T1580" s="445"/>
      <c r="U1580" s="388"/>
      <c r="V1580" s="445"/>
      <c r="W1580" s="388"/>
      <c r="X1580" s="445"/>
      <c r="Y1580" s="364"/>
      <c r="Z1580" s="388"/>
      <c r="AA1580" s="364"/>
      <c r="AB1580" s="445"/>
      <c r="AC1580" s="388"/>
      <c r="AD1580" s="445"/>
      <c r="AE1580" s="364"/>
      <c r="AF1580" s="388"/>
      <c r="AG1580" s="364"/>
      <c r="AH1580" s="445"/>
      <c r="AI1580" s="388"/>
      <c r="AJ1580" s="445"/>
      <c r="AK1580" s="364"/>
      <c r="AL1580" s="388"/>
      <c r="AM1580" s="364"/>
      <c r="AN1580" s="445"/>
      <c r="AO1580" s="388"/>
      <c r="AP1580" s="445"/>
      <c r="AQ1580" s="434"/>
      <c r="AR1580" s="451"/>
      <c r="AS1580" s="434"/>
      <c r="AT1580" s="389"/>
      <c r="AU1580" s="435"/>
      <c r="AV1580" s="364"/>
      <c r="AW1580" s="389"/>
      <c r="AX1580" s="365"/>
      <c r="AY1580" s="366"/>
      <c r="AZ1580" s="358"/>
      <c r="BA1580" s="366"/>
      <c r="BB1580" s="358"/>
      <c r="BC1580" s="366"/>
      <c r="BD1580" s="367"/>
    </row>
    <row r="1581" spans="1:56" ht="21.75" thickBot="1" x14ac:dyDescent="0.4">
      <c r="A1581" s="368" t="s">
        <v>285</v>
      </c>
      <c r="B1581" s="369"/>
      <c r="C1581" s="372"/>
      <c r="D1581" s="814" t="s">
        <v>280</v>
      </c>
      <c r="E1581" s="815"/>
      <c r="F1581" s="373" t="str">
        <f>IF(B1577&gt;0,B1581/B1577,"")</f>
        <v/>
      </c>
      <c r="G1581" s="368" t="s">
        <v>286</v>
      </c>
      <c r="H1581" s="374"/>
      <c r="I1581" s="375" t="str">
        <f>IF(B1576&gt;0,(F1581-F1579)/F1579,"")</f>
        <v/>
      </c>
      <c r="J1581" s="355"/>
      <c r="Q1581" s="364"/>
      <c r="R1581" s="388"/>
      <c r="S1581" s="364"/>
      <c r="T1581" s="445"/>
      <c r="U1581" s="388"/>
      <c r="V1581" s="445"/>
      <c r="W1581" s="388"/>
      <c r="X1581" s="445"/>
      <c r="Y1581" s="364"/>
      <c r="Z1581" s="388"/>
      <c r="AA1581" s="364"/>
      <c r="AB1581" s="445"/>
      <c r="AC1581" s="388"/>
      <c r="AD1581" s="445"/>
      <c r="AE1581" s="364"/>
      <c r="AF1581" s="388"/>
      <c r="AG1581" s="364"/>
      <c r="AH1581" s="445"/>
      <c r="AI1581" s="388"/>
      <c r="AJ1581" s="445"/>
      <c r="AK1581" s="364"/>
      <c r="AL1581" s="388"/>
      <c r="AM1581" s="364"/>
      <c r="AN1581" s="445"/>
      <c r="AO1581" s="388"/>
      <c r="AP1581" s="445"/>
      <c r="AQ1581" s="434"/>
      <c r="AR1581" s="451"/>
      <c r="AS1581" s="434"/>
      <c r="AT1581" s="389"/>
      <c r="AU1581" s="435"/>
      <c r="AV1581" s="364"/>
      <c r="AW1581" s="389"/>
      <c r="AX1581" s="365"/>
      <c r="AY1581" s="366"/>
      <c r="AZ1581" s="358"/>
      <c r="BA1581" s="366"/>
      <c r="BB1581" s="358"/>
      <c r="BC1581" s="366"/>
      <c r="BD1581" s="367"/>
    </row>
    <row r="1582" spans="1:56" ht="21.75" thickBot="1" x14ac:dyDescent="0.4">
      <c r="A1582" s="368" t="s">
        <v>287</v>
      </c>
      <c r="B1582" s="369"/>
      <c r="C1582" s="372"/>
      <c r="D1582" s="814" t="s">
        <v>288</v>
      </c>
      <c r="E1582" s="815"/>
      <c r="F1582" s="373" t="str">
        <f>IF(B1578&gt;0,B1582/B1574,"")</f>
        <v/>
      </c>
      <c r="G1582" s="368" t="s">
        <v>281</v>
      </c>
      <c r="H1582" s="374"/>
      <c r="I1582" s="375" t="str">
        <f>IF(B1578&gt;0,(F1582-F1583)/F1583,"")</f>
        <v/>
      </c>
      <c r="J1582" s="355"/>
      <c r="Q1582" s="364"/>
      <c r="R1582" s="388"/>
      <c r="S1582" s="364"/>
      <c r="T1582" s="445"/>
      <c r="U1582" s="388"/>
      <c r="V1582" s="445"/>
      <c r="W1582" s="388"/>
      <c r="X1582" s="445"/>
      <c r="Y1582" s="364"/>
      <c r="Z1582" s="388"/>
      <c r="AA1582" s="364"/>
      <c r="AB1582" s="445"/>
      <c r="AC1582" s="388"/>
      <c r="AD1582" s="445"/>
      <c r="AE1582" s="364"/>
      <c r="AF1582" s="388"/>
      <c r="AG1582" s="364"/>
      <c r="AH1582" s="445"/>
      <c r="AI1582" s="388"/>
      <c r="AJ1582" s="445"/>
      <c r="AK1582" s="364"/>
      <c r="AL1582" s="388"/>
      <c r="AM1582" s="364"/>
      <c r="AN1582" s="445"/>
      <c r="AO1582" s="388"/>
      <c r="AP1582" s="445"/>
      <c r="AQ1582" s="434"/>
      <c r="AR1582" s="451"/>
      <c r="AS1582" s="434"/>
      <c r="AT1582" s="389"/>
      <c r="AU1582" s="435"/>
      <c r="AV1582" s="364"/>
      <c r="AW1582" s="389"/>
      <c r="AX1582" s="365"/>
      <c r="AY1582" s="366"/>
      <c r="AZ1582" s="358"/>
      <c r="BA1582" s="366"/>
      <c r="BB1582" s="358"/>
      <c r="BC1582" s="366"/>
      <c r="BD1582" s="367"/>
    </row>
    <row r="1583" spans="1:56" ht="21.75" thickBot="1" x14ac:dyDescent="0.4">
      <c r="A1583" s="368" t="s">
        <v>289</v>
      </c>
      <c r="B1583" s="369"/>
      <c r="C1583" s="372"/>
      <c r="D1583" s="816" t="s">
        <v>288</v>
      </c>
      <c r="E1583" s="817"/>
      <c r="F1583" s="373" t="str">
        <f>IF(B1579&gt;0,B1583/B1575,"")</f>
        <v/>
      </c>
      <c r="G1583" s="379"/>
      <c r="H1583" s="372"/>
      <c r="I1583" s="380"/>
      <c r="J1583" s="355"/>
      <c r="Q1583" s="364"/>
      <c r="R1583" s="388"/>
      <c r="S1583" s="364"/>
      <c r="T1583" s="445"/>
      <c r="U1583" s="388"/>
      <c r="V1583" s="445"/>
      <c r="W1583" s="388"/>
      <c r="X1583" s="445"/>
      <c r="Y1583" s="364"/>
      <c r="Z1583" s="388"/>
      <c r="AA1583" s="364"/>
      <c r="AB1583" s="445"/>
      <c r="AC1583" s="388"/>
      <c r="AD1583" s="445"/>
      <c r="AE1583" s="364"/>
      <c r="AF1583" s="388"/>
      <c r="AG1583" s="364"/>
      <c r="AH1583" s="445"/>
      <c r="AI1583" s="388"/>
      <c r="AJ1583" s="445"/>
      <c r="AK1583" s="364"/>
      <c r="AL1583" s="388"/>
      <c r="AM1583" s="364"/>
      <c r="AN1583" s="445"/>
      <c r="AO1583" s="388"/>
      <c r="AP1583" s="445"/>
      <c r="AQ1583" s="434"/>
      <c r="AR1583" s="451"/>
      <c r="AS1583" s="434"/>
      <c r="AT1583" s="389"/>
      <c r="AU1583" s="435"/>
      <c r="AV1583" s="364"/>
      <c r="AW1583" s="389"/>
      <c r="AX1583" s="365"/>
      <c r="AY1583" s="366"/>
      <c r="AZ1583" s="358"/>
      <c r="BA1583" s="366"/>
      <c r="BB1583" s="358"/>
      <c r="BC1583" s="366"/>
      <c r="BD1583" s="367"/>
    </row>
    <row r="1584" spans="1:56" ht="21.75" thickBot="1" x14ac:dyDescent="0.4">
      <c r="A1584" s="368" t="s">
        <v>290</v>
      </c>
      <c r="B1584" s="369"/>
      <c r="C1584" s="372"/>
      <c r="D1584" s="814" t="s">
        <v>288</v>
      </c>
      <c r="E1584" s="815"/>
      <c r="F1584" s="373" t="str">
        <f>IF(B1580&gt;0,B1584/B1576,"")</f>
        <v/>
      </c>
      <c r="G1584" s="368" t="s">
        <v>284</v>
      </c>
      <c r="H1584" s="374"/>
      <c r="I1584" s="375" t="str">
        <f>IF(B1579&gt;0,(F1584-F1583)/F1583,"")</f>
        <v/>
      </c>
      <c r="J1584" s="355"/>
      <c r="Q1584" s="364"/>
      <c r="R1584" s="388"/>
      <c r="S1584" s="364"/>
      <c r="T1584" s="445"/>
      <c r="U1584" s="388"/>
      <c r="V1584" s="445"/>
      <c r="W1584" s="388"/>
      <c r="X1584" s="445"/>
      <c r="Y1584" s="364"/>
      <c r="Z1584" s="388"/>
      <c r="AA1584" s="364"/>
      <c r="AB1584" s="445"/>
      <c r="AC1584" s="388"/>
      <c r="AD1584" s="445"/>
      <c r="AE1584" s="364"/>
      <c r="AF1584" s="388"/>
      <c r="AG1584" s="364"/>
      <c r="AH1584" s="445"/>
      <c r="AI1584" s="388"/>
      <c r="AJ1584" s="445"/>
      <c r="AK1584" s="364"/>
      <c r="AL1584" s="388"/>
      <c r="AM1584" s="364"/>
      <c r="AN1584" s="445"/>
      <c r="AO1584" s="388"/>
      <c r="AP1584" s="445"/>
      <c r="AQ1584" s="434"/>
      <c r="AR1584" s="451"/>
      <c r="AS1584" s="434"/>
      <c r="AT1584" s="389"/>
      <c r="AU1584" s="435"/>
      <c r="AV1584" s="364"/>
      <c r="AW1584" s="389"/>
      <c r="AX1584" s="365"/>
      <c r="AY1584" s="366"/>
      <c r="AZ1584" s="358"/>
      <c r="BA1584" s="366"/>
      <c r="BB1584" s="358"/>
      <c r="BC1584" s="366"/>
      <c r="BD1584" s="367"/>
    </row>
    <row r="1585" spans="1:56" ht="21.75" thickBot="1" x14ac:dyDescent="0.4">
      <c r="A1585" s="368" t="s">
        <v>291</v>
      </c>
      <c r="B1585" s="369"/>
      <c r="C1585" s="372"/>
      <c r="D1585" s="814" t="s">
        <v>288</v>
      </c>
      <c r="E1585" s="815"/>
      <c r="F1585" s="373" t="str">
        <f>IF(B1581&gt;0,B1585/B1577,"")</f>
        <v/>
      </c>
      <c r="G1585" s="368" t="s">
        <v>286</v>
      </c>
      <c r="H1585" s="374"/>
      <c r="I1585" s="375" t="str">
        <f>IF(B1580&gt;0,(F1585-F1583)/F1583,"")</f>
        <v/>
      </c>
      <c r="J1585" s="355"/>
      <c r="Q1585" s="364"/>
      <c r="R1585" s="388"/>
      <c r="S1585" s="364"/>
      <c r="T1585" s="445"/>
      <c r="U1585" s="388"/>
      <c r="V1585" s="445"/>
      <c r="W1585" s="388"/>
      <c r="X1585" s="445"/>
      <c r="Y1585" s="364"/>
      <c r="Z1585" s="388"/>
      <c r="AA1585" s="364"/>
      <c r="AB1585" s="445"/>
      <c r="AC1585" s="388"/>
      <c r="AD1585" s="445"/>
      <c r="AE1585" s="364"/>
      <c r="AF1585" s="388"/>
      <c r="AG1585" s="364"/>
      <c r="AH1585" s="445"/>
      <c r="AI1585" s="388"/>
      <c r="AJ1585" s="445"/>
      <c r="AK1585" s="364"/>
      <c r="AL1585" s="388"/>
      <c r="AM1585" s="364"/>
      <c r="AN1585" s="445"/>
      <c r="AO1585" s="388"/>
      <c r="AP1585" s="445"/>
      <c r="AQ1585" s="434"/>
      <c r="AR1585" s="451"/>
      <c r="AS1585" s="434"/>
      <c r="AT1585" s="389"/>
      <c r="AU1585" s="435"/>
      <c r="AV1585" s="364"/>
      <c r="AW1585" s="389"/>
      <c r="AX1585" s="365"/>
      <c r="AY1585" s="366"/>
      <c r="AZ1585" s="358"/>
      <c r="BA1585" s="366"/>
      <c r="BB1585" s="358"/>
      <c r="BC1585" s="366"/>
      <c r="BD1585" s="367"/>
    </row>
    <row r="1586" spans="1:56" ht="21.75" thickBot="1" x14ac:dyDescent="0.4">
      <c r="A1586" s="368" t="s">
        <v>292</v>
      </c>
      <c r="B1586" s="381"/>
      <c r="C1586" s="372"/>
      <c r="D1586" s="368" t="s">
        <v>281</v>
      </c>
      <c r="E1586" s="374"/>
      <c r="F1586" s="375" t="str">
        <f>IF(B1586&gt;0,(B1586-B1587)/B1587,"")</f>
        <v/>
      </c>
      <c r="G1586" s="355"/>
      <c r="H1586" s="355"/>
      <c r="I1586" s="355"/>
      <c r="J1586" s="355"/>
      <c r="Q1586" s="364"/>
      <c r="R1586" s="388"/>
      <c r="S1586" s="364"/>
      <c r="T1586" s="445"/>
      <c r="U1586" s="388"/>
      <c r="V1586" s="445"/>
      <c r="W1586" s="388"/>
      <c r="X1586" s="445"/>
      <c r="Y1586" s="364"/>
      <c r="Z1586" s="388"/>
      <c r="AA1586" s="364"/>
      <c r="AB1586" s="445"/>
      <c r="AC1586" s="388"/>
      <c r="AD1586" s="445"/>
      <c r="AE1586" s="364"/>
      <c r="AF1586" s="388"/>
      <c r="AG1586" s="364"/>
      <c r="AH1586" s="445"/>
      <c r="AI1586" s="388"/>
      <c r="AJ1586" s="445"/>
      <c r="AK1586" s="364"/>
      <c r="AL1586" s="388"/>
      <c r="AM1586" s="364"/>
      <c r="AN1586" s="445"/>
      <c r="AO1586" s="388"/>
      <c r="AP1586" s="445"/>
      <c r="AQ1586" s="434"/>
      <c r="AR1586" s="451"/>
      <c r="AS1586" s="434"/>
      <c r="AT1586" s="389"/>
      <c r="AU1586" s="435"/>
      <c r="AV1586" s="364"/>
      <c r="AW1586" s="389"/>
      <c r="AX1586" s="365"/>
      <c r="AY1586" s="366"/>
      <c r="AZ1586" s="358"/>
      <c r="BA1586" s="366"/>
      <c r="BB1586" s="358"/>
      <c r="BC1586" s="366"/>
      <c r="BD1586" s="367"/>
    </row>
    <row r="1587" spans="1:56" ht="21.75" thickBot="1" x14ac:dyDescent="0.4">
      <c r="A1587" s="368" t="s">
        <v>293</v>
      </c>
      <c r="B1587" s="381"/>
      <c r="C1587" s="372"/>
      <c r="D1587" s="382"/>
      <c r="E1587" s="372"/>
      <c r="F1587" s="380"/>
      <c r="G1587" s="355"/>
      <c r="H1587" s="355"/>
      <c r="I1587" s="355"/>
      <c r="J1587" s="355"/>
      <c r="Q1587" s="364"/>
      <c r="R1587" s="388"/>
      <c r="S1587" s="364"/>
      <c r="T1587" s="445"/>
      <c r="U1587" s="388"/>
      <c r="V1587" s="445"/>
      <c r="W1587" s="388"/>
      <c r="X1587" s="445"/>
      <c r="Y1587" s="364"/>
      <c r="Z1587" s="388"/>
      <c r="AA1587" s="364"/>
      <c r="AB1587" s="445"/>
      <c r="AC1587" s="388"/>
      <c r="AD1587" s="445"/>
      <c r="AE1587" s="364"/>
      <c r="AF1587" s="388"/>
      <c r="AG1587" s="364"/>
      <c r="AH1587" s="445"/>
      <c r="AI1587" s="388"/>
      <c r="AJ1587" s="445"/>
      <c r="AK1587" s="364"/>
      <c r="AL1587" s="388"/>
      <c r="AM1587" s="364"/>
      <c r="AN1587" s="445"/>
      <c r="AO1587" s="388"/>
      <c r="AP1587" s="445"/>
      <c r="AQ1587" s="434"/>
      <c r="AR1587" s="451"/>
      <c r="AS1587" s="434"/>
      <c r="AT1587" s="389"/>
      <c r="AU1587" s="435"/>
      <c r="AV1587" s="364"/>
      <c r="AW1587" s="389"/>
      <c r="AX1587" s="365"/>
      <c r="AY1587" s="366"/>
      <c r="AZ1587" s="358"/>
      <c r="BA1587" s="366"/>
      <c r="BB1587" s="358"/>
      <c r="BC1587" s="366"/>
      <c r="BD1587" s="367"/>
    </row>
    <row r="1588" spans="1:56" ht="21.75" thickBot="1" x14ac:dyDescent="0.4">
      <c r="A1588" s="368" t="s">
        <v>294</v>
      </c>
      <c r="B1588" s="381"/>
      <c r="C1588" s="372"/>
      <c r="D1588" s="368" t="s">
        <v>284</v>
      </c>
      <c r="E1588" s="374"/>
      <c r="F1588" s="375" t="str">
        <f>IF(B1588&gt;0,(B1588-B1587)/B1587,"")</f>
        <v/>
      </c>
      <c r="G1588" s="355"/>
      <c r="H1588" s="355"/>
      <c r="I1588" s="355"/>
      <c r="J1588" s="355"/>
      <c r="Q1588" s="364"/>
      <c r="R1588" s="388"/>
      <c r="S1588" s="364"/>
      <c r="T1588" s="445"/>
      <c r="U1588" s="388"/>
      <c r="V1588" s="445"/>
      <c r="W1588" s="388"/>
      <c r="X1588" s="445"/>
      <c r="Y1588" s="364"/>
      <c r="Z1588" s="388"/>
      <c r="AA1588" s="364"/>
      <c r="AB1588" s="445"/>
      <c r="AC1588" s="388"/>
      <c r="AD1588" s="445"/>
      <c r="AE1588" s="364"/>
      <c r="AF1588" s="388"/>
      <c r="AG1588" s="364"/>
      <c r="AH1588" s="445"/>
      <c r="AI1588" s="388"/>
      <c r="AJ1588" s="445"/>
      <c r="AK1588" s="364"/>
      <c r="AL1588" s="388"/>
      <c r="AM1588" s="364"/>
      <c r="AN1588" s="445"/>
      <c r="AO1588" s="388"/>
      <c r="AP1588" s="445"/>
      <c r="AQ1588" s="434"/>
      <c r="AR1588" s="451"/>
      <c r="AS1588" s="434"/>
      <c r="AT1588" s="389"/>
      <c r="AU1588" s="435"/>
      <c r="AV1588" s="364"/>
      <c r="AW1588" s="389"/>
      <c r="AX1588" s="365"/>
      <c r="AY1588" s="366"/>
      <c r="AZ1588" s="358"/>
      <c r="BA1588" s="366"/>
      <c r="BB1588" s="358"/>
      <c r="BC1588" s="366"/>
      <c r="BD1588" s="367"/>
    </row>
    <row r="1589" spans="1:56" ht="21.75" thickBot="1" x14ac:dyDescent="0.4">
      <c r="A1589" s="368" t="s">
        <v>295</v>
      </c>
      <c r="B1589" s="381"/>
      <c r="C1589" s="372"/>
      <c r="D1589" s="368" t="s">
        <v>286</v>
      </c>
      <c r="E1589" s="374"/>
      <c r="F1589" s="375" t="str">
        <f>IF(B1589&gt;0,(B1589-B1587)/B1587,"")</f>
        <v/>
      </c>
      <c r="G1589" s="355"/>
      <c r="H1589" s="355"/>
      <c r="I1589" s="355"/>
      <c r="J1589" s="355"/>
      <c r="Q1589" s="364"/>
      <c r="R1589" s="388"/>
      <c r="S1589" s="364"/>
      <c r="T1589" s="445"/>
      <c r="U1589" s="388"/>
      <c r="V1589" s="445"/>
      <c r="W1589" s="388"/>
      <c r="X1589" s="445"/>
      <c r="Y1589" s="364"/>
      <c r="Z1589" s="388"/>
      <c r="AA1589" s="364"/>
      <c r="AB1589" s="445"/>
      <c r="AC1589" s="388"/>
      <c r="AD1589" s="445"/>
      <c r="AE1589" s="364"/>
      <c r="AF1589" s="388"/>
      <c r="AG1589" s="364"/>
      <c r="AH1589" s="445"/>
      <c r="AI1589" s="388"/>
      <c r="AJ1589" s="445"/>
      <c r="AK1589" s="364"/>
      <c r="AL1589" s="388"/>
      <c r="AM1589" s="364"/>
      <c r="AN1589" s="445"/>
      <c r="AO1589" s="388"/>
      <c r="AP1589" s="445"/>
      <c r="AQ1589" s="434"/>
      <c r="AR1589" s="451"/>
      <c r="AS1589" s="434"/>
      <c r="AT1589" s="389"/>
      <c r="AU1589" s="435"/>
      <c r="AV1589" s="364"/>
      <c r="AW1589" s="389"/>
      <c r="AX1589" s="365"/>
      <c r="AY1589" s="366"/>
      <c r="AZ1589" s="358"/>
      <c r="BA1589" s="366"/>
      <c r="BB1589" s="358"/>
      <c r="BC1589" s="366"/>
      <c r="BD1589" s="367"/>
    </row>
    <row r="1590" spans="1:56" ht="21.75" thickBot="1" x14ac:dyDescent="0.4">
      <c r="A1590" s="355"/>
      <c r="B1590" s="355"/>
      <c r="C1590" s="355"/>
      <c r="D1590" s="355"/>
      <c r="E1590" s="355"/>
      <c r="F1590" s="383"/>
      <c r="G1590" s="355"/>
      <c r="H1590" s="823" t="s">
        <v>296</v>
      </c>
      <c r="I1590" s="823"/>
      <c r="J1590" s="355"/>
      <c r="Q1590" s="364"/>
      <c r="R1590" s="388"/>
      <c r="S1590" s="364"/>
      <c r="T1590" s="445"/>
      <c r="U1590" s="388"/>
      <c r="V1590" s="445"/>
      <c r="W1590" s="388"/>
      <c r="X1590" s="445"/>
      <c r="Y1590" s="364"/>
      <c r="Z1590" s="388"/>
      <c r="AA1590" s="364"/>
      <c r="AB1590" s="445"/>
      <c r="AC1590" s="388"/>
      <c r="AD1590" s="445"/>
      <c r="AE1590" s="364"/>
      <c r="AF1590" s="388"/>
      <c r="AG1590" s="364"/>
      <c r="AH1590" s="445"/>
      <c r="AI1590" s="388"/>
      <c r="AJ1590" s="445"/>
      <c r="AK1590" s="364"/>
      <c r="AL1590" s="388"/>
      <c r="AM1590" s="364"/>
      <c r="AN1590" s="445"/>
      <c r="AO1590" s="388"/>
      <c r="AP1590" s="445"/>
      <c r="AQ1590" s="434"/>
      <c r="AR1590" s="451"/>
      <c r="AS1590" s="434"/>
      <c r="AT1590" s="389"/>
      <c r="AU1590" s="435"/>
      <c r="AV1590" s="364"/>
      <c r="AW1590" s="389"/>
      <c r="AX1590" s="365"/>
      <c r="AY1590" s="366"/>
      <c r="AZ1590" s="358"/>
      <c r="BA1590" s="366"/>
      <c r="BB1590" s="358"/>
      <c r="BC1590" s="366"/>
      <c r="BD1590" s="367"/>
    </row>
    <row r="1591" spans="1:56" ht="21.75" thickBot="1" x14ac:dyDescent="0.4">
      <c r="A1591" s="368" t="s">
        <v>297</v>
      </c>
      <c r="B1591" s="820"/>
      <c r="C1591" s="821"/>
      <c r="D1591" s="821"/>
      <c r="E1591" s="821"/>
      <c r="F1591" s="821"/>
      <c r="G1591" s="822"/>
      <c r="H1591" s="819"/>
      <c r="I1591" s="819"/>
      <c r="J1591" s="355"/>
      <c r="Q1591" s="364"/>
      <c r="R1591" s="388"/>
      <c r="S1591" s="364"/>
      <c r="T1591" s="445"/>
      <c r="U1591" s="388"/>
      <c r="V1591" s="445"/>
      <c r="W1591" s="388"/>
      <c r="X1591" s="445"/>
      <c r="Y1591" s="364"/>
      <c r="Z1591" s="388"/>
      <c r="AA1591" s="364"/>
      <c r="AB1591" s="445"/>
      <c r="AC1591" s="388"/>
      <c r="AD1591" s="445"/>
      <c r="AE1591" s="364"/>
      <c r="AF1591" s="388"/>
      <c r="AG1591" s="364"/>
      <c r="AH1591" s="445"/>
      <c r="AI1591" s="388"/>
      <c r="AJ1591" s="445"/>
      <c r="AK1591" s="364"/>
      <c r="AL1591" s="388"/>
      <c r="AM1591" s="364"/>
      <c r="AN1591" s="445"/>
      <c r="AO1591" s="388"/>
      <c r="AP1591" s="445"/>
      <c r="AQ1591" s="434"/>
      <c r="AR1591" s="451"/>
      <c r="AS1591" s="434"/>
      <c r="AT1591" s="389"/>
      <c r="AU1591" s="435"/>
      <c r="AV1591" s="364"/>
      <c r="AW1591" s="389"/>
      <c r="AX1591" s="365"/>
      <c r="AY1591" s="366"/>
      <c r="AZ1591" s="358"/>
      <c r="BA1591" s="366"/>
      <c r="BB1591" s="358"/>
      <c r="BC1591" s="366"/>
      <c r="BD1591" s="367"/>
    </row>
    <row r="1592" spans="1:56" ht="21.75" thickBot="1" x14ac:dyDescent="0.4">
      <c r="A1592" s="368" t="s">
        <v>299</v>
      </c>
      <c r="B1592" s="820"/>
      <c r="C1592" s="821"/>
      <c r="D1592" s="821"/>
      <c r="E1592" s="821"/>
      <c r="F1592" s="821"/>
      <c r="G1592" s="822"/>
      <c r="H1592" s="819"/>
      <c r="I1592" s="819"/>
      <c r="J1592" s="355"/>
      <c r="Q1592" s="364"/>
      <c r="R1592" s="388"/>
      <c r="S1592" s="364"/>
      <c r="T1592" s="445"/>
      <c r="U1592" s="388"/>
      <c r="V1592" s="445"/>
      <c r="W1592" s="388"/>
      <c r="X1592" s="445"/>
      <c r="Y1592" s="364"/>
      <c r="Z1592" s="388"/>
      <c r="AA1592" s="364"/>
      <c r="AB1592" s="445"/>
      <c r="AC1592" s="388"/>
      <c r="AD1592" s="445"/>
      <c r="AE1592" s="364"/>
      <c r="AF1592" s="388"/>
      <c r="AG1592" s="364"/>
      <c r="AH1592" s="445"/>
      <c r="AI1592" s="388"/>
      <c r="AJ1592" s="445"/>
      <c r="AK1592" s="364"/>
      <c r="AL1592" s="388"/>
      <c r="AM1592" s="364"/>
      <c r="AN1592" s="445"/>
      <c r="AO1592" s="388"/>
      <c r="AP1592" s="445"/>
      <c r="AQ1592" s="434"/>
      <c r="AR1592" s="451"/>
      <c r="AS1592" s="434"/>
      <c r="AT1592" s="389"/>
      <c r="AU1592" s="435"/>
      <c r="AV1592" s="364"/>
      <c r="AW1592" s="389"/>
      <c r="AX1592" s="365"/>
      <c r="AY1592" s="366"/>
      <c r="AZ1592" s="358"/>
      <c r="BA1592" s="366"/>
      <c r="BB1592" s="358"/>
      <c r="BC1592" s="366"/>
      <c r="BD1592" s="367"/>
    </row>
    <row r="1593" spans="1:56" ht="21.75" thickBot="1" x14ac:dyDescent="0.4">
      <c r="A1593" s="368" t="s">
        <v>301</v>
      </c>
      <c r="B1593" s="820"/>
      <c r="C1593" s="821"/>
      <c r="D1593" s="821"/>
      <c r="E1593" s="821"/>
      <c r="F1593" s="821"/>
      <c r="G1593" s="822"/>
      <c r="H1593" s="819"/>
      <c r="I1593" s="819"/>
      <c r="J1593" s="355"/>
      <c r="Q1593" s="364"/>
      <c r="R1593" s="388"/>
      <c r="S1593" s="364"/>
      <c r="T1593" s="445"/>
      <c r="U1593" s="388"/>
      <c r="V1593" s="445"/>
      <c r="W1593" s="388"/>
      <c r="X1593" s="445"/>
      <c r="Y1593" s="364"/>
      <c r="Z1593" s="388"/>
      <c r="AA1593" s="364"/>
      <c r="AB1593" s="445"/>
      <c r="AC1593" s="388"/>
      <c r="AD1593" s="445"/>
      <c r="AE1593" s="364"/>
      <c r="AF1593" s="388"/>
      <c r="AG1593" s="364"/>
      <c r="AH1593" s="445"/>
      <c r="AI1593" s="388"/>
      <c r="AJ1593" s="445"/>
      <c r="AK1593" s="364"/>
      <c r="AL1593" s="388"/>
      <c r="AM1593" s="364"/>
      <c r="AN1593" s="445"/>
      <c r="AO1593" s="388"/>
      <c r="AP1593" s="445"/>
      <c r="AQ1593" s="434"/>
      <c r="AR1593" s="451"/>
      <c r="AS1593" s="434"/>
      <c r="AT1593" s="389"/>
      <c r="AU1593" s="435"/>
      <c r="AV1593" s="364"/>
      <c r="AW1593" s="389"/>
      <c r="AX1593" s="365"/>
      <c r="AY1593" s="366"/>
      <c r="AZ1593" s="358"/>
      <c r="BA1593" s="366"/>
      <c r="BB1593" s="358"/>
      <c r="BC1593" s="366"/>
      <c r="BD1593" s="367"/>
    </row>
    <row r="1594" spans="1:56" ht="21.75" thickBot="1" x14ac:dyDescent="0.4">
      <c r="A1594" s="368" t="s">
        <v>302</v>
      </c>
      <c r="B1594" s="820"/>
      <c r="C1594" s="821"/>
      <c r="D1594" s="821"/>
      <c r="E1594" s="821"/>
      <c r="F1594" s="821"/>
      <c r="G1594" s="822"/>
      <c r="H1594" s="819"/>
      <c r="I1594" s="819"/>
      <c r="J1594" s="355"/>
      <c r="Q1594" s="364"/>
      <c r="R1594" s="388"/>
      <c r="S1594" s="364"/>
      <c r="T1594" s="445"/>
      <c r="U1594" s="388"/>
      <c r="V1594" s="445"/>
      <c r="W1594" s="388"/>
      <c r="X1594" s="445"/>
      <c r="Y1594" s="364"/>
      <c r="Z1594" s="388"/>
      <c r="AA1594" s="364"/>
      <c r="AB1594" s="445"/>
      <c r="AC1594" s="388"/>
      <c r="AD1594" s="445"/>
      <c r="AE1594" s="364"/>
      <c r="AF1594" s="388"/>
      <c r="AG1594" s="364"/>
      <c r="AH1594" s="445"/>
      <c r="AI1594" s="388"/>
      <c r="AJ1594" s="445"/>
      <c r="AK1594" s="364"/>
      <c r="AL1594" s="388"/>
      <c r="AM1594" s="364"/>
      <c r="AN1594" s="445"/>
      <c r="AO1594" s="388"/>
      <c r="AP1594" s="445"/>
      <c r="AQ1594" s="434"/>
      <c r="AR1594" s="451"/>
      <c r="AS1594" s="434"/>
      <c r="AT1594" s="389"/>
      <c r="AU1594" s="435"/>
      <c r="AV1594" s="364"/>
      <c r="AW1594" s="389"/>
      <c r="AX1594" s="365"/>
      <c r="AY1594" s="366"/>
      <c r="AZ1594" s="358"/>
      <c r="BA1594" s="366"/>
      <c r="BB1594" s="358"/>
      <c r="BC1594" s="366"/>
      <c r="BD1594" s="367"/>
    </row>
    <row r="1595" spans="1:56" ht="21.75" thickBot="1" x14ac:dyDescent="0.4">
      <c r="A1595" s="368" t="s">
        <v>303</v>
      </c>
      <c r="B1595" s="820"/>
      <c r="C1595" s="821"/>
      <c r="D1595" s="821"/>
      <c r="E1595" s="821"/>
      <c r="F1595" s="821"/>
      <c r="G1595" s="822"/>
      <c r="H1595" s="819"/>
      <c r="I1595" s="819"/>
      <c r="J1595" s="355"/>
      <c r="Q1595" s="364"/>
      <c r="R1595" s="388"/>
      <c r="S1595" s="364"/>
      <c r="T1595" s="445"/>
      <c r="U1595" s="388"/>
      <c r="V1595" s="445"/>
      <c r="W1595" s="388"/>
      <c r="X1595" s="445"/>
      <c r="Y1595" s="364"/>
      <c r="Z1595" s="388"/>
      <c r="AA1595" s="364"/>
      <c r="AB1595" s="445"/>
      <c r="AC1595" s="388"/>
      <c r="AD1595" s="445"/>
      <c r="AE1595" s="364"/>
      <c r="AF1595" s="388"/>
      <c r="AG1595" s="364"/>
      <c r="AH1595" s="445"/>
      <c r="AI1595" s="388"/>
      <c r="AJ1595" s="445"/>
      <c r="AK1595" s="364"/>
      <c r="AL1595" s="388"/>
      <c r="AM1595" s="364"/>
      <c r="AN1595" s="445"/>
      <c r="AO1595" s="388"/>
      <c r="AP1595" s="445"/>
      <c r="AQ1595" s="434"/>
      <c r="AR1595" s="451"/>
      <c r="AS1595" s="434"/>
      <c r="AT1595" s="389"/>
      <c r="AU1595" s="435"/>
      <c r="AV1595" s="364"/>
      <c r="AW1595" s="389"/>
      <c r="AX1595" s="365"/>
      <c r="AY1595" s="366"/>
      <c r="AZ1595" s="358"/>
      <c r="BA1595" s="366"/>
      <c r="BB1595" s="358"/>
      <c r="BC1595" s="366"/>
      <c r="BD1595" s="367"/>
    </row>
    <row r="1596" spans="1:56" ht="21.75" thickBot="1" x14ac:dyDescent="0.4">
      <c r="A1596" s="368" t="s">
        <v>305</v>
      </c>
      <c r="B1596" s="820"/>
      <c r="C1596" s="821"/>
      <c r="D1596" s="821"/>
      <c r="E1596" s="821"/>
      <c r="F1596" s="821"/>
      <c r="G1596" s="822"/>
      <c r="H1596" s="819"/>
      <c r="I1596" s="819"/>
      <c r="J1596" s="355"/>
      <c r="Q1596" s="364"/>
      <c r="R1596" s="388"/>
      <c r="S1596" s="364"/>
      <c r="T1596" s="445"/>
      <c r="U1596" s="388"/>
      <c r="V1596" s="445"/>
      <c r="W1596" s="388"/>
      <c r="X1596" s="445"/>
      <c r="Y1596" s="364"/>
      <c r="Z1596" s="388"/>
      <c r="AA1596" s="364"/>
      <c r="AB1596" s="445"/>
      <c r="AC1596" s="388"/>
      <c r="AD1596" s="445"/>
      <c r="AE1596" s="364"/>
      <c r="AF1596" s="388"/>
      <c r="AG1596" s="364"/>
      <c r="AH1596" s="445"/>
      <c r="AI1596" s="388"/>
      <c r="AJ1596" s="445"/>
      <c r="AK1596" s="364"/>
      <c r="AL1596" s="388"/>
      <c r="AM1596" s="364"/>
      <c r="AN1596" s="445"/>
      <c r="AO1596" s="388"/>
      <c r="AP1596" s="445"/>
      <c r="AQ1596" s="434"/>
      <c r="AR1596" s="451"/>
      <c r="AS1596" s="434"/>
      <c r="AT1596" s="389"/>
      <c r="AU1596" s="435"/>
      <c r="AV1596" s="364"/>
      <c r="AW1596" s="389"/>
      <c r="AX1596" s="365"/>
      <c r="AY1596" s="366"/>
      <c r="AZ1596" s="358"/>
      <c r="BA1596" s="366"/>
      <c r="BB1596" s="358"/>
      <c r="BC1596" s="366"/>
      <c r="BD1596" s="367"/>
    </row>
    <row r="1597" spans="1:56" ht="36" x14ac:dyDescent="0.35">
      <c r="A1597" s="818" t="str">
        <f>CONCATENATE("Voluntário",J1597)</f>
        <v>Voluntário56</v>
      </c>
      <c r="B1597" s="818"/>
      <c r="C1597" s="818"/>
      <c r="D1597" s="818"/>
      <c r="E1597" s="818"/>
      <c r="F1597" s="818"/>
      <c r="G1597" s="818"/>
      <c r="H1597" s="818"/>
      <c r="I1597" s="818"/>
      <c r="J1597" s="355">
        <f>J1568+1</f>
        <v>56</v>
      </c>
      <c r="Q1597" s="396"/>
      <c r="S1597" s="396"/>
      <c r="T1597" s="396"/>
      <c r="V1597" s="396"/>
      <c r="X1597" s="396"/>
      <c r="Y1597" s="396"/>
      <c r="AA1597" s="396"/>
      <c r="AB1597" s="396"/>
      <c r="AD1597" s="396"/>
      <c r="AE1597" s="396"/>
      <c r="AG1597" s="396"/>
      <c r="AH1597" s="396"/>
      <c r="AJ1597" s="396"/>
      <c r="AK1597" s="396"/>
      <c r="AM1597" s="396"/>
      <c r="AN1597" s="396"/>
      <c r="AP1597" s="396"/>
      <c r="AV1597" s="396"/>
      <c r="AX1597" s="397"/>
      <c r="AY1597" s="398"/>
      <c r="AZ1597" s="399"/>
      <c r="BA1597" s="398"/>
      <c r="BB1597" s="399"/>
      <c r="BC1597" s="398"/>
      <c r="BD1597" s="398"/>
    </row>
    <row r="1598" spans="1:56" ht="21" x14ac:dyDescent="0.35">
      <c r="A1598" s="355"/>
      <c r="B1598" s="355"/>
      <c r="C1598" s="355"/>
      <c r="D1598" s="355"/>
      <c r="E1598" s="355"/>
      <c r="F1598" s="355"/>
      <c r="G1598" s="355"/>
      <c r="H1598" s="355"/>
      <c r="I1598" s="355"/>
      <c r="J1598" s="355"/>
      <c r="Q1598" s="396"/>
      <c r="S1598" s="396"/>
      <c r="T1598" s="396"/>
      <c r="V1598" s="396"/>
      <c r="X1598" s="396"/>
      <c r="Y1598" s="396"/>
      <c r="AA1598" s="396"/>
      <c r="AB1598" s="396"/>
      <c r="AD1598" s="396"/>
      <c r="AE1598" s="396"/>
      <c r="AG1598" s="396"/>
      <c r="AH1598" s="396"/>
      <c r="AJ1598" s="396"/>
      <c r="AK1598" s="396"/>
      <c r="AM1598" s="396"/>
      <c r="AN1598" s="396"/>
      <c r="AP1598" s="396"/>
      <c r="AV1598" s="396"/>
      <c r="AX1598" s="397"/>
      <c r="AY1598" s="398"/>
      <c r="AZ1598" s="399"/>
      <c r="BA1598" s="398"/>
      <c r="BB1598" s="399"/>
      <c r="BC1598" s="398"/>
      <c r="BD1598" s="398"/>
    </row>
    <row r="1599" spans="1:56" ht="21" x14ac:dyDescent="0.35">
      <c r="A1599" s="356" t="s">
        <v>271</v>
      </c>
      <c r="B1599" s="819"/>
      <c r="C1599" s="819"/>
      <c r="D1599" s="819"/>
      <c r="E1599" s="819"/>
      <c r="F1599" s="819"/>
      <c r="G1599" s="819"/>
      <c r="H1599" s="819"/>
      <c r="I1599" s="819"/>
      <c r="J1599" s="355"/>
      <c r="Q1599" s="396"/>
      <c r="S1599" s="396"/>
      <c r="T1599" s="396"/>
      <c r="V1599" s="396"/>
      <c r="X1599" s="396"/>
      <c r="Y1599" s="396"/>
      <c r="AA1599" s="396"/>
      <c r="AB1599" s="396"/>
      <c r="AD1599" s="396"/>
      <c r="AE1599" s="396"/>
      <c r="AG1599" s="396"/>
      <c r="AH1599" s="396"/>
      <c r="AJ1599" s="396"/>
      <c r="AK1599" s="396"/>
      <c r="AM1599" s="396"/>
      <c r="AN1599" s="396"/>
      <c r="AP1599" s="396"/>
      <c r="AV1599" s="396"/>
      <c r="AX1599" s="397"/>
      <c r="AY1599" s="398"/>
      <c r="AZ1599" s="399"/>
      <c r="BA1599" s="398"/>
      <c r="BB1599" s="399"/>
      <c r="BC1599" s="398"/>
      <c r="BD1599" s="398"/>
    </row>
    <row r="1600" spans="1:56" ht="21" x14ac:dyDescent="0.35">
      <c r="A1600" s="356" t="s">
        <v>272</v>
      </c>
      <c r="B1600" s="819"/>
      <c r="C1600" s="819"/>
      <c r="D1600" s="819"/>
      <c r="E1600" s="819"/>
      <c r="F1600" s="819"/>
      <c r="G1600" s="819"/>
      <c r="H1600" s="819"/>
      <c r="I1600" s="819"/>
      <c r="J1600" s="355"/>
      <c r="Q1600" s="396"/>
      <c r="S1600" s="396"/>
      <c r="T1600" s="396"/>
      <c r="V1600" s="396"/>
      <c r="X1600" s="396"/>
      <c r="Y1600" s="396"/>
      <c r="AA1600" s="396"/>
      <c r="AB1600" s="396"/>
      <c r="AD1600" s="396"/>
      <c r="AE1600" s="396"/>
      <c r="AG1600" s="396"/>
      <c r="AH1600" s="396"/>
      <c r="AJ1600" s="396"/>
      <c r="AK1600" s="396"/>
      <c r="AM1600" s="396"/>
      <c r="AN1600" s="396"/>
      <c r="AP1600" s="396"/>
      <c r="AV1600" s="396"/>
      <c r="AX1600" s="397"/>
      <c r="AY1600" s="398"/>
      <c r="AZ1600" s="399"/>
      <c r="BA1600" s="398"/>
      <c r="BB1600" s="399"/>
      <c r="BC1600" s="398"/>
      <c r="BD1600" s="398"/>
    </row>
    <row r="1601" spans="1:56" ht="21" x14ac:dyDescent="0.35">
      <c r="A1601" s="356" t="s">
        <v>273</v>
      </c>
      <c r="B1601" s="819"/>
      <c r="C1601" s="819"/>
      <c r="D1601" s="819"/>
      <c r="E1601" s="819"/>
      <c r="F1601" s="819"/>
      <c r="G1601" s="819"/>
      <c r="H1601" s="819"/>
      <c r="I1601" s="819"/>
      <c r="J1601" s="355"/>
      <c r="Q1601" s="396"/>
      <c r="S1601" s="396"/>
      <c r="T1601" s="396"/>
      <c r="V1601" s="396"/>
      <c r="X1601" s="396"/>
      <c r="Y1601" s="396"/>
      <c r="AA1601" s="396"/>
      <c r="AB1601" s="396"/>
      <c r="AD1601" s="396"/>
      <c r="AE1601" s="396"/>
      <c r="AG1601" s="396"/>
      <c r="AH1601" s="396"/>
      <c r="AJ1601" s="396"/>
      <c r="AK1601" s="396"/>
      <c r="AM1601" s="396"/>
      <c r="AN1601" s="396"/>
      <c r="AP1601" s="396"/>
      <c r="AV1601" s="396"/>
      <c r="AX1601" s="397"/>
      <c r="AY1601" s="398"/>
      <c r="AZ1601" s="399"/>
      <c r="BA1601" s="398"/>
      <c r="BB1601" s="399"/>
      <c r="BC1601" s="398"/>
      <c r="BD1601" s="398"/>
    </row>
    <row r="1602" spans="1:56" ht="21.75" thickBot="1" x14ac:dyDescent="0.4">
      <c r="A1602" s="355"/>
      <c r="B1602" s="355"/>
      <c r="C1602" s="355"/>
      <c r="D1602" s="355"/>
      <c r="E1602" s="355"/>
      <c r="F1602" s="355"/>
      <c r="G1602" s="355"/>
      <c r="H1602" s="355"/>
      <c r="I1602" s="355"/>
      <c r="J1602" s="355"/>
      <c r="Q1602" s="396"/>
      <c r="S1602" s="396"/>
      <c r="T1602" s="396"/>
      <c r="V1602" s="396"/>
      <c r="X1602" s="396"/>
      <c r="Y1602" s="396"/>
      <c r="AA1602" s="396"/>
      <c r="AB1602" s="396"/>
      <c r="AD1602" s="396"/>
      <c r="AE1602" s="396"/>
      <c r="AG1602" s="396"/>
      <c r="AH1602" s="396"/>
      <c r="AJ1602" s="396"/>
      <c r="AK1602" s="396"/>
      <c r="AM1602" s="396"/>
      <c r="AN1602" s="396"/>
      <c r="AP1602" s="396"/>
      <c r="AV1602" s="396"/>
      <c r="AX1602" s="397"/>
      <c r="AY1602" s="398"/>
      <c r="AZ1602" s="399"/>
      <c r="BA1602" s="398"/>
      <c r="BB1602" s="399"/>
      <c r="BC1602" s="398"/>
      <c r="BD1602" s="398"/>
    </row>
    <row r="1603" spans="1:56" ht="21.75" thickBot="1" x14ac:dyDescent="0.4">
      <c r="A1603" s="368" t="s">
        <v>275</v>
      </c>
      <c r="B1603" s="369"/>
      <c r="C1603" s="370"/>
      <c r="D1603" s="355"/>
      <c r="E1603" s="355"/>
      <c r="F1603" s="355"/>
      <c r="G1603" s="355"/>
      <c r="H1603" s="355"/>
      <c r="I1603" s="355"/>
      <c r="J1603" s="355"/>
      <c r="Q1603" s="364"/>
      <c r="R1603" s="388"/>
      <c r="S1603" s="364"/>
      <c r="T1603" s="445"/>
      <c r="U1603" s="388"/>
      <c r="V1603" s="445"/>
      <c r="W1603" s="388"/>
      <c r="X1603" s="445"/>
      <c r="Y1603" s="364"/>
      <c r="Z1603" s="388"/>
      <c r="AA1603" s="364"/>
      <c r="AB1603" s="445"/>
      <c r="AC1603" s="388"/>
      <c r="AD1603" s="445"/>
      <c r="AE1603" s="364"/>
      <c r="AF1603" s="388"/>
      <c r="AG1603" s="364"/>
      <c r="AH1603" s="445"/>
      <c r="AI1603" s="388"/>
      <c r="AJ1603" s="445"/>
      <c r="AK1603" s="364"/>
      <c r="AL1603" s="388"/>
      <c r="AM1603" s="364"/>
      <c r="AN1603" s="445"/>
      <c r="AO1603" s="388"/>
      <c r="AP1603" s="445"/>
      <c r="AQ1603" s="434"/>
      <c r="AR1603" s="451"/>
      <c r="AS1603" s="434"/>
      <c r="AT1603" s="389"/>
      <c r="AU1603" s="435"/>
      <c r="AV1603" s="364"/>
      <c r="AW1603" s="389"/>
      <c r="AX1603" s="365"/>
      <c r="AY1603" s="366"/>
      <c r="AZ1603" s="358"/>
      <c r="BA1603" s="366"/>
      <c r="BB1603" s="358"/>
      <c r="BC1603" s="366"/>
      <c r="BD1603" s="367"/>
    </row>
    <row r="1604" spans="1:56" ht="21.75" thickBot="1" x14ac:dyDescent="0.4">
      <c r="A1604" s="368" t="s">
        <v>276</v>
      </c>
      <c r="B1604" s="369"/>
      <c r="C1604" s="370"/>
      <c r="D1604" s="355"/>
      <c r="E1604" s="355"/>
      <c r="F1604" s="355"/>
      <c r="G1604" s="355"/>
      <c r="H1604" s="355"/>
      <c r="I1604" s="355"/>
      <c r="J1604" s="355"/>
      <c r="Q1604" s="364"/>
      <c r="R1604" s="388"/>
      <c r="S1604" s="364"/>
      <c r="T1604" s="445"/>
      <c r="U1604" s="388"/>
      <c r="V1604" s="445"/>
      <c r="W1604" s="388"/>
      <c r="X1604" s="445"/>
      <c r="Y1604" s="364"/>
      <c r="Z1604" s="388"/>
      <c r="AA1604" s="364"/>
      <c r="AB1604" s="445"/>
      <c r="AC1604" s="388"/>
      <c r="AD1604" s="445"/>
      <c r="AE1604" s="364"/>
      <c r="AF1604" s="388"/>
      <c r="AG1604" s="364"/>
      <c r="AH1604" s="445"/>
      <c r="AI1604" s="388"/>
      <c r="AJ1604" s="445"/>
      <c r="AK1604" s="364"/>
      <c r="AL1604" s="388"/>
      <c r="AM1604" s="364"/>
      <c r="AN1604" s="445"/>
      <c r="AO1604" s="388"/>
      <c r="AP1604" s="445"/>
      <c r="AQ1604" s="434"/>
      <c r="AR1604" s="451"/>
      <c r="AS1604" s="434"/>
      <c r="AT1604" s="389"/>
      <c r="AU1604" s="435"/>
      <c r="AV1604" s="364"/>
      <c r="AW1604" s="389"/>
      <c r="AX1604" s="365"/>
      <c r="AY1604" s="366"/>
      <c r="AZ1604" s="358"/>
      <c r="BA1604" s="366"/>
      <c r="BB1604" s="358"/>
      <c r="BC1604" s="366"/>
      <c r="BD1604" s="367"/>
    </row>
    <row r="1605" spans="1:56" ht="21.75" thickBot="1" x14ac:dyDescent="0.4">
      <c r="A1605" s="368" t="s">
        <v>277</v>
      </c>
      <c r="B1605" s="369"/>
      <c r="C1605" s="371"/>
      <c r="D1605" s="355"/>
      <c r="E1605" s="355"/>
      <c r="F1605" s="355"/>
      <c r="G1605" s="355"/>
      <c r="H1605" s="355"/>
      <c r="I1605" s="355"/>
      <c r="J1605" s="355"/>
      <c r="Q1605" s="364"/>
      <c r="R1605" s="388"/>
      <c r="S1605" s="364"/>
      <c r="T1605" s="445"/>
      <c r="U1605" s="388"/>
      <c r="V1605" s="445"/>
      <c r="W1605" s="388"/>
      <c r="X1605" s="445"/>
      <c r="Y1605" s="364"/>
      <c r="Z1605" s="388"/>
      <c r="AA1605" s="364"/>
      <c r="AB1605" s="445"/>
      <c r="AC1605" s="388"/>
      <c r="AD1605" s="445"/>
      <c r="AE1605" s="364"/>
      <c r="AF1605" s="388"/>
      <c r="AG1605" s="364"/>
      <c r="AH1605" s="445"/>
      <c r="AI1605" s="388"/>
      <c r="AJ1605" s="445"/>
      <c r="AK1605" s="364"/>
      <c r="AL1605" s="388"/>
      <c r="AM1605" s="364"/>
      <c r="AN1605" s="445"/>
      <c r="AO1605" s="388"/>
      <c r="AP1605" s="445"/>
      <c r="AQ1605" s="434"/>
      <c r="AR1605" s="451"/>
      <c r="AS1605" s="434"/>
      <c r="AT1605" s="389"/>
      <c r="AU1605" s="435"/>
      <c r="AV1605" s="364"/>
      <c r="AW1605" s="389"/>
      <c r="AX1605" s="365"/>
      <c r="AY1605" s="366"/>
      <c r="AZ1605" s="358"/>
      <c r="BA1605" s="366"/>
      <c r="BB1605" s="358"/>
      <c r="BC1605" s="366"/>
      <c r="BD1605" s="367"/>
    </row>
    <row r="1606" spans="1:56" ht="21.75" thickBot="1" x14ac:dyDescent="0.4">
      <c r="A1606" s="368" t="s">
        <v>278</v>
      </c>
      <c r="B1606" s="369"/>
      <c r="C1606" s="370"/>
      <c r="D1606" s="355"/>
      <c r="E1606" s="355"/>
      <c r="F1606" s="355"/>
      <c r="G1606" s="355"/>
      <c r="H1606" s="355"/>
      <c r="I1606" s="355"/>
      <c r="J1606" s="355"/>
      <c r="Q1606" s="364"/>
      <c r="R1606" s="388"/>
      <c r="S1606" s="364"/>
      <c r="T1606" s="445"/>
      <c r="U1606" s="388"/>
      <c r="V1606" s="445"/>
      <c r="W1606" s="388"/>
      <c r="X1606" s="445"/>
      <c r="Y1606" s="364"/>
      <c r="Z1606" s="388"/>
      <c r="AA1606" s="364"/>
      <c r="AB1606" s="445"/>
      <c r="AC1606" s="388"/>
      <c r="AD1606" s="445"/>
      <c r="AE1606" s="364"/>
      <c r="AF1606" s="388"/>
      <c r="AG1606" s="364"/>
      <c r="AH1606" s="445"/>
      <c r="AI1606" s="388"/>
      <c r="AJ1606" s="445"/>
      <c r="AK1606" s="364"/>
      <c r="AL1606" s="388"/>
      <c r="AM1606" s="364"/>
      <c r="AN1606" s="445"/>
      <c r="AO1606" s="388"/>
      <c r="AP1606" s="445"/>
      <c r="AQ1606" s="434"/>
      <c r="AR1606" s="451"/>
      <c r="AS1606" s="434"/>
      <c r="AT1606" s="389"/>
      <c r="AU1606" s="435"/>
      <c r="AV1606" s="364"/>
      <c r="AW1606" s="389"/>
      <c r="AX1606" s="365"/>
      <c r="AY1606" s="366"/>
      <c r="AZ1606" s="358"/>
      <c r="BA1606" s="366"/>
      <c r="BB1606" s="358"/>
      <c r="BC1606" s="366"/>
      <c r="BD1606" s="367"/>
    </row>
    <row r="1607" spans="1:56" ht="21.75" thickBot="1" x14ac:dyDescent="0.4">
      <c r="A1607" s="368" t="s">
        <v>279</v>
      </c>
      <c r="B1607" s="369"/>
      <c r="C1607" s="372"/>
      <c r="D1607" s="814" t="s">
        <v>280</v>
      </c>
      <c r="E1607" s="815"/>
      <c r="F1607" s="373" t="str">
        <f>IF(B1603&gt;0,B1607/B1603,"")</f>
        <v/>
      </c>
      <c r="G1607" s="368" t="s">
        <v>281</v>
      </c>
      <c r="H1607" s="374"/>
      <c r="I1607" s="375" t="str">
        <f>IF(B1603&gt;0,(F1607-F1608)/F1608,"")</f>
        <v/>
      </c>
      <c r="J1607" s="355"/>
      <c r="Q1607" s="364"/>
      <c r="R1607" s="388"/>
      <c r="S1607" s="364"/>
      <c r="T1607" s="445"/>
      <c r="U1607" s="388"/>
      <c r="V1607" s="445"/>
      <c r="W1607" s="388"/>
      <c r="X1607" s="445"/>
      <c r="Y1607" s="364"/>
      <c r="Z1607" s="388"/>
      <c r="AA1607" s="364"/>
      <c r="AB1607" s="445"/>
      <c r="AC1607" s="388"/>
      <c r="AD1607" s="445"/>
      <c r="AE1607" s="364"/>
      <c r="AF1607" s="388"/>
      <c r="AG1607" s="364"/>
      <c r="AH1607" s="445"/>
      <c r="AI1607" s="388"/>
      <c r="AJ1607" s="445"/>
      <c r="AK1607" s="364"/>
      <c r="AL1607" s="388"/>
      <c r="AM1607" s="364"/>
      <c r="AN1607" s="445"/>
      <c r="AO1607" s="388"/>
      <c r="AP1607" s="445"/>
      <c r="AQ1607" s="434"/>
      <c r="AR1607" s="451"/>
      <c r="AS1607" s="434"/>
      <c r="AT1607" s="389"/>
      <c r="AU1607" s="435"/>
      <c r="AV1607" s="364"/>
      <c r="AW1607" s="389"/>
      <c r="AX1607" s="365"/>
      <c r="AY1607" s="366"/>
      <c r="AZ1607" s="358"/>
      <c r="BA1607" s="366"/>
      <c r="BB1607" s="358"/>
      <c r="BC1607" s="366"/>
      <c r="BD1607" s="367"/>
    </row>
    <row r="1608" spans="1:56" ht="21.75" thickBot="1" x14ac:dyDescent="0.4">
      <c r="A1608" s="368" t="s">
        <v>282</v>
      </c>
      <c r="B1608" s="369"/>
      <c r="C1608" s="372"/>
      <c r="D1608" s="814" t="s">
        <v>280</v>
      </c>
      <c r="E1608" s="815"/>
      <c r="F1608" s="373" t="str">
        <f>IF(B1604&gt;0,B1608/B1604,"")</f>
        <v/>
      </c>
      <c r="G1608" s="376"/>
      <c r="H1608" s="377"/>
      <c r="I1608" s="378"/>
      <c r="J1608" s="355"/>
      <c r="Q1608" s="364"/>
      <c r="R1608" s="388"/>
      <c r="S1608" s="364"/>
      <c r="T1608" s="445"/>
      <c r="U1608" s="388"/>
      <c r="V1608" s="445"/>
      <c r="W1608" s="388"/>
      <c r="X1608" s="445"/>
      <c r="Y1608" s="364"/>
      <c r="Z1608" s="388"/>
      <c r="AA1608" s="364"/>
      <c r="AB1608" s="445"/>
      <c r="AC1608" s="388"/>
      <c r="AD1608" s="445"/>
      <c r="AE1608" s="364"/>
      <c r="AF1608" s="388"/>
      <c r="AG1608" s="364"/>
      <c r="AH1608" s="445"/>
      <c r="AI1608" s="388"/>
      <c r="AJ1608" s="445"/>
      <c r="AK1608" s="364"/>
      <c r="AL1608" s="388"/>
      <c r="AM1608" s="364"/>
      <c r="AN1608" s="445"/>
      <c r="AO1608" s="388"/>
      <c r="AP1608" s="445"/>
      <c r="AQ1608" s="434"/>
      <c r="AR1608" s="451"/>
      <c r="AS1608" s="434"/>
      <c r="AT1608" s="389"/>
      <c r="AU1608" s="435"/>
      <c r="AV1608" s="364"/>
      <c r="AW1608" s="389"/>
      <c r="AX1608" s="365"/>
      <c r="AY1608" s="366"/>
      <c r="AZ1608" s="358"/>
      <c r="BA1608" s="366"/>
      <c r="BB1608" s="358"/>
      <c r="BC1608" s="366"/>
      <c r="BD1608" s="367"/>
    </row>
    <row r="1609" spans="1:56" ht="21.75" thickBot="1" x14ac:dyDescent="0.4">
      <c r="A1609" s="368" t="s">
        <v>283</v>
      </c>
      <c r="B1609" s="369"/>
      <c r="C1609" s="372"/>
      <c r="D1609" s="814" t="s">
        <v>280</v>
      </c>
      <c r="E1609" s="815"/>
      <c r="F1609" s="373" t="str">
        <f>IF(B1605&gt;0,B1609/B1605,"")</f>
        <v/>
      </c>
      <c r="G1609" s="368" t="s">
        <v>284</v>
      </c>
      <c r="H1609" s="374"/>
      <c r="I1609" s="375" t="str">
        <f>IF(B1604&gt;0,(F1609-F1608)/F1608,"")</f>
        <v/>
      </c>
      <c r="J1609" s="355"/>
      <c r="Q1609" s="364"/>
      <c r="R1609" s="388"/>
      <c r="S1609" s="364"/>
      <c r="T1609" s="445"/>
      <c r="U1609" s="388"/>
      <c r="V1609" s="445"/>
      <c r="W1609" s="388"/>
      <c r="X1609" s="445"/>
      <c r="Y1609" s="364"/>
      <c r="Z1609" s="388"/>
      <c r="AA1609" s="364"/>
      <c r="AB1609" s="445"/>
      <c r="AC1609" s="388"/>
      <c r="AD1609" s="445"/>
      <c r="AE1609" s="364"/>
      <c r="AF1609" s="388"/>
      <c r="AG1609" s="364"/>
      <c r="AH1609" s="445"/>
      <c r="AI1609" s="388"/>
      <c r="AJ1609" s="445"/>
      <c r="AK1609" s="364"/>
      <c r="AL1609" s="388"/>
      <c r="AM1609" s="364"/>
      <c r="AN1609" s="445"/>
      <c r="AO1609" s="388"/>
      <c r="AP1609" s="445"/>
      <c r="AQ1609" s="434"/>
      <c r="AR1609" s="451"/>
      <c r="AS1609" s="434"/>
      <c r="AT1609" s="389"/>
      <c r="AU1609" s="435"/>
      <c r="AV1609" s="364"/>
      <c r="AW1609" s="389"/>
      <c r="AX1609" s="365"/>
      <c r="AY1609" s="366"/>
      <c r="AZ1609" s="358"/>
      <c r="BA1609" s="366"/>
      <c r="BB1609" s="358"/>
      <c r="BC1609" s="366"/>
      <c r="BD1609" s="367"/>
    </row>
    <row r="1610" spans="1:56" ht="21.75" thickBot="1" x14ac:dyDescent="0.4">
      <c r="A1610" s="368" t="s">
        <v>285</v>
      </c>
      <c r="B1610" s="369"/>
      <c r="C1610" s="372"/>
      <c r="D1610" s="814" t="s">
        <v>280</v>
      </c>
      <c r="E1610" s="815"/>
      <c r="F1610" s="373" t="str">
        <f>IF(B1606&gt;0,B1610/B1606,"")</f>
        <v/>
      </c>
      <c r="G1610" s="368" t="s">
        <v>286</v>
      </c>
      <c r="H1610" s="374"/>
      <c r="I1610" s="375" t="str">
        <f>IF(B1605&gt;0,(F1610-F1608)/F1608,"")</f>
        <v/>
      </c>
      <c r="J1610" s="355"/>
      <c r="Q1610" s="364"/>
      <c r="R1610" s="388"/>
      <c r="S1610" s="364"/>
      <c r="T1610" s="445"/>
      <c r="U1610" s="388"/>
      <c r="V1610" s="445"/>
      <c r="W1610" s="388"/>
      <c r="X1610" s="445"/>
      <c r="Y1610" s="364"/>
      <c r="Z1610" s="388"/>
      <c r="AA1610" s="364"/>
      <c r="AB1610" s="445"/>
      <c r="AC1610" s="388"/>
      <c r="AD1610" s="445"/>
      <c r="AE1610" s="364"/>
      <c r="AF1610" s="388"/>
      <c r="AG1610" s="364"/>
      <c r="AH1610" s="445"/>
      <c r="AI1610" s="388"/>
      <c r="AJ1610" s="445"/>
      <c r="AK1610" s="364"/>
      <c r="AL1610" s="388"/>
      <c r="AM1610" s="364"/>
      <c r="AN1610" s="445"/>
      <c r="AO1610" s="388"/>
      <c r="AP1610" s="445"/>
      <c r="AQ1610" s="434"/>
      <c r="AR1610" s="451"/>
      <c r="AS1610" s="434"/>
      <c r="AT1610" s="389"/>
      <c r="AU1610" s="435"/>
      <c r="AV1610" s="364"/>
      <c r="AW1610" s="389"/>
      <c r="AX1610" s="365"/>
      <c r="AY1610" s="366"/>
      <c r="AZ1610" s="358"/>
      <c r="BA1610" s="366"/>
      <c r="BB1610" s="358"/>
      <c r="BC1610" s="366"/>
      <c r="BD1610" s="367"/>
    </row>
    <row r="1611" spans="1:56" ht="21.75" thickBot="1" x14ac:dyDescent="0.4">
      <c r="A1611" s="368" t="s">
        <v>287</v>
      </c>
      <c r="B1611" s="369"/>
      <c r="C1611" s="372"/>
      <c r="D1611" s="814" t="s">
        <v>288</v>
      </c>
      <c r="E1611" s="815"/>
      <c r="F1611" s="373" t="str">
        <f>IF(B1607&gt;0,B1611/B1603,"")</f>
        <v/>
      </c>
      <c r="G1611" s="368" t="s">
        <v>281</v>
      </c>
      <c r="H1611" s="374"/>
      <c r="I1611" s="375" t="str">
        <f>IF(B1607&gt;0,(F1611-F1612)/F1612,"")</f>
        <v/>
      </c>
      <c r="J1611" s="355"/>
      <c r="Q1611" s="364"/>
      <c r="R1611" s="388"/>
      <c r="S1611" s="364"/>
      <c r="T1611" s="445"/>
      <c r="U1611" s="388"/>
      <c r="V1611" s="445"/>
      <c r="W1611" s="388"/>
      <c r="X1611" s="445"/>
      <c r="Y1611" s="364"/>
      <c r="Z1611" s="388"/>
      <c r="AA1611" s="364"/>
      <c r="AB1611" s="445"/>
      <c r="AC1611" s="388"/>
      <c r="AD1611" s="445"/>
      <c r="AE1611" s="364"/>
      <c r="AF1611" s="388"/>
      <c r="AG1611" s="364"/>
      <c r="AH1611" s="445"/>
      <c r="AI1611" s="388"/>
      <c r="AJ1611" s="445"/>
      <c r="AK1611" s="364"/>
      <c r="AL1611" s="388"/>
      <c r="AM1611" s="364"/>
      <c r="AN1611" s="445"/>
      <c r="AO1611" s="388"/>
      <c r="AP1611" s="445"/>
      <c r="AQ1611" s="434"/>
      <c r="AR1611" s="451"/>
      <c r="AS1611" s="434"/>
      <c r="AT1611" s="389"/>
      <c r="AU1611" s="435"/>
      <c r="AV1611" s="364"/>
      <c r="AW1611" s="389"/>
      <c r="AX1611" s="365"/>
      <c r="AY1611" s="366"/>
      <c r="AZ1611" s="358"/>
      <c r="BA1611" s="366"/>
      <c r="BB1611" s="358"/>
      <c r="BC1611" s="366"/>
      <c r="BD1611" s="367"/>
    </row>
    <row r="1612" spans="1:56" ht="21.75" thickBot="1" x14ac:dyDescent="0.4">
      <c r="A1612" s="368" t="s">
        <v>289</v>
      </c>
      <c r="B1612" s="369"/>
      <c r="C1612" s="372"/>
      <c r="D1612" s="816" t="s">
        <v>288</v>
      </c>
      <c r="E1612" s="817"/>
      <c r="F1612" s="373" t="str">
        <f>IF(B1608&gt;0,B1612/B1604,"")</f>
        <v/>
      </c>
      <c r="G1612" s="379"/>
      <c r="H1612" s="372"/>
      <c r="I1612" s="380"/>
      <c r="J1612" s="355"/>
      <c r="Q1612" s="364"/>
      <c r="R1612" s="388"/>
      <c r="S1612" s="364"/>
      <c r="T1612" s="445"/>
      <c r="U1612" s="388"/>
      <c r="V1612" s="445"/>
      <c r="W1612" s="388"/>
      <c r="X1612" s="445"/>
      <c r="Y1612" s="364"/>
      <c r="Z1612" s="388"/>
      <c r="AA1612" s="364"/>
      <c r="AB1612" s="445"/>
      <c r="AC1612" s="388"/>
      <c r="AD1612" s="445"/>
      <c r="AE1612" s="364"/>
      <c r="AF1612" s="388"/>
      <c r="AG1612" s="364"/>
      <c r="AH1612" s="445"/>
      <c r="AI1612" s="388"/>
      <c r="AJ1612" s="445"/>
      <c r="AK1612" s="364"/>
      <c r="AL1612" s="388"/>
      <c r="AM1612" s="364"/>
      <c r="AN1612" s="445"/>
      <c r="AO1612" s="388"/>
      <c r="AP1612" s="445"/>
      <c r="AQ1612" s="434"/>
      <c r="AR1612" s="451"/>
      <c r="AS1612" s="434"/>
      <c r="AT1612" s="389"/>
      <c r="AU1612" s="435"/>
      <c r="AV1612" s="364"/>
      <c r="AW1612" s="389"/>
      <c r="AX1612" s="365"/>
      <c r="AY1612" s="366"/>
      <c r="AZ1612" s="358"/>
      <c r="BA1612" s="366"/>
      <c r="BB1612" s="358"/>
      <c r="BC1612" s="366"/>
      <c r="BD1612" s="367"/>
    </row>
    <row r="1613" spans="1:56" ht="21.75" thickBot="1" x14ac:dyDescent="0.4">
      <c r="A1613" s="368" t="s">
        <v>290</v>
      </c>
      <c r="B1613" s="369"/>
      <c r="C1613" s="372"/>
      <c r="D1613" s="814" t="s">
        <v>288</v>
      </c>
      <c r="E1613" s="815"/>
      <c r="F1613" s="373" t="str">
        <f>IF(B1609&gt;0,B1613/B1605,"")</f>
        <v/>
      </c>
      <c r="G1613" s="368" t="s">
        <v>284</v>
      </c>
      <c r="H1613" s="374"/>
      <c r="I1613" s="375" t="str">
        <f>IF(B1608&gt;0,(F1613-F1612)/F1612,"")</f>
        <v/>
      </c>
      <c r="J1613" s="355"/>
      <c r="Q1613" s="364"/>
      <c r="R1613" s="388"/>
      <c r="S1613" s="364"/>
      <c r="T1613" s="445"/>
      <c r="U1613" s="388"/>
      <c r="V1613" s="445"/>
      <c r="W1613" s="388"/>
      <c r="X1613" s="445"/>
      <c r="Y1613" s="364"/>
      <c r="Z1613" s="388"/>
      <c r="AA1613" s="364"/>
      <c r="AB1613" s="445"/>
      <c r="AC1613" s="388"/>
      <c r="AD1613" s="445"/>
      <c r="AE1613" s="364"/>
      <c r="AF1613" s="388"/>
      <c r="AG1613" s="364"/>
      <c r="AH1613" s="445"/>
      <c r="AI1613" s="388"/>
      <c r="AJ1613" s="445"/>
      <c r="AK1613" s="364"/>
      <c r="AL1613" s="388"/>
      <c r="AM1613" s="364"/>
      <c r="AN1613" s="445"/>
      <c r="AO1613" s="388"/>
      <c r="AP1613" s="445"/>
      <c r="AQ1613" s="434"/>
      <c r="AR1613" s="451"/>
      <c r="AS1613" s="434"/>
      <c r="AT1613" s="389"/>
      <c r="AU1613" s="435"/>
      <c r="AV1613" s="364"/>
      <c r="AW1613" s="389"/>
      <c r="AX1613" s="365"/>
      <c r="AY1613" s="366"/>
      <c r="AZ1613" s="358"/>
      <c r="BA1613" s="366"/>
      <c r="BB1613" s="358"/>
      <c r="BC1613" s="366"/>
      <c r="BD1613" s="367"/>
    </row>
    <row r="1614" spans="1:56" ht="21.75" thickBot="1" x14ac:dyDescent="0.4">
      <c r="A1614" s="368" t="s">
        <v>291</v>
      </c>
      <c r="B1614" s="369"/>
      <c r="C1614" s="372"/>
      <c r="D1614" s="814" t="s">
        <v>288</v>
      </c>
      <c r="E1614" s="815"/>
      <c r="F1614" s="373" t="str">
        <f>IF(B1610&gt;0,B1614/B1606,"")</f>
        <v/>
      </c>
      <c r="G1614" s="368" t="s">
        <v>286</v>
      </c>
      <c r="H1614" s="374"/>
      <c r="I1614" s="375" t="str">
        <f>IF(B1609&gt;0,(F1614-F1612)/F1612,"")</f>
        <v/>
      </c>
      <c r="J1614" s="355"/>
      <c r="Q1614" s="364"/>
      <c r="R1614" s="388"/>
      <c r="S1614" s="364"/>
      <c r="T1614" s="445"/>
      <c r="U1614" s="388"/>
      <c r="V1614" s="445"/>
      <c r="W1614" s="388"/>
      <c r="X1614" s="445"/>
      <c r="Y1614" s="364"/>
      <c r="Z1614" s="388"/>
      <c r="AA1614" s="364"/>
      <c r="AB1614" s="445"/>
      <c r="AC1614" s="388"/>
      <c r="AD1614" s="445"/>
      <c r="AE1614" s="364"/>
      <c r="AF1614" s="388"/>
      <c r="AG1614" s="364"/>
      <c r="AH1614" s="445"/>
      <c r="AI1614" s="388"/>
      <c r="AJ1614" s="445"/>
      <c r="AK1614" s="364"/>
      <c r="AL1614" s="388"/>
      <c r="AM1614" s="364"/>
      <c r="AN1614" s="445"/>
      <c r="AO1614" s="388"/>
      <c r="AP1614" s="445"/>
      <c r="AQ1614" s="434"/>
      <c r="AR1614" s="451"/>
      <c r="AS1614" s="434"/>
      <c r="AT1614" s="389"/>
      <c r="AU1614" s="435"/>
      <c r="AV1614" s="364"/>
      <c r="AW1614" s="389"/>
      <c r="AX1614" s="365"/>
      <c r="AY1614" s="366"/>
      <c r="AZ1614" s="358"/>
      <c r="BA1614" s="366"/>
      <c r="BB1614" s="358"/>
      <c r="BC1614" s="366"/>
      <c r="BD1614" s="367"/>
    </row>
    <row r="1615" spans="1:56" ht="21.75" thickBot="1" x14ac:dyDescent="0.4">
      <c r="A1615" s="368" t="s">
        <v>292</v>
      </c>
      <c r="B1615" s="381"/>
      <c r="C1615" s="372"/>
      <c r="D1615" s="368" t="s">
        <v>281</v>
      </c>
      <c r="E1615" s="374"/>
      <c r="F1615" s="375" t="str">
        <f>IF(B1615&gt;0,(B1615-B1616)/B1616,"")</f>
        <v/>
      </c>
      <c r="G1615" s="355"/>
      <c r="H1615" s="355"/>
      <c r="I1615" s="355"/>
      <c r="J1615" s="355"/>
      <c r="Q1615" s="364"/>
      <c r="R1615" s="388"/>
      <c r="S1615" s="364"/>
      <c r="T1615" s="445"/>
      <c r="U1615" s="388"/>
      <c r="V1615" s="445"/>
      <c r="W1615" s="388"/>
      <c r="X1615" s="445"/>
      <c r="Y1615" s="364"/>
      <c r="Z1615" s="388"/>
      <c r="AA1615" s="364"/>
      <c r="AB1615" s="445"/>
      <c r="AC1615" s="388"/>
      <c r="AD1615" s="445"/>
      <c r="AE1615" s="364"/>
      <c r="AF1615" s="388"/>
      <c r="AG1615" s="364"/>
      <c r="AH1615" s="445"/>
      <c r="AI1615" s="388"/>
      <c r="AJ1615" s="445"/>
      <c r="AK1615" s="364"/>
      <c r="AL1615" s="388"/>
      <c r="AM1615" s="364"/>
      <c r="AN1615" s="445"/>
      <c r="AO1615" s="388"/>
      <c r="AP1615" s="445"/>
      <c r="AQ1615" s="434"/>
      <c r="AR1615" s="451"/>
      <c r="AS1615" s="434"/>
      <c r="AT1615" s="389"/>
      <c r="AU1615" s="435"/>
      <c r="AV1615" s="364"/>
      <c r="AW1615" s="389"/>
      <c r="AX1615" s="365"/>
      <c r="AY1615" s="366"/>
      <c r="AZ1615" s="358"/>
      <c r="BA1615" s="366"/>
      <c r="BB1615" s="358"/>
      <c r="BC1615" s="366"/>
      <c r="BD1615" s="367"/>
    </row>
    <row r="1616" spans="1:56" ht="21.75" thickBot="1" x14ac:dyDescent="0.4">
      <c r="A1616" s="368" t="s">
        <v>293</v>
      </c>
      <c r="B1616" s="381"/>
      <c r="C1616" s="372"/>
      <c r="D1616" s="382"/>
      <c r="E1616" s="372"/>
      <c r="F1616" s="380"/>
      <c r="G1616" s="355"/>
      <c r="H1616" s="355"/>
      <c r="I1616" s="355"/>
      <c r="J1616" s="355"/>
      <c r="Q1616" s="364"/>
      <c r="R1616" s="388"/>
      <c r="S1616" s="364"/>
      <c r="T1616" s="445"/>
      <c r="U1616" s="388"/>
      <c r="V1616" s="445"/>
      <c r="W1616" s="388"/>
      <c r="X1616" s="445"/>
      <c r="Y1616" s="364"/>
      <c r="Z1616" s="388"/>
      <c r="AA1616" s="364"/>
      <c r="AB1616" s="445"/>
      <c r="AC1616" s="388"/>
      <c r="AD1616" s="445"/>
      <c r="AE1616" s="364"/>
      <c r="AF1616" s="388"/>
      <c r="AG1616" s="364"/>
      <c r="AH1616" s="445"/>
      <c r="AI1616" s="388"/>
      <c r="AJ1616" s="445"/>
      <c r="AK1616" s="364"/>
      <c r="AL1616" s="388"/>
      <c r="AM1616" s="364"/>
      <c r="AN1616" s="445"/>
      <c r="AO1616" s="388"/>
      <c r="AP1616" s="445"/>
      <c r="AQ1616" s="434"/>
      <c r="AR1616" s="451"/>
      <c r="AS1616" s="434"/>
      <c r="AT1616" s="389"/>
      <c r="AU1616" s="435"/>
      <c r="AV1616" s="364"/>
      <c r="AW1616" s="389"/>
      <c r="AX1616" s="365"/>
      <c r="AY1616" s="366"/>
      <c r="AZ1616" s="358"/>
      <c r="BA1616" s="366"/>
      <c r="BB1616" s="358"/>
      <c r="BC1616" s="366"/>
      <c r="BD1616" s="367"/>
    </row>
    <row r="1617" spans="1:56" ht="21.75" thickBot="1" x14ac:dyDescent="0.4">
      <c r="A1617" s="368" t="s">
        <v>294</v>
      </c>
      <c r="B1617" s="381"/>
      <c r="C1617" s="372"/>
      <c r="D1617" s="368" t="s">
        <v>284</v>
      </c>
      <c r="E1617" s="374"/>
      <c r="F1617" s="375" t="str">
        <f>IF(B1617&gt;0,(B1617-B1616)/B1616,"")</f>
        <v/>
      </c>
      <c r="G1617" s="355"/>
      <c r="H1617" s="355"/>
      <c r="I1617" s="355"/>
      <c r="J1617" s="355"/>
      <c r="Q1617" s="364"/>
      <c r="R1617" s="388"/>
      <c r="S1617" s="364"/>
      <c r="T1617" s="445"/>
      <c r="U1617" s="388"/>
      <c r="V1617" s="445"/>
      <c r="W1617" s="388"/>
      <c r="X1617" s="445"/>
      <c r="Y1617" s="364"/>
      <c r="Z1617" s="388"/>
      <c r="AA1617" s="364"/>
      <c r="AB1617" s="445"/>
      <c r="AC1617" s="388"/>
      <c r="AD1617" s="445"/>
      <c r="AE1617" s="364"/>
      <c r="AF1617" s="388"/>
      <c r="AG1617" s="364"/>
      <c r="AH1617" s="445"/>
      <c r="AI1617" s="388"/>
      <c r="AJ1617" s="445"/>
      <c r="AK1617" s="364"/>
      <c r="AL1617" s="388"/>
      <c r="AM1617" s="364"/>
      <c r="AN1617" s="445"/>
      <c r="AO1617" s="388"/>
      <c r="AP1617" s="445"/>
      <c r="AQ1617" s="434"/>
      <c r="AR1617" s="451"/>
      <c r="AS1617" s="434"/>
      <c r="AT1617" s="389"/>
      <c r="AU1617" s="435"/>
      <c r="AV1617" s="364"/>
      <c r="AW1617" s="389"/>
      <c r="AX1617" s="365"/>
      <c r="AY1617" s="366"/>
      <c r="AZ1617" s="358"/>
      <c r="BA1617" s="366"/>
      <c r="BB1617" s="358"/>
      <c r="BC1617" s="366"/>
      <c r="BD1617" s="367"/>
    </row>
    <row r="1618" spans="1:56" ht="21.75" thickBot="1" x14ac:dyDescent="0.4">
      <c r="A1618" s="368" t="s">
        <v>295</v>
      </c>
      <c r="B1618" s="381"/>
      <c r="C1618" s="372"/>
      <c r="D1618" s="368" t="s">
        <v>286</v>
      </c>
      <c r="E1618" s="374"/>
      <c r="F1618" s="375" t="str">
        <f>IF(B1618&gt;0,(B1618-B1616)/B1616,"")</f>
        <v/>
      </c>
      <c r="G1618" s="355"/>
      <c r="H1618" s="355"/>
      <c r="I1618" s="355"/>
      <c r="J1618" s="355"/>
      <c r="Q1618" s="364"/>
      <c r="R1618" s="388"/>
      <c r="S1618" s="364"/>
      <c r="T1618" s="445"/>
      <c r="U1618" s="388"/>
      <c r="V1618" s="445"/>
      <c r="W1618" s="388"/>
      <c r="X1618" s="445"/>
      <c r="Y1618" s="364"/>
      <c r="Z1618" s="388"/>
      <c r="AA1618" s="364"/>
      <c r="AB1618" s="445"/>
      <c r="AC1618" s="388"/>
      <c r="AD1618" s="445"/>
      <c r="AE1618" s="364"/>
      <c r="AF1618" s="388"/>
      <c r="AG1618" s="364"/>
      <c r="AH1618" s="445"/>
      <c r="AI1618" s="388"/>
      <c r="AJ1618" s="445"/>
      <c r="AK1618" s="364"/>
      <c r="AL1618" s="388"/>
      <c r="AM1618" s="364"/>
      <c r="AN1618" s="445"/>
      <c r="AO1618" s="388"/>
      <c r="AP1618" s="445"/>
      <c r="AQ1618" s="434"/>
      <c r="AR1618" s="451"/>
      <c r="AS1618" s="434"/>
      <c r="AT1618" s="389"/>
      <c r="AU1618" s="435"/>
      <c r="AV1618" s="364"/>
      <c r="AW1618" s="389"/>
      <c r="AX1618" s="365"/>
      <c r="AY1618" s="366"/>
      <c r="AZ1618" s="358"/>
      <c r="BA1618" s="366"/>
      <c r="BB1618" s="358"/>
      <c r="BC1618" s="366"/>
      <c r="BD1618" s="367"/>
    </row>
    <row r="1619" spans="1:56" ht="21.75" thickBot="1" x14ac:dyDescent="0.4">
      <c r="A1619" s="355"/>
      <c r="B1619" s="355"/>
      <c r="C1619" s="355"/>
      <c r="D1619" s="355"/>
      <c r="E1619" s="355"/>
      <c r="F1619" s="383"/>
      <c r="G1619" s="355"/>
      <c r="H1619" s="823" t="s">
        <v>296</v>
      </c>
      <c r="I1619" s="823"/>
      <c r="J1619" s="355"/>
      <c r="Q1619" s="364"/>
      <c r="R1619" s="388"/>
      <c r="S1619" s="364"/>
      <c r="T1619" s="445"/>
      <c r="U1619" s="388"/>
      <c r="V1619" s="445"/>
      <c r="W1619" s="388"/>
      <c r="X1619" s="445"/>
      <c r="Y1619" s="364"/>
      <c r="Z1619" s="388"/>
      <c r="AA1619" s="364"/>
      <c r="AB1619" s="445"/>
      <c r="AC1619" s="388"/>
      <c r="AD1619" s="445"/>
      <c r="AE1619" s="364"/>
      <c r="AF1619" s="388"/>
      <c r="AG1619" s="364"/>
      <c r="AH1619" s="445"/>
      <c r="AI1619" s="388"/>
      <c r="AJ1619" s="445"/>
      <c r="AK1619" s="364"/>
      <c r="AL1619" s="388"/>
      <c r="AM1619" s="364"/>
      <c r="AN1619" s="445"/>
      <c r="AO1619" s="388"/>
      <c r="AP1619" s="445"/>
      <c r="AQ1619" s="434"/>
      <c r="AR1619" s="451"/>
      <c r="AS1619" s="434"/>
      <c r="AT1619" s="389"/>
      <c r="AU1619" s="435"/>
      <c r="AV1619" s="364"/>
      <c r="AW1619" s="389"/>
      <c r="AX1619" s="365"/>
      <c r="AY1619" s="366"/>
      <c r="AZ1619" s="358"/>
      <c r="BA1619" s="366"/>
      <c r="BB1619" s="358"/>
      <c r="BC1619" s="366"/>
      <c r="BD1619" s="367"/>
    </row>
    <row r="1620" spans="1:56" ht="21.75" thickBot="1" x14ac:dyDescent="0.4">
      <c r="A1620" s="368" t="s">
        <v>297</v>
      </c>
      <c r="B1620" s="820"/>
      <c r="C1620" s="821"/>
      <c r="D1620" s="821"/>
      <c r="E1620" s="821"/>
      <c r="F1620" s="821"/>
      <c r="G1620" s="822"/>
      <c r="H1620" s="819"/>
      <c r="I1620" s="819"/>
      <c r="J1620" s="355"/>
      <c r="Q1620" s="364"/>
      <c r="R1620" s="388"/>
      <c r="S1620" s="364"/>
      <c r="T1620" s="445"/>
      <c r="U1620" s="388"/>
      <c r="V1620" s="445"/>
      <c r="W1620" s="388"/>
      <c r="X1620" s="445"/>
      <c r="Y1620" s="364"/>
      <c r="Z1620" s="388"/>
      <c r="AA1620" s="364"/>
      <c r="AB1620" s="445"/>
      <c r="AC1620" s="388"/>
      <c r="AD1620" s="445"/>
      <c r="AE1620" s="364"/>
      <c r="AF1620" s="388"/>
      <c r="AG1620" s="364"/>
      <c r="AH1620" s="445"/>
      <c r="AI1620" s="388"/>
      <c r="AJ1620" s="445"/>
      <c r="AK1620" s="364"/>
      <c r="AL1620" s="388"/>
      <c r="AM1620" s="364"/>
      <c r="AN1620" s="445"/>
      <c r="AO1620" s="388"/>
      <c r="AP1620" s="445"/>
      <c r="AQ1620" s="434"/>
      <c r="AR1620" s="451"/>
      <c r="AS1620" s="434"/>
      <c r="AT1620" s="389"/>
      <c r="AU1620" s="435"/>
      <c r="AV1620" s="364"/>
      <c r="AW1620" s="389"/>
      <c r="AX1620" s="365"/>
      <c r="AY1620" s="366"/>
      <c r="AZ1620" s="358"/>
      <c r="BA1620" s="366"/>
      <c r="BB1620" s="358"/>
      <c r="BC1620" s="366"/>
      <c r="BD1620" s="367"/>
    </row>
    <row r="1621" spans="1:56" ht="21.75" thickBot="1" x14ac:dyDescent="0.4">
      <c r="A1621" s="368" t="s">
        <v>299</v>
      </c>
      <c r="B1621" s="820"/>
      <c r="C1621" s="821"/>
      <c r="D1621" s="821"/>
      <c r="E1621" s="821"/>
      <c r="F1621" s="821"/>
      <c r="G1621" s="822"/>
      <c r="H1621" s="819"/>
      <c r="I1621" s="819"/>
      <c r="J1621" s="355"/>
      <c r="Q1621" s="364"/>
      <c r="R1621" s="388"/>
      <c r="S1621" s="364"/>
      <c r="T1621" s="445"/>
      <c r="U1621" s="388"/>
      <c r="V1621" s="445"/>
      <c r="W1621" s="388"/>
      <c r="X1621" s="445"/>
      <c r="Y1621" s="364"/>
      <c r="Z1621" s="388"/>
      <c r="AA1621" s="364"/>
      <c r="AB1621" s="445"/>
      <c r="AC1621" s="388"/>
      <c r="AD1621" s="445"/>
      <c r="AE1621" s="364"/>
      <c r="AF1621" s="388"/>
      <c r="AG1621" s="364"/>
      <c r="AH1621" s="445"/>
      <c r="AI1621" s="388"/>
      <c r="AJ1621" s="445"/>
      <c r="AK1621" s="364"/>
      <c r="AL1621" s="388"/>
      <c r="AM1621" s="364"/>
      <c r="AN1621" s="445"/>
      <c r="AO1621" s="388"/>
      <c r="AP1621" s="445"/>
      <c r="AQ1621" s="434"/>
      <c r="AR1621" s="451"/>
      <c r="AS1621" s="434"/>
      <c r="AT1621" s="389"/>
      <c r="AU1621" s="435"/>
      <c r="AV1621" s="364"/>
      <c r="AW1621" s="389"/>
      <c r="AX1621" s="365"/>
      <c r="AY1621" s="366"/>
      <c r="AZ1621" s="358"/>
      <c r="BA1621" s="366"/>
      <c r="BB1621" s="358"/>
      <c r="BC1621" s="366"/>
      <c r="BD1621" s="367"/>
    </row>
    <row r="1622" spans="1:56" ht="21.75" thickBot="1" x14ac:dyDescent="0.4">
      <c r="A1622" s="368" t="s">
        <v>301</v>
      </c>
      <c r="B1622" s="820"/>
      <c r="C1622" s="821"/>
      <c r="D1622" s="821"/>
      <c r="E1622" s="821"/>
      <c r="F1622" s="821"/>
      <c r="G1622" s="822"/>
      <c r="H1622" s="819"/>
      <c r="I1622" s="819"/>
      <c r="J1622" s="355"/>
      <c r="Q1622" s="364"/>
      <c r="R1622" s="388"/>
      <c r="S1622" s="364"/>
      <c r="T1622" s="445"/>
      <c r="U1622" s="388"/>
      <c r="V1622" s="445"/>
      <c r="W1622" s="388"/>
      <c r="X1622" s="445"/>
      <c r="Y1622" s="364"/>
      <c r="Z1622" s="388"/>
      <c r="AA1622" s="364"/>
      <c r="AB1622" s="445"/>
      <c r="AC1622" s="388"/>
      <c r="AD1622" s="445"/>
      <c r="AE1622" s="364"/>
      <c r="AF1622" s="388"/>
      <c r="AG1622" s="364"/>
      <c r="AH1622" s="445"/>
      <c r="AI1622" s="388"/>
      <c r="AJ1622" s="445"/>
      <c r="AK1622" s="364"/>
      <c r="AL1622" s="388"/>
      <c r="AM1622" s="364"/>
      <c r="AN1622" s="445"/>
      <c r="AO1622" s="388"/>
      <c r="AP1622" s="445"/>
      <c r="AQ1622" s="434"/>
      <c r="AR1622" s="451"/>
      <c r="AS1622" s="434"/>
      <c r="AT1622" s="389"/>
      <c r="AU1622" s="435"/>
      <c r="AV1622" s="364"/>
      <c r="AW1622" s="389"/>
      <c r="AX1622" s="365"/>
      <c r="AY1622" s="366"/>
      <c r="AZ1622" s="358"/>
      <c r="BA1622" s="366"/>
      <c r="BB1622" s="358"/>
      <c r="BC1622" s="366"/>
      <c r="BD1622" s="367"/>
    </row>
    <row r="1623" spans="1:56" ht="21.75" thickBot="1" x14ac:dyDescent="0.4">
      <c r="A1623" s="368" t="s">
        <v>302</v>
      </c>
      <c r="B1623" s="820"/>
      <c r="C1623" s="821"/>
      <c r="D1623" s="821"/>
      <c r="E1623" s="821"/>
      <c r="F1623" s="821"/>
      <c r="G1623" s="822"/>
      <c r="H1623" s="819"/>
      <c r="I1623" s="819"/>
      <c r="J1623" s="355"/>
      <c r="Q1623" s="364"/>
      <c r="R1623" s="388"/>
      <c r="S1623" s="364"/>
      <c r="T1623" s="445"/>
      <c r="U1623" s="388"/>
      <c r="V1623" s="445"/>
      <c r="W1623" s="388"/>
      <c r="X1623" s="445"/>
      <c r="Y1623" s="364"/>
      <c r="Z1623" s="388"/>
      <c r="AA1623" s="364"/>
      <c r="AB1623" s="445"/>
      <c r="AC1623" s="388"/>
      <c r="AD1623" s="445"/>
      <c r="AE1623" s="364"/>
      <c r="AF1623" s="388"/>
      <c r="AG1623" s="364"/>
      <c r="AH1623" s="445"/>
      <c r="AI1623" s="388"/>
      <c r="AJ1623" s="445"/>
      <c r="AK1623" s="364"/>
      <c r="AL1623" s="388"/>
      <c r="AM1623" s="364"/>
      <c r="AN1623" s="445"/>
      <c r="AO1623" s="388"/>
      <c r="AP1623" s="445"/>
      <c r="AQ1623" s="434"/>
      <c r="AR1623" s="451"/>
      <c r="AS1623" s="434"/>
      <c r="AT1623" s="389"/>
      <c r="AU1623" s="435"/>
      <c r="AV1623" s="364"/>
      <c r="AW1623" s="389"/>
      <c r="AX1623" s="365"/>
      <c r="AY1623" s="366"/>
      <c r="AZ1623" s="358"/>
      <c r="BA1623" s="366"/>
      <c r="BB1623" s="358"/>
      <c r="BC1623" s="366"/>
      <c r="BD1623" s="367"/>
    </row>
    <row r="1624" spans="1:56" ht="21.75" thickBot="1" x14ac:dyDescent="0.4">
      <c r="A1624" s="368" t="s">
        <v>303</v>
      </c>
      <c r="B1624" s="820"/>
      <c r="C1624" s="821"/>
      <c r="D1624" s="821"/>
      <c r="E1624" s="821"/>
      <c r="F1624" s="821"/>
      <c r="G1624" s="822"/>
      <c r="H1624" s="819"/>
      <c r="I1624" s="819"/>
      <c r="J1624" s="355"/>
      <c r="Q1624" s="364"/>
      <c r="R1624" s="388"/>
      <c r="S1624" s="364"/>
      <c r="T1624" s="445"/>
      <c r="U1624" s="388"/>
      <c r="V1624" s="445"/>
      <c r="W1624" s="388"/>
      <c r="X1624" s="445"/>
      <c r="Y1624" s="364"/>
      <c r="Z1624" s="388"/>
      <c r="AA1624" s="364"/>
      <c r="AB1624" s="445"/>
      <c r="AC1624" s="388"/>
      <c r="AD1624" s="445"/>
      <c r="AE1624" s="364"/>
      <c r="AF1624" s="388"/>
      <c r="AG1624" s="364"/>
      <c r="AH1624" s="445"/>
      <c r="AI1624" s="388"/>
      <c r="AJ1624" s="445"/>
      <c r="AK1624" s="364"/>
      <c r="AL1624" s="388"/>
      <c r="AM1624" s="364"/>
      <c r="AN1624" s="445"/>
      <c r="AO1624" s="388"/>
      <c r="AP1624" s="445"/>
      <c r="AQ1624" s="434"/>
      <c r="AR1624" s="451"/>
      <c r="AS1624" s="434"/>
      <c r="AT1624" s="389"/>
      <c r="AU1624" s="435"/>
      <c r="AV1624" s="364"/>
      <c r="AW1624" s="389"/>
      <c r="AX1624" s="365"/>
      <c r="AY1624" s="366"/>
      <c r="AZ1624" s="358"/>
      <c r="BA1624" s="366"/>
      <c r="BB1624" s="358"/>
      <c r="BC1624" s="366"/>
      <c r="BD1624" s="367"/>
    </row>
    <row r="1625" spans="1:56" ht="21.75" thickBot="1" x14ac:dyDescent="0.4">
      <c r="A1625" s="368" t="s">
        <v>305</v>
      </c>
      <c r="B1625" s="820"/>
      <c r="C1625" s="821"/>
      <c r="D1625" s="821"/>
      <c r="E1625" s="821"/>
      <c r="F1625" s="821"/>
      <c r="G1625" s="822"/>
      <c r="H1625" s="819"/>
      <c r="I1625" s="819"/>
      <c r="J1625" s="355"/>
      <c r="Q1625" s="364"/>
      <c r="R1625" s="388"/>
      <c r="S1625" s="364"/>
      <c r="T1625" s="445"/>
      <c r="U1625" s="388"/>
      <c r="V1625" s="445"/>
      <c r="W1625" s="388"/>
      <c r="X1625" s="445"/>
      <c r="Y1625" s="364"/>
      <c r="Z1625" s="388"/>
      <c r="AA1625" s="364"/>
      <c r="AB1625" s="445"/>
      <c r="AC1625" s="388"/>
      <c r="AD1625" s="445"/>
      <c r="AE1625" s="364"/>
      <c r="AF1625" s="388"/>
      <c r="AG1625" s="364"/>
      <c r="AH1625" s="445"/>
      <c r="AI1625" s="388"/>
      <c r="AJ1625" s="445"/>
      <c r="AK1625" s="364"/>
      <c r="AL1625" s="388"/>
      <c r="AM1625" s="364"/>
      <c r="AN1625" s="445"/>
      <c r="AO1625" s="388"/>
      <c r="AP1625" s="445"/>
      <c r="AQ1625" s="434"/>
      <c r="AR1625" s="451"/>
      <c r="AS1625" s="434"/>
      <c r="AT1625" s="389"/>
      <c r="AU1625" s="435"/>
      <c r="AV1625" s="364"/>
      <c r="AW1625" s="389"/>
      <c r="AX1625" s="365"/>
      <c r="AY1625" s="366"/>
      <c r="AZ1625" s="358"/>
      <c r="BA1625" s="366"/>
      <c r="BB1625" s="358"/>
      <c r="BC1625" s="366"/>
      <c r="BD1625" s="367"/>
    </row>
    <row r="1626" spans="1:56" ht="36" x14ac:dyDescent="0.35">
      <c r="A1626" s="818" t="str">
        <f>CONCATENATE("Voluntário",J1626)</f>
        <v>Voluntário57</v>
      </c>
      <c r="B1626" s="818"/>
      <c r="C1626" s="818"/>
      <c r="D1626" s="818"/>
      <c r="E1626" s="818"/>
      <c r="F1626" s="818"/>
      <c r="G1626" s="818"/>
      <c r="H1626" s="818"/>
      <c r="I1626" s="818"/>
      <c r="J1626" s="355">
        <f>J1597+1</f>
        <v>57</v>
      </c>
      <c r="Q1626" s="396"/>
      <c r="S1626" s="396"/>
      <c r="T1626" s="396"/>
      <c r="V1626" s="396"/>
      <c r="X1626" s="396"/>
      <c r="Y1626" s="396"/>
      <c r="AA1626" s="396"/>
      <c r="AB1626" s="396"/>
      <c r="AD1626" s="396"/>
      <c r="AE1626" s="396"/>
      <c r="AG1626" s="396"/>
      <c r="AH1626" s="396"/>
      <c r="AJ1626" s="396"/>
      <c r="AK1626" s="396"/>
      <c r="AM1626" s="396"/>
      <c r="AN1626" s="396"/>
      <c r="AP1626" s="396"/>
      <c r="AV1626" s="396"/>
      <c r="AX1626" s="397"/>
      <c r="AY1626" s="398"/>
      <c r="AZ1626" s="399"/>
      <c r="BA1626" s="398"/>
      <c r="BB1626" s="399"/>
      <c r="BC1626" s="398"/>
      <c r="BD1626" s="398"/>
    </row>
    <row r="1627" spans="1:56" ht="21" x14ac:dyDescent="0.35">
      <c r="A1627" s="355"/>
      <c r="B1627" s="355"/>
      <c r="C1627" s="355"/>
      <c r="D1627" s="355"/>
      <c r="E1627" s="355"/>
      <c r="F1627" s="355"/>
      <c r="G1627" s="355"/>
      <c r="H1627" s="355"/>
      <c r="I1627" s="355"/>
      <c r="J1627" s="355"/>
      <c r="Q1627" s="396"/>
      <c r="S1627" s="396"/>
      <c r="T1627" s="396"/>
      <c r="V1627" s="396"/>
      <c r="X1627" s="396"/>
      <c r="Y1627" s="396"/>
      <c r="AA1627" s="396"/>
      <c r="AB1627" s="396"/>
      <c r="AD1627" s="396"/>
      <c r="AE1627" s="396"/>
      <c r="AG1627" s="396"/>
      <c r="AH1627" s="396"/>
      <c r="AJ1627" s="396"/>
      <c r="AK1627" s="396"/>
      <c r="AM1627" s="396"/>
      <c r="AN1627" s="396"/>
      <c r="AP1627" s="396"/>
      <c r="AV1627" s="396"/>
      <c r="AX1627" s="397"/>
      <c r="AY1627" s="398"/>
      <c r="AZ1627" s="399"/>
      <c r="BA1627" s="398"/>
      <c r="BB1627" s="399"/>
      <c r="BC1627" s="398"/>
      <c r="BD1627" s="398"/>
    </row>
    <row r="1628" spans="1:56" ht="21" x14ac:dyDescent="0.35">
      <c r="A1628" s="356" t="s">
        <v>271</v>
      </c>
      <c r="B1628" s="819"/>
      <c r="C1628" s="819"/>
      <c r="D1628" s="819"/>
      <c r="E1628" s="819"/>
      <c r="F1628" s="819"/>
      <c r="G1628" s="819"/>
      <c r="H1628" s="819"/>
      <c r="I1628" s="819"/>
      <c r="J1628" s="355"/>
      <c r="Q1628" s="396"/>
      <c r="S1628" s="396"/>
      <c r="T1628" s="396"/>
      <c r="V1628" s="396"/>
      <c r="X1628" s="396"/>
      <c r="Y1628" s="396"/>
      <c r="AA1628" s="396"/>
      <c r="AB1628" s="396"/>
      <c r="AD1628" s="396"/>
      <c r="AE1628" s="396"/>
      <c r="AG1628" s="396"/>
      <c r="AH1628" s="396"/>
      <c r="AJ1628" s="396"/>
      <c r="AK1628" s="396"/>
      <c r="AM1628" s="396"/>
      <c r="AN1628" s="396"/>
      <c r="AP1628" s="396"/>
      <c r="AV1628" s="396"/>
      <c r="AX1628" s="397"/>
      <c r="AY1628" s="398"/>
      <c r="AZ1628" s="399"/>
      <c r="BA1628" s="398"/>
      <c r="BB1628" s="399"/>
      <c r="BC1628" s="398"/>
      <c r="BD1628" s="398"/>
    </row>
    <row r="1629" spans="1:56" ht="21" x14ac:dyDescent="0.35">
      <c r="A1629" s="356" t="s">
        <v>272</v>
      </c>
      <c r="B1629" s="819"/>
      <c r="C1629" s="819"/>
      <c r="D1629" s="819"/>
      <c r="E1629" s="819"/>
      <c r="F1629" s="819"/>
      <c r="G1629" s="819"/>
      <c r="H1629" s="819"/>
      <c r="I1629" s="819"/>
      <c r="J1629" s="355"/>
      <c r="Q1629" s="396"/>
      <c r="S1629" s="396"/>
      <c r="T1629" s="396"/>
      <c r="V1629" s="396"/>
      <c r="X1629" s="396"/>
      <c r="Y1629" s="396"/>
      <c r="AA1629" s="396"/>
      <c r="AB1629" s="396"/>
      <c r="AD1629" s="396"/>
      <c r="AE1629" s="396"/>
      <c r="AG1629" s="396"/>
      <c r="AH1629" s="396"/>
      <c r="AJ1629" s="396"/>
      <c r="AK1629" s="396"/>
      <c r="AM1629" s="396"/>
      <c r="AN1629" s="396"/>
      <c r="AP1629" s="396"/>
      <c r="AV1629" s="396"/>
      <c r="AX1629" s="397"/>
      <c r="AY1629" s="398"/>
      <c r="AZ1629" s="399"/>
      <c r="BA1629" s="398"/>
      <c r="BB1629" s="399"/>
      <c r="BC1629" s="398"/>
      <c r="BD1629" s="398"/>
    </row>
    <row r="1630" spans="1:56" ht="21" x14ac:dyDescent="0.35">
      <c r="A1630" s="356" t="s">
        <v>273</v>
      </c>
      <c r="B1630" s="819"/>
      <c r="C1630" s="819"/>
      <c r="D1630" s="819"/>
      <c r="E1630" s="819"/>
      <c r="F1630" s="819"/>
      <c r="G1630" s="819"/>
      <c r="H1630" s="819"/>
      <c r="I1630" s="819"/>
      <c r="J1630" s="355"/>
      <c r="Q1630" s="396"/>
      <c r="S1630" s="396"/>
      <c r="T1630" s="396"/>
      <c r="V1630" s="396"/>
      <c r="X1630" s="396"/>
      <c r="Y1630" s="396"/>
      <c r="AA1630" s="396"/>
      <c r="AB1630" s="396"/>
      <c r="AD1630" s="396"/>
      <c r="AE1630" s="396"/>
      <c r="AG1630" s="396"/>
      <c r="AH1630" s="396"/>
      <c r="AJ1630" s="396"/>
      <c r="AK1630" s="396"/>
      <c r="AM1630" s="396"/>
      <c r="AN1630" s="396"/>
      <c r="AP1630" s="396"/>
      <c r="AV1630" s="396"/>
      <c r="AX1630" s="397"/>
      <c r="AY1630" s="398"/>
      <c r="AZ1630" s="399"/>
      <c r="BA1630" s="398"/>
      <c r="BB1630" s="399"/>
      <c r="BC1630" s="398"/>
      <c r="BD1630" s="398"/>
    </row>
    <row r="1631" spans="1:56" ht="21.75" thickBot="1" x14ac:dyDescent="0.4">
      <c r="A1631" s="355"/>
      <c r="B1631" s="355"/>
      <c r="C1631" s="355"/>
      <c r="D1631" s="355"/>
      <c r="E1631" s="355"/>
      <c r="F1631" s="355"/>
      <c r="G1631" s="355"/>
      <c r="H1631" s="355"/>
      <c r="I1631" s="355"/>
      <c r="J1631" s="355"/>
      <c r="Q1631" s="396"/>
      <c r="S1631" s="396"/>
      <c r="T1631" s="396"/>
      <c r="V1631" s="396"/>
      <c r="X1631" s="396"/>
      <c r="Y1631" s="396"/>
      <c r="AA1631" s="396"/>
      <c r="AB1631" s="396"/>
      <c r="AD1631" s="396"/>
      <c r="AE1631" s="396"/>
      <c r="AG1631" s="396"/>
      <c r="AH1631" s="396"/>
      <c r="AJ1631" s="396"/>
      <c r="AK1631" s="396"/>
      <c r="AM1631" s="396"/>
      <c r="AN1631" s="396"/>
      <c r="AP1631" s="396"/>
      <c r="AV1631" s="396"/>
      <c r="AX1631" s="397"/>
      <c r="AY1631" s="398"/>
      <c r="AZ1631" s="399"/>
      <c r="BA1631" s="398"/>
      <c r="BB1631" s="399"/>
      <c r="BC1631" s="398"/>
      <c r="BD1631" s="398"/>
    </row>
    <row r="1632" spans="1:56" ht="21.75" thickBot="1" x14ac:dyDescent="0.4">
      <c r="A1632" s="368" t="s">
        <v>275</v>
      </c>
      <c r="B1632" s="369"/>
      <c r="C1632" s="370"/>
      <c r="D1632" s="355"/>
      <c r="E1632" s="355"/>
      <c r="F1632" s="355"/>
      <c r="G1632" s="355"/>
      <c r="H1632" s="355"/>
      <c r="I1632" s="355"/>
      <c r="J1632" s="355"/>
      <c r="Q1632" s="364"/>
      <c r="R1632" s="388"/>
      <c r="S1632" s="364"/>
      <c r="T1632" s="445"/>
      <c r="U1632" s="388"/>
      <c r="V1632" s="445"/>
      <c r="W1632" s="388"/>
      <c r="X1632" s="445"/>
      <c r="Y1632" s="364"/>
      <c r="Z1632" s="388"/>
      <c r="AA1632" s="364"/>
      <c r="AB1632" s="445"/>
      <c r="AC1632" s="388"/>
      <c r="AD1632" s="445"/>
      <c r="AE1632" s="364"/>
      <c r="AF1632" s="388"/>
      <c r="AG1632" s="364"/>
      <c r="AH1632" s="445"/>
      <c r="AI1632" s="388"/>
      <c r="AJ1632" s="445"/>
      <c r="AK1632" s="364"/>
      <c r="AL1632" s="388"/>
      <c r="AM1632" s="364"/>
      <c r="AN1632" s="445"/>
      <c r="AO1632" s="388"/>
      <c r="AP1632" s="445"/>
      <c r="AQ1632" s="434"/>
      <c r="AR1632" s="451"/>
      <c r="AS1632" s="434"/>
      <c r="AT1632" s="389"/>
      <c r="AU1632" s="435"/>
      <c r="AV1632" s="364"/>
      <c r="AW1632" s="389"/>
      <c r="AX1632" s="365"/>
      <c r="AY1632" s="366"/>
      <c r="AZ1632" s="358"/>
      <c r="BA1632" s="366"/>
      <c r="BB1632" s="358"/>
      <c r="BC1632" s="366"/>
      <c r="BD1632" s="367"/>
    </row>
    <row r="1633" spans="1:56" ht="21.75" thickBot="1" x14ac:dyDescent="0.4">
      <c r="A1633" s="368" t="s">
        <v>276</v>
      </c>
      <c r="B1633" s="369"/>
      <c r="C1633" s="370"/>
      <c r="D1633" s="355"/>
      <c r="E1633" s="355"/>
      <c r="F1633" s="355"/>
      <c r="G1633" s="355"/>
      <c r="H1633" s="355"/>
      <c r="I1633" s="355"/>
      <c r="J1633" s="355"/>
      <c r="Q1633" s="364"/>
      <c r="R1633" s="388"/>
      <c r="S1633" s="364"/>
      <c r="T1633" s="445"/>
      <c r="U1633" s="388"/>
      <c r="V1633" s="445"/>
      <c r="W1633" s="388"/>
      <c r="X1633" s="445"/>
      <c r="Y1633" s="364"/>
      <c r="Z1633" s="388"/>
      <c r="AA1633" s="364"/>
      <c r="AB1633" s="445"/>
      <c r="AC1633" s="388"/>
      <c r="AD1633" s="445"/>
      <c r="AE1633" s="364"/>
      <c r="AF1633" s="388"/>
      <c r="AG1633" s="364"/>
      <c r="AH1633" s="445"/>
      <c r="AI1633" s="388"/>
      <c r="AJ1633" s="445"/>
      <c r="AK1633" s="364"/>
      <c r="AL1633" s="388"/>
      <c r="AM1633" s="364"/>
      <c r="AN1633" s="445"/>
      <c r="AO1633" s="388"/>
      <c r="AP1633" s="445"/>
      <c r="AQ1633" s="434"/>
      <c r="AR1633" s="451"/>
      <c r="AS1633" s="434"/>
      <c r="AT1633" s="389"/>
      <c r="AU1633" s="435"/>
      <c r="AV1633" s="364"/>
      <c r="AW1633" s="389"/>
      <c r="AX1633" s="365"/>
      <c r="AY1633" s="366"/>
      <c r="AZ1633" s="358"/>
      <c r="BA1633" s="366"/>
      <c r="BB1633" s="358"/>
      <c r="BC1633" s="366"/>
      <c r="BD1633" s="367"/>
    </row>
    <row r="1634" spans="1:56" ht="21.75" thickBot="1" x14ac:dyDescent="0.4">
      <c r="A1634" s="368" t="s">
        <v>277</v>
      </c>
      <c r="B1634" s="369"/>
      <c r="C1634" s="371"/>
      <c r="D1634" s="355"/>
      <c r="E1634" s="355"/>
      <c r="F1634" s="355"/>
      <c r="G1634" s="355"/>
      <c r="H1634" s="355"/>
      <c r="I1634" s="355"/>
      <c r="J1634" s="355"/>
      <c r="Q1634" s="364"/>
      <c r="R1634" s="388"/>
      <c r="S1634" s="364"/>
      <c r="T1634" s="445"/>
      <c r="U1634" s="388"/>
      <c r="V1634" s="445"/>
      <c r="W1634" s="388"/>
      <c r="X1634" s="445"/>
      <c r="Y1634" s="364"/>
      <c r="Z1634" s="388"/>
      <c r="AA1634" s="364"/>
      <c r="AB1634" s="445"/>
      <c r="AC1634" s="388"/>
      <c r="AD1634" s="445"/>
      <c r="AE1634" s="364"/>
      <c r="AF1634" s="388"/>
      <c r="AG1634" s="364"/>
      <c r="AH1634" s="445"/>
      <c r="AI1634" s="388"/>
      <c r="AJ1634" s="445"/>
      <c r="AK1634" s="364"/>
      <c r="AL1634" s="388"/>
      <c r="AM1634" s="364"/>
      <c r="AN1634" s="445"/>
      <c r="AO1634" s="388"/>
      <c r="AP1634" s="445"/>
      <c r="AQ1634" s="434"/>
      <c r="AR1634" s="451"/>
      <c r="AS1634" s="434"/>
      <c r="AT1634" s="389"/>
      <c r="AU1634" s="435"/>
      <c r="AV1634" s="364"/>
      <c r="AW1634" s="389"/>
      <c r="AX1634" s="365"/>
      <c r="AY1634" s="366"/>
      <c r="AZ1634" s="358"/>
      <c r="BA1634" s="366"/>
      <c r="BB1634" s="358"/>
      <c r="BC1634" s="366"/>
      <c r="BD1634" s="367"/>
    </row>
    <row r="1635" spans="1:56" ht="21.75" thickBot="1" x14ac:dyDescent="0.4">
      <c r="A1635" s="368" t="s">
        <v>278</v>
      </c>
      <c r="B1635" s="369"/>
      <c r="C1635" s="370"/>
      <c r="D1635" s="355"/>
      <c r="E1635" s="355"/>
      <c r="F1635" s="355"/>
      <c r="G1635" s="355"/>
      <c r="H1635" s="355"/>
      <c r="I1635" s="355"/>
      <c r="J1635" s="355"/>
      <c r="Q1635" s="364"/>
      <c r="R1635" s="388"/>
      <c r="S1635" s="364"/>
      <c r="T1635" s="445"/>
      <c r="U1635" s="388"/>
      <c r="V1635" s="445"/>
      <c r="W1635" s="388"/>
      <c r="X1635" s="445"/>
      <c r="Y1635" s="364"/>
      <c r="Z1635" s="388"/>
      <c r="AA1635" s="364"/>
      <c r="AB1635" s="445"/>
      <c r="AC1635" s="388"/>
      <c r="AD1635" s="445"/>
      <c r="AE1635" s="364"/>
      <c r="AF1635" s="388"/>
      <c r="AG1635" s="364"/>
      <c r="AH1635" s="445"/>
      <c r="AI1635" s="388"/>
      <c r="AJ1635" s="445"/>
      <c r="AK1635" s="364"/>
      <c r="AL1635" s="388"/>
      <c r="AM1635" s="364"/>
      <c r="AN1635" s="445"/>
      <c r="AO1635" s="388"/>
      <c r="AP1635" s="445"/>
      <c r="AQ1635" s="434"/>
      <c r="AR1635" s="451"/>
      <c r="AS1635" s="434"/>
      <c r="AT1635" s="389"/>
      <c r="AU1635" s="435"/>
      <c r="AV1635" s="364"/>
      <c r="AW1635" s="389"/>
      <c r="AX1635" s="365"/>
      <c r="AY1635" s="366"/>
      <c r="AZ1635" s="358"/>
      <c r="BA1635" s="366"/>
      <c r="BB1635" s="358"/>
      <c r="BC1635" s="366"/>
      <c r="BD1635" s="367"/>
    </row>
    <row r="1636" spans="1:56" ht="21.75" thickBot="1" x14ac:dyDescent="0.4">
      <c r="A1636" s="368" t="s">
        <v>279</v>
      </c>
      <c r="B1636" s="369"/>
      <c r="C1636" s="372"/>
      <c r="D1636" s="814" t="s">
        <v>280</v>
      </c>
      <c r="E1636" s="815"/>
      <c r="F1636" s="373" t="str">
        <f>IF(B1632&gt;0,B1636/B1632,"")</f>
        <v/>
      </c>
      <c r="G1636" s="368" t="s">
        <v>281</v>
      </c>
      <c r="H1636" s="374"/>
      <c r="I1636" s="375" t="str">
        <f>IF(B1632&gt;0,(F1636-F1637)/F1637,"")</f>
        <v/>
      </c>
      <c r="J1636" s="355"/>
      <c r="Q1636" s="364"/>
      <c r="R1636" s="388"/>
      <c r="S1636" s="364"/>
      <c r="T1636" s="445"/>
      <c r="U1636" s="388"/>
      <c r="V1636" s="445"/>
      <c r="W1636" s="388"/>
      <c r="X1636" s="445"/>
      <c r="Y1636" s="364"/>
      <c r="Z1636" s="388"/>
      <c r="AA1636" s="364"/>
      <c r="AB1636" s="445"/>
      <c r="AC1636" s="388"/>
      <c r="AD1636" s="445"/>
      <c r="AE1636" s="364"/>
      <c r="AF1636" s="388"/>
      <c r="AG1636" s="364"/>
      <c r="AH1636" s="445"/>
      <c r="AI1636" s="388"/>
      <c r="AJ1636" s="445"/>
      <c r="AK1636" s="364"/>
      <c r="AL1636" s="388"/>
      <c r="AM1636" s="364"/>
      <c r="AN1636" s="445"/>
      <c r="AO1636" s="388"/>
      <c r="AP1636" s="445"/>
      <c r="AQ1636" s="434"/>
      <c r="AR1636" s="451"/>
      <c r="AS1636" s="434"/>
      <c r="AT1636" s="389"/>
      <c r="AU1636" s="435"/>
      <c r="AV1636" s="364"/>
      <c r="AW1636" s="389"/>
      <c r="AX1636" s="365"/>
      <c r="AY1636" s="366"/>
      <c r="AZ1636" s="358"/>
      <c r="BA1636" s="366"/>
      <c r="BB1636" s="358"/>
      <c r="BC1636" s="366"/>
      <c r="BD1636" s="367"/>
    </row>
    <row r="1637" spans="1:56" ht="21.75" thickBot="1" x14ac:dyDescent="0.4">
      <c r="A1637" s="368" t="s">
        <v>282</v>
      </c>
      <c r="B1637" s="369"/>
      <c r="C1637" s="372"/>
      <c r="D1637" s="814" t="s">
        <v>280</v>
      </c>
      <c r="E1637" s="815"/>
      <c r="F1637" s="373" t="str">
        <f>IF(B1633&gt;0,B1637/B1633,"")</f>
        <v/>
      </c>
      <c r="G1637" s="376"/>
      <c r="H1637" s="377"/>
      <c r="I1637" s="378"/>
      <c r="J1637" s="355"/>
      <c r="Q1637" s="364"/>
      <c r="R1637" s="388"/>
      <c r="S1637" s="364"/>
      <c r="T1637" s="445"/>
      <c r="U1637" s="388"/>
      <c r="V1637" s="445"/>
      <c r="W1637" s="388"/>
      <c r="X1637" s="445"/>
      <c r="Y1637" s="364"/>
      <c r="Z1637" s="388"/>
      <c r="AA1637" s="364"/>
      <c r="AB1637" s="445"/>
      <c r="AC1637" s="388"/>
      <c r="AD1637" s="445"/>
      <c r="AE1637" s="364"/>
      <c r="AF1637" s="388"/>
      <c r="AG1637" s="364"/>
      <c r="AH1637" s="445"/>
      <c r="AI1637" s="388"/>
      <c r="AJ1637" s="445"/>
      <c r="AK1637" s="364"/>
      <c r="AL1637" s="388"/>
      <c r="AM1637" s="364"/>
      <c r="AN1637" s="445"/>
      <c r="AO1637" s="388"/>
      <c r="AP1637" s="445"/>
      <c r="AQ1637" s="434"/>
      <c r="AR1637" s="451"/>
      <c r="AS1637" s="434"/>
      <c r="AT1637" s="389"/>
      <c r="AU1637" s="435"/>
      <c r="AV1637" s="364"/>
      <c r="AW1637" s="389"/>
      <c r="AX1637" s="365"/>
      <c r="AY1637" s="366"/>
      <c r="AZ1637" s="358"/>
      <c r="BA1637" s="366"/>
      <c r="BB1637" s="358"/>
      <c r="BC1637" s="366"/>
      <c r="BD1637" s="367"/>
    </row>
    <row r="1638" spans="1:56" ht="21.75" thickBot="1" x14ac:dyDescent="0.4">
      <c r="A1638" s="368" t="s">
        <v>283</v>
      </c>
      <c r="B1638" s="369"/>
      <c r="C1638" s="372"/>
      <c r="D1638" s="814" t="s">
        <v>280</v>
      </c>
      <c r="E1638" s="815"/>
      <c r="F1638" s="373" t="str">
        <f>IF(B1634&gt;0,B1638/B1634,"")</f>
        <v/>
      </c>
      <c r="G1638" s="368" t="s">
        <v>284</v>
      </c>
      <c r="H1638" s="374"/>
      <c r="I1638" s="375" t="str">
        <f>IF(B1633&gt;0,(F1638-F1637)/F1637,"")</f>
        <v/>
      </c>
      <c r="J1638" s="355"/>
      <c r="Q1638" s="364"/>
      <c r="R1638" s="388"/>
      <c r="S1638" s="364"/>
      <c r="T1638" s="445"/>
      <c r="U1638" s="388"/>
      <c r="V1638" s="445"/>
      <c r="W1638" s="388"/>
      <c r="X1638" s="445"/>
      <c r="Y1638" s="364"/>
      <c r="Z1638" s="388"/>
      <c r="AA1638" s="364"/>
      <c r="AB1638" s="445"/>
      <c r="AC1638" s="388"/>
      <c r="AD1638" s="445"/>
      <c r="AE1638" s="364"/>
      <c r="AF1638" s="388"/>
      <c r="AG1638" s="364"/>
      <c r="AH1638" s="445"/>
      <c r="AI1638" s="388"/>
      <c r="AJ1638" s="445"/>
      <c r="AK1638" s="364"/>
      <c r="AL1638" s="388"/>
      <c r="AM1638" s="364"/>
      <c r="AN1638" s="445"/>
      <c r="AO1638" s="388"/>
      <c r="AP1638" s="445"/>
      <c r="AQ1638" s="434"/>
      <c r="AR1638" s="451"/>
      <c r="AS1638" s="434"/>
      <c r="AT1638" s="389"/>
      <c r="AU1638" s="435"/>
      <c r="AV1638" s="364"/>
      <c r="AW1638" s="389"/>
      <c r="AX1638" s="365"/>
      <c r="AY1638" s="366"/>
      <c r="AZ1638" s="358"/>
      <c r="BA1638" s="366"/>
      <c r="BB1638" s="358"/>
      <c r="BC1638" s="366"/>
      <c r="BD1638" s="367"/>
    </row>
    <row r="1639" spans="1:56" ht="21.75" thickBot="1" x14ac:dyDescent="0.4">
      <c r="A1639" s="368" t="s">
        <v>285</v>
      </c>
      <c r="B1639" s="369"/>
      <c r="C1639" s="372"/>
      <c r="D1639" s="814" t="s">
        <v>280</v>
      </c>
      <c r="E1639" s="815"/>
      <c r="F1639" s="373" t="str">
        <f>IF(B1635&gt;0,B1639/B1635,"")</f>
        <v/>
      </c>
      <c r="G1639" s="368" t="s">
        <v>286</v>
      </c>
      <c r="H1639" s="374"/>
      <c r="I1639" s="375" t="str">
        <f>IF(B1634&gt;0,(F1639-F1637)/F1637,"")</f>
        <v/>
      </c>
      <c r="J1639" s="355"/>
      <c r="Q1639" s="364"/>
      <c r="R1639" s="388"/>
      <c r="S1639" s="364"/>
      <c r="T1639" s="445"/>
      <c r="U1639" s="388"/>
      <c r="V1639" s="445"/>
      <c r="W1639" s="388"/>
      <c r="X1639" s="445"/>
      <c r="Y1639" s="364"/>
      <c r="Z1639" s="388"/>
      <c r="AA1639" s="364"/>
      <c r="AB1639" s="445"/>
      <c r="AC1639" s="388"/>
      <c r="AD1639" s="445"/>
      <c r="AE1639" s="364"/>
      <c r="AF1639" s="388"/>
      <c r="AG1639" s="364"/>
      <c r="AH1639" s="445"/>
      <c r="AI1639" s="388"/>
      <c r="AJ1639" s="445"/>
      <c r="AK1639" s="364"/>
      <c r="AL1639" s="388"/>
      <c r="AM1639" s="364"/>
      <c r="AN1639" s="445"/>
      <c r="AO1639" s="388"/>
      <c r="AP1639" s="445"/>
      <c r="AQ1639" s="434"/>
      <c r="AR1639" s="451"/>
      <c r="AS1639" s="434"/>
      <c r="AT1639" s="389"/>
      <c r="AU1639" s="435"/>
      <c r="AV1639" s="364"/>
      <c r="AW1639" s="389"/>
      <c r="AX1639" s="365"/>
      <c r="AY1639" s="366"/>
      <c r="AZ1639" s="358"/>
      <c r="BA1639" s="366"/>
      <c r="BB1639" s="358"/>
      <c r="BC1639" s="366"/>
      <c r="BD1639" s="367"/>
    </row>
    <row r="1640" spans="1:56" ht="21.75" thickBot="1" x14ac:dyDescent="0.4">
      <c r="A1640" s="368" t="s">
        <v>287</v>
      </c>
      <c r="B1640" s="369"/>
      <c r="C1640" s="372"/>
      <c r="D1640" s="814" t="s">
        <v>288</v>
      </c>
      <c r="E1640" s="815"/>
      <c r="F1640" s="373" t="str">
        <f>IF(B1636&gt;0,B1640/B1632,"")</f>
        <v/>
      </c>
      <c r="G1640" s="368" t="s">
        <v>281</v>
      </c>
      <c r="H1640" s="374"/>
      <c r="I1640" s="375" t="str">
        <f>IF(B1636&gt;0,(F1640-F1641)/F1641,"")</f>
        <v/>
      </c>
      <c r="J1640" s="355"/>
      <c r="Q1640" s="364"/>
      <c r="R1640" s="388"/>
      <c r="S1640" s="364"/>
      <c r="T1640" s="445"/>
      <c r="U1640" s="388"/>
      <c r="V1640" s="445"/>
      <c r="W1640" s="388"/>
      <c r="X1640" s="445"/>
      <c r="Y1640" s="364"/>
      <c r="Z1640" s="388"/>
      <c r="AA1640" s="364"/>
      <c r="AB1640" s="445"/>
      <c r="AC1640" s="388"/>
      <c r="AD1640" s="445"/>
      <c r="AE1640" s="364"/>
      <c r="AF1640" s="388"/>
      <c r="AG1640" s="364"/>
      <c r="AH1640" s="445"/>
      <c r="AI1640" s="388"/>
      <c r="AJ1640" s="445"/>
      <c r="AK1640" s="364"/>
      <c r="AL1640" s="388"/>
      <c r="AM1640" s="364"/>
      <c r="AN1640" s="445"/>
      <c r="AO1640" s="388"/>
      <c r="AP1640" s="445"/>
      <c r="AQ1640" s="434"/>
      <c r="AR1640" s="451"/>
      <c r="AS1640" s="434"/>
      <c r="AT1640" s="389"/>
      <c r="AU1640" s="435"/>
      <c r="AV1640" s="364"/>
      <c r="AW1640" s="389"/>
      <c r="AX1640" s="365"/>
      <c r="AY1640" s="366"/>
      <c r="AZ1640" s="358"/>
      <c r="BA1640" s="366"/>
      <c r="BB1640" s="358"/>
      <c r="BC1640" s="366"/>
      <c r="BD1640" s="367"/>
    </row>
    <row r="1641" spans="1:56" ht="21.75" thickBot="1" x14ac:dyDescent="0.4">
      <c r="A1641" s="368" t="s">
        <v>289</v>
      </c>
      <c r="B1641" s="369"/>
      <c r="C1641" s="372"/>
      <c r="D1641" s="816" t="s">
        <v>288</v>
      </c>
      <c r="E1641" s="817"/>
      <c r="F1641" s="373" t="str">
        <f>IF(B1637&gt;0,B1641/B1633,"")</f>
        <v/>
      </c>
      <c r="G1641" s="379"/>
      <c r="H1641" s="372"/>
      <c r="I1641" s="380"/>
      <c r="J1641" s="355"/>
      <c r="Q1641" s="364"/>
      <c r="R1641" s="388"/>
      <c r="S1641" s="364"/>
      <c r="T1641" s="445"/>
      <c r="U1641" s="388"/>
      <c r="V1641" s="445"/>
      <c r="W1641" s="388"/>
      <c r="X1641" s="445"/>
      <c r="Y1641" s="364"/>
      <c r="Z1641" s="388"/>
      <c r="AA1641" s="364"/>
      <c r="AB1641" s="445"/>
      <c r="AC1641" s="388"/>
      <c r="AD1641" s="445"/>
      <c r="AE1641" s="364"/>
      <c r="AF1641" s="388"/>
      <c r="AG1641" s="364"/>
      <c r="AH1641" s="445"/>
      <c r="AI1641" s="388"/>
      <c r="AJ1641" s="445"/>
      <c r="AK1641" s="364"/>
      <c r="AL1641" s="388"/>
      <c r="AM1641" s="364"/>
      <c r="AN1641" s="445"/>
      <c r="AO1641" s="388"/>
      <c r="AP1641" s="445"/>
      <c r="AQ1641" s="434"/>
      <c r="AR1641" s="451"/>
      <c r="AS1641" s="434"/>
      <c r="AT1641" s="389"/>
      <c r="AU1641" s="435"/>
      <c r="AV1641" s="364"/>
      <c r="AW1641" s="389"/>
      <c r="AX1641" s="365"/>
      <c r="AY1641" s="366"/>
      <c r="AZ1641" s="358"/>
      <c r="BA1641" s="366"/>
      <c r="BB1641" s="358"/>
      <c r="BC1641" s="366"/>
      <c r="BD1641" s="367"/>
    </row>
    <row r="1642" spans="1:56" ht="21.75" thickBot="1" x14ac:dyDescent="0.4">
      <c r="A1642" s="368" t="s">
        <v>290</v>
      </c>
      <c r="B1642" s="369"/>
      <c r="C1642" s="372"/>
      <c r="D1642" s="814" t="s">
        <v>288</v>
      </c>
      <c r="E1642" s="815"/>
      <c r="F1642" s="373" t="str">
        <f>IF(B1638&gt;0,B1642/B1634,"")</f>
        <v/>
      </c>
      <c r="G1642" s="368" t="s">
        <v>284</v>
      </c>
      <c r="H1642" s="374"/>
      <c r="I1642" s="375" t="str">
        <f>IF(B1637&gt;0,(F1642-F1641)/F1641,"")</f>
        <v/>
      </c>
      <c r="J1642" s="355"/>
      <c r="Q1642" s="364"/>
      <c r="R1642" s="388"/>
      <c r="S1642" s="364"/>
      <c r="T1642" s="445"/>
      <c r="U1642" s="388"/>
      <c r="V1642" s="445"/>
      <c r="W1642" s="388"/>
      <c r="X1642" s="445"/>
      <c r="Y1642" s="364"/>
      <c r="Z1642" s="388"/>
      <c r="AA1642" s="364"/>
      <c r="AB1642" s="445"/>
      <c r="AC1642" s="388"/>
      <c r="AD1642" s="445"/>
      <c r="AE1642" s="364"/>
      <c r="AF1642" s="388"/>
      <c r="AG1642" s="364"/>
      <c r="AH1642" s="445"/>
      <c r="AI1642" s="388"/>
      <c r="AJ1642" s="445"/>
      <c r="AK1642" s="364"/>
      <c r="AL1642" s="388"/>
      <c r="AM1642" s="364"/>
      <c r="AN1642" s="445"/>
      <c r="AO1642" s="388"/>
      <c r="AP1642" s="445"/>
      <c r="AQ1642" s="434"/>
      <c r="AR1642" s="451"/>
      <c r="AS1642" s="434"/>
      <c r="AT1642" s="389"/>
      <c r="AU1642" s="435"/>
      <c r="AV1642" s="364"/>
      <c r="AW1642" s="389"/>
      <c r="AX1642" s="365"/>
      <c r="AY1642" s="366"/>
      <c r="AZ1642" s="358"/>
      <c r="BA1642" s="366"/>
      <c r="BB1642" s="358"/>
      <c r="BC1642" s="366"/>
      <c r="BD1642" s="367"/>
    </row>
    <row r="1643" spans="1:56" ht="21.75" thickBot="1" x14ac:dyDescent="0.4">
      <c r="A1643" s="368" t="s">
        <v>291</v>
      </c>
      <c r="B1643" s="369"/>
      <c r="C1643" s="372"/>
      <c r="D1643" s="814" t="s">
        <v>288</v>
      </c>
      <c r="E1643" s="815"/>
      <c r="F1643" s="373" t="str">
        <f>IF(B1639&gt;0,B1643/B1635,"")</f>
        <v/>
      </c>
      <c r="G1643" s="368" t="s">
        <v>286</v>
      </c>
      <c r="H1643" s="374"/>
      <c r="I1643" s="375" t="str">
        <f>IF(B1638&gt;0,(F1643-F1641)/F1641,"")</f>
        <v/>
      </c>
      <c r="J1643" s="355"/>
      <c r="Q1643" s="364"/>
      <c r="R1643" s="388"/>
      <c r="S1643" s="364"/>
      <c r="T1643" s="445"/>
      <c r="U1643" s="388"/>
      <c r="V1643" s="445"/>
      <c r="W1643" s="388"/>
      <c r="X1643" s="445"/>
      <c r="Y1643" s="364"/>
      <c r="Z1643" s="388"/>
      <c r="AA1643" s="364"/>
      <c r="AB1643" s="445"/>
      <c r="AC1643" s="388"/>
      <c r="AD1643" s="445"/>
      <c r="AE1643" s="364"/>
      <c r="AF1643" s="388"/>
      <c r="AG1643" s="364"/>
      <c r="AH1643" s="445"/>
      <c r="AI1643" s="388"/>
      <c r="AJ1643" s="445"/>
      <c r="AK1643" s="364"/>
      <c r="AL1643" s="388"/>
      <c r="AM1643" s="364"/>
      <c r="AN1643" s="445"/>
      <c r="AO1643" s="388"/>
      <c r="AP1643" s="445"/>
      <c r="AQ1643" s="434"/>
      <c r="AR1643" s="451"/>
      <c r="AS1643" s="434"/>
      <c r="AT1643" s="389"/>
      <c r="AU1643" s="435"/>
      <c r="AV1643" s="364"/>
      <c r="AW1643" s="389"/>
      <c r="AX1643" s="365"/>
      <c r="AY1643" s="366"/>
      <c r="AZ1643" s="358"/>
      <c r="BA1643" s="366"/>
      <c r="BB1643" s="358"/>
      <c r="BC1643" s="366"/>
      <c r="BD1643" s="367"/>
    </row>
    <row r="1644" spans="1:56" ht="21.75" thickBot="1" x14ac:dyDescent="0.4">
      <c r="A1644" s="368" t="s">
        <v>292</v>
      </c>
      <c r="B1644" s="381"/>
      <c r="C1644" s="372"/>
      <c r="D1644" s="368" t="s">
        <v>281</v>
      </c>
      <c r="E1644" s="374"/>
      <c r="F1644" s="375" t="str">
        <f>IF(B1644&gt;0,(B1644-B1645)/B1645,"")</f>
        <v/>
      </c>
      <c r="G1644" s="355"/>
      <c r="H1644" s="355"/>
      <c r="I1644" s="355"/>
      <c r="J1644" s="355"/>
      <c r="Q1644" s="364"/>
      <c r="R1644" s="388"/>
      <c r="S1644" s="364"/>
      <c r="T1644" s="445"/>
      <c r="U1644" s="388"/>
      <c r="V1644" s="445"/>
      <c r="W1644" s="388"/>
      <c r="X1644" s="445"/>
      <c r="Y1644" s="364"/>
      <c r="Z1644" s="388"/>
      <c r="AA1644" s="364"/>
      <c r="AB1644" s="445"/>
      <c r="AC1644" s="388"/>
      <c r="AD1644" s="445"/>
      <c r="AE1644" s="364"/>
      <c r="AF1644" s="388"/>
      <c r="AG1644" s="364"/>
      <c r="AH1644" s="445"/>
      <c r="AI1644" s="388"/>
      <c r="AJ1644" s="445"/>
      <c r="AK1644" s="364"/>
      <c r="AL1644" s="388"/>
      <c r="AM1644" s="364"/>
      <c r="AN1644" s="445"/>
      <c r="AO1644" s="388"/>
      <c r="AP1644" s="445"/>
      <c r="AQ1644" s="434"/>
      <c r="AR1644" s="451"/>
      <c r="AS1644" s="434"/>
      <c r="AT1644" s="389"/>
      <c r="AU1644" s="435"/>
      <c r="AV1644" s="364"/>
      <c r="AW1644" s="389"/>
      <c r="AX1644" s="365"/>
      <c r="AY1644" s="366"/>
      <c r="AZ1644" s="358"/>
      <c r="BA1644" s="366"/>
      <c r="BB1644" s="358"/>
      <c r="BC1644" s="366"/>
      <c r="BD1644" s="367"/>
    </row>
    <row r="1645" spans="1:56" ht="21.75" thickBot="1" x14ac:dyDescent="0.4">
      <c r="A1645" s="368" t="s">
        <v>293</v>
      </c>
      <c r="B1645" s="381"/>
      <c r="C1645" s="372"/>
      <c r="D1645" s="382"/>
      <c r="E1645" s="372"/>
      <c r="F1645" s="380"/>
      <c r="G1645" s="355"/>
      <c r="H1645" s="355"/>
      <c r="I1645" s="355"/>
      <c r="J1645" s="355"/>
      <c r="Q1645" s="364"/>
      <c r="R1645" s="388"/>
      <c r="S1645" s="364"/>
      <c r="T1645" s="445"/>
      <c r="U1645" s="388"/>
      <c r="V1645" s="445"/>
      <c r="W1645" s="388"/>
      <c r="X1645" s="445"/>
      <c r="Y1645" s="364"/>
      <c r="Z1645" s="388"/>
      <c r="AA1645" s="364"/>
      <c r="AB1645" s="445"/>
      <c r="AC1645" s="388"/>
      <c r="AD1645" s="445"/>
      <c r="AE1645" s="364"/>
      <c r="AF1645" s="388"/>
      <c r="AG1645" s="364"/>
      <c r="AH1645" s="445"/>
      <c r="AI1645" s="388"/>
      <c r="AJ1645" s="445"/>
      <c r="AK1645" s="364"/>
      <c r="AL1645" s="388"/>
      <c r="AM1645" s="364"/>
      <c r="AN1645" s="445"/>
      <c r="AO1645" s="388"/>
      <c r="AP1645" s="445"/>
      <c r="AQ1645" s="434"/>
      <c r="AR1645" s="451"/>
      <c r="AS1645" s="434"/>
      <c r="AT1645" s="389"/>
      <c r="AU1645" s="435"/>
      <c r="AV1645" s="364"/>
      <c r="AW1645" s="389"/>
      <c r="AX1645" s="365"/>
      <c r="AY1645" s="366"/>
      <c r="AZ1645" s="358"/>
      <c r="BA1645" s="366"/>
      <c r="BB1645" s="358"/>
      <c r="BC1645" s="366"/>
      <c r="BD1645" s="367"/>
    </row>
    <row r="1646" spans="1:56" ht="21.75" thickBot="1" x14ac:dyDescent="0.4">
      <c r="A1646" s="368" t="s">
        <v>294</v>
      </c>
      <c r="B1646" s="381"/>
      <c r="C1646" s="372"/>
      <c r="D1646" s="368" t="s">
        <v>284</v>
      </c>
      <c r="E1646" s="374"/>
      <c r="F1646" s="375" t="str">
        <f>IF(B1646&gt;0,(B1646-B1645)/B1645,"")</f>
        <v/>
      </c>
      <c r="G1646" s="355"/>
      <c r="H1646" s="355"/>
      <c r="I1646" s="355"/>
      <c r="J1646" s="355"/>
      <c r="Q1646" s="364"/>
      <c r="R1646" s="388"/>
      <c r="S1646" s="364"/>
      <c r="T1646" s="445"/>
      <c r="U1646" s="388"/>
      <c r="V1646" s="445"/>
      <c r="W1646" s="388"/>
      <c r="X1646" s="445"/>
      <c r="Y1646" s="364"/>
      <c r="Z1646" s="388"/>
      <c r="AA1646" s="364"/>
      <c r="AB1646" s="445"/>
      <c r="AC1646" s="388"/>
      <c r="AD1646" s="445"/>
      <c r="AE1646" s="364"/>
      <c r="AF1646" s="388"/>
      <c r="AG1646" s="364"/>
      <c r="AH1646" s="445"/>
      <c r="AI1646" s="388"/>
      <c r="AJ1646" s="445"/>
      <c r="AK1646" s="364"/>
      <c r="AL1646" s="388"/>
      <c r="AM1646" s="364"/>
      <c r="AN1646" s="445"/>
      <c r="AO1646" s="388"/>
      <c r="AP1646" s="445"/>
      <c r="AQ1646" s="434"/>
      <c r="AR1646" s="451"/>
      <c r="AS1646" s="434"/>
      <c r="AT1646" s="389"/>
      <c r="AU1646" s="435"/>
      <c r="AV1646" s="364"/>
      <c r="AW1646" s="389"/>
      <c r="AX1646" s="365"/>
      <c r="AY1646" s="366"/>
      <c r="AZ1646" s="358"/>
      <c r="BA1646" s="366"/>
      <c r="BB1646" s="358"/>
      <c r="BC1646" s="366"/>
      <c r="BD1646" s="367"/>
    </row>
    <row r="1647" spans="1:56" ht="21.75" thickBot="1" x14ac:dyDescent="0.4">
      <c r="A1647" s="368" t="s">
        <v>295</v>
      </c>
      <c r="B1647" s="381"/>
      <c r="C1647" s="372"/>
      <c r="D1647" s="368" t="s">
        <v>286</v>
      </c>
      <c r="E1647" s="374"/>
      <c r="F1647" s="375" t="str">
        <f>IF(B1647&gt;0,(B1647-B1645)/B1645,"")</f>
        <v/>
      </c>
      <c r="G1647" s="355"/>
      <c r="H1647" s="355"/>
      <c r="I1647" s="355"/>
      <c r="J1647" s="355"/>
      <c r="Q1647" s="364"/>
      <c r="R1647" s="388"/>
      <c r="S1647" s="364"/>
      <c r="T1647" s="445"/>
      <c r="U1647" s="388"/>
      <c r="V1647" s="445"/>
      <c r="W1647" s="388"/>
      <c r="X1647" s="445"/>
      <c r="Y1647" s="364"/>
      <c r="Z1647" s="388"/>
      <c r="AA1647" s="364"/>
      <c r="AB1647" s="445"/>
      <c r="AC1647" s="388"/>
      <c r="AD1647" s="445"/>
      <c r="AE1647" s="364"/>
      <c r="AF1647" s="388"/>
      <c r="AG1647" s="364"/>
      <c r="AH1647" s="445"/>
      <c r="AI1647" s="388"/>
      <c r="AJ1647" s="445"/>
      <c r="AK1647" s="364"/>
      <c r="AL1647" s="388"/>
      <c r="AM1647" s="364"/>
      <c r="AN1647" s="445"/>
      <c r="AO1647" s="388"/>
      <c r="AP1647" s="445"/>
      <c r="AQ1647" s="434"/>
      <c r="AR1647" s="451"/>
      <c r="AS1647" s="434"/>
      <c r="AT1647" s="389"/>
      <c r="AU1647" s="435"/>
      <c r="AV1647" s="364"/>
      <c r="AW1647" s="389"/>
      <c r="AX1647" s="365"/>
      <c r="AY1647" s="366"/>
      <c r="AZ1647" s="358"/>
      <c r="BA1647" s="366"/>
      <c r="BB1647" s="358"/>
      <c r="BC1647" s="366"/>
      <c r="BD1647" s="367"/>
    </row>
    <row r="1648" spans="1:56" ht="21.75" thickBot="1" x14ac:dyDescent="0.4">
      <c r="A1648" s="355"/>
      <c r="B1648" s="355"/>
      <c r="C1648" s="355"/>
      <c r="D1648" s="355"/>
      <c r="E1648" s="355"/>
      <c r="F1648" s="383"/>
      <c r="G1648" s="355"/>
      <c r="H1648" s="823" t="s">
        <v>296</v>
      </c>
      <c r="I1648" s="823"/>
      <c r="J1648" s="355"/>
      <c r="Q1648" s="364"/>
      <c r="R1648" s="388"/>
      <c r="S1648" s="364"/>
      <c r="T1648" s="445"/>
      <c r="U1648" s="388"/>
      <c r="V1648" s="445"/>
      <c r="W1648" s="388"/>
      <c r="X1648" s="445"/>
      <c r="Y1648" s="364"/>
      <c r="Z1648" s="388"/>
      <c r="AA1648" s="364"/>
      <c r="AB1648" s="445"/>
      <c r="AC1648" s="388"/>
      <c r="AD1648" s="445"/>
      <c r="AE1648" s="364"/>
      <c r="AF1648" s="388"/>
      <c r="AG1648" s="364"/>
      <c r="AH1648" s="445"/>
      <c r="AI1648" s="388"/>
      <c r="AJ1648" s="445"/>
      <c r="AK1648" s="364"/>
      <c r="AL1648" s="388"/>
      <c r="AM1648" s="364"/>
      <c r="AN1648" s="445"/>
      <c r="AO1648" s="388"/>
      <c r="AP1648" s="445"/>
      <c r="AQ1648" s="434"/>
      <c r="AR1648" s="451"/>
      <c r="AS1648" s="434"/>
      <c r="AT1648" s="389"/>
      <c r="AU1648" s="435"/>
      <c r="AV1648" s="364"/>
      <c r="AW1648" s="389"/>
      <c r="AX1648" s="365"/>
      <c r="AY1648" s="366"/>
      <c r="AZ1648" s="358"/>
      <c r="BA1648" s="366"/>
      <c r="BB1648" s="358"/>
      <c r="BC1648" s="366"/>
      <c r="BD1648" s="367"/>
    </row>
    <row r="1649" spans="1:56" ht="21.75" thickBot="1" x14ac:dyDescent="0.4">
      <c r="A1649" s="368" t="s">
        <v>297</v>
      </c>
      <c r="B1649" s="820"/>
      <c r="C1649" s="821"/>
      <c r="D1649" s="821"/>
      <c r="E1649" s="821"/>
      <c r="F1649" s="821"/>
      <c r="G1649" s="822"/>
      <c r="H1649" s="819"/>
      <c r="I1649" s="819"/>
      <c r="J1649" s="355"/>
      <c r="Q1649" s="364"/>
      <c r="R1649" s="388"/>
      <c r="S1649" s="364"/>
      <c r="T1649" s="445"/>
      <c r="U1649" s="388"/>
      <c r="V1649" s="445"/>
      <c r="W1649" s="388"/>
      <c r="X1649" s="445"/>
      <c r="Y1649" s="364"/>
      <c r="Z1649" s="388"/>
      <c r="AA1649" s="364"/>
      <c r="AB1649" s="445"/>
      <c r="AC1649" s="388"/>
      <c r="AD1649" s="445"/>
      <c r="AE1649" s="364"/>
      <c r="AF1649" s="388"/>
      <c r="AG1649" s="364"/>
      <c r="AH1649" s="445"/>
      <c r="AI1649" s="388"/>
      <c r="AJ1649" s="445"/>
      <c r="AK1649" s="364"/>
      <c r="AL1649" s="388"/>
      <c r="AM1649" s="364"/>
      <c r="AN1649" s="445"/>
      <c r="AO1649" s="388"/>
      <c r="AP1649" s="445"/>
      <c r="AQ1649" s="434"/>
      <c r="AR1649" s="451"/>
      <c r="AS1649" s="434"/>
      <c r="AT1649" s="389"/>
      <c r="AU1649" s="435"/>
      <c r="AV1649" s="364"/>
      <c r="AW1649" s="389"/>
      <c r="AX1649" s="365"/>
      <c r="AY1649" s="366"/>
      <c r="AZ1649" s="358"/>
      <c r="BA1649" s="366"/>
      <c r="BB1649" s="358"/>
      <c r="BC1649" s="366"/>
      <c r="BD1649" s="367"/>
    </row>
    <row r="1650" spans="1:56" ht="21.75" thickBot="1" x14ac:dyDescent="0.4">
      <c r="A1650" s="368" t="s">
        <v>299</v>
      </c>
      <c r="B1650" s="820"/>
      <c r="C1650" s="821"/>
      <c r="D1650" s="821"/>
      <c r="E1650" s="821"/>
      <c r="F1650" s="821"/>
      <c r="G1650" s="822"/>
      <c r="H1650" s="819"/>
      <c r="I1650" s="819"/>
      <c r="J1650" s="355"/>
      <c r="Q1650" s="364"/>
      <c r="R1650" s="388"/>
      <c r="S1650" s="364"/>
      <c r="T1650" s="445"/>
      <c r="U1650" s="388"/>
      <c r="V1650" s="445"/>
      <c r="W1650" s="388"/>
      <c r="X1650" s="445"/>
      <c r="Y1650" s="364"/>
      <c r="Z1650" s="388"/>
      <c r="AA1650" s="364"/>
      <c r="AB1650" s="445"/>
      <c r="AC1650" s="388"/>
      <c r="AD1650" s="445"/>
      <c r="AE1650" s="364"/>
      <c r="AF1650" s="388"/>
      <c r="AG1650" s="364"/>
      <c r="AH1650" s="445"/>
      <c r="AI1650" s="388"/>
      <c r="AJ1650" s="445"/>
      <c r="AK1650" s="364"/>
      <c r="AL1650" s="388"/>
      <c r="AM1650" s="364"/>
      <c r="AN1650" s="445"/>
      <c r="AO1650" s="388"/>
      <c r="AP1650" s="445"/>
      <c r="AQ1650" s="434"/>
      <c r="AR1650" s="451"/>
      <c r="AS1650" s="434"/>
      <c r="AT1650" s="389"/>
      <c r="AU1650" s="435"/>
      <c r="AV1650" s="364"/>
      <c r="AW1650" s="389"/>
      <c r="AX1650" s="365"/>
      <c r="AY1650" s="366"/>
      <c r="AZ1650" s="358"/>
      <c r="BA1650" s="366"/>
      <c r="BB1650" s="358"/>
      <c r="BC1650" s="366"/>
      <c r="BD1650" s="367"/>
    </row>
    <row r="1651" spans="1:56" ht="21.75" thickBot="1" x14ac:dyDescent="0.4">
      <c r="A1651" s="368" t="s">
        <v>301</v>
      </c>
      <c r="B1651" s="820"/>
      <c r="C1651" s="821"/>
      <c r="D1651" s="821"/>
      <c r="E1651" s="821"/>
      <c r="F1651" s="821"/>
      <c r="G1651" s="822"/>
      <c r="H1651" s="819"/>
      <c r="I1651" s="819"/>
      <c r="J1651" s="355"/>
      <c r="Q1651" s="364"/>
      <c r="R1651" s="388"/>
      <c r="S1651" s="364"/>
      <c r="T1651" s="445"/>
      <c r="U1651" s="388"/>
      <c r="V1651" s="445"/>
      <c r="W1651" s="388"/>
      <c r="X1651" s="445"/>
      <c r="Y1651" s="364"/>
      <c r="Z1651" s="388"/>
      <c r="AA1651" s="364"/>
      <c r="AB1651" s="445"/>
      <c r="AC1651" s="388"/>
      <c r="AD1651" s="445"/>
      <c r="AE1651" s="364"/>
      <c r="AF1651" s="388"/>
      <c r="AG1651" s="364"/>
      <c r="AH1651" s="445"/>
      <c r="AI1651" s="388"/>
      <c r="AJ1651" s="445"/>
      <c r="AK1651" s="364"/>
      <c r="AL1651" s="388"/>
      <c r="AM1651" s="364"/>
      <c r="AN1651" s="445"/>
      <c r="AO1651" s="388"/>
      <c r="AP1651" s="445"/>
      <c r="AQ1651" s="434"/>
      <c r="AR1651" s="451"/>
      <c r="AS1651" s="434"/>
      <c r="AT1651" s="389"/>
      <c r="AU1651" s="435"/>
      <c r="AV1651" s="364"/>
      <c r="AW1651" s="389"/>
      <c r="AX1651" s="365"/>
      <c r="AY1651" s="366"/>
      <c r="AZ1651" s="358"/>
      <c r="BA1651" s="366"/>
      <c r="BB1651" s="358"/>
      <c r="BC1651" s="366"/>
      <c r="BD1651" s="367"/>
    </row>
    <row r="1652" spans="1:56" ht="21.75" thickBot="1" x14ac:dyDescent="0.4">
      <c r="A1652" s="368" t="s">
        <v>302</v>
      </c>
      <c r="B1652" s="820"/>
      <c r="C1652" s="821"/>
      <c r="D1652" s="821"/>
      <c r="E1652" s="821"/>
      <c r="F1652" s="821"/>
      <c r="G1652" s="822"/>
      <c r="H1652" s="819"/>
      <c r="I1652" s="819"/>
      <c r="J1652" s="355"/>
      <c r="Q1652" s="364"/>
      <c r="R1652" s="388"/>
      <c r="S1652" s="364"/>
      <c r="T1652" s="445"/>
      <c r="U1652" s="388"/>
      <c r="V1652" s="445"/>
      <c r="W1652" s="388"/>
      <c r="X1652" s="445"/>
      <c r="Y1652" s="364"/>
      <c r="Z1652" s="388"/>
      <c r="AA1652" s="364"/>
      <c r="AB1652" s="445"/>
      <c r="AC1652" s="388"/>
      <c r="AD1652" s="445"/>
      <c r="AE1652" s="364"/>
      <c r="AF1652" s="388"/>
      <c r="AG1652" s="364"/>
      <c r="AH1652" s="445"/>
      <c r="AI1652" s="388"/>
      <c r="AJ1652" s="445"/>
      <c r="AK1652" s="364"/>
      <c r="AL1652" s="388"/>
      <c r="AM1652" s="364"/>
      <c r="AN1652" s="445"/>
      <c r="AO1652" s="388"/>
      <c r="AP1652" s="445"/>
      <c r="AQ1652" s="434"/>
      <c r="AR1652" s="451"/>
      <c r="AS1652" s="434"/>
      <c r="AT1652" s="389"/>
      <c r="AU1652" s="435"/>
      <c r="AV1652" s="364"/>
      <c r="AW1652" s="389"/>
      <c r="AX1652" s="365"/>
      <c r="AY1652" s="366"/>
      <c r="AZ1652" s="358"/>
      <c r="BA1652" s="366"/>
      <c r="BB1652" s="358"/>
      <c r="BC1652" s="366"/>
      <c r="BD1652" s="367"/>
    </row>
    <row r="1653" spans="1:56" ht="21.75" thickBot="1" x14ac:dyDescent="0.4">
      <c r="A1653" s="368" t="s">
        <v>303</v>
      </c>
      <c r="B1653" s="820"/>
      <c r="C1653" s="821"/>
      <c r="D1653" s="821"/>
      <c r="E1653" s="821"/>
      <c r="F1653" s="821"/>
      <c r="G1653" s="822"/>
      <c r="H1653" s="819"/>
      <c r="I1653" s="819"/>
      <c r="J1653" s="355"/>
      <c r="Q1653" s="364"/>
      <c r="R1653" s="388"/>
      <c r="S1653" s="364"/>
      <c r="T1653" s="445"/>
      <c r="U1653" s="388"/>
      <c r="V1653" s="445"/>
      <c r="W1653" s="388"/>
      <c r="X1653" s="445"/>
      <c r="Y1653" s="364"/>
      <c r="Z1653" s="388"/>
      <c r="AA1653" s="364"/>
      <c r="AB1653" s="445"/>
      <c r="AC1653" s="388"/>
      <c r="AD1653" s="445"/>
      <c r="AE1653" s="364"/>
      <c r="AF1653" s="388"/>
      <c r="AG1653" s="364"/>
      <c r="AH1653" s="445"/>
      <c r="AI1653" s="388"/>
      <c r="AJ1653" s="445"/>
      <c r="AK1653" s="364"/>
      <c r="AL1653" s="388"/>
      <c r="AM1653" s="364"/>
      <c r="AN1653" s="445"/>
      <c r="AO1653" s="388"/>
      <c r="AP1653" s="445"/>
      <c r="AQ1653" s="434"/>
      <c r="AR1653" s="451"/>
      <c r="AS1653" s="434"/>
      <c r="AT1653" s="389"/>
      <c r="AU1653" s="435"/>
      <c r="AV1653" s="364"/>
      <c r="AW1653" s="389"/>
      <c r="AX1653" s="365"/>
      <c r="AY1653" s="366"/>
      <c r="AZ1653" s="358"/>
      <c r="BA1653" s="366"/>
      <c r="BB1653" s="358"/>
      <c r="BC1653" s="366"/>
      <c r="BD1653" s="367"/>
    </row>
    <row r="1654" spans="1:56" ht="21.75" thickBot="1" x14ac:dyDescent="0.4">
      <c r="A1654" s="368" t="s">
        <v>305</v>
      </c>
      <c r="B1654" s="820"/>
      <c r="C1654" s="821"/>
      <c r="D1654" s="821"/>
      <c r="E1654" s="821"/>
      <c r="F1654" s="821"/>
      <c r="G1654" s="822"/>
      <c r="H1654" s="819"/>
      <c r="I1654" s="819"/>
      <c r="J1654" s="355"/>
      <c r="Q1654" s="364"/>
      <c r="R1654" s="388"/>
      <c r="S1654" s="364"/>
      <c r="T1654" s="445"/>
      <c r="U1654" s="388"/>
      <c r="V1654" s="445"/>
      <c r="W1654" s="388"/>
      <c r="X1654" s="445"/>
      <c r="Y1654" s="364"/>
      <c r="Z1654" s="388"/>
      <c r="AA1654" s="364"/>
      <c r="AB1654" s="445"/>
      <c r="AC1654" s="388"/>
      <c r="AD1654" s="445"/>
      <c r="AE1654" s="364"/>
      <c r="AF1654" s="388"/>
      <c r="AG1654" s="364"/>
      <c r="AH1654" s="445"/>
      <c r="AI1654" s="388"/>
      <c r="AJ1654" s="445"/>
      <c r="AK1654" s="364"/>
      <c r="AL1654" s="388"/>
      <c r="AM1654" s="364"/>
      <c r="AN1654" s="445"/>
      <c r="AO1654" s="388"/>
      <c r="AP1654" s="445"/>
      <c r="AQ1654" s="434"/>
      <c r="AR1654" s="451"/>
      <c r="AS1654" s="434"/>
      <c r="AT1654" s="389"/>
      <c r="AU1654" s="435"/>
      <c r="AV1654" s="364"/>
      <c r="AW1654" s="389"/>
      <c r="AX1654" s="365"/>
      <c r="AY1654" s="366"/>
      <c r="AZ1654" s="358"/>
      <c r="BA1654" s="366"/>
      <c r="BB1654" s="358"/>
      <c r="BC1654" s="366"/>
      <c r="BD1654" s="367"/>
    </row>
    <row r="1655" spans="1:56" ht="36" x14ac:dyDescent="0.35">
      <c r="A1655" s="818" t="str">
        <f>CONCATENATE("Voluntário",J1655)</f>
        <v>Voluntário58</v>
      </c>
      <c r="B1655" s="818"/>
      <c r="C1655" s="818"/>
      <c r="D1655" s="818"/>
      <c r="E1655" s="818"/>
      <c r="F1655" s="818"/>
      <c r="G1655" s="818"/>
      <c r="H1655" s="818"/>
      <c r="I1655" s="818"/>
      <c r="J1655" s="355">
        <f>J1626+1</f>
        <v>58</v>
      </c>
      <c r="Q1655" s="396"/>
      <c r="S1655" s="396"/>
      <c r="T1655" s="396"/>
      <c r="V1655" s="396"/>
      <c r="X1655" s="396"/>
      <c r="Y1655" s="396"/>
      <c r="AA1655" s="396"/>
      <c r="AB1655" s="396"/>
      <c r="AD1655" s="396"/>
      <c r="AE1655" s="396"/>
      <c r="AG1655" s="396"/>
      <c r="AH1655" s="396"/>
      <c r="AJ1655" s="396"/>
      <c r="AK1655" s="396"/>
      <c r="AM1655" s="396"/>
      <c r="AN1655" s="396"/>
      <c r="AP1655" s="396"/>
      <c r="AV1655" s="396"/>
      <c r="AX1655" s="397"/>
      <c r="AY1655" s="398"/>
      <c r="AZ1655" s="399"/>
      <c r="BA1655" s="398"/>
      <c r="BB1655" s="399"/>
      <c r="BC1655" s="398"/>
      <c r="BD1655" s="398"/>
    </row>
    <row r="1656" spans="1:56" ht="21" x14ac:dyDescent="0.35">
      <c r="A1656" s="355"/>
      <c r="B1656" s="355"/>
      <c r="C1656" s="355"/>
      <c r="D1656" s="355"/>
      <c r="E1656" s="355"/>
      <c r="F1656" s="355"/>
      <c r="G1656" s="355"/>
      <c r="H1656" s="355"/>
      <c r="I1656" s="355"/>
      <c r="J1656" s="355"/>
      <c r="Q1656" s="396"/>
      <c r="S1656" s="396"/>
      <c r="T1656" s="396"/>
      <c r="V1656" s="396"/>
      <c r="X1656" s="396"/>
      <c r="Y1656" s="396"/>
      <c r="AA1656" s="396"/>
      <c r="AB1656" s="396"/>
      <c r="AD1656" s="396"/>
      <c r="AE1656" s="396"/>
      <c r="AG1656" s="396"/>
      <c r="AH1656" s="396"/>
      <c r="AJ1656" s="396"/>
      <c r="AK1656" s="396"/>
      <c r="AM1656" s="396"/>
      <c r="AN1656" s="396"/>
      <c r="AP1656" s="396"/>
      <c r="AV1656" s="396"/>
      <c r="AX1656" s="397"/>
      <c r="AY1656" s="398"/>
      <c r="AZ1656" s="399"/>
      <c r="BA1656" s="398"/>
      <c r="BB1656" s="399"/>
      <c r="BC1656" s="398"/>
      <c r="BD1656" s="398"/>
    </row>
    <row r="1657" spans="1:56" ht="21" x14ac:dyDescent="0.35">
      <c r="A1657" s="356" t="s">
        <v>271</v>
      </c>
      <c r="B1657" s="819"/>
      <c r="C1657" s="819"/>
      <c r="D1657" s="819"/>
      <c r="E1657" s="819"/>
      <c r="F1657" s="819"/>
      <c r="G1657" s="819"/>
      <c r="H1657" s="819"/>
      <c r="I1657" s="819"/>
      <c r="J1657" s="355"/>
      <c r="Q1657" s="396"/>
      <c r="S1657" s="396"/>
      <c r="T1657" s="396"/>
      <c r="V1657" s="396"/>
      <c r="X1657" s="396"/>
      <c r="Y1657" s="396"/>
      <c r="AA1657" s="396"/>
      <c r="AB1657" s="396"/>
      <c r="AD1657" s="396"/>
      <c r="AE1657" s="396"/>
      <c r="AG1657" s="396"/>
      <c r="AH1657" s="396"/>
      <c r="AJ1657" s="396"/>
      <c r="AK1657" s="396"/>
      <c r="AM1657" s="396"/>
      <c r="AN1657" s="396"/>
      <c r="AP1657" s="396"/>
      <c r="AV1657" s="396"/>
      <c r="AX1657" s="397"/>
      <c r="AY1657" s="398"/>
      <c r="AZ1657" s="399"/>
      <c r="BA1657" s="398"/>
      <c r="BB1657" s="399"/>
      <c r="BC1657" s="398"/>
      <c r="BD1657" s="398"/>
    </row>
    <row r="1658" spans="1:56" ht="21" x14ac:dyDescent="0.35">
      <c r="A1658" s="356" t="s">
        <v>272</v>
      </c>
      <c r="B1658" s="819"/>
      <c r="C1658" s="819"/>
      <c r="D1658" s="819"/>
      <c r="E1658" s="819"/>
      <c r="F1658" s="819"/>
      <c r="G1658" s="819"/>
      <c r="H1658" s="819"/>
      <c r="I1658" s="819"/>
      <c r="J1658" s="355"/>
      <c r="Q1658" s="396"/>
      <c r="S1658" s="396"/>
      <c r="T1658" s="396"/>
      <c r="V1658" s="396"/>
      <c r="X1658" s="396"/>
      <c r="Y1658" s="396"/>
      <c r="AA1658" s="396"/>
      <c r="AB1658" s="396"/>
      <c r="AD1658" s="396"/>
      <c r="AE1658" s="396"/>
      <c r="AG1658" s="396"/>
      <c r="AH1658" s="396"/>
      <c r="AJ1658" s="396"/>
      <c r="AK1658" s="396"/>
      <c r="AM1658" s="396"/>
      <c r="AN1658" s="396"/>
      <c r="AP1658" s="396"/>
      <c r="AV1658" s="396"/>
      <c r="AX1658" s="397"/>
      <c r="AY1658" s="398"/>
      <c r="AZ1658" s="399"/>
      <c r="BA1658" s="398"/>
      <c r="BB1658" s="399"/>
      <c r="BC1658" s="398"/>
      <c r="BD1658" s="398"/>
    </row>
    <row r="1659" spans="1:56" ht="21" x14ac:dyDescent="0.35">
      <c r="A1659" s="356" t="s">
        <v>273</v>
      </c>
      <c r="B1659" s="819"/>
      <c r="C1659" s="819"/>
      <c r="D1659" s="819"/>
      <c r="E1659" s="819"/>
      <c r="F1659" s="819"/>
      <c r="G1659" s="819"/>
      <c r="H1659" s="819"/>
      <c r="I1659" s="819"/>
      <c r="J1659" s="355"/>
      <c r="Q1659" s="396"/>
      <c r="S1659" s="396"/>
      <c r="T1659" s="396"/>
      <c r="V1659" s="396"/>
      <c r="X1659" s="396"/>
      <c r="Y1659" s="396"/>
      <c r="AA1659" s="396"/>
      <c r="AB1659" s="396"/>
      <c r="AD1659" s="396"/>
      <c r="AE1659" s="396"/>
      <c r="AG1659" s="396"/>
      <c r="AH1659" s="396"/>
      <c r="AJ1659" s="396"/>
      <c r="AK1659" s="396"/>
      <c r="AM1659" s="396"/>
      <c r="AN1659" s="396"/>
      <c r="AP1659" s="396"/>
      <c r="AV1659" s="396"/>
      <c r="AX1659" s="397"/>
      <c r="AY1659" s="398"/>
      <c r="AZ1659" s="399"/>
      <c r="BA1659" s="398"/>
      <c r="BB1659" s="399"/>
      <c r="BC1659" s="398"/>
      <c r="BD1659" s="398"/>
    </row>
    <row r="1660" spans="1:56" ht="21.75" thickBot="1" x14ac:dyDescent="0.4">
      <c r="A1660" s="355"/>
      <c r="B1660" s="355"/>
      <c r="C1660" s="355"/>
      <c r="D1660" s="355"/>
      <c r="E1660" s="355"/>
      <c r="F1660" s="355"/>
      <c r="G1660" s="355"/>
      <c r="H1660" s="355"/>
      <c r="I1660" s="355"/>
      <c r="J1660" s="355"/>
      <c r="Q1660" s="396"/>
      <c r="S1660" s="396"/>
      <c r="T1660" s="396"/>
      <c r="V1660" s="396"/>
      <c r="X1660" s="396"/>
      <c r="Y1660" s="396"/>
      <c r="AA1660" s="396"/>
      <c r="AB1660" s="396"/>
      <c r="AD1660" s="396"/>
      <c r="AE1660" s="396"/>
      <c r="AG1660" s="396"/>
      <c r="AH1660" s="396"/>
      <c r="AJ1660" s="396"/>
      <c r="AK1660" s="396"/>
      <c r="AM1660" s="396"/>
      <c r="AN1660" s="396"/>
      <c r="AP1660" s="396"/>
      <c r="AV1660" s="396"/>
      <c r="AX1660" s="397"/>
      <c r="AY1660" s="398"/>
      <c r="AZ1660" s="399"/>
      <c r="BA1660" s="398"/>
      <c r="BB1660" s="399"/>
      <c r="BC1660" s="398"/>
      <c r="BD1660" s="398"/>
    </row>
    <row r="1661" spans="1:56" ht="21.75" thickBot="1" x14ac:dyDescent="0.4">
      <c r="A1661" s="368" t="s">
        <v>275</v>
      </c>
      <c r="B1661" s="369"/>
      <c r="C1661" s="370"/>
      <c r="D1661" s="355"/>
      <c r="E1661" s="355"/>
      <c r="F1661" s="355"/>
      <c r="G1661" s="355"/>
      <c r="H1661" s="355"/>
      <c r="I1661" s="355"/>
      <c r="J1661" s="355"/>
      <c r="Q1661" s="364"/>
      <c r="R1661" s="388"/>
      <c r="S1661" s="364"/>
      <c r="T1661" s="445"/>
      <c r="U1661" s="388"/>
      <c r="V1661" s="445"/>
      <c r="W1661" s="388"/>
      <c r="X1661" s="445"/>
      <c r="Y1661" s="364"/>
      <c r="Z1661" s="388"/>
      <c r="AA1661" s="364"/>
      <c r="AB1661" s="445"/>
      <c r="AC1661" s="388"/>
      <c r="AD1661" s="445"/>
      <c r="AE1661" s="364"/>
      <c r="AF1661" s="388"/>
      <c r="AG1661" s="364"/>
      <c r="AH1661" s="445"/>
      <c r="AI1661" s="388"/>
      <c r="AJ1661" s="445"/>
      <c r="AK1661" s="364"/>
      <c r="AL1661" s="388"/>
      <c r="AM1661" s="364"/>
      <c r="AN1661" s="445"/>
      <c r="AO1661" s="388"/>
      <c r="AP1661" s="445"/>
      <c r="AQ1661" s="434"/>
      <c r="AR1661" s="451"/>
      <c r="AS1661" s="434"/>
      <c r="AT1661" s="389"/>
      <c r="AU1661" s="435"/>
      <c r="AV1661" s="364"/>
      <c r="AW1661" s="389"/>
      <c r="AX1661" s="365"/>
      <c r="AY1661" s="366"/>
      <c r="AZ1661" s="358"/>
      <c r="BA1661" s="366"/>
      <c r="BB1661" s="358"/>
      <c r="BC1661" s="366"/>
      <c r="BD1661" s="367"/>
    </row>
    <row r="1662" spans="1:56" ht="21.75" thickBot="1" x14ac:dyDescent="0.4">
      <c r="A1662" s="368" t="s">
        <v>276</v>
      </c>
      <c r="B1662" s="369"/>
      <c r="C1662" s="370"/>
      <c r="D1662" s="355"/>
      <c r="E1662" s="355"/>
      <c r="F1662" s="355"/>
      <c r="G1662" s="355"/>
      <c r="H1662" s="355"/>
      <c r="I1662" s="355"/>
      <c r="J1662" s="355"/>
      <c r="Q1662" s="364"/>
      <c r="R1662" s="388"/>
      <c r="S1662" s="364"/>
      <c r="T1662" s="445"/>
      <c r="U1662" s="388"/>
      <c r="V1662" s="445"/>
      <c r="W1662" s="388"/>
      <c r="X1662" s="445"/>
      <c r="Y1662" s="364"/>
      <c r="Z1662" s="388"/>
      <c r="AA1662" s="364"/>
      <c r="AB1662" s="445"/>
      <c r="AC1662" s="388"/>
      <c r="AD1662" s="445"/>
      <c r="AE1662" s="364"/>
      <c r="AF1662" s="388"/>
      <c r="AG1662" s="364"/>
      <c r="AH1662" s="445"/>
      <c r="AI1662" s="388"/>
      <c r="AJ1662" s="445"/>
      <c r="AK1662" s="364"/>
      <c r="AL1662" s="388"/>
      <c r="AM1662" s="364"/>
      <c r="AN1662" s="445"/>
      <c r="AO1662" s="388"/>
      <c r="AP1662" s="445"/>
      <c r="AQ1662" s="434"/>
      <c r="AR1662" s="451"/>
      <c r="AS1662" s="434"/>
      <c r="AT1662" s="389"/>
      <c r="AU1662" s="435"/>
      <c r="AV1662" s="364"/>
      <c r="AW1662" s="389"/>
      <c r="AX1662" s="365"/>
      <c r="AY1662" s="366"/>
      <c r="AZ1662" s="358"/>
      <c r="BA1662" s="366"/>
      <c r="BB1662" s="358"/>
      <c r="BC1662" s="366"/>
      <c r="BD1662" s="367"/>
    </row>
    <row r="1663" spans="1:56" ht="21.75" thickBot="1" x14ac:dyDescent="0.4">
      <c r="A1663" s="368" t="s">
        <v>277</v>
      </c>
      <c r="B1663" s="369"/>
      <c r="C1663" s="371"/>
      <c r="D1663" s="355"/>
      <c r="E1663" s="355"/>
      <c r="F1663" s="355"/>
      <c r="G1663" s="355"/>
      <c r="H1663" s="355"/>
      <c r="I1663" s="355"/>
      <c r="J1663" s="355"/>
      <c r="Q1663" s="364"/>
      <c r="R1663" s="388"/>
      <c r="S1663" s="364"/>
      <c r="T1663" s="445"/>
      <c r="U1663" s="388"/>
      <c r="V1663" s="445"/>
      <c r="W1663" s="388"/>
      <c r="X1663" s="445"/>
      <c r="Y1663" s="364"/>
      <c r="Z1663" s="388"/>
      <c r="AA1663" s="364"/>
      <c r="AB1663" s="445"/>
      <c r="AC1663" s="388"/>
      <c r="AD1663" s="445"/>
      <c r="AE1663" s="364"/>
      <c r="AF1663" s="388"/>
      <c r="AG1663" s="364"/>
      <c r="AH1663" s="445"/>
      <c r="AI1663" s="388"/>
      <c r="AJ1663" s="445"/>
      <c r="AK1663" s="364"/>
      <c r="AL1663" s="388"/>
      <c r="AM1663" s="364"/>
      <c r="AN1663" s="445"/>
      <c r="AO1663" s="388"/>
      <c r="AP1663" s="445"/>
      <c r="AQ1663" s="434"/>
      <c r="AR1663" s="451"/>
      <c r="AS1663" s="434"/>
      <c r="AT1663" s="389"/>
      <c r="AU1663" s="435"/>
      <c r="AV1663" s="364"/>
      <c r="AW1663" s="389"/>
      <c r="AX1663" s="365"/>
      <c r="AY1663" s="366"/>
      <c r="AZ1663" s="358"/>
      <c r="BA1663" s="366"/>
      <c r="BB1663" s="358"/>
      <c r="BC1663" s="366"/>
      <c r="BD1663" s="367"/>
    </row>
    <row r="1664" spans="1:56" ht="21.75" thickBot="1" x14ac:dyDescent="0.4">
      <c r="A1664" s="368" t="s">
        <v>278</v>
      </c>
      <c r="B1664" s="369"/>
      <c r="C1664" s="370"/>
      <c r="D1664" s="355"/>
      <c r="E1664" s="355"/>
      <c r="F1664" s="355"/>
      <c r="G1664" s="355"/>
      <c r="H1664" s="355"/>
      <c r="I1664" s="355"/>
      <c r="J1664" s="355"/>
      <c r="Q1664" s="364"/>
      <c r="R1664" s="388"/>
      <c r="S1664" s="364"/>
      <c r="T1664" s="445"/>
      <c r="U1664" s="388"/>
      <c r="V1664" s="445"/>
      <c r="W1664" s="388"/>
      <c r="X1664" s="445"/>
      <c r="Y1664" s="364"/>
      <c r="Z1664" s="388"/>
      <c r="AA1664" s="364"/>
      <c r="AB1664" s="445"/>
      <c r="AC1664" s="388"/>
      <c r="AD1664" s="445"/>
      <c r="AE1664" s="364"/>
      <c r="AF1664" s="388"/>
      <c r="AG1664" s="364"/>
      <c r="AH1664" s="445"/>
      <c r="AI1664" s="388"/>
      <c r="AJ1664" s="445"/>
      <c r="AK1664" s="364"/>
      <c r="AL1664" s="388"/>
      <c r="AM1664" s="364"/>
      <c r="AN1664" s="445"/>
      <c r="AO1664" s="388"/>
      <c r="AP1664" s="445"/>
      <c r="AQ1664" s="434"/>
      <c r="AR1664" s="451"/>
      <c r="AS1664" s="434"/>
      <c r="AT1664" s="389"/>
      <c r="AU1664" s="435"/>
      <c r="AV1664" s="364"/>
      <c r="AW1664" s="389"/>
      <c r="AX1664" s="365"/>
      <c r="AY1664" s="366"/>
      <c r="AZ1664" s="358"/>
      <c r="BA1664" s="366"/>
      <c r="BB1664" s="358"/>
      <c r="BC1664" s="366"/>
      <c r="BD1664" s="367"/>
    </row>
    <row r="1665" spans="1:56" ht="21.75" thickBot="1" x14ac:dyDescent="0.4">
      <c r="A1665" s="368" t="s">
        <v>279</v>
      </c>
      <c r="B1665" s="369"/>
      <c r="C1665" s="372"/>
      <c r="D1665" s="814" t="s">
        <v>280</v>
      </c>
      <c r="E1665" s="815"/>
      <c r="F1665" s="373" t="str">
        <f>IF(B1661&gt;0,B1665/B1661,"")</f>
        <v/>
      </c>
      <c r="G1665" s="368" t="s">
        <v>281</v>
      </c>
      <c r="H1665" s="374"/>
      <c r="I1665" s="375" t="str">
        <f>IF(B1661&gt;0,(F1665-F1666)/F1666,"")</f>
        <v/>
      </c>
      <c r="J1665" s="355"/>
      <c r="Q1665" s="364"/>
      <c r="R1665" s="388"/>
      <c r="S1665" s="364"/>
      <c r="T1665" s="445"/>
      <c r="U1665" s="388"/>
      <c r="V1665" s="445"/>
      <c r="W1665" s="388"/>
      <c r="X1665" s="445"/>
      <c r="Y1665" s="364"/>
      <c r="Z1665" s="388"/>
      <c r="AA1665" s="364"/>
      <c r="AB1665" s="445"/>
      <c r="AC1665" s="388"/>
      <c r="AD1665" s="445"/>
      <c r="AE1665" s="364"/>
      <c r="AF1665" s="388"/>
      <c r="AG1665" s="364"/>
      <c r="AH1665" s="445"/>
      <c r="AI1665" s="388"/>
      <c r="AJ1665" s="445"/>
      <c r="AK1665" s="364"/>
      <c r="AL1665" s="388"/>
      <c r="AM1665" s="364"/>
      <c r="AN1665" s="445"/>
      <c r="AO1665" s="388"/>
      <c r="AP1665" s="445"/>
      <c r="AQ1665" s="434"/>
      <c r="AR1665" s="451"/>
      <c r="AS1665" s="434"/>
      <c r="AT1665" s="389"/>
      <c r="AU1665" s="435"/>
      <c r="AV1665" s="364"/>
      <c r="AW1665" s="389"/>
      <c r="AX1665" s="365"/>
      <c r="AY1665" s="366"/>
      <c r="AZ1665" s="358"/>
      <c r="BA1665" s="366"/>
      <c r="BB1665" s="358"/>
      <c r="BC1665" s="366"/>
      <c r="BD1665" s="367"/>
    </row>
    <row r="1666" spans="1:56" ht="21.75" thickBot="1" x14ac:dyDescent="0.4">
      <c r="A1666" s="368" t="s">
        <v>282</v>
      </c>
      <c r="B1666" s="369"/>
      <c r="C1666" s="372"/>
      <c r="D1666" s="814" t="s">
        <v>280</v>
      </c>
      <c r="E1666" s="815"/>
      <c r="F1666" s="373" t="str">
        <f>IF(B1662&gt;0,B1666/B1662,"")</f>
        <v/>
      </c>
      <c r="G1666" s="376"/>
      <c r="H1666" s="377"/>
      <c r="I1666" s="378"/>
      <c r="J1666" s="355"/>
      <c r="Q1666" s="364"/>
      <c r="R1666" s="388"/>
      <c r="S1666" s="364"/>
      <c r="T1666" s="445"/>
      <c r="U1666" s="388"/>
      <c r="V1666" s="445"/>
      <c r="W1666" s="388"/>
      <c r="X1666" s="445"/>
      <c r="Y1666" s="364"/>
      <c r="Z1666" s="388"/>
      <c r="AA1666" s="364"/>
      <c r="AB1666" s="445"/>
      <c r="AC1666" s="388"/>
      <c r="AD1666" s="445"/>
      <c r="AE1666" s="364"/>
      <c r="AF1666" s="388"/>
      <c r="AG1666" s="364"/>
      <c r="AH1666" s="445"/>
      <c r="AI1666" s="388"/>
      <c r="AJ1666" s="445"/>
      <c r="AK1666" s="364"/>
      <c r="AL1666" s="388"/>
      <c r="AM1666" s="364"/>
      <c r="AN1666" s="445"/>
      <c r="AO1666" s="388"/>
      <c r="AP1666" s="445"/>
      <c r="AQ1666" s="434"/>
      <c r="AR1666" s="451"/>
      <c r="AS1666" s="434"/>
      <c r="AT1666" s="389"/>
      <c r="AU1666" s="435"/>
      <c r="AV1666" s="364"/>
      <c r="AW1666" s="389"/>
      <c r="AX1666" s="365"/>
      <c r="AY1666" s="366"/>
      <c r="AZ1666" s="358"/>
      <c r="BA1666" s="366"/>
      <c r="BB1666" s="358"/>
      <c r="BC1666" s="366"/>
      <c r="BD1666" s="367"/>
    </row>
    <row r="1667" spans="1:56" ht="21.75" thickBot="1" x14ac:dyDescent="0.4">
      <c r="A1667" s="368" t="s">
        <v>283</v>
      </c>
      <c r="B1667" s="369"/>
      <c r="C1667" s="372"/>
      <c r="D1667" s="814" t="s">
        <v>280</v>
      </c>
      <c r="E1667" s="815"/>
      <c r="F1667" s="373" t="str">
        <f>IF(B1663&gt;0,B1667/B1663,"")</f>
        <v/>
      </c>
      <c r="G1667" s="368" t="s">
        <v>284</v>
      </c>
      <c r="H1667" s="374"/>
      <c r="I1667" s="375" t="str">
        <f>IF(B1662&gt;0,(F1667-F1666)/F1666,"")</f>
        <v/>
      </c>
      <c r="J1667" s="355"/>
      <c r="Q1667" s="364"/>
      <c r="R1667" s="388"/>
      <c r="S1667" s="364"/>
      <c r="T1667" s="445"/>
      <c r="U1667" s="388"/>
      <c r="V1667" s="445"/>
      <c r="W1667" s="388"/>
      <c r="X1667" s="445"/>
      <c r="Y1667" s="364"/>
      <c r="Z1667" s="388"/>
      <c r="AA1667" s="364"/>
      <c r="AB1667" s="445"/>
      <c r="AC1667" s="388"/>
      <c r="AD1667" s="445"/>
      <c r="AE1667" s="364"/>
      <c r="AF1667" s="388"/>
      <c r="AG1667" s="364"/>
      <c r="AH1667" s="445"/>
      <c r="AI1667" s="388"/>
      <c r="AJ1667" s="445"/>
      <c r="AK1667" s="364"/>
      <c r="AL1667" s="388"/>
      <c r="AM1667" s="364"/>
      <c r="AN1667" s="445"/>
      <c r="AO1667" s="388"/>
      <c r="AP1667" s="445"/>
      <c r="AQ1667" s="434"/>
      <c r="AR1667" s="451"/>
      <c r="AS1667" s="434"/>
      <c r="AT1667" s="389"/>
      <c r="AU1667" s="435"/>
      <c r="AV1667" s="364"/>
      <c r="AW1667" s="389"/>
      <c r="AX1667" s="365"/>
      <c r="AY1667" s="366"/>
      <c r="AZ1667" s="358"/>
      <c r="BA1667" s="366"/>
      <c r="BB1667" s="358"/>
      <c r="BC1667" s="366"/>
      <c r="BD1667" s="367"/>
    </row>
    <row r="1668" spans="1:56" ht="21.75" thickBot="1" x14ac:dyDescent="0.4">
      <c r="A1668" s="368" t="s">
        <v>285</v>
      </c>
      <c r="B1668" s="369"/>
      <c r="C1668" s="372"/>
      <c r="D1668" s="814" t="s">
        <v>280</v>
      </c>
      <c r="E1668" s="815"/>
      <c r="F1668" s="373" t="str">
        <f>IF(B1664&gt;0,B1668/B1664,"")</f>
        <v/>
      </c>
      <c r="G1668" s="368" t="s">
        <v>286</v>
      </c>
      <c r="H1668" s="374"/>
      <c r="I1668" s="375" t="str">
        <f>IF(B1663&gt;0,(F1668-F1666)/F1666,"")</f>
        <v/>
      </c>
      <c r="J1668" s="355"/>
      <c r="Q1668" s="364"/>
      <c r="R1668" s="388"/>
      <c r="S1668" s="364"/>
      <c r="T1668" s="445"/>
      <c r="U1668" s="388"/>
      <c r="V1668" s="445"/>
      <c r="W1668" s="388"/>
      <c r="X1668" s="445"/>
      <c r="Y1668" s="364"/>
      <c r="Z1668" s="388"/>
      <c r="AA1668" s="364"/>
      <c r="AB1668" s="445"/>
      <c r="AC1668" s="388"/>
      <c r="AD1668" s="445"/>
      <c r="AE1668" s="364"/>
      <c r="AF1668" s="388"/>
      <c r="AG1668" s="364"/>
      <c r="AH1668" s="445"/>
      <c r="AI1668" s="388"/>
      <c r="AJ1668" s="445"/>
      <c r="AK1668" s="364"/>
      <c r="AL1668" s="388"/>
      <c r="AM1668" s="364"/>
      <c r="AN1668" s="445"/>
      <c r="AO1668" s="388"/>
      <c r="AP1668" s="445"/>
      <c r="AQ1668" s="434"/>
      <c r="AR1668" s="451"/>
      <c r="AS1668" s="434"/>
      <c r="AT1668" s="389"/>
      <c r="AU1668" s="435"/>
      <c r="AV1668" s="364"/>
      <c r="AW1668" s="389"/>
      <c r="AX1668" s="365"/>
      <c r="AY1668" s="366"/>
      <c r="AZ1668" s="358"/>
      <c r="BA1668" s="366"/>
      <c r="BB1668" s="358"/>
      <c r="BC1668" s="366"/>
      <c r="BD1668" s="367"/>
    </row>
    <row r="1669" spans="1:56" ht="21.75" thickBot="1" x14ac:dyDescent="0.4">
      <c r="A1669" s="368" t="s">
        <v>287</v>
      </c>
      <c r="B1669" s="369"/>
      <c r="C1669" s="372"/>
      <c r="D1669" s="814" t="s">
        <v>288</v>
      </c>
      <c r="E1669" s="815"/>
      <c r="F1669" s="373" t="str">
        <f>IF(B1665&gt;0,B1669/B1661,"")</f>
        <v/>
      </c>
      <c r="G1669" s="368" t="s">
        <v>281</v>
      </c>
      <c r="H1669" s="374"/>
      <c r="I1669" s="375" t="str">
        <f>IF(B1665&gt;0,(F1669-F1670)/F1670,"")</f>
        <v/>
      </c>
      <c r="J1669" s="355"/>
      <c r="Q1669" s="364"/>
      <c r="R1669" s="388"/>
      <c r="S1669" s="364"/>
      <c r="T1669" s="445"/>
      <c r="U1669" s="388"/>
      <c r="V1669" s="445"/>
      <c r="W1669" s="388"/>
      <c r="X1669" s="445"/>
      <c r="Y1669" s="364"/>
      <c r="Z1669" s="388"/>
      <c r="AA1669" s="364"/>
      <c r="AB1669" s="445"/>
      <c r="AC1669" s="388"/>
      <c r="AD1669" s="445"/>
      <c r="AE1669" s="364"/>
      <c r="AF1669" s="388"/>
      <c r="AG1669" s="364"/>
      <c r="AH1669" s="445"/>
      <c r="AI1669" s="388"/>
      <c r="AJ1669" s="445"/>
      <c r="AK1669" s="364"/>
      <c r="AL1669" s="388"/>
      <c r="AM1669" s="364"/>
      <c r="AN1669" s="445"/>
      <c r="AO1669" s="388"/>
      <c r="AP1669" s="445"/>
      <c r="AQ1669" s="434"/>
      <c r="AR1669" s="451"/>
      <c r="AS1669" s="434"/>
      <c r="AT1669" s="389"/>
      <c r="AU1669" s="435"/>
      <c r="AV1669" s="364"/>
      <c r="AW1669" s="389"/>
      <c r="AX1669" s="365"/>
      <c r="AY1669" s="366"/>
      <c r="AZ1669" s="358"/>
      <c r="BA1669" s="366"/>
      <c r="BB1669" s="358"/>
      <c r="BC1669" s="366"/>
      <c r="BD1669" s="367"/>
    </row>
    <row r="1670" spans="1:56" ht="21.75" thickBot="1" x14ac:dyDescent="0.4">
      <c r="A1670" s="368" t="s">
        <v>289</v>
      </c>
      <c r="B1670" s="369"/>
      <c r="C1670" s="372"/>
      <c r="D1670" s="816" t="s">
        <v>288</v>
      </c>
      <c r="E1670" s="817"/>
      <c r="F1670" s="373" t="str">
        <f>IF(B1666&gt;0,B1670/B1662,"")</f>
        <v/>
      </c>
      <c r="G1670" s="379"/>
      <c r="H1670" s="372"/>
      <c r="I1670" s="380"/>
      <c r="J1670" s="355"/>
      <c r="Q1670" s="364"/>
      <c r="R1670" s="388"/>
      <c r="S1670" s="364"/>
      <c r="T1670" s="445"/>
      <c r="U1670" s="388"/>
      <c r="V1670" s="445"/>
      <c r="W1670" s="388"/>
      <c r="X1670" s="445"/>
      <c r="Y1670" s="364"/>
      <c r="Z1670" s="388"/>
      <c r="AA1670" s="364"/>
      <c r="AB1670" s="445"/>
      <c r="AC1670" s="388"/>
      <c r="AD1670" s="445"/>
      <c r="AE1670" s="364"/>
      <c r="AF1670" s="388"/>
      <c r="AG1670" s="364"/>
      <c r="AH1670" s="445"/>
      <c r="AI1670" s="388"/>
      <c r="AJ1670" s="445"/>
      <c r="AK1670" s="364"/>
      <c r="AL1670" s="388"/>
      <c r="AM1670" s="364"/>
      <c r="AN1670" s="445"/>
      <c r="AO1670" s="388"/>
      <c r="AP1670" s="445"/>
      <c r="AQ1670" s="434"/>
      <c r="AR1670" s="451"/>
      <c r="AS1670" s="434"/>
      <c r="AT1670" s="389"/>
      <c r="AU1670" s="435"/>
      <c r="AV1670" s="364"/>
      <c r="AW1670" s="389"/>
      <c r="AX1670" s="365"/>
      <c r="AY1670" s="366"/>
      <c r="AZ1670" s="358"/>
      <c r="BA1670" s="366"/>
      <c r="BB1670" s="358"/>
      <c r="BC1670" s="366"/>
      <c r="BD1670" s="367"/>
    </row>
    <row r="1671" spans="1:56" ht="21.75" thickBot="1" x14ac:dyDescent="0.4">
      <c r="A1671" s="368" t="s">
        <v>290</v>
      </c>
      <c r="B1671" s="369"/>
      <c r="C1671" s="372"/>
      <c r="D1671" s="814" t="s">
        <v>288</v>
      </c>
      <c r="E1671" s="815"/>
      <c r="F1671" s="373" t="str">
        <f>IF(B1667&gt;0,B1671/B1663,"")</f>
        <v/>
      </c>
      <c r="G1671" s="368" t="s">
        <v>284</v>
      </c>
      <c r="H1671" s="374"/>
      <c r="I1671" s="375" t="str">
        <f>IF(B1666&gt;0,(F1671-F1670)/F1670,"")</f>
        <v/>
      </c>
      <c r="J1671" s="355"/>
      <c r="Q1671" s="364"/>
      <c r="R1671" s="388"/>
      <c r="S1671" s="364"/>
      <c r="T1671" s="445"/>
      <c r="U1671" s="388"/>
      <c r="V1671" s="445"/>
      <c r="W1671" s="388"/>
      <c r="X1671" s="445"/>
      <c r="Y1671" s="364"/>
      <c r="Z1671" s="388"/>
      <c r="AA1671" s="364"/>
      <c r="AB1671" s="445"/>
      <c r="AC1671" s="388"/>
      <c r="AD1671" s="445"/>
      <c r="AE1671" s="364"/>
      <c r="AF1671" s="388"/>
      <c r="AG1671" s="364"/>
      <c r="AH1671" s="445"/>
      <c r="AI1671" s="388"/>
      <c r="AJ1671" s="445"/>
      <c r="AK1671" s="364"/>
      <c r="AL1671" s="388"/>
      <c r="AM1671" s="364"/>
      <c r="AN1671" s="445"/>
      <c r="AO1671" s="388"/>
      <c r="AP1671" s="445"/>
      <c r="AQ1671" s="434"/>
      <c r="AR1671" s="451"/>
      <c r="AS1671" s="434"/>
      <c r="AT1671" s="389"/>
      <c r="AU1671" s="435"/>
      <c r="AV1671" s="364"/>
      <c r="AW1671" s="389"/>
      <c r="AX1671" s="365"/>
      <c r="AY1671" s="366"/>
      <c r="AZ1671" s="358"/>
      <c r="BA1671" s="366"/>
      <c r="BB1671" s="358"/>
      <c r="BC1671" s="366"/>
      <c r="BD1671" s="367"/>
    </row>
    <row r="1672" spans="1:56" ht="21.75" thickBot="1" x14ac:dyDescent="0.4">
      <c r="A1672" s="368" t="s">
        <v>291</v>
      </c>
      <c r="B1672" s="369"/>
      <c r="C1672" s="372"/>
      <c r="D1672" s="814" t="s">
        <v>288</v>
      </c>
      <c r="E1672" s="815"/>
      <c r="F1672" s="373" t="str">
        <f>IF(B1668&gt;0,B1672/B1664,"")</f>
        <v/>
      </c>
      <c r="G1672" s="368" t="s">
        <v>286</v>
      </c>
      <c r="H1672" s="374"/>
      <c r="I1672" s="375" t="str">
        <f>IF(B1667&gt;0,(F1672-F1670)/F1670,"")</f>
        <v/>
      </c>
      <c r="J1672" s="355"/>
      <c r="Q1672" s="364"/>
      <c r="R1672" s="388"/>
      <c r="S1672" s="364"/>
      <c r="T1672" s="445"/>
      <c r="U1672" s="388"/>
      <c r="V1672" s="445"/>
      <c r="W1672" s="388"/>
      <c r="X1672" s="445"/>
      <c r="Y1672" s="364"/>
      <c r="Z1672" s="388"/>
      <c r="AA1672" s="364"/>
      <c r="AB1672" s="445"/>
      <c r="AC1672" s="388"/>
      <c r="AD1672" s="445"/>
      <c r="AE1672" s="364"/>
      <c r="AF1672" s="388"/>
      <c r="AG1672" s="364"/>
      <c r="AH1672" s="445"/>
      <c r="AI1672" s="388"/>
      <c r="AJ1672" s="445"/>
      <c r="AK1672" s="364"/>
      <c r="AL1672" s="388"/>
      <c r="AM1672" s="364"/>
      <c r="AN1672" s="445"/>
      <c r="AO1672" s="388"/>
      <c r="AP1672" s="445"/>
      <c r="AQ1672" s="434"/>
      <c r="AR1672" s="451"/>
      <c r="AS1672" s="434"/>
      <c r="AT1672" s="389"/>
      <c r="AU1672" s="435"/>
      <c r="AV1672" s="364"/>
      <c r="AW1672" s="389"/>
      <c r="AX1672" s="365"/>
      <c r="AY1672" s="366"/>
      <c r="AZ1672" s="358"/>
      <c r="BA1672" s="366"/>
      <c r="BB1672" s="358"/>
      <c r="BC1672" s="366"/>
      <c r="BD1672" s="367"/>
    </row>
    <row r="1673" spans="1:56" ht="21.75" thickBot="1" x14ac:dyDescent="0.4">
      <c r="A1673" s="368" t="s">
        <v>292</v>
      </c>
      <c r="B1673" s="381"/>
      <c r="C1673" s="372"/>
      <c r="D1673" s="368" t="s">
        <v>281</v>
      </c>
      <c r="E1673" s="374"/>
      <c r="F1673" s="375" t="str">
        <f>IF(B1673&gt;0,(B1673-B1674)/B1674,"")</f>
        <v/>
      </c>
      <c r="G1673" s="355"/>
      <c r="H1673" s="355"/>
      <c r="I1673" s="355"/>
      <c r="J1673" s="355"/>
      <c r="Q1673" s="364"/>
      <c r="R1673" s="388"/>
      <c r="S1673" s="364"/>
      <c r="T1673" s="445"/>
      <c r="U1673" s="388"/>
      <c r="V1673" s="445"/>
      <c r="W1673" s="388"/>
      <c r="X1673" s="445"/>
      <c r="Y1673" s="364"/>
      <c r="Z1673" s="388"/>
      <c r="AA1673" s="364"/>
      <c r="AB1673" s="445"/>
      <c r="AC1673" s="388"/>
      <c r="AD1673" s="445"/>
      <c r="AE1673" s="364"/>
      <c r="AF1673" s="388"/>
      <c r="AG1673" s="364"/>
      <c r="AH1673" s="445"/>
      <c r="AI1673" s="388"/>
      <c r="AJ1673" s="445"/>
      <c r="AK1673" s="364"/>
      <c r="AL1673" s="388"/>
      <c r="AM1673" s="364"/>
      <c r="AN1673" s="445"/>
      <c r="AO1673" s="388"/>
      <c r="AP1673" s="445"/>
      <c r="AQ1673" s="434"/>
      <c r="AR1673" s="451"/>
      <c r="AS1673" s="434"/>
      <c r="AT1673" s="389"/>
      <c r="AU1673" s="435"/>
      <c r="AV1673" s="364"/>
      <c r="AW1673" s="389"/>
      <c r="AX1673" s="365"/>
      <c r="AY1673" s="366"/>
      <c r="AZ1673" s="358"/>
      <c r="BA1673" s="366"/>
      <c r="BB1673" s="358"/>
      <c r="BC1673" s="366"/>
      <c r="BD1673" s="367"/>
    </row>
    <row r="1674" spans="1:56" ht="21.75" thickBot="1" x14ac:dyDescent="0.4">
      <c r="A1674" s="368" t="s">
        <v>293</v>
      </c>
      <c r="B1674" s="381"/>
      <c r="C1674" s="372"/>
      <c r="D1674" s="382"/>
      <c r="E1674" s="372"/>
      <c r="F1674" s="380"/>
      <c r="G1674" s="355"/>
      <c r="H1674" s="355"/>
      <c r="I1674" s="355"/>
      <c r="J1674" s="355"/>
      <c r="Q1674" s="364"/>
      <c r="R1674" s="388"/>
      <c r="S1674" s="364"/>
      <c r="T1674" s="445"/>
      <c r="U1674" s="388"/>
      <c r="V1674" s="445"/>
      <c r="W1674" s="388"/>
      <c r="X1674" s="445"/>
      <c r="Y1674" s="364"/>
      <c r="Z1674" s="388"/>
      <c r="AA1674" s="364"/>
      <c r="AB1674" s="445"/>
      <c r="AC1674" s="388"/>
      <c r="AD1674" s="445"/>
      <c r="AE1674" s="364"/>
      <c r="AF1674" s="388"/>
      <c r="AG1674" s="364"/>
      <c r="AH1674" s="445"/>
      <c r="AI1674" s="388"/>
      <c r="AJ1674" s="445"/>
      <c r="AK1674" s="364"/>
      <c r="AL1674" s="388"/>
      <c r="AM1674" s="364"/>
      <c r="AN1674" s="445"/>
      <c r="AO1674" s="388"/>
      <c r="AP1674" s="445"/>
      <c r="AQ1674" s="434"/>
      <c r="AR1674" s="451"/>
      <c r="AS1674" s="434"/>
      <c r="AT1674" s="389"/>
      <c r="AU1674" s="435"/>
      <c r="AV1674" s="364"/>
      <c r="AW1674" s="389"/>
      <c r="AX1674" s="365"/>
      <c r="AY1674" s="366"/>
      <c r="AZ1674" s="358"/>
      <c r="BA1674" s="366"/>
      <c r="BB1674" s="358"/>
      <c r="BC1674" s="366"/>
      <c r="BD1674" s="367"/>
    </row>
    <row r="1675" spans="1:56" ht="21.75" thickBot="1" x14ac:dyDescent="0.4">
      <c r="A1675" s="368" t="s">
        <v>294</v>
      </c>
      <c r="B1675" s="381"/>
      <c r="C1675" s="372"/>
      <c r="D1675" s="368" t="s">
        <v>284</v>
      </c>
      <c r="E1675" s="374"/>
      <c r="F1675" s="375" t="str">
        <f>IF(B1675&gt;0,(B1675-B1674)/B1674,"")</f>
        <v/>
      </c>
      <c r="G1675" s="355"/>
      <c r="H1675" s="355"/>
      <c r="I1675" s="355"/>
      <c r="J1675" s="355"/>
      <c r="Q1675" s="364"/>
      <c r="R1675" s="388"/>
      <c r="S1675" s="364"/>
      <c r="T1675" s="445"/>
      <c r="U1675" s="388"/>
      <c r="V1675" s="445"/>
      <c r="W1675" s="388"/>
      <c r="X1675" s="445"/>
      <c r="Y1675" s="364"/>
      <c r="Z1675" s="388"/>
      <c r="AA1675" s="364"/>
      <c r="AB1675" s="445"/>
      <c r="AC1675" s="388"/>
      <c r="AD1675" s="445"/>
      <c r="AE1675" s="364"/>
      <c r="AF1675" s="388"/>
      <c r="AG1675" s="364"/>
      <c r="AH1675" s="445"/>
      <c r="AI1675" s="388"/>
      <c r="AJ1675" s="445"/>
      <c r="AK1675" s="364"/>
      <c r="AL1675" s="388"/>
      <c r="AM1675" s="364"/>
      <c r="AN1675" s="445"/>
      <c r="AO1675" s="388"/>
      <c r="AP1675" s="445"/>
      <c r="AQ1675" s="434"/>
      <c r="AR1675" s="451"/>
      <c r="AS1675" s="434"/>
      <c r="AT1675" s="389"/>
      <c r="AU1675" s="435"/>
      <c r="AV1675" s="364"/>
      <c r="AW1675" s="389"/>
      <c r="AX1675" s="365"/>
      <c r="AY1675" s="366"/>
      <c r="AZ1675" s="358"/>
      <c r="BA1675" s="366"/>
      <c r="BB1675" s="358"/>
      <c r="BC1675" s="366"/>
      <c r="BD1675" s="367"/>
    </row>
    <row r="1676" spans="1:56" ht="21.75" thickBot="1" x14ac:dyDescent="0.4">
      <c r="A1676" s="368" t="s">
        <v>295</v>
      </c>
      <c r="B1676" s="381"/>
      <c r="C1676" s="372"/>
      <c r="D1676" s="368" t="s">
        <v>286</v>
      </c>
      <c r="E1676" s="374"/>
      <c r="F1676" s="375" t="str">
        <f>IF(B1676&gt;0,(B1676-B1674)/B1674,"")</f>
        <v/>
      </c>
      <c r="G1676" s="355"/>
      <c r="H1676" s="355"/>
      <c r="I1676" s="355"/>
      <c r="J1676" s="355"/>
      <c r="Q1676" s="364"/>
      <c r="R1676" s="388"/>
      <c r="S1676" s="364"/>
      <c r="T1676" s="445"/>
      <c r="U1676" s="388"/>
      <c r="V1676" s="445"/>
      <c r="W1676" s="388"/>
      <c r="X1676" s="445"/>
      <c r="Y1676" s="364"/>
      <c r="Z1676" s="388"/>
      <c r="AA1676" s="364"/>
      <c r="AB1676" s="445"/>
      <c r="AC1676" s="388"/>
      <c r="AD1676" s="445"/>
      <c r="AE1676" s="364"/>
      <c r="AF1676" s="388"/>
      <c r="AG1676" s="364"/>
      <c r="AH1676" s="445"/>
      <c r="AI1676" s="388"/>
      <c r="AJ1676" s="445"/>
      <c r="AK1676" s="364"/>
      <c r="AL1676" s="388"/>
      <c r="AM1676" s="364"/>
      <c r="AN1676" s="445"/>
      <c r="AO1676" s="388"/>
      <c r="AP1676" s="445"/>
      <c r="AQ1676" s="434"/>
      <c r="AR1676" s="451"/>
      <c r="AS1676" s="434"/>
      <c r="AT1676" s="389"/>
      <c r="AU1676" s="435"/>
      <c r="AV1676" s="364"/>
      <c r="AW1676" s="389"/>
      <c r="AX1676" s="365"/>
      <c r="AY1676" s="366"/>
      <c r="AZ1676" s="358"/>
      <c r="BA1676" s="366"/>
      <c r="BB1676" s="358"/>
      <c r="BC1676" s="366"/>
      <c r="BD1676" s="367"/>
    </row>
    <row r="1677" spans="1:56" ht="21.75" thickBot="1" x14ac:dyDescent="0.4">
      <c r="A1677" s="355"/>
      <c r="B1677" s="355"/>
      <c r="C1677" s="355"/>
      <c r="D1677" s="355"/>
      <c r="E1677" s="355"/>
      <c r="F1677" s="383"/>
      <c r="G1677" s="355"/>
      <c r="H1677" s="823" t="s">
        <v>296</v>
      </c>
      <c r="I1677" s="823"/>
      <c r="J1677" s="355"/>
      <c r="Q1677" s="364"/>
      <c r="R1677" s="388"/>
      <c r="S1677" s="364"/>
      <c r="T1677" s="445"/>
      <c r="U1677" s="388"/>
      <c r="V1677" s="445"/>
      <c r="W1677" s="388"/>
      <c r="X1677" s="445"/>
      <c r="Y1677" s="364"/>
      <c r="Z1677" s="388"/>
      <c r="AA1677" s="364"/>
      <c r="AB1677" s="445"/>
      <c r="AC1677" s="388"/>
      <c r="AD1677" s="445"/>
      <c r="AE1677" s="364"/>
      <c r="AF1677" s="388"/>
      <c r="AG1677" s="364"/>
      <c r="AH1677" s="445"/>
      <c r="AI1677" s="388"/>
      <c r="AJ1677" s="445"/>
      <c r="AK1677" s="364"/>
      <c r="AL1677" s="388"/>
      <c r="AM1677" s="364"/>
      <c r="AN1677" s="445"/>
      <c r="AO1677" s="388"/>
      <c r="AP1677" s="445"/>
      <c r="AQ1677" s="434"/>
      <c r="AR1677" s="451"/>
      <c r="AS1677" s="434"/>
      <c r="AT1677" s="389"/>
      <c r="AU1677" s="435"/>
      <c r="AV1677" s="364"/>
      <c r="AW1677" s="389"/>
      <c r="AX1677" s="365"/>
      <c r="AY1677" s="366"/>
      <c r="AZ1677" s="358"/>
      <c r="BA1677" s="366"/>
      <c r="BB1677" s="358"/>
      <c r="BC1677" s="366"/>
      <c r="BD1677" s="367"/>
    </row>
    <row r="1678" spans="1:56" ht="21.75" thickBot="1" x14ac:dyDescent="0.4">
      <c r="A1678" s="368" t="s">
        <v>297</v>
      </c>
      <c r="B1678" s="820"/>
      <c r="C1678" s="821"/>
      <c r="D1678" s="821"/>
      <c r="E1678" s="821"/>
      <c r="F1678" s="821"/>
      <c r="G1678" s="822"/>
      <c r="H1678" s="819"/>
      <c r="I1678" s="819"/>
      <c r="J1678" s="355"/>
      <c r="Q1678" s="364"/>
      <c r="R1678" s="388"/>
      <c r="S1678" s="364"/>
      <c r="T1678" s="445"/>
      <c r="U1678" s="388"/>
      <c r="V1678" s="445"/>
      <c r="W1678" s="388"/>
      <c r="X1678" s="445"/>
      <c r="Y1678" s="364"/>
      <c r="Z1678" s="388"/>
      <c r="AA1678" s="364"/>
      <c r="AB1678" s="445"/>
      <c r="AC1678" s="388"/>
      <c r="AD1678" s="445"/>
      <c r="AE1678" s="364"/>
      <c r="AF1678" s="388"/>
      <c r="AG1678" s="364"/>
      <c r="AH1678" s="445"/>
      <c r="AI1678" s="388"/>
      <c r="AJ1678" s="445"/>
      <c r="AK1678" s="364"/>
      <c r="AL1678" s="388"/>
      <c r="AM1678" s="364"/>
      <c r="AN1678" s="445"/>
      <c r="AO1678" s="388"/>
      <c r="AP1678" s="445"/>
      <c r="AQ1678" s="434"/>
      <c r="AR1678" s="451"/>
      <c r="AS1678" s="434"/>
      <c r="AT1678" s="389"/>
      <c r="AU1678" s="435"/>
      <c r="AV1678" s="364"/>
      <c r="AW1678" s="389"/>
      <c r="AX1678" s="365"/>
      <c r="AY1678" s="366"/>
      <c r="AZ1678" s="358"/>
      <c r="BA1678" s="366"/>
      <c r="BB1678" s="358"/>
      <c r="BC1678" s="366"/>
      <c r="BD1678" s="367"/>
    </row>
    <row r="1679" spans="1:56" ht="21.75" thickBot="1" x14ac:dyDescent="0.4">
      <c r="A1679" s="368" t="s">
        <v>299</v>
      </c>
      <c r="B1679" s="820"/>
      <c r="C1679" s="821"/>
      <c r="D1679" s="821"/>
      <c r="E1679" s="821"/>
      <c r="F1679" s="821"/>
      <c r="G1679" s="822"/>
      <c r="H1679" s="819"/>
      <c r="I1679" s="819"/>
      <c r="J1679" s="355"/>
      <c r="Q1679" s="364"/>
      <c r="R1679" s="388"/>
      <c r="S1679" s="364"/>
      <c r="T1679" s="445"/>
      <c r="U1679" s="388"/>
      <c r="V1679" s="445"/>
      <c r="W1679" s="388"/>
      <c r="X1679" s="445"/>
      <c r="Y1679" s="364"/>
      <c r="Z1679" s="388"/>
      <c r="AA1679" s="364"/>
      <c r="AB1679" s="445"/>
      <c r="AC1679" s="388"/>
      <c r="AD1679" s="445"/>
      <c r="AE1679" s="364"/>
      <c r="AF1679" s="388"/>
      <c r="AG1679" s="364"/>
      <c r="AH1679" s="445"/>
      <c r="AI1679" s="388"/>
      <c r="AJ1679" s="445"/>
      <c r="AK1679" s="364"/>
      <c r="AL1679" s="388"/>
      <c r="AM1679" s="364"/>
      <c r="AN1679" s="445"/>
      <c r="AO1679" s="388"/>
      <c r="AP1679" s="445"/>
      <c r="AQ1679" s="434"/>
      <c r="AR1679" s="451"/>
      <c r="AS1679" s="434"/>
      <c r="AT1679" s="389"/>
      <c r="AU1679" s="435"/>
      <c r="AV1679" s="364"/>
      <c r="AW1679" s="389"/>
      <c r="AX1679" s="365"/>
      <c r="AY1679" s="366"/>
      <c r="AZ1679" s="358"/>
      <c r="BA1679" s="366"/>
      <c r="BB1679" s="358"/>
      <c r="BC1679" s="366"/>
      <c r="BD1679" s="367"/>
    </row>
    <row r="1680" spans="1:56" ht="21.75" thickBot="1" x14ac:dyDescent="0.4">
      <c r="A1680" s="368" t="s">
        <v>301</v>
      </c>
      <c r="B1680" s="820"/>
      <c r="C1680" s="821"/>
      <c r="D1680" s="821"/>
      <c r="E1680" s="821"/>
      <c r="F1680" s="821"/>
      <c r="G1680" s="822"/>
      <c r="H1680" s="819"/>
      <c r="I1680" s="819"/>
      <c r="J1680" s="355"/>
      <c r="Q1680" s="364"/>
      <c r="R1680" s="388"/>
      <c r="S1680" s="364"/>
      <c r="T1680" s="445"/>
      <c r="U1680" s="388"/>
      <c r="V1680" s="445"/>
      <c r="W1680" s="388"/>
      <c r="X1680" s="445"/>
      <c r="Y1680" s="364"/>
      <c r="Z1680" s="388"/>
      <c r="AA1680" s="364"/>
      <c r="AB1680" s="445"/>
      <c r="AC1680" s="388"/>
      <c r="AD1680" s="445"/>
      <c r="AE1680" s="364"/>
      <c r="AF1680" s="388"/>
      <c r="AG1680" s="364"/>
      <c r="AH1680" s="445"/>
      <c r="AI1680" s="388"/>
      <c r="AJ1680" s="445"/>
      <c r="AK1680" s="364"/>
      <c r="AL1680" s="388"/>
      <c r="AM1680" s="364"/>
      <c r="AN1680" s="445"/>
      <c r="AO1680" s="388"/>
      <c r="AP1680" s="445"/>
      <c r="AQ1680" s="434"/>
      <c r="AR1680" s="451"/>
      <c r="AS1680" s="434"/>
      <c r="AT1680" s="389"/>
      <c r="AU1680" s="435"/>
      <c r="AV1680" s="364"/>
      <c r="AW1680" s="389"/>
      <c r="AX1680" s="365"/>
      <c r="AY1680" s="366"/>
      <c r="AZ1680" s="358"/>
      <c r="BA1680" s="366"/>
      <c r="BB1680" s="358"/>
      <c r="BC1680" s="366"/>
      <c r="BD1680" s="367"/>
    </row>
    <row r="1681" spans="1:56" ht="21.75" thickBot="1" x14ac:dyDescent="0.4">
      <c r="A1681" s="368" t="s">
        <v>302</v>
      </c>
      <c r="B1681" s="820"/>
      <c r="C1681" s="821"/>
      <c r="D1681" s="821"/>
      <c r="E1681" s="821"/>
      <c r="F1681" s="821"/>
      <c r="G1681" s="822"/>
      <c r="H1681" s="819"/>
      <c r="I1681" s="819"/>
      <c r="J1681" s="355"/>
      <c r="Q1681" s="364"/>
      <c r="R1681" s="388"/>
      <c r="S1681" s="364"/>
      <c r="T1681" s="445"/>
      <c r="U1681" s="388"/>
      <c r="V1681" s="445"/>
      <c r="W1681" s="388"/>
      <c r="X1681" s="445"/>
      <c r="Y1681" s="364"/>
      <c r="Z1681" s="388"/>
      <c r="AA1681" s="364"/>
      <c r="AB1681" s="445"/>
      <c r="AC1681" s="388"/>
      <c r="AD1681" s="445"/>
      <c r="AE1681" s="364"/>
      <c r="AF1681" s="388"/>
      <c r="AG1681" s="364"/>
      <c r="AH1681" s="445"/>
      <c r="AI1681" s="388"/>
      <c r="AJ1681" s="445"/>
      <c r="AK1681" s="364"/>
      <c r="AL1681" s="388"/>
      <c r="AM1681" s="364"/>
      <c r="AN1681" s="445"/>
      <c r="AO1681" s="388"/>
      <c r="AP1681" s="445"/>
      <c r="AQ1681" s="434"/>
      <c r="AR1681" s="451"/>
      <c r="AS1681" s="434"/>
      <c r="AT1681" s="389"/>
      <c r="AU1681" s="435"/>
      <c r="AV1681" s="364"/>
      <c r="AW1681" s="389"/>
      <c r="AX1681" s="365"/>
      <c r="AY1681" s="366"/>
      <c r="AZ1681" s="358"/>
      <c r="BA1681" s="366"/>
      <c r="BB1681" s="358"/>
      <c r="BC1681" s="366"/>
      <c r="BD1681" s="367"/>
    </row>
    <row r="1682" spans="1:56" ht="21.75" thickBot="1" x14ac:dyDescent="0.4">
      <c r="A1682" s="368" t="s">
        <v>303</v>
      </c>
      <c r="B1682" s="820"/>
      <c r="C1682" s="821"/>
      <c r="D1682" s="821"/>
      <c r="E1682" s="821"/>
      <c r="F1682" s="821"/>
      <c r="G1682" s="822"/>
      <c r="H1682" s="819"/>
      <c r="I1682" s="819"/>
      <c r="J1682" s="355"/>
      <c r="Q1682" s="364"/>
      <c r="R1682" s="388"/>
      <c r="S1682" s="364"/>
      <c r="T1682" s="445"/>
      <c r="U1682" s="388"/>
      <c r="V1682" s="445"/>
      <c r="W1682" s="388"/>
      <c r="X1682" s="445"/>
      <c r="Y1682" s="364"/>
      <c r="Z1682" s="388"/>
      <c r="AA1682" s="364"/>
      <c r="AB1682" s="445"/>
      <c r="AC1682" s="388"/>
      <c r="AD1682" s="445"/>
      <c r="AE1682" s="364"/>
      <c r="AF1682" s="388"/>
      <c r="AG1682" s="364"/>
      <c r="AH1682" s="445"/>
      <c r="AI1682" s="388"/>
      <c r="AJ1682" s="445"/>
      <c r="AK1682" s="364"/>
      <c r="AL1682" s="388"/>
      <c r="AM1682" s="364"/>
      <c r="AN1682" s="445"/>
      <c r="AO1682" s="388"/>
      <c r="AP1682" s="445"/>
      <c r="AQ1682" s="434"/>
      <c r="AR1682" s="451"/>
      <c r="AS1682" s="434"/>
      <c r="AT1682" s="389"/>
      <c r="AU1682" s="435"/>
      <c r="AV1682" s="364"/>
      <c r="AW1682" s="389"/>
      <c r="AX1682" s="365"/>
      <c r="AY1682" s="366"/>
      <c r="AZ1682" s="358"/>
      <c r="BA1682" s="366"/>
      <c r="BB1682" s="358"/>
      <c r="BC1682" s="366"/>
      <c r="BD1682" s="367"/>
    </row>
    <row r="1683" spans="1:56" ht="21.75" thickBot="1" x14ac:dyDescent="0.4">
      <c r="A1683" s="368" t="s">
        <v>305</v>
      </c>
      <c r="B1683" s="820"/>
      <c r="C1683" s="821"/>
      <c r="D1683" s="821"/>
      <c r="E1683" s="821"/>
      <c r="F1683" s="821"/>
      <c r="G1683" s="822"/>
      <c r="H1683" s="819"/>
      <c r="I1683" s="819"/>
      <c r="J1683" s="355"/>
      <c r="Q1683" s="364"/>
      <c r="R1683" s="388"/>
      <c r="S1683" s="364"/>
      <c r="T1683" s="445"/>
      <c r="U1683" s="388"/>
      <c r="V1683" s="445"/>
      <c r="W1683" s="388"/>
      <c r="X1683" s="445"/>
      <c r="Y1683" s="364"/>
      <c r="Z1683" s="388"/>
      <c r="AA1683" s="364"/>
      <c r="AB1683" s="445"/>
      <c r="AC1683" s="388"/>
      <c r="AD1683" s="445"/>
      <c r="AE1683" s="364"/>
      <c r="AF1683" s="388"/>
      <c r="AG1683" s="364"/>
      <c r="AH1683" s="445"/>
      <c r="AI1683" s="388"/>
      <c r="AJ1683" s="445"/>
      <c r="AK1683" s="364"/>
      <c r="AL1683" s="388"/>
      <c r="AM1683" s="364"/>
      <c r="AN1683" s="445"/>
      <c r="AO1683" s="388"/>
      <c r="AP1683" s="445"/>
      <c r="AQ1683" s="434"/>
      <c r="AR1683" s="451"/>
      <c r="AS1683" s="434"/>
      <c r="AT1683" s="389"/>
      <c r="AU1683" s="435"/>
      <c r="AV1683" s="364"/>
      <c r="AW1683" s="389"/>
      <c r="AX1683" s="365"/>
      <c r="AY1683" s="366"/>
      <c r="AZ1683" s="358"/>
      <c r="BA1683" s="366"/>
      <c r="BB1683" s="358"/>
      <c r="BC1683" s="366"/>
      <c r="BD1683" s="367"/>
    </row>
    <row r="1684" spans="1:56" ht="36" x14ac:dyDescent="0.35">
      <c r="A1684" s="818" t="str">
        <f>CONCATENATE("Voluntário",J1684)</f>
        <v>Voluntário59</v>
      </c>
      <c r="B1684" s="818"/>
      <c r="C1684" s="818"/>
      <c r="D1684" s="818"/>
      <c r="E1684" s="818"/>
      <c r="F1684" s="818"/>
      <c r="G1684" s="818"/>
      <c r="H1684" s="818"/>
      <c r="I1684" s="818"/>
      <c r="J1684" s="355">
        <f>J1655+1</f>
        <v>59</v>
      </c>
      <c r="Q1684" s="396"/>
      <c r="S1684" s="396"/>
      <c r="T1684" s="396"/>
      <c r="V1684" s="396"/>
      <c r="X1684" s="396"/>
      <c r="Y1684" s="396"/>
      <c r="AA1684" s="396"/>
      <c r="AB1684" s="396"/>
      <c r="AD1684" s="396"/>
      <c r="AE1684" s="396"/>
      <c r="AG1684" s="396"/>
      <c r="AH1684" s="396"/>
      <c r="AJ1684" s="396"/>
      <c r="AK1684" s="396"/>
      <c r="AM1684" s="396"/>
      <c r="AN1684" s="396"/>
      <c r="AP1684" s="396"/>
      <c r="AV1684" s="396"/>
      <c r="AX1684" s="397"/>
      <c r="AY1684" s="398"/>
      <c r="AZ1684" s="399"/>
      <c r="BA1684" s="398"/>
      <c r="BB1684" s="399"/>
      <c r="BC1684" s="398"/>
      <c r="BD1684" s="398"/>
    </row>
    <row r="1685" spans="1:56" ht="21" x14ac:dyDescent="0.35">
      <c r="A1685" s="355"/>
      <c r="B1685" s="355"/>
      <c r="C1685" s="355"/>
      <c r="D1685" s="355"/>
      <c r="E1685" s="355"/>
      <c r="F1685" s="355"/>
      <c r="G1685" s="355"/>
      <c r="H1685" s="355"/>
      <c r="I1685" s="355"/>
      <c r="J1685" s="355"/>
      <c r="Q1685" s="396"/>
      <c r="S1685" s="396"/>
      <c r="T1685" s="396"/>
      <c r="V1685" s="396"/>
      <c r="X1685" s="396"/>
      <c r="Y1685" s="396"/>
      <c r="AA1685" s="396"/>
      <c r="AB1685" s="396"/>
      <c r="AD1685" s="396"/>
      <c r="AE1685" s="396"/>
      <c r="AG1685" s="396"/>
      <c r="AH1685" s="396"/>
      <c r="AJ1685" s="396"/>
      <c r="AK1685" s="396"/>
      <c r="AM1685" s="396"/>
      <c r="AN1685" s="396"/>
      <c r="AP1685" s="396"/>
      <c r="AV1685" s="396"/>
      <c r="AX1685" s="397"/>
      <c r="AY1685" s="398"/>
      <c r="AZ1685" s="399"/>
      <c r="BA1685" s="398"/>
      <c r="BB1685" s="399"/>
      <c r="BC1685" s="398"/>
      <c r="BD1685" s="398"/>
    </row>
    <row r="1686" spans="1:56" ht="21" x14ac:dyDescent="0.35">
      <c r="A1686" s="356" t="s">
        <v>271</v>
      </c>
      <c r="B1686" s="819"/>
      <c r="C1686" s="819"/>
      <c r="D1686" s="819"/>
      <c r="E1686" s="819"/>
      <c r="F1686" s="819"/>
      <c r="G1686" s="819"/>
      <c r="H1686" s="819"/>
      <c r="I1686" s="819"/>
      <c r="J1686" s="355"/>
      <c r="Q1686" s="396"/>
      <c r="S1686" s="396"/>
      <c r="T1686" s="396"/>
      <c r="V1686" s="396"/>
      <c r="X1686" s="396"/>
      <c r="Y1686" s="396"/>
      <c r="AA1686" s="396"/>
      <c r="AB1686" s="396"/>
      <c r="AD1686" s="396"/>
      <c r="AE1686" s="396"/>
      <c r="AG1686" s="396"/>
      <c r="AH1686" s="396"/>
      <c r="AJ1686" s="396"/>
      <c r="AK1686" s="396"/>
      <c r="AM1686" s="396"/>
      <c r="AN1686" s="396"/>
      <c r="AP1686" s="396"/>
      <c r="AV1686" s="396"/>
      <c r="AX1686" s="397"/>
      <c r="AY1686" s="398"/>
      <c r="AZ1686" s="399"/>
      <c r="BA1686" s="398"/>
      <c r="BB1686" s="399"/>
      <c r="BC1686" s="398"/>
      <c r="BD1686" s="398"/>
    </row>
    <row r="1687" spans="1:56" ht="21" x14ac:dyDescent="0.35">
      <c r="A1687" s="356" t="s">
        <v>272</v>
      </c>
      <c r="B1687" s="819"/>
      <c r="C1687" s="819"/>
      <c r="D1687" s="819"/>
      <c r="E1687" s="819"/>
      <c r="F1687" s="819"/>
      <c r="G1687" s="819"/>
      <c r="H1687" s="819"/>
      <c r="I1687" s="819"/>
      <c r="J1687" s="355"/>
      <c r="Q1687" s="396"/>
      <c r="S1687" s="396"/>
      <c r="T1687" s="396"/>
      <c r="V1687" s="396"/>
      <c r="X1687" s="396"/>
      <c r="Y1687" s="396"/>
      <c r="AA1687" s="396"/>
      <c r="AB1687" s="396"/>
      <c r="AD1687" s="396"/>
      <c r="AE1687" s="396"/>
      <c r="AG1687" s="396"/>
      <c r="AH1687" s="396"/>
      <c r="AJ1687" s="396"/>
      <c r="AK1687" s="396"/>
      <c r="AM1687" s="396"/>
      <c r="AN1687" s="396"/>
      <c r="AP1687" s="396"/>
      <c r="AV1687" s="396"/>
      <c r="AX1687" s="397"/>
      <c r="AY1687" s="398"/>
      <c r="AZ1687" s="399"/>
      <c r="BA1687" s="398"/>
      <c r="BB1687" s="399"/>
      <c r="BC1687" s="398"/>
      <c r="BD1687" s="398"/>
    </row>
    <row r="1688" spans="1:56" ht="21" x14ac:dyDescent="0.35">
      <c r="A1688" s="356" t="s">
        <v>273</v>
      </c>
      <c r="B1688" s="819"/>
      <c r="C1688" s="819"/>
      <c r="D1688" s="819"/>
      <c r="E1688" s="819"/>
      <c r="F1688" s="819"/>
      <c r="G1688" s="819"/>
      <c r="H1688" s="819"/>
      <c r="I1688" s="819"/>
      <c r="J1688" s="355"/>
      <c r="Q1688" s="396"/>
      <c r="S1688" s="396"/>
      <c r="T1688" s="396"/>
      <c r="V1688" s="396"/>
      <c r="X1688" s="396"/>
      <c r="Y1688" s="396"/>
      <c r="AA1688" s="396"/>
      <c r="AB1688" s="396"/>
      <c r="AD1688" s="396"/>
      <c r="AE1688" s="396"/>
      <c r="AG1688" s="396"/>
      <c r="AH1688" s="396"/>
      <c r="AJ1688" s="396"/>
      <c r="AK1688" s="396"/>
      <c r="AM1688" s="396"/>
      <c r="AN1688" s="396"/>
      <c r="AP1688" s="396"/>
      <c r="AV1688" s="396"/>
      <c r="AX1688" s="397"/>
      <c r="AY1688" s="398"/>
      <c r="AZ1688" s="399"/>
      <c r="BA1688" s="398"/>
      <c r="BB1688" s="399"/>
      <c r="BC1688" s="398"/>
      <c r="BD1688" s="398"/>
    </row>
    <row r="1689" spans="1:56" ht="21.75" thickBot="1" x14ac:dyDescent="0.4">
      <c r="A1689" s="355"/>
      <c r="B1689" s="355"/>
      <c r="C1689" s="355"/>
      <c r="D1689" s="355"/>
      <c r="E1689" s="355"/>
      <c r="F1689" s="355"/>
      <c r="G1689" s="355"/>
      <c r="H1689" s="355"/>
      <c r="I1689" s="355"/>
      <c r="J1689" s="355"/>
      <c r="Q1689" s="396"/>
      <c r="S1689" s="396"/>
      <c r="T1689" s="396"/>
      <c r="V1689" s="396"/>
      <c r="X1689" s="396"/>
      <c r="Y1689" s="396"/>
      <c r="AA1689" s="396"/>
      <c r="AB1689" s="396"/>
      <c r="AD1689" s="396"/>
      <c r="AE1689" s="396"/>
      <c r="AG1689" s="396"/>
      <c r="AH1689" s="396"/>
      <c r="AJ1689" s="396"/>
      <c r="AK1689" s="396"/>
      <c r="AM1689" s="396"/>
      <c r="AN1689" s="396"/>
      <c r="AP1689" s="396"/>
      <c r="AV1689" s="396"/>
      <c r="AX1689" s="397"/>
      <c r="AY1689" s="398"/>
      <c r="AZ1689" s="399"/>
      <c r="BA1689" s="398"/>
      <c r="BB1689" s="399"/>
      <c r="BC1689" s="398"/>
      <c r="BD1689" s="398"/>
    </row>
    <row r="1690" spans="1:56" ht="21.75" thickBot="1" x14ac:dyDescent="0.4">
      <c r="A1690" s="368" t="s">
        <v>275</v>
      </c>
      <c r="B1690" s="369"/>
      <c r="C1690" s="370"/>
      <c r="D1690" s="355"/>
      <c r="E1690" s="355"/>
      <c r="F1690" s="355"/>
      <c r="G1690" s="355"/>
      <c r="H1690" s="355"/>
      <c r="I1690" s="355"/>
      <c r="J1690" s="355"/>
      <c r="Q1690" s="364"/>
      <c r="R1690" s="388"/>
      <c r="S1690" s="364"/>
      <c r="T1690" s="445"/>
      <c r="U1690" s="388"/>
      <c r="V1690" s="445"/>
      <c r="W1690" s="388"/>
      <c r="X1690" s="445"/>
      <c r="Y1690" s="364"/>
      <c r="Z1690" s="388"/>
      <c r="AA1690" s="364"/>
      <c r="AB1690" s="445"/>
      <c r="AC1690" s="388"/>
      <c r="AD1690" s="445"/>
      <c r="AE1690" s="364"/>
      <c r="AF1690" s="388"/>
      <c r="AG1690" s="364"/>
      <c r="AH1690" s="445"/>
      <c r="AI1690" s="388"/>
      <c r="AJ1690" s="445"/>
      <c r="AK1690" s="364"/>
      <c r="AL1690" s="388"/>
      <c r="AM1690" s="364"/>
      <c r="AN1690" s="445"/>
      <c r="AO1690" s="388"/>
      <c r="AP1690" s="445"/>
      <c r="AQ1690" s="434"/>
      <c r="AR1690" s="451"/>
      <c r="AS1690" s="434"/>
      <c r="AT1690" s="389"/>
      <c r="AU1690" s="435"/>
      <c r="AV1690" s="364"/>
      <c r="AW1690" s="389"/>
      <c r="AX1690" s="365"/>
      <c r="AY1690" s="366"/>
      <c r="AZ1690" s="358"/>
      <c r="BA1690" s="366"/>
      <c r="BB1690" s="358"/>
      <c r="BC1690" s="366"/>
      <c r="BD1690" s="367"/>
    </row>
    <row r="1691" spans="1:56" ht="21.75" thickBot="1" x14ac:dyDescent="0.4">
      <c r="A1691" s="368" t="s">
        <v>276</v>
      </c>
      <c r="B1691" s="369"/>
      <c r="C1691" s="370"/>
      <c r="D1691" s="355"/>
      <c r="E1691" s="355"/>
      <c r="F1691" s="355"/>
      <c r="G1691" s="355"/>
      <c r="H1691" s="355"/>
      <c r="I1691" s="355"/>
      <c r="J1691" s="355"/>
      <c r="Q1691" s="364"/>
      <c r="R1691" s="388"/>
      <c r="S1691" s="364"/>
      <c r="T1691" s="445"/>
      <c r="U1691" s="388"/>
      <c r="V1691" s="445"/>
      <c r="W1691" s="388"/>
      <c r="X1691" s="445"/>
      <c r="Y1691" s="364"/>
      <c r="Z1691" s="388"/>
      <c r="AA1691" s="364"/>
      <c r="AB1691" s="445"/>
      <c r="AC1691" s="388"/>
      <c r="AD1691" s="445"/>
      <c r="AE1691" s="364"/>
      <c r="AF1691" s="388"/>
      <c r="AG1691" s="364"/>
      <c r="AH1691" s="445"/>
      <c r="AI1691" s="388"/>
      <c r="AJ1691" s="445"/>
      <c r="AK1691" s="364"/>
      <c r="AL1691" s="388"/>
      <c r="AM1691" s="364"/>
      <c r="AN1691" s="445"/>
      <c r="AO1691" s="388"/>
      <c r="AP1691" s="445"/>
      <c r="AQ1691" s="434"/>
      <c r="AR1691" s="451"/>
      <c r="AS1691" s="434"/>
      <c r="AT1691" s="389"/>
      <c r="AU1691" s="435"/>
      <c r="AV1691" s="364"/>
      <c r="AW1691" s="389"/>
      <c r="AX1691" s="365"/>
      <c r="AY1691" s="366"/>
      <c r="AZ1691" s="358"/>
      <c r="BA1691" s="366"/>
      <c r="BB1691" s="358"/>
      <c r="BC1691" s="366"/>
      <c r="BD1691" s="367"/>
    </row>
    <row r="1692" spans="1:56" ht="21.75" thickBot="1" x14ac:dyDescent="0.4">
      <c r="A1692" s="368" t="s">
        <v>277</v>
      </c>
      <c r="B1692" s="369"/>
      <c r="C1692" s="371"/>
      <c r="D1692" s="355"/>
      <c r="E1692" s="355"/>
      <c r="F1692" s="355"/>
      <c r="G1692" s="355"/>
      <c r="H1692" s="355"/>
      <c r="I1692" s="355"/>
      <c r="J1692" s="355"/>
      <c r="Q1692" s="364"/>
      <c r="R1692" s="388"/>
      <c r="S1692" s="364"/>
      <c r="T1692" s="445"/>
      <c r="U1692" s="388"/>
      <c r="V1692" s="445"/>
      <c r="W1692" s="388"/>
      <c r="X1692" s="445"/>
      <c r="Y1692" s="364"/>
      <c r="Z1692" s="388"/>
      <c r="AA1692" s="364"/>
      <c r="AB1692" s="445"/>
      <c r="AC1692" s="388"/>
      <c r="AD1692" s="445"/>
      <c r="AE1692" s="364"/>
      <c r="AF1692" s="388"/>
      <c r="AG1692" s="364"/>
      <c r="AH1692" s="445"/>
      <c r="AI1692" s="388"/>
      <c r="AJ1692" s="445"/>
      <c r="AK1692" s="364"/>
      <c r="AL1692" s="388"/>
      <c r="AM1692" s="364"/>
      <c r="AN1692" s="445"/>
      <c r="AO1692" s="388"/>
      <c r="AP1692" s="445"/>
      <c r="AQ1692" s="434"/>
      <c r="AR1692" s="451"/>
      <c r="AS1692" s="434"/>
      <c r="AT1692" s="389"/>
      <c r="AU1692" s="435"/>
      <c r="AV1692" s="364"/>
      <c r="AW1692" s="389"/>
      <c r="AX1692" s="365"/>
      <c r="AY1692" s="366"/>
      <c r="AZ1692" s="358"/>
      <c r="BA1692" s="366"/>
      <c r="BB1692" s="358"/>
      <c r="BC1692" s="366"/>
      <c r="BD1692" s="367"/>
    </row>
    <row r="1693" spans="1:56" ht="21.75" thickBot="1" x14ac:dyDescent="0.4">
      <c r="A1693" s="368" t="s">
        <v>278</v>
      </c>
      <c r="B1693" s="369"/>
      <c r="C1693" s="370"/>
      <c r="D1693" s="355"/>
      <c r="E1693" s="355"/>
      <c r="F1693" s="355"/>
      <c r="G1693" s="355"/>
      <c r="H1693" s="355"/>
      <c r="I1693" s="355"/>
      <c r="J1693" s="355"/>
      <c r="Q1693" s="364"/>
      <c r="R1693" s="388"/>
      <c r="S1693" s="364"/>
      <c r="T1693" s="445"/>
      <c r="U1693" s="388"/>
      <c r="V1693" s="445"/>
      <c r="W1693" s="388"/>
      <c r="X1693" s="445"/>
      <c r="Y1693" s="364"/>
      <c r="Z1693" s="388"/>
      <c r="AA1693" s="364"/>
      <c r="AB1693" s="445"/>
      <c r="AC1693" s="388"/>
      <c r="AD1693" s="445"/>
      <c r="AE1693" s="364"/>
      <c r="AF1693" s="388"/>
      <c r="AG1693" s="364"/>
      <c r="AH1693" s="445"/>
      <c r="AI1693" s="388"/>
      <c r="AJ1693" s="445"/>
      <c r="AK1693" s="364"/>
      <c r="AL1693" s="388"/>
      <c r="AM1693" s="364"/>
      <c r="AN1693" s="445"/>
      <c r="AO1693" s="388"/>
      <c r="AP1693" s="445"/>
      <c r="AQ1693" s="434"/>
      <c r="AR1693" s="451"/>
      <c r="AS1693" s="434"/>
      <c r="AT1693" s="389"/>
      <c r="AU1693" s="435"/>
      <c r="AV1693" s="364"/>
      <c r="AW1693" s="389"/>
      <c r="AX1693" s="365"/>
      <c r="AY1693" s="366"/>
      <c r="AZ1693" s="358"/>
      <c r="BA1693" s="366"/>
      <c r="BB1693" s="358"/>
      <c r="BC1693" s="366"/>
      <c r="BD1693" s="367"/>
    </row>
    <row r="1694" spans="1:56" ht="21.75" thickBot="1" x14ac:dyDescent="0.4">
      <c r="A1694" s="368" t="s">
        <v>279</v>
      </c>
      <c r="B1694" s="369"/>
      <c r="C1694" s="372"/>
      <c r="D1694" s="814" t="s">
        <v>280</v>
      </c>
      <c r="E1694" s="815"/>
      <c r="F1694" s="373" t="str">
        <f>IF(B1690&gt;0,B1694/B1690,"")</f>
        <v/>
      </c>
      <c r="G1694" s="368" t="s">
        <v>281</v>
      </c>
      <c r="H1694" s="374"/>
      <c r="I1694" s="375" t="str">
        <f>IF(B1690&gt;0,(F1694-F1695)/F1695,"")</f>
        <v/>
      </c>
      <c r="J1694" s="355"/>
      <c r="Q1694" s="364"/>
      <c r="R1694" s="388"/>
      <c r="S1694" s="364"/>
      <c r="T1694" s="445"/>
      <c r="U1694" s="388"/>
      <c r="V1694" s="445"/>
      <c r="W1694" s="388"/>
      <c r="X1694" s="445"/>
      <c r="Y1694" s="364"/>
      <c r="Z1694" s="388"/>
      <c r="AA1694" s="364"/>
      <c r="AB1694" s="445"/>
      <c r="AC1694" s="388"/>
      <c r="AD1694" s="445"/>
      <c r="AE1694" s="364"/>
      <c r="AF1694" s="388"/>
      <c r="AG1694" s="364"/>
      <c r="AH1694" s="445"/>
      <c r="AI1694" s="388"/>
      <c r="AJ1694" s="445"/>
      <c r="AK1694" s="364"/>
      <c r="AL1694" s="388"/>
      <c r="AM1694" s="364"/>
      <c r="AN1694" s="445"/>
      <c r="AO1694" s="388"/>
      <c r="AP1694" s="445"/>
      <c r="AQ1694" s="434"/>
      <c r="AR1694" s="451"/>
      <c r="AS1694" s="434"/>
      <c r="AT1694" s="389"/>
      <c r="AU1694" s="435"/>
      <c r="AV1694" s="364"/>
      <c r="AW1694" s="389"/>
      <c r="AX1694" s="365"/>
      <c r="AY1694" s="366"/>
      <c r="AZ1694" s="358"/>
      <c r="BA1694" s="366"/>
      <c r="BB1694" s="358"/>
      <c r="BC1694" s="366"/>
      <c r="BD1694" s="367"/>
    </row>
    <row r="1695" spans="1:56" ht="21.75" thickBot="1" x14ac:dyDescent="0.4">
      <c r="A1695" s="368" t="s">
        <v>282</v>
      </c>
      <c r="B1695" s="369"/>
      <c r="C1695" s="372"/>
      <c r="D1695" s="814" t="s">
        <v>280</v>
      </c>
      <c r="E1695" s="815"/>
      <c r="F1695" s="373" t="str">
        <f>IF(B1691&gt;0,B1695/B1691,"")</f>
        <v/>
      </c>
      <c r="G1695" s="376"/>
      <c r="H1695" s="377"/>
      <c r="I1695" s="378"/>
      <c r="J1695" s="355"/>
      <c r="Q1695" s="364"/>
      <c r="R1695" s="388"/>
      <c r="S1695" s="364"/>
      <c r="T1695" s="445"/>
      <c r="U1695" s="388"/>
      <c r="V1695" s="445"/>
      <c r="W1695" s="388"/>
      <c r="X1695" s="445"/>
      <c r="Y1695" s="364"/>
      <c r="Z1695" s="388"/>
      <c r="AA1695" s="364"/>
      <c r="AB1695" s="445"/>
      <c r="AC1695" s="388"/>
      <c r="AD1695" s="445"/>
      <c r="AE1695" s="364"/>
      <c r="AF1695" s="388"/>
      <c r="AG1695" s="364"/>
      <c r="AH1695" s="445"/>
      <c r="AI1695" s="388"/>
      <c r="AJ1695" s="445"/>
      <c r="AK1695" s="364"/>
      <c r="AL1695" s="388"/>
      <c r="AM1695" s="364"/>
      <c r="AN1695" s="445"/>
      <c r="AO1695" s="388"/>
      <c r="AP1695" s="445"/>
      <c r="AQ1695" s="434"/>
      <c r="AR1695" s="451"/>
      <c r="AS1695" s="434"/>
      <c r="AT1695" s="389"/>
      <c r="AU1695" s="435"/>
      <c r="AV1695" s="364"/>
      <c r="AW1695" s="389"/>
      <c r="AX1695" s="365"/>
      <c r="AY1695" s="366"/>
      <c r="AZ1695" s="358"/>
      <c r="BA1695" s="366"/>
      <c r="BB1695" s="358"/>
      <c r="BC1695" s="366"/>
      <c r="BD1695" s="367"/>
    </row>
    <row r="1696" spans="1:56" ht="21.75" thickBot="1" x14ac:dyDescent="0.4">
      <c r="A1696" s="368" t="s">
        <v>283</v>
      </c>
      <c r="B1696" s="369"/>
      <c r="C1696" s="372"/>
      <c r="D1696" s="814" t="s">
        <v>280</v>
      </c>
      <c r="E1696" s="815"/>
      <c r="F1696" s="373" t="str">
        <f>IF(B1692&gt;0,B1696/B1692,"")</f>
        <v/>
      </c>
      <c r="G1696" s="368" t="s">
        <v>284</v>
      </c>
      <c r="H1696" s="374"/>
      <c r="I1696" s="375" t="str">
        <f>IF(B1691&gt;0,(F1696-F1695)/F1695,"")</f>
        <v/>
      </c>
      <c r="J1696" s="355"/>
      <c r="Q1696" s="364"/>
      <c r="R1696" s="388"/>
      <c r="S1696" s="364"/>
      <c r="T1696" s="445"/>
      <c r="U1696" s="388"/>
      <c r="V1696" s="445"/>
      <c r="W1696" s="388"/>
      <c r="X1696" s="445"/>
      <c r="Y1696" s="364"/>
      <c r="Z1696" s="388"/>
      <c r="AA1696" s="364"/>
      <c r="AB1696" s="445"/>
      <c r="AC1696" s="388"/>
      <c r="AD1696" s="445"/>
      <c r="AE1696" s="364"/>
      <c r="AF1696" s="388"/>
      <c r="AG1696" s="364"/>
      <c r="AH1696" s="445"/>
      <c r="AI1696" s="388"/>
      <c r="AJ1696" s="445"/>
      <c r="AK1696" s="364"/>
      <c r="AL1696" s="388"/>
      <c r="AM1696" s="364"/>
      <c r="AN1696" s="445"/>
      <c r="AO1696" s="388"/>
      <c r="AP1696" s="445"/>
      <c r="AQ1696" s="434"/>
      <c r="AR1696" s="451"/>
      <c r="AS1696" s="434"/>
      <c r="AT1696" s="389"/>
      <c r="AU1696" s="435"/>
      <c r="AV1696" s="364"/>
      <c r="AW1696" s="389"/>
      <c r="AX1696" s="365"/>
      <c r="AY1696" s="366"/>
      <c r="AZ1696" s="358"/>
      <c r="BA1696" s="366"/>
      <c r="BB1696" s="358"/>
      <c r="BC1696" s="366"/>
      <c r="BD1696" s="367"/>
    </row>
    <row r="1697" spans="1:56" ht="21.75" thickBot="1" x14ac:dyDescent="0.4">
      <c r="A1697" s="368" t="s">
        <v>285</v>
      </c>
      <c r="B1697" s="369"/>
      <c r="C1697" s="372"/>
      <c r="D1697" s="814" t="s">
        <v>280</v>
      </c>
      <c r="E1697" s="815"/>
      <c r="F1697" s="373" t="str">
        <f>IF(B1693&gt;0,B1697/B1693,"")</f>
        <v/>
      </c>
      <c r="G1697" s="368" t="s">
        <v>286</v>
      </c>
      <c r="H1697" s="374"/>
      <c r="I1697" s="375" t="str">
        <f>IF(B1692&gt;0,(F1697-F1695)/F1695,"")</f>
        <v/>
      </c>
      <c r="J1697" s="355"/>
      <c r="Q1697" s="364"/>
      <c r="R1697" s="388"/>
      <c r="S1697" s="364"/>
      <c r="T1697" s="445"/>
      <c r="U1697" s="388"/>
      <c r="V1697" s="445"/>
      <c r="W1697" s="388"/>
      <c r="X1697" s="445"/>
      <c r="Y1697" s="364"/>
      <c r="Z1697" s="388"/>
      <c r="AA1697" s="364"/>
      <c r="AB1697" s="445"/>
      <c r="AC1697" s="388"/>
      <c r="AD1697" s="445"/>
      <c r="AE1697" s="364"/>
      <c r="AF1697" s="388"/>
      <c r="AG1697" s="364"/>
      <c r="AH1697" s="445"/>
      <c r="AI1697" s="388"/>
      <c r="AJ1697" s="445"/>
      <c r="AK1697" s="364"/>
      <c r="AL1697" s="388"/>
      <c r="AM1697" s="364"/>
      <c r="AN1697" s="445"/>
      <c r="AO1697" s="388"/>
      <c r="AP1697" s="445"/>
      <c r="AQ1697" s="434"/>
      <c r="AR1697" s="451"/>
      <c r="AS1697" s="434"/>
      <c r="AT1697" s="389"/>
      <c r="AU1697" s="435"/>
      <c r="AV1697" s="364"/>
      <c r="AW1697" s="389"/>
      <c r="AX1697" s="365"/>
      <c r="AY1697" s="366"/>
      <c r="AZ1697" s="358"/>
      <c r="BA1697" s="366"/>
      <c r="BB1697" s="358"/>
      <c r="BC1697" s="366"/>
      <c r="BD1697" s="367"/>
    </row>
    <row r="1698" spans="1:56" ht="21.75" thickBot="1" x14ac:dyDescent="0.4">
      <c r="A1698" s="368" t="s">
        <v>287</v>
      </c>
      <c r="B1698" s="369"/>
      <c r="C1698" s="372"/>
      <c r="D1698" s="814" t="s">
        <v>288</v>
      </c>
      <c r="E1698" s="815"/>
      <c r="F1698" s="373" t="str">
        <f>IF(B1694&gt;0,B1698/B1690,"")</f>
        <v/>
      </c>
      <c r="G1698" s="368" t="s">
        <v>281</v>
      </c>
      <c r="H1698" s="374"/>
      <c r="I1698" s="375" t="str">
        <f>IF(B1694&gt;0,(F1698-F1699)/F1699,"")</f>
        <v/>
      </c>
      <c r="J1698" s="355"/>
      <c r="Q1698" s="364"/>
      <c r="R1698" s="388"/>
      <c r="S1698" s="364"/>
      <c r="T1698" s="445"/>
      <c r="U1698" s="388"/>
      <c r="V1698" s="445"/>
      <c r="W1698" s="388"/>
      <c r="X1698" s="445"/>
      <c r="Y1698" s="364"/>
      <c r="Z1698" s="388"/>
      <c r="AA1698" s="364"/>
      <c r="AB1698" s="445"/>
      <c r="AC1698" s="388"/>
      <c r="AD1698" s="445"/>
      <c r="AE1698" s="364"/>
      <c r="AF1698" s="388"/>
      <c r="AG1698" s="364"/>
      <c r="AH1698" s="445"/>
      <c r="AI1698" s="388"/>
      <c r="AJ1698" s="445"/>
      <c r="AK1698" s="364"/>
      <c r="AL1698" s="388"/>
      <c r="AM1698" s="364"/>
      <c r="AN1698" s="445"/>
      <c r="AO1698" s="388"/>
      <c r="AP1698" s="445"/>
      <c r="AQ1698" s="434"/>
      <c r="AR1698" s="451"/>
      <c r="AS1698" s="434"/>
      <c r="AT1698" s="389"/>
      <c r="AU1698" s="435"/>
      <c r="AV1698" s="364"/>
      <c r="AW1698" s="389"/>
      <c r="AX1698" s="365"/>
      <c r="AY1698" s="366"/>
      <c r="AZ1698" s="358"/>
      <c r="BA1698" s="366"/>
      <c r="BB1698" s="358"/>
      <c r="BC1698" s="366"/>
      <c r="BD1698" s="367"/>
    </row>
    <row r="1699" spans="1:56" ht="21.75" thickBot="1" x14ac:dyDescent="0.4">
      <c r="A1699" s="368" t="s">
        <v>289</v>
      </c>
      <c r="B1699" s="369"/>
      <c r="C1699" s="372"/>
      <c r="D1699" s="816" t="s">
        <v>288</v>
      </c>
      <c r="E1699" s="817"/>
      <c r="F1699" s="373" t="str">
        <f>IF(B1695&gt;0,B1699/B1691,"")</f>
        <v/>
      </c>
      <c r="G1699" s="379"/>
      <c r="H1699" s="372"/>
      <c r="I1699" s="380"/>
      <c r="J1699" s="355"/>
      <c r="Q1699" s="364"/>
      <c r="R1699" s="388"/>
      <c r="S1699" s="364"/>
      <c r="T1699" s="445"/>
      <c r="U1699" s="388"/>
      <c r="V1699" s="445"/>
      <c r="W1699" s="388"/>
      <c r="X1699" s="445"/>
      <c r="Y1699" s="364"/>
      <c r="Z1699" s="388"/>
      <c r="AA1699" s="364"/>
      <c r="AB1699" s="445"/>
      <c r="AC1699" s="388"/>
      <c r="AD1699" s="445"/>
      <c r="AE1699" s="364"/>
      <c r="AF1699" s="388"/>
      <c r="AG1699" s="364"/>
      <c r="AH1699" s="445"/>
      <c r="AI1699" s="388"/>
      <c r="AJ1699" s="445"/>
      <c r="AK1699" s="364"/>
      <c r="AL1699" s="388"/>
      <c r="AM1699" s="364"/>
      <c r="AN1699" s="445"/>
      <c r="AO1699" s="388"/>
      <c r="AP1699" s="445"/>
      <c r="AQ1699" s="434"/>
      <c r="AR1699" s="451"/>
      <c r="AS1699" s="434"/>
      <c r="AT1699" s="389"/>
      <c r="AU1699" s="435"/>
      <c r="AV1699" s="364"/>
      <c r="AW1699" s="389"/>
      <c r="AX1699" s="365"/>
      <c r="AY1699" s="366"/>
      <c r="AZ1699" s="358"/>
      <c r="BA1699" s="366"/>
      <c r="BB1699" s="358"/>
      <c r="BC1699" s="366"/>
      <c r="BD1699" s="367"/>
    </row>
    <row r="1700" spans="1:56" ht="21.75" thickBot="1" x14ac:dyDescent="0.4">
      <c r="A1700" s="368" t="s">
        <v>290</v>
      </c>
      <c r="B1700" s="369"/>
      <c r="C1700" s="372"/>
      <c r="D1700" s="814" t="s">
        <v>288</v>
      </c>
      <c r="E1700" s="815"/>
      <c r="F1700" s="373" t="str">
        <f>IF(B1696&gt;0,B1700/B1692,"")</f>
        <v/>
      </c>
      <c r="G1700" s="368" t="s">
        <v>284</v>
      </c>
      <c r="H1700" s="374"/>
      <c r="I1700" s="375" t="str">
        <f>IF(B1695&gt;0,(F1700-F1699)/F1699,"")</f>
        <v/>
      </c>
      <c r="J1700" s="355"/>
      <c r="Q1700" s="364"/>
      <c r="R1700" s="388"/>
      <c r="S1700" s="364"/>
      <c r="T1700" s="445"/>
      <c r="U1700" s="388"/>
      <c r="V1700" s="445"/>
      <c r="W1700" s="388"/>
      <c r="X1700" s="445"/>
      <c r="Y1700" s="364"/>
      <c r="Z1700" s="388"/>
      <c r="AA1700" s="364"/>
      <c r="AB1700" s="445"/>
      <c r="AC1700" s="388"/>
      <c r="AD1700" s="445"/>
      <c r="AE1700" s="364"/>
      <c r="AF1700" s="388"/>
      <c r="AG1700" s="364"/>
      <c r="AH1700" s="445"/>
      <c r="AI1700" s="388"/>
      <c r="AJ1700" s="445"/>
      <c r="AK1700" s="364"/>
      <c r="AL1700" s="388"/>
      <c r="AM1700" s="364"/>
      <c r="AN1700" s="445"/>
      <c r="AO1700" s="388"/>
      <c r="AP1700" s="445"/>
      <c r="AQ1700" s="434"/>
      <c r="AR1700" s="451"/>
      <c r="AS1700" s="434"/>
      <c r="AT1700" s="389"/>
      <c r="AU1700" s="435"/>
      <c r="AV1700" s="364"/>
      <c r="AW1700" s="389"/>
      <c r="AX1700" s="365"/>
      <c r="AY1700" s="366"/>
      <c r="AZ1700" s="358"/>
      <c r="BA1700" s="366"/>
      <c r="BB1700" s="358"/>
      <c r="BC1700" s="366"/>
      <c r="BD1700" s="367"/>
    </row>
    <row r="1701" spans="1:56" ht="21.75" thickBot="1" x14ac:dyDescent="0.4">
      <c r="A1701" s="368" t="s">
        <v>291</v>
      </c>
      <c r="B1701" s="369"/>
      <c r="C1701" s="372"/>
      <c r="D1701" s="814" t="s">
        <v>288</v>
      </c>
      <c r="E1701" s="815"/>
      <c r="F1701" s="373" t="str">
        <f>IF(B1697&gt;0,B1701/B1693,"")</f>
        <v/>
      </c>
      <c r="G1701" s="368" t="s">
        <v>286</v>
      </c>
      <c r="H1701" s="374"/>
      <c r="I1701" s="375" t="str">
        <f>IF(B1696&gt;0,(F1701-F1699)/F1699,"")</f>
        <v/>
      </c>
      <c r="J1701" s="355"/>
      <c r="Q1701" s="364"/>
      <c r="R1701" s="388"/>
      <c r="S1701" s="364"/>
      <c r="T1701" s="445"/>
      <c r="U1701" s="388"/>
      <c r="V1701" s="445"/>
      <c r="W1701" s="388"/>
      <c r="X1701" s="445"/>
      <c r="Y1701" s="364"/>
      <c r="Z1701" s="388"/>
      <c r="AA1701" s="364"/>
      <c r="AB1701" s="445"/>
      <c r="AC1701" s="388"/>
      <c r="AD1701" s="445"/>
      <c r="AE1701" s="364"/>
      <c r="AF1701" s="388"/>
      <c r="AG1701" s="364"/>
      <c r="AH1701" s="445"/>
      <c r="AI1701" s="388"/>
      <c r="AJ1701" s="445"/>
      <c r="AK1701" s="364"/>
      <c r="AL1701" s="388"/>
      <c r="AM1701" s="364"/>
      <c r="AN1701" s="445"/>
      <c r="AO1701" s="388"/>
      <c r="AP1701" s="445"/>
      <c r="AQ1701" s="434"/>
      <c r="AR1701" s="451"/>
      <c r="AS1701" s="434"/>
      <c r="AT1701" s="389"/>
      <c r="AU1701" s="435"/>
      <c r="AV1701" s="364"/>
      <c r="AW1701" s="389"/>
      <c r="AX1701" s="365"/>
      <c r="AY1701" s="366"/>
      <c r="AZ1701" s="358"/>
      <c r="BA1701" s="366"/>
      <c r="BB1701" s="358"/>
      <c r="BC1701" s="366"/>
      <c r="BD1701" s="367"/>
    </row>
    <row r="1702" spans="1:56" ht="21.75" thickBot="1" x14ac:dyDescent="0.4">
      <c r="A1702" s="368" t="s">
        <v>292</v>
      </c>
      <c r="B1702" s="381"/>
      <c r="C1702" s="372"/>
      <c r="D1702" s="368" t="s">
        <v>281</v>
      </c>
      <c r="E1702" s="374"/>
      <c r="F1702" s="375" t="str">
        <f>IF(B1702&gt;0,(B1702-B1703)/B1703,"")</f>
        <v/>
      </c>
      <c r="G1702" s="355"/>
      <c r="H1702" s="355"/>
      <c r="I1702" s="355"/>
      <c r="J1702" s="355"/>
      <c r="Q1702" s="364"/>
      <c r="R1702" s="388"/>
      <c r="S1702" s="364"/>
      <c r="T1702" s="445"/>
      <c r="U1702" s="388"/>
      <c r="V1702" s="445"/>
      <c r="W1702" s="388"/>
      <c r="X1702" s="445"/>
      <c r="Y1702" s="364"/>
      <c r="Z1702" s="388"/>
      <c r="AA1702" s="364"/>
      <c r="AB1702" s="445"/>
      <c r="AC1702" s="388"/>
      <c r="AD1702" s="445"/>
      <c r="AE1702" s="364"/>
      <c r="AF1702" s="388"/>
      <c r="AG1702" s="364"/>
      <c r="AH1702" s="445"/>
      <c r="AI1702" s="388"/>
      <c r="AJ1702" s="445"/>
      <c r="AK1702" s="364"/>
      <c r="AL1702" s="388"/>
      <c r="AM1702" s="364"/>
      <c r="AN1702" s="445"/>
      <c r="AO1702" s="388"/>
      <c r="AP1702" s="445"/>
      <c r="AQ1702" s="434"/>
      <c r="AR1702" s="451"/>
      <c r="AS1702" s="434"/>
      <c r="AT1702" s="389"/>
      <c r="AU1702" s="435"/>
      <c r="AV1702" s="364"/>
      <c r="AW1702" s="389"/>
      <c r="AX1702" s="365"/>
      <c r="AY1702" s="366"/>
      <c r="AZ1702" s="358"/>
      <c r="BA1702" s="366"/>
      <c r="BB1702" s="358"/>
      <c r="BC1702" s="366"/>
      <c r="BD1702" s="367"/>
    </row>
    <row r="1703" spans="1:56" ht="21.75" thickBot="1" x14ac:dyDescent="0.4">
      <c r="A1703" s="368" t="s">
        <v>293</v>
      </c>
      <c r="B1703" s="381"/>
      <c r="C1703" s="372"/>
      <c r="D1703" s="382"/>
      <c r="E1703" s="372"/>
      <c r="F1703" s="380"/>
      <c r="G1703" s="355"/>
      <c r="H1703" s="355"/>
      <c r="I1703" s="355"/>
      <c r="J1703" s="355"/>
      <c r="Q1703" s="364"/>
      <c r="R1703" s="388"/>
      <c r="S1703" s="364"/>
      <c r="T1703" s="445"/>
      <c r="U1703" s="388"/>
      <c r="V1703" s="445"/>
      <c r="W1703" s="388"/>
      <c r="X1703" s="445"/>
      <c r="Y1703" s="364"/>
      <c r="Z1703" s="388"/>
      <c r="AA1703" s="364"/>
      <c r="AB1703" s="445"/>
      <c r="AC1703" s="388"/>
      <c r="AD1703" s="445"/>
      <c r="AE1703" s="364"/>
      <c r="AF1703" s="388"/>
      <c r="AG1703" s="364"/>
      <c r="AH1703" s="445"/>
      <c r="AI1703" s="388"/>
      <c r="AJ1703" s="445"/>
      <c r="AK1703" s="364"/>
      <c r="AL1703" s="388"/>
      <c r="AM1703" s="364"/>
      <c r="AN1703" s="445"/>
      <c r="AO1703" s="388"/>
      <c r="AP1703" s="445"/>
      <c r="AQ1703" s="434"/>
      <c r="AR1703" s="451"/>
      <c r="AS1703" s="434"/>
      <c r="AT1703" s="389"/>
      <c r="AU1703" s="435"/>
      <c r="AV1703" s="364"/>
      <c r="AW1703" s="389"/>
      <c r="AX1703" s="365"/>
      <c r="AY1703" s="366"/>
      <c r="AZ1703" s="358"/>
      <c r="BA1703" s="366"/>
      <c r="BB1703" s="358"/>
      <c r="BC1703" s="366"/>
      <c r="BD1703" s="367"/>
    </row>
    <row r="1704" spans="1:56" ht="21.75" thickBot="1" x14ac:dyDescent="0.4">
      <c r="A1704" s="368" t="s">
        <v>294</v>
      </c>
      <c r="B1704" s="381"/>
      <c r="C1704" s="372"/>
      <c r="D1704" s="368" t="s">
        <v>284</v>
      </c>
      <c r="E1704" s="374"/>
      <c r="F1704" s="375" t="str">
        <f>IF(B1704&gt;0,(B1704-B1703)/B1703,"")</f>
        <v/>
      </c>
      <c r="G1704" s="355"/>
      <c r="H1704" s="355"/>
      <c r="I1704" s="355"/>
      <c r="J1704" s="355"/>
      <c r="Q1704" s="364"/>
      <c r="R1704" s="388"/>
      <c r="S1704" s="364"/>
      <c r="T1704" s="445"/>
      <c r="U1704" s="388"/>
      <c r="V1704" s="445"/>
      <c r="W1704" s="388"/>
      <c r="X1704" s="445"/>
      <c r="Y1704" s="364"/>
      <c r="Z1704" s="388"/>
      <c r="AA1704" s="364"/>
      <c r="AB1704" s="445"/>
      <c r="AC1704" s="388"/>
      <c r="AD1704" s="445"/>
      <c r="AE1704" s="364"/>
      <c r="AF1704" s="388"/>
      <c r="AG1704" s="364"/>
      <c r="AH1704" s="445"/>
      <c r="AI1704" s="388"/>
      <c r="AJ1704" s="445"/>
      <c r="AK1704" s="364"/>
      <c r="AL1704" s="388"/>
      <c r="AM1704" s="364"/>
      <c r="AN1704" s="445"/>
      <c r="AO1704" s="388"/>
      <c r="AP1704" s="445"/>
      <c r="AQ1704" s="434"/>
      <c r="AR1704" s="451"/>
      <c r="AS1704" s="434"/>
      <c r="AT1704" s="389"/>
      <c r="AU1704" s="435"/>
      <c r="AV1704" s="364"/>
      <c r="AW1704" s="389"/>
      <c r="AX1704" s="365"/>
      <c r="AY1704" s="366"/>
      <c r="AZ1704" s="358"/>
      <c r="BA1704" s="366"/>
      <c r="BB1704" s="358"/>
      <c r="BC1704" s="366"/>
      <c r="BD1704" s="367"/>
    </row>
    <row r="1705" spans="1:56" ht="21.75" thickBot="1" x14ac:dyDescent="0.4">
      <c r="A1705" s="368" t="s">
        <v>295</v>
      </c>
      <c r="B1705" s="381"/>
      <c r="C1705" s="372"/>
      <c r="D1705" s="368" t="s">
        <v>286</v>
      </c>
      <c r="E1705" s="374"/>
      <c r="F1705" s="375" t="str">
        <f>IF(B1705&gt;0,(B1705-B1703)/B1703,"")</f>
        <v/>
      </c>
      <c r="G1705" s="355"/>
      <c r="H1705" s="355"/>
      <c r="I1705" s="355"/>
      <c r="J1705" s="355"/>
      <c r="Q1705" s="364"/>
      <c r="R1705" s="388"/>
      <c r="S1705" s="364"/>
      <c r="T1705" s="445"/>
      <c r="U1705" s="388"/>
      <c r="V1705" s="445"/>
      <c r="W1705" s="388"/>
      <c r="X1705" s="445"/>
      <c r="Y1705" s="364"/>
      <c r="Z1705" s="388"/>
      <c r="AA1705" s="364"/>
      <c r="AB1705" s="445"/>
      <c r="AC1705" s="388"/>
      <c r="AD1705" s="445"/>
      <c r="AE1705" s="364"/>
      <c r="AF1705" s="388"/>
      <c r="AG1705" s="364"/>
      <c r="AH1705" s="445"/>
      <c r="AI1705" s="388"/>
      <c r="AJ1705" s="445"/>
      <c r="AK1705" s="364"/>
      <c r="AL1705" s="388"/>
      <c r="AM1705" s="364"/>
      <c r="AN1705" s="445"/>
      <c r="AO1705" s="388"/>
      <c r="AP1705" s="445"/>
      <c r="AQ1705" s="434"/>
      <c r="AR1705" s="451"/>
      <c r="AS1705" s="434"/>
      <c r="AT1705" s="389"/>
      <c r="AU1705" s="435"/>
      <c r="AV1705" s="364"/>
      <c r="AW1705" s="389"/>
      <c r="AX1705" s="365"/>
      <c r="AY1705" s="366"/>
      <c r="AZ1705" s="358"/>
      <c r="BA1705" s="366"/>
      <c r="BB1705" s="358"/>
      <c r="BC1705" s="366"/>
      <c r="BD1705" s="367"/>
    </row>
    <row r="1706" spans="1:56" ht="21.75" thickBot="1" x14ac:dyDescent="0.4">
      <c r="A1706" s="355"/>
      <c r="B1706" s="355"/>
      <c r="C1706" s="355"/>
      <c r="D1706" s="355"/>
      <c r="E1706" s="355"/>
      <c r="F1706" s="383"/>
      <c r="G1706" s="355"/>
      <c r="H1706" s="823" t="s">
        <v>296</v>
      </c>
      <c r="I1706" s="823"/>
      <c r="J1706" s="355"/>
      <c r="Q1706" s="364"/>
      <c r="R1706" s="388"/>
      <c r="S1706" s="364"/>
      <c r="T1706" s="445"/>
      <c r="U1706" s="388"/>
      <c r="V1706" s="445"/>
      <c r="W1706" s="388"/>
      <c r="X1706" s="445"/>
      <c r="Y1706" s="364"/>
      <c r="Z1706" s="388"/>
      <c r="AA1706" s="364"/>
      <c r="AB1706" s="445"/>
      <c r="AC1706" s="388"/>
      <c r="AD1706" s="445"/>
      <c r="AE1706" s="364"/>
      <c r="AF1706" s="388"/>
      <c r="AG1706" s="364"/>
      <c r="AH1706" s="445"/>
      <c r="AI1706" s="388"/>
      <c r="AJ1706" s="445"/>
      <c r="AK1706" s="364"/>
      <c r="AL1706" s="388"/>
      <c r="AM1706" s="364"/>
      <c r="AN1706" s="445"/>
      <c r="AO1706" s="388"/>
      <c r="AP1706" s="445"/>
      <c r="AQ1706" s="434"/>
      <c r="AR1706" s="451"/>
      <c r="AS1706" s="434"/>
      <c r="AT1706" s="389"/>
      <c r="AU1706" s="435"/>
      <c r="AV1706" s="364"/>
      <c r="AW1706" s="389"/>
      <c r="AX1706" s="365"/>
      <c r="AY1706" s="366"/>
      <c r="AZ1706" s="358"/>
      <c r="BA1706" s="366"/>
      <c r="BB1706" s="358"/>
      <c r="BC1706" s="366"/>
      <c r="BD1706" s="367"/>
    </row>
    <row r="1707" spans="1:56" ht="21.75" thickBot="1" x14ac:dyDescent="0.4">
      <c r="A1707" s="368" t="s">
        <v>297</v>
      </c>
      <c r="B1707" s="820"/>
      <c r="C1707" s="821"/>
      <c r="D1707" s="821"/>
      <c r="E1707" s="821"/>
      <c r="F1707" s="821"/>
      <c r="G1707" s="822"/>
      <c r="H1707" s="819"/>
      <c r="I1707" s="819"/>
      <c r="J1707" s="355"/>
      <c r="Q1707" s="364"/>
      <c r="R1707" s="388"/>
      <c r="S1707" s="364"/>
      <c r="T1707" s="445"/>
      <c r="U1707" s="388"/>
      <c r="V1707" s="445"/>
      <c r="W1707" s="388"/>
      <c r="X1707" s="445"/>
      <c r="Y1707" s="364"/>
      <c r="Z1707" s="388"/>
      <c r="AA1707" s="364"/>
      <c r="AB1707" s="445"/>
      <c r="AC1707" s="388"/>
      <c r="AD1707" s="445"/>
      <c r="AE1707" s="364"/>
      <c r="AF1707" s="388"/>
      <c r="AG1707" s="364"/>
      <c r="AH1707" s="445"/>
      <c r="AI1707" s="388"/>
      <c r="AJ1707" s="445"/>
      <c r="AK1707" s="364"/>
      <c r="AL1707" s="388"/>
      <c r="AM1707" s="364"/>
      <c r="AN1707" s="445"/>
      <c r="AO1707" s="388"/>
      <c r="AP1707" s="445"/>
      <c r="AQ1707" s="434"/>
      <c r="AR1707" s="451"/>
      <c r="AS1707" s="434"/>
      <c r="AT1707" s="389"/>
      <c r="AU1707" s="435"/>
      <c r="AV1707" s="364"/>
      <c r="AW1707" s="389"/>
      <c r="AX1707" s="365"/>
      <c r="AY1707" s="366"/>
      <c r="AZ1707" s="358"/>
      <c r="BA1707" s="366"/>
      <c r="BB1707" s="358"/>
      <c r="BC1707" s="366"/>
      <c r="BD1707" s="367"/>
    </row>
    <row r="1708" spans="1:56" ht="21.75" thickBot="1" x14ac:dyDescent="0.4">
      <c r="A1708" s="368" t="s">
        <v>299</v>
      </c>
      <c r="B1708" s="820"/>
      <c r="C1708" s="821"/>
      <c r="D1708" s="821"/>
      <c r="E1708" s="821"/>
      <c r="F1708" s="821"/>
      <c r="G1708" s="822"/>
      <c r="H1708" s="819"/>
      <c r="I1708" s="819"/>
      <c r="J1708" s="355"/>
      <c r="Q1708" s="364"/>
      <c r="R1708" s="388"/>
      <c r="S1708" s="364"/>
      <c r="T1708" s="445"/>
      <c r="U1708" s="388"/>
      <c r="V1708" s="445"/>
      <c r="W1708" s="388"/>
      <c r="X1708" s="445"/>
      <c r="Y1708" s="364"/>
      <c r="Z1708" s="388"/>
      <c r="AA1708" s="364"/>
      <c r="AB1708" s="445"/>
      <c r="AC1708" s="388"/>
      <c r="AD1708" s="445"/>
      <c r="AE1708" s="364"/>
      <c r="AF1708" s="388"/>
      <c r="AG1708" s="364"/>
      <c r="AH1708" s="445"/>
      <c r="AI1708" s="388"/>
      <c r="AJ1708" s="445"/>
      <c r="AK1708" s="364"/>
      <c r="AL1708" s="388"/>
      <c r="AM1708" s="364"/>
      <c r="AN1708" s="445"/>
      <c r="AO1708" s="388"/>
      <c r="AP1708" s="445"/>
      <c r="AQ1708" s="434"/>
      <c r="AR1708" s="451"/>
      <c r="AS1708" s="434"/>
      <c r="AT1708" s="389"/>
      <c r="AU1708" s="435"/>
      <c r="AV1708" s="364"/>
      <c r="AW1708" s="389"/>
      <c r="AX1708" s="365"/>
      <c r="AY1708" s="366"/>
      <c r="AZ1708" s="358"/>
      <c r="BA1708" s="366"/>
      <c r="BB1708" s="358"/>
      <c r="BC1708" s="366"/>
      <c r="BD1708" s="367"/>
    </row>
    <row r="1709" spans="1:56" ht="21.75" thickBot="1" x14ac:dyDescent="0.4">
      <c r="A1709" s="368" t="s">
        <v>301</v>
      </c>
      <c r="B1709" s="820"/>
      <c r="C1709" s="821"/>
      <c r="D1709" s="821"/>
      <c r="E1709" s="821"/>
      <c r="F1709" s="821"/>
      <c r="G1709" s="822"/>
      <c r="H1709" s="819"/>
      <c r="I1709" s="819"/>
      <c r="J1709" s="355"/>
      <c r="Q1709" s="364"/>
      <c r="R1709" s="388"/>
      <c r="S1709" s="364"/>
      <c r="T1709" s="445"/>
      <c r="U1709" s="388"/>
      <c r="V1709" s="445"/>
      <c r="W1709" s="388"/>
      <c r="X1709" s="445"/>
      <c r="Y1709" s="364"/>
      <c r="Z1709" s="388"/>
      <c r="AA1709" s="364"/>
      <c r="AB1709" s="445"/>
      <c r="AC1709" s="388"/>
      <c r="AD1709" s="445"/>
      <c r="AE1709" s="364"/>
      <c r="AF1709" s="388"/>
      <c r="AG1709" s="364"/>
      <c r="AH1709" s="445"/>
      <c r="AI1709" s="388"/>
      <c r="AJ1709" s="445"/>
      <c r="AK1709" s="364"/>
      <c r="AL1709" s="388"/>
      <c r="AM1709" s="364"/>
      <c r="AN1709" s="445"/>
      <c r="AO1709" s="388"/>
      <c r="AP1709" s="445"/>
      <c r="AQ1709" s="434"/>
      <c r="AR1709" s="451"/>
      <c r="AS1709" s="434"/>
      <c r="AT1709" s="389"/>
      <c r="AU1709" s="435"/>
      <c r="AV1709" s="364"/>
      <c r="AW1709" s="389"/>
      <c r="AX1709" s="365"/>
      <c r="AY1709" s="366"/>
      <c r="AZ1709" s="358"/>
      <c r="BA1709" s="366"/>
      <c r="BB1709" s="358"/>
      <c r="BC1709" s="366"/>
      <c r="BD1709" s="367"/>
    </row>
    <row r="1710" spans="1:56" ht="21.75" thickBot="1" x14ac:dyDescent="0.4">
      <c r="A1710" s="368" t="s">
        <v>302</v>
      </c>
      <c r="B1710" s="820"/>
      <c r="C1710" s="821"/>
      <c r="D1710" s="821"/>
      <c r="E1710" s="821"/>
      <c r="F1710" s="821"/>
      <c r="G1710" s="822"/>
      <c r="H1710" s="819"/>
      <c r="I1710" s="819"/>
      <c r="J1710" s="355"/>
      <c r="Q1710" s="364"/>
      <c r="R1710" s="388"/>
      <c r="S1710" s="364"/>
      <c r="T1710" s="445"/>
      <c r="U1710" s="388"/>
      <c r="V1710" s="445"/>
      <c r="W1710" s="388"/>
      <c r="X1710" s="445"/>
      <c r="Y1710" s="364"/>
      <c r="Z1710" s="388"/>
      <c r="AA1710" s="364"/>
      <c r="AB1710" s="445"/>
      <c r="AC1710" s="388"/>
      <c r="AD1710" s="445"/>
      <c r="AE1710" s="364"/>
      <c r="AF1710" s="388"/>
      <c r="AG1710" s="364"/>
      <c r="AH1710" s="445"/>
      <c r="AI1710" s="388"/>
      <c r="AJ1710" s="445"/>
      <c r="AK1710" s="364"/>
      <c r="AL1710" s="388"/>
      <c r="AM1710" s="364"/>
      <c r="AN1710" s="445"/>
      <c r="AO1710" s="388"/>
      <c r="AP1710" s="445"/>
      <c r="AQ1710" s="434"/>
      <c r="AR1710" s="451"/>
      <c r="AS1710" s="434"/>
      <c r="AT1710" s="389"/>
      <c r="AU1710" s="435"/>
      <c r="AV1710" s="364"/>
      <c r="AW1710" s="389"/>
      <c r="AX1710" s="365"/>
      <c r="AY1710" s="366"/>
      <c r="AZ1710" s="358"/>
      <c r="BA1710" s="366"/>
      <c r="BB1710" s="358"/>
      <c r="BC1710" s="366"/>
      <c r="BD1710" s="367"/>
    </row>
    <row r="1711" spans="1:56" ht="21.75" thickBot="1" x14ac:dyDescent="0.4">
      <c r="A1711" s="368" t="s">
        <v>303</v>
      </c>
      <c r="B1711" s="820"/>
      <c r="C1711" s="821"/>
      <c r="D1711" s="821"/>
      <c r="E1711" s="821"/>
      <c r="F1711" s="821"/>
      <c r="G1711" s="822"/>
      <c r="H1711" s="819"/>
      <c r="I1711" s="819"/>
      <c r="J1711" s="355"/>
      <c r="Q1711" s="364"/>
      <c r="R1711" s="388"/>
      <c r="S1711" s="364"/>
      <c r="T1711" s="445"/>
      <c r="U1711" s="388"/>
      <c r="V1711" s="445"/>
      <c r="W1711" s="388"/>
      <c r="X1711" s="445"/>
      <c r="Y1711" s="364"/>
      <c r="Z1711" s="388"/>
      <c r="AA1711" s="364"/>
      <c r="AB1711" s="445"/>
      <c r="AC1711" s="388"/>
      <c r="AD1711" s="445"/>
      <c r="AE1711" s="364"/>
      <c r="AF1711" s="388"/>
      <c r="AG1711" s="364"/>
      <c r="AH1711" s="445"/>
      <c r="AI1711" s="388"/>
      <c r="AJ1711" s="445"/>
      <c r="AK1711" s="364"/>
      <c r="AL1711" s="388"/>
      <c r="AM1711" s="364"/>
      <c r="AN1711" s="445"/>
      <c r="AO1711" s="388"/>
      <c r="AP1711" s="445"/>
      <c r="AQ1711" s="434"/>
      <c r="AR1711" s="451"/>
      <c r="AS1711" s="434"/>
      <c r="AT1711" s="389"/>
      <c r="AU1711" s="435"/>
      <c r="AV1711" s="364"/>
      <c r="AW1711" s="389"/>
      <c r="AX1711" s="365"/>
      <c r="AY1711" s="366"/>
      <c r="AZ1711" s="358"/>
      <c r="BA1711" s="366"/>
      <c r="BB1711" s="358"/>
      <c r="BC1711" s="366"/>
      <c r="BD1711" s="367"/>
    </row>
    <row r="1712" spans="1:56" ht="21.75" thickBot="1" x14ac:dyDescent="0.4">
      <c r="A1712" s="368" t="s">
        <v>305</v>
      </c>
      <c r="B1712" s="820"/>
      <c r="C1712" s="821"/>
      <c r="D1712" s="821"/>
      <c r="E1712" s="821"/>
      <c r="F1712" s="821"/>
      <c r="G1712" s="822"/>
      <c r="H1712" s="819"/>
      <c r="I1712" s="819"/>
      <c r="J1712" s="355"/>
      <c r="Q1712" s="364"/>
      <c r="R1712" s="388"/>
      <c r="S1712" s="364"/>
      <c r="T1712" s="445"/>
      <c r="U1712" s="388"/>
      <c r="V1712" s="445"/>
      <c r="W1712" s="388"/>
      <c r="X1712" s="445"/>
      <c r="Y1712" s="364"/>
      <c r="Z1712" s="388"/>
      <c r="AA1712" s="364"/>
      <c r="AB1712" s="445"/>
      <c r="AC1712" s="388"/>
      <c r="AD1712" s="445"/>
      <c r="AE1712" s="364"/>
      <c r="AF1712" s="388"/>
      <c r="AG1712" s="364"/>
      <c r="AH1712" s="445"/>
      <c r="AI1712" s="388"/>
      <c r="AJ1712" s="445"/>
      <c r="AK1712" s="364"/>
      <c r="AL1712" s="388"/>
      <c r="AM1712" s="364"/>
      <c r="AN1712" s="445"/>
      <c r="AO1712" s="388"/>
      <c r="AP1712" s="445"/>
      <c r="AQ1712" s="434"/>
      <c r="AR1712" s="451"/>
      <c r="AS1712" s="434"/>
      <c r="AT1712" s="389"/>
      <c r="AU1712" s="435"/>
      <c r="AV1712" s="364"/>
      <c r="AW1712" s="389"/>
      <c r="AX1712" s="365"/>
      <c r="AY1712" s="366"/>
      <c r="AZ1712" s="358"/>
      <c r="BA1712" s="366"/>
      <c r="BB1712" s="358"/>
      <c r="BC1712" s="366"/>
      <c r="BD1712" s="367"/>
    </row>
    <row r="1713" spans="1:56" ht="36" x14ac:dyDescent="0.35">
      <c r="A1713" s="818" t="str">
        <f>CONCATENATE("Voluntário",J1713)</f>
        <v>Voluntário60</v>
      </c>
      <c r="B1713" s="818"/>
      <c r="C1713" s="818"/>
      <c r="D1713" s="818"/>
      <c r="E1713" s="818"/>
      <c r="F1713" s="818"/>
      <c r="G1713" s="818"/>
      <c r="H1713" s="818"/>
      <c r="I1713" s="818"/>
      <c r="J1713" s="355">
        <f>J1684+1</f>
        <v>60</v>
      </c>
      <c r="Q1713" s="396"/>
      <c r="S1713" s="396"/>
      <c r="T1713" s="396"/>
      <c r="V1713" s="396"/>
      <c r="X1713" s="396"/>
      <c r="Y1713" s="396"/>
      <c r="AA1713" s="396"/>
      <c r="AB1713" s="396"/>
      <c r="AD1713" s="396"/>
      <c r="AE1713" s="396"/>
      <c r="AG1713" s="396"/>
      <c r="AH1713" s="396"/>
      <c r="AJ1713" s="396"/>
      <c r="AK1713" s="396"/>
      <c r="AM1713" s="396"/>
      <c r="AN1713" s="396"/>
      <c r="AP1713" s="396"/>
      <c r="AV1713" s="396"/>
      <c r="AX1713" s="397"/>
      <c r="AY1713" s="398"/>
      <c r="AZ1713" s="399"/>
      <c r="BA1713" s="398"/>
      <c r="BB1713" s="399"/>
      <c r="BC1713" s="398"/>
      <c r="BD1713" s="398"/>
    </row>
    <row r="1714" spans="1:56" ht="21" x14ac:dyDescent="0.35">
      <c r="A1714" s="355"/>
      <c r="B1714" s="355"/>
      <c r="C1714" s="355"/>
      <c r="D1714" s="355"/>
      <c r="E1714" s="355"/>
      <c r="F1714" s="355"/>
      <c r="G1714" s="355"/>
      <c r="H1714" s="355"/>
      <c r="I1714" s="355"/>
      <c r="J1714" s="355"/>
      <c r="Q1714" s="396"/>
      <c r="S1714" s="396"/>
      <c r="T1714" s="396"/>
      <c r="V1714" s="396"/>
      <c r="X1714" s="396"/>
      <c r="Y1714" s="396"/>
      <c r="AA1714" s="396"/>
      <c r="AB1714" s="396"/>
      <c r="AD1714" s="396"/>
      <c r="AE1714" s="396"/>
      <c r="AG1714" s="396"/>
      <c r="AH1714" s="396"/>
      <c r="AJ1714" s="396"/>
      <c r="AK1714" s="396"/>
      <c r="AM1714" s="396"/>
      <c r="AN1714" s="396"/>
      <c r="AP1714" s="396"/>
      <c r="AV1714" s="396"/>
      <c r="AX1714" s="397"/>
      <c r="AY1714" s="398"/>
      <c r="AZ1714" s="399"/>
      <c r="BA1714" s="398"/>
      <c r="BB1714" s="399"/>
      <c r="BC1714" s="398"/>
      <c r="BD1714" s="398"/>
    </row>
    <row r="1715" spans="1:56" ht="21" x14ac:dyDescent="0.35">
      <c r="A1715" s="356" t="s">
        <v>271</v>
      </c>
      <c r="B1715" s="819"/>
      <c r="C1715" s="819"/>
      <c r="D1715" s="819"/>
      <c r="E1715" s="819"/>
      <c r="F1715" s="819"/>
      <c r="G1715" s="819"/>
      <c r="H1715" s="819"/>
      <c r="I1715" s="819"/>
      <c r="J1715" s="355"/>
      <c r="Q1715" s="396"/>
      <c r="S1715" s="396"/>
      <c r="T1715" s="396"/>
      <c r="V1715" s="396"/>
      <c r="X1715" s="396"/>
      <c r="Y1715" s="396"/>
      <c r="AA1715" s="396"/>
      <c r="AB1715" s="396"/>
      <c r="AD1715" s="396"/>
      <c r="AE1715" s="396"/>
      <c r="AG1715" s="396"/>
      <c r="AH1715" s="396"/>
      <c r="AJ1715" s="396"/>
      <c r="AK1715" s="396"/>
      <c r="AM1715" s="396"/>
      <c r="AN1715" s="396"/>
      <c r="AP1715" s="396"/>
      <c r="AV1715" s="396"/>
      <c r="AX1715" s="397"/>
      <c r="AY1715" s="398"/>
      <c r="AZ1715" s="399"/>
      <c r="BA1715" s="398"/>
      <c r="BB1715" s="399"/>
      <c r="BC1715" s="398"/>
      <c r="BD1715" s="398"/>
    </row>
    <row r="1716" spans="1:56" ht="21" x14ac:dyDescent="0.35">
      <c r="A1716" s="356" t="s">
        <v>272</v>
      </c>
      <c r="B1716" s="819"/>
      <c r="C1716" s="819"/>
      <c r="D1716" s="819"/>
      <c r="E1716" s="819"/>
      <c r="F1716" s="819"/>
      <c r="G1716" s="819"/>
      <c r="H1716" s="819"/>
      <c r="I1716" s="819"/>
      <c r="J1716" s="355"/>
      <c r="Q1716" s="396"/>
      <c r="S1716" s="396"/>
      <c r="T1716" s="396"/>
      <c r="V1716" s="396"/>
      <c r="X1716" s="396"/>
      <c r="Y1716" s="396"/>
      <c r="AA1716" s="396"/>
      <c r="AB1716" s="396"/>
      <c r="AD1716" s="396"/>
      <c r="AE1716" s="396"/>
      <c r="AG1716" s="396"/>
      <c r="AH1716" s="396"/>
      <c r="AJ1716" s="396"/>
      <c r="AK1716" s="396"/>
      <c r="AM1716" s="396"/>
      <c r="AN1716" s="396"/>
      <c r="AP1716" s="396"/>
      <c r="AV1716" s="396"/>
      <c r="AX1716" s="397"/>
      <c r="AY1716" s="398"/>
      <c r="AZ1716" s="399"/>
      <c r="BA1716" s="398"/>
      <c r="BB1716" s="399"/>
      <c r="BC1716" s="398"/>
      <c r="BD1716" s="398"/>
    </row>
    <row r="1717" spans="1:56" ht="21" x14ac:dyDescent="0.35">
      <c r="A1717" s="356" t="s">
        <v>273</v>
      </c>
      <c r="B1717" s="819"/>
      <c r="C1717" s="819"/>
      <c r="D1717" s="819"/>
      <c r="E1717" s="819"/>
      <c r="F1717" s="819"/>
      <c r="G1717" s="819"/>
      <c r="H1717" s="819"/>
      <c r="I1717" s="819"/>
      <c r="J1717" s="355"/>
      <c r="Q1717" s="396"/>
      <c r="S1717" s="396"/>
      <c r="T1717" s="396"/>
      <c r="V1717" s="396"/>
      <c r="X1717" s="396"/>
      <c r="Y1717" s="396"/>
      <c r="AA1717" s="396"/>
      <c r="AB1717" s="396"/>
      <c r="AD1717" s="396"/>
      <c r="AE1717" s="396"/>
      <c r="AG1717" s="396"/>
      <c r="AH1717" s="396"/>
      <c r="AJ1717" s="396"/>
      <c r="AK1717" s="396"/>
      <c r="AM1717" s="396"/>
      <c r="AN1717" s="396"/>
      <c r="AP1717" s="396"/>
      <c r="AV1717" s="396"/>
      <c r="AX1717" s="397"/>
      <c r="AY1717" s="398"/>
      <c r="AZ1717" s="399"/>
      <c r="BA1717" s="398"/>
      <c r="BB1717" s="399"/>
      <c r="BC1717" s="398"/>
      <c r="BD1717" s="398"/>
    </row>
    <row r="1718" spans="1:56" ht="21.75" thickBot="1" x14ac:dyDescent="0.4">
      <c r="A1718" s="355"/>
      <c r="B1718" s="355"/>
      <c r="C1718" s="355"/>
      <c r="D1718" s="355"/>
      <c r="E1718" s="355"/>
      <c r="F1718" s="355"/>
      <c r="G1718" s="355"/>
      <c r="H1718" s="355"/>
      <c r="I1718" s="355"/>
      <c r="J1718" s="355"/>
      <c r="Q1718" s="396"/>
      <c r="S1718" s="396"/>
      <c r="T1718" s="396"/>
      <c r="V1718" s="396"/>
      <c r="X1718" s="396"/>
      <c r="Y1718" s="396"/>
      <c r="AA1718" s="396"/>
      <c r="AB1718" s="396"/>
      <c r="AD1718" s="396"/>
      <c r="AE1718" s="396"/>
      <c r="AG1718" s="396"/>
      <c r="AH1718" s="396"/>
      <c r="AJ1718" s="396"/>
      <c r="AK1718" s="396"/>
      <c r="AM1718" s="396"/>
      <c r="AN1718" s="396"/>
      <c r="AP1718" s="396"/>
      <c r="AV1718" s="396"/>
      <c r="AX1718" s="397"/>
      <c r="AY1718" s="398"/>
      <c r="AZ1718" s="399"/>
      <c r="BA1718" s="398"/>
      <c r="BB1718" s="399"/>
      <c r="BC1718" s="398"/>
      <c r="BD1718" s="398"/>
    </row>
    <row r="1719" spans="1:56" ht="21.75" thickBot="1" x14ac:dyDescent="0.4">
      <c r="A1719" s="368" t="s">
        <v>275</v>
      </c>
      <c r="B1719" s="369"/>
      <c r="C1719" s="370"/>
      <c r="D1719" s="355"/>
      <c r="E1719" s="355"/>
      <c r="F1719" s="355"/>
      <c r="G1719" s="355"/>
      <c r="H1719" s="355"/>
      <c r="I1719" s="355"/>
      <c r="J1719" s="355"/>
      <c r="Q1719" s="364"/>
      <c r="R1719" s="388"/>
      <c r="S1719" s="364"/>
      <c r="T1719" s="445"/>
      <c r="U1719" s="388"/>
      <c r="V1719" s="445"/>
      <c r="W1719" s="388"/>
      <c r="X1719" s="445"/>
      <c r="Y1719" s="364"/>
      <c r="Z1719" s="388"/>
      <c r="AA1719" s="364"/>
      <c r="AB1719" s="445"/>
      <c r="AC1719" s="388"/>
      <c r="AD1719" s="445"/>
      <c r="AE1719" s="364"/>
      <c r="AF1719" s="388"/>
      <c r="AG1719" s="364"/>
      <c r="AH1719" s="445"/>
      <c r="AI1719" s="388"/>
      <c r="AJ1719" s="445"/>
      <c r="AK1719" s="364"/>
      <c r="AL1719" s="388"/>
      <c r="AM1719" s="364"/>
      <c r="AN1719" s="445"/>
      <c r="AO1719" s="388"/>
      <c r="AP1719" s="445"/>
      <c r="AQ1719" s="434"/>
      <c r="AR1719" s="451"/>
      <c r="AS1719" s="434"/>
      <c r="AT1719" s="389"/>
      <c r="AU1719" s="435"/>
      <c r="AV1719" s="364"/>
      <c r="AW1719" s="389"/>
      <c r="AX1719" s="365"/>
      <c r="AY1719" s="366"/>
      <c r="AZ1719" s="358"/>
      <c r="BA1719" s="366"/>
      <c r="BB1719" s="358"/>
      <c r="BC1719" s="366"/>
      <c r="BD1719" s="367"/>
    </row>
    <row r="1720" spans="1:56" ht="21.75" thickBot="1" x14ac:dyDescent="0.4">
      <c r="A1720" s="368" t="s">
        <v>276</v>
      </c>
      <c r="B1720" s="369"/>
      <c r="C1720" s="370"/>
      <c r="D1720" s="355"/>
      <c r="E1720" s="355"/>
      <c r="F1720" s="355"/>
      <c r="G1720" s="355"/>
      <c r="H1720" s="355"/>
      <c r="I1720" s="355"/>
      <c r="J1720" s="355"/>
      <c r="Q1720" s="364"/>
      <c r="R1720" s="388"/>
      <c r="S1720" s="364"/>
      <c r="T1720" s="445"/>
      <c r="U1720" s="388"/>
      <c r="V1720" s="445"/>
      <c r="W1720" s="388"/>
      <c r="X1720" s="445"/>
      <c r="Y1720" s="364"/>
      <c r="Z1720" s="388"/>
      <c r="AA1720" s="364"/>
      <c r="AB1720" s="445"/>
      <c r="AC1720" s="388"/>
      <c r="AD1720" s="445"/>
      <c r="AE1720" s="364"/>
      <c r="AF1720" s="388"/>
      <c r="AG1720" s="364"/>
      <c r="AH1720" s="445"/>
      <c r="AI1720" s="388"/>
      <c r="AJ1720" s="445"/>
      <c r="AK1720" s="364"/>
      <c r="AL1720" s="388"/>
      <c r="AM1720" s="364"/>
      <c r="AN1720" s="445"/>
      <c r="AO1720" s="388"/>
      <c r="AP1720" s="445"/>
      <c r="AQ1720" s="434"/>
      <c r="AR1720" s="451"/>
      <c r="AS1720" s="434"/>
      <c r="AT1720" s="389"/>
      <c r="AU1720" s="435"/>
      <c r="AV1720" s="364"/>
      <c r="AW1720" s="389"/>
      <c r="AX1720" s="365"/>
      <c r="AY1720" s="366"/>
      <c r="AZ1720" s="358"/>
      <c r="BA1720" s="366"/>
      <c r="BB1720" s="358"/>
      <c r="BC1720" s="366"/>
      <c r="BD1720" s="367"/>
    </row>
    <row r="1721" spans="1:56" ht="21.75" thickBot="1" x14ac:dyDescent="0.4">
      <c r="A1721" s="368" t="s">
        <v>277</v>
      </c>
      <c r="B1721" s="369"/>
      <c r="C1721" s="371"/>
      <c r="D1721" s="355"/>
      <c r="E1721" s="355"/>
      <c r="F1721" s="355"/>
      <c r="G1721" s="355"/>
      <c r="H1721" s="355"/>
      <c r="I1721" s="355"/>
      <c r="J1721" s="355"/>
      <c r="Q1721" s="364"/>
      <c r="R1721" s="388"/>
      <c r="S1721" s="364"/>
      <c r="T1721" s="445"/>
      <c r="U1721" s="388"/>
      <c r="V1721" s="445"/>
      <c r="W1721" s="388"/>
      <c r="X1721" s="445"/>
      <c r="Y1721" s="364"/>
      <c r="Z1721" s="388"/>
      <c r="AA1721" s="364"/>
      <c r="AB1721" s="445"/>
      <c r="AC1721" s="388"/>
      <c r="AD1721" s="445"/>
      <c r="AE1721" s="364"/>
      <c r="AF1721" s="388"/>
      <c r="AG1721" s="364"/>
      <c r="AH1721" s="445"/>
      <c r="AI1721" s="388"/>
      <c r="AJ1721" s="445"/>
      <c r="AK1721" s="364"/>
      <c r="AL1721" s="388"/>
      <c r="AM1721" s="364"/>
      <c r="AN1721" s="445"/>
      <c r="AO1721" s="388"/>
      <c r="AP1721" s="445"/>
      <c r="AQ1721" s="434"/>
      <c r="AR1721" s="451"/>
      <c r="AS1721" s="434"/>
      <c r="AT1721" s="389"/>
      <c r="AU1721" s="435"/>
      <c r="AV1721" s="364"/>
      <c r="AW1721" s="389"/>
      <c r="AX1721" s="365"/>
      <c r="AY1721" s="366"/>
      <c r="AZ1721" s="358"/>
      <c r="BA1721" s="366"/>
      <c r="BB1721" s="358"/>
      <c r="BC1721" s="366"/>
      <c r="BD1721" s="367"/>
    </row>
    <row r="1722" spans="1:56" ht="21.75" thickBot="1" x14ac:dyDescent="0.4">
      <c r="A1722" s="368" t="s">
        <v>278</v>
      </c>
      <c r="B1722" s="369"/>
      <c r="C1722" s="370"/>
      <c r="D1722" s="355"/>
      <c r="E1722" s="355"/>
      <c r="F1722" s="355"/>
      <c r="G1722" s="355"/>
      <c r="H1722" s="355"/>
      <c r="I1722" s="355"/>
      <c r="J1722" s="355"/>
      <c r="Q1722" s="364"/>
      <c r="R1722" s="388"/>
      <c r="S1722" s="364"/>
      <c r="T1722" s="445"/>
      <c r="U1722" s="388"/>
      <c r="V1722" s="445"/>
      <c r="W1722" s="388"/>
      <c r="X1722" s="445"/>
      <c r="Y1722" s="364"/>
      <c r="Z1722" s="388"/>
      <c r="AA1722" s="364"/>
      <c r="AB1722" s="445"/>
      <c r="AC1722" s="388"/>
      <c r="AD1722" s="445"/>
      <c r="AE1722" s="364"/>
      <c r="AF1722" s="388"/>
      <c r="AG1722" s="364"/>
      <c r="AH1722" s="445"/>
      <c r="AI1722" s="388"/>
      <c r="AJ1722" s="445"/>
      <c r="AK1722" s="364"/>
      <c r="AL1722" s="388"/>
      <c r="AM1722" s="364"/>
      <c r="AN1722" s="445"/>
      <c r="AO1722" s="388"/>
      <c r="AP1722" s="445"/>
      <c r="AQ1722" s="434"/>
      <c r="AR1722" s="451"/>
      <c r="AS1722" s="434"/>
      <c r="AT1722" s="389"/>
      <c r="AU1722" s="435"/>
      <c r="AV1722" s="364"/>
      <c r="AW1722" s="389"/>
      <c r="AX1722" s="365"/>
      <c r="AY1722" s="366"/>
      <c r="AZ1722" s="358"/>
      <c r="BA1722" s="366"/>
      <c r="BB1722" s="358"/>
      <c r="BC1722" s="366"/>
      <c r="BD1722" s="367"/>
    </row>
    <row r="1723" spans="1:56" ht="21.75" thickBot="1" x14ac:dyDescent="0.4">
      <c r="A1723" s="368" t="s">
        <v>279</v>
      </c>
      <c r="B1723" s="369"/>
      <c r="C1723" s="372"/>
      <c r="D1723" s="814" t="s">
        <v>280</v>
      </c>
      <c r="E1723" s="815"/>
      <c r="F1723" s="373" t="str">
        <f>IF(B1719&gt;0,B1723/B1719,"")</f>
        <v/>
      </c>
      <c r="G1723" s="368" t="s">
        <v>281</v>
      </c>
      <c r="H1723" s="374"/>
      <c r="I1723" s="375" t="str">
        <f>IF(B1719&gt;0,(F1723-F1724)/F1724,"")</f>
        <v/>
      </c>
      <c r="J1723" s="355"/>
      <c r="Q1723" s="364"/>
      <c r="R1723" s="388"/>
      <c r="S1723" s="364"/>
      <c r="T1723" s="445"/>
      <c r="U1723" s="388"/>
      <c r="V1723" s="445"/>
      <c r="W1723" s="388"/>
      <c r="X1723" s="445"/>
      <c r="Y1723" s="364"/>
      <c r="Z1723" s="388"/>
      <c r="AA1723" s="364"/>
      <c r="AB1723" s="445"/>
      <c r="AC1723" s="388"/>
      <c r="AD1723" s="445"/>
      <c r="AE1723" s="364"/>
      <c r="AF1723" s="388"/>
      <c r="AG1723" s="364"/>
      <c r="AH1723" s="445"/>
      <c r="AI1723" s="388"/>
      <c r="AJ1723" s="445"/>
      <c r="AK1723" s="364"/>
      <c r="AL1723" s="388"/>
      <c r="AM1723" s="364"/>
      <c r="AN1723" s="445"/>
      <c r="AO1723" s="388"/>
      <c r="AP1723" s="445"/>
      <c r="AQ1723" s="434"/>
      <c r="AR1723" s="451"/>
      <c r="AS1723" s="434"/>
      <c r="AT1723" s="389"/>
      <c r="AU1723" s="435"/>
      <c r="AV1723" s="364"/>
      <c r="AW1723" s="389"/>
      <c r="AX1723" s="365"/>
      <c r="AY1723" s="366"/>
      <c r="AZ1723" s="358"/>
      <c r="BA1723" s="366"/>
      <c r="BB1723" s="358"/>
      <c r="BC1723" s="366"/>
      <c r="BD1723" s="367"/>
    </row>
    <row r="1724" spans="1:56" ht="21.75" thickBot="1" x14ac:dyDescent="0.4">
      <c r="A1724" s="368" t="s">
        <v>282</v>
      </c>
      <c r="B1724" s="369"/>
      <c r="C1724" s="372"/>
      <c r="D1724" s="814" t="s">
        <v>280</v>
      </c>
      <c r="E1724" s="815"/>
      <c r="F1724" s="373" t="str">
        <f>IF(B1720&gt;0,B1724/B1720,"")</f>
        <v/>
      </c>
      <c r="G1724" s="376"/>
      <c r="H1724" s="377"/>
      <c r="I1724" s="378"/>
      <c r="J1724" s="355"/>
      <c r="Q1724" s="364"/>
      <c r="R1724" s="388"/>
      <c r="S1724" s="364"/>
      <c r="T1724" s="445"/>
      <c r="U1724" s="388"/>
      <c r="V1724" s="445"/>
      <c r="W1724" s="388"/>
      <c r="X1724" s="445"/>
      <c r="Y1724" s="364"/>
      <c r="Z1724" s="388"/>
      <c r="AA1724" s="364"/>
      <c r="AB1724" s="445"/>
      <c r="AC1724" s="388"/>
      <c r="AD1724" s="445"/>
      <c r="AE1724" s="364"/>
      <c r="AF1724" s="388"/>
      <c r="AG1724" s="364"/>
      <c r="AH1724" s="445"/>
      <c r="AI1724" s="388"/>
      <c r="AJ1724" s="445"/>
      <c r="AK1724" s="364"/>
      <c r="AL1724" s="388"/>
      <c r="AM1724" s="364"/>
      <c r="AN1724" s="445"/>
      <c r="AO1724" s="388"/>
      <c r="AP1724" s="445"/>
      <c r="AQ1724" s="434"/>
      <c r="AR1724" s="451"/>
      <c r="AS1724" s="434"/>
      <c r="AT1724" s="389"/>
      <c r="AU1724" s="435"/>
      <c r="AV1724" s="364"/>
      <c r="AW1724" s="389"/>
      <c r="AX1724" s="365"/>
      <c r="AY1724" s="366"/>
      <c r="AZ1724" s="358"/>
      <c r="BA1724" s="366"/>
      <c r="BB1724" s="358"/>
      <c r="BC1724" s="366"/>
      <c r="BD1724" s="367"/>
    </row>
    <row r="1725" spans="1:56" ht="21.75" thickBot="1" x14ac:dyDescent="0.4">
      <c r="A1725" s="368" t="s">
        <v>283</v>
      </c>
      <c r="B1725" s="369"/>
      <c r="C1725" s="372"/>
      <c r="D1725" s="814" t="s">
        <v>280</v>
      </c>
      <c r="E1725" s="815"/>
      <c r="F1725" s="373" t="str">
        <f>IF(B1721&gt;0,B1725/B1721,"")</f>
        <v/>
      </c>
      <c r="G1725" s="368" t="s">
        <v>284</v>
      </c>
      <c r="H1725" s="374"/>
      <c r="I1725" s="375" t="str">
        <f>IF(B1720&gt;0,(F1725-F1724)/F1724,"")</f>
        <v/>
      </c>
      <c r="J1725" s="355"/>
      <c r="Q1725" s="364"/>
      <c r="R1725" s="388"/>
      <c r="S1725" s="364"/>
      <c r="T1725" s="445"/>
      <c r="U1725" s="388"/>
      <c r="V1725" s="445"/>
      <c r="W1725" s="388"/>
      <c r="X1725" s="445"/>
      <c r="Y1725" s="364"/>
      <c r="Z1725" s="388"/>
      <c r="AA1725" s="364"/>
      <c r="AB1725" s="445"/>
      <c r="AC1725" s="388"/>
      <c r="AD1725" s="445"/>
      <c r="AE1725" s="364"/>
      <c r="AF1725" s="388"/>
      <c r="AG1725" s="364"/>
      <c r="AH1725" s="445"/>
      <c r="AI1725" s="388"/>
      <c r="AJ1725" s="445"/>
      <c r="AK1725" s="364"/>
      <c r="AL1725" s="388"/>
      <c r="AM1725" s="364"/>
      <c r="AN1725" s="445"/>
      <c r="AO1725" s="388"/>
      <c r="AP1725" s="445"/>
      <c r="AQ1725" s="434"/>
      <c r="AR1725" s="451"/>
      <c r="AS1725" s="434"/>
      <c r="AT1725" s="389"/>
      <c r="AU1725" s="435"/>
      <c r="AV1725" s="364"/>
      <c r="AW1725" s="389"/>
      <c r="AX1725" s="365"/>
      <c r="AY1725" s="366"/>
      <c r="AZ1725" s="358"/>
      <c r="BA1725" s="366"/>
      <c r="BB1725" s="358"/>
      <c r="BC1725" s="366"/>
      <c r="BD1725" s="367"/>
    </row>
    <row r="1726" spans="1:56" ht="21.75" thickBot="1" x14ac:dyDescent="0.4">
      <c r="A1726" s="368" t="s">
        <v>285</v>
      </c>
      <c r="B1726" s="369"/>
      <c r="C1726" s="372"/>
      <c r="D1726" s="814" t="s">
        <v>280</v>
      </c>
      <c r="E1726" s="815"/>
      <c r="F1726" s="373" t="str">
        <f>IF(B1722&gt;0,B1726/B1722,"")</f>
        <v/>
      </c>
      <c r="G1726" s="368" t="s">
        <v>286</v>
      </c>
      <c r="H1726" s="374"/>
      <c r="I1726" s="375" t="str">
        <f>IF(B1721&gt;0,(F1726-F1724)/F1724,"")</f>
        <v/>
      </c>
      <c r="J1726" s="355"/>
      <c r="Q1726" s="364"/>
      <c r="R1726" s="388"/>
      <c r="S1726" s="364"/>
      <c r="T1726" s="445"/>
      <c r="U1726" s="388"/>
      <c r="V1726" s="445"/>
      <c r="W1726" s="388"/>
      <c r="X1726" s="445"/>
      <c r="Y1726" s="364"/>
      <c r="Z1726" s="388"/>
      <c r="AA1726" s="364"/>
      <c r="AB1726" s="445"/>
      <c r="AC1726" s="388"/>
      <c r="AD1726" s="445"/>
      <c r="AE1726" s="364"/>
      <c r="AF1726" s="388"/>
      <c r="AG1726" s="364"/>
      <c r="AH1726" s="445"/>
      <c r="AI1726" s="388"/>
      <c r="AJ1726" s="445"/>
      <c r="AK1726" s="364"/>
      <c r="AL1726" s="388"/>
      <c r="AM1726" s="364"/>
      <c r="AN1726" s="445"/>
      <c r="AO1726" s="388"/>
      <c r="AP1726" s="445"/>
      <c r="AQ1726" s="434"/>
      <c r="AR1726" s="451"/>
      <c r="AS1726" s="434"/>
      <c r="AT1726" s="389"/>
      <c r="AU1726" s="435"/>
      <c r="AV1726" s="364"/>
      <c r="AW1726" s="389"/>
      <c r="AX1726" s="365"/>
      <c r="AY1726" s="366"/>
      <c r="AZ1726" s="358"/>
      <c r="BA1726" s="366"/>
      <c r="BB1726" s="358"/>
      <c r="BC1726" s="366"/>
      <c r="BD1726" s="367"/>
    </row>
    <row r="1727" spans="1:56" ht="21.75" thickBot="1" x14ac:dyDescent="0.4">
      <c r="A1727" s="368" t="s">
        <v>287</v>
      </c>
      <c r="B1727" s="369"/>
      <c r="C1727" s="372"/>
      <c r="D1727" s="814" t="s">
        <v>288</v>
      </c>
      <c r="E1727" s="815"/>
      <c r="F1727" s="373" t="str">
        <f>IF(B1723&gt;0,B1727/B1719,"")</f>
        <v/>
      </c>
      <c r="G1727" s="368" t="s">
        <v>281</v>
      </c>
      <c r="H1727" s="374"/>
      <c r="I1727" s="375" t="str">
        <f>IF(B1723&gt;0,(F1727-F1728)/F1728,"")</f>
        <v/>
      </c>
      <c r="J1727" s="355"/>
      <c r="Q1727" s="364"/>
      <c r="R1727" s="388"/>
      <c r="S1727" s="364"/>
      <c r="T1727" s="445"/>
      <c r="U1727" s="388"/>
      <c r="V1727" s="445"/>
      <c r="W1727" s="388"/>
      <c r="X1727" s="445"/>
      <c r="Y1727" s="364"/>
      <c r="Z1727" s="388"/>
      <c r="AA1727" s="364"/>
      <c r="AB1727" s="445"/>
      <c r="AC1727" s="388"/>
      <c r="AD1727" s="445"/>
      <c r="AE1727" s="364"/>
      <c r="AF1727" s="388"/>
      <c r="AG1727" s="364"/>
      <c r="AH1727" s="445"/>
      <c r="AI1727" s="388"/>
      <c r="AJ1727" s="445"/>
      <c r="AK1727" s="364"/>
      <c r="AL1727" s="388"/>
      <c r="AM1727" s="364"/>
      <c r="AN1727" s="445"/>
      <c r="AO1727" s="388"/>
      <c r="AP1727" s="445"/>
      <c r="AQ1727" s="434"/>
      <c r="AR1727" s="451"/>
      <c r="AS1727" s="434"/>
      <c r="AT1727" s="389"/>
      <c r="AU1727" s="435"/>
      <c r="AV1727" s="364"/>
      <c r="AW1727" s="389"/>
      <c r="AX1727" s="365"/>
      <c r="AY1727" s="366"/>
      <c r="AZ1727" s="358"/>
      <c r="BA1727" s="366"/>
      <c r="BB1727" s="358"/>
      <c r="BC1727" s="366"/>
      <c r="BD1727" s="367"/>
    </row>
    <row r="1728" spans="1:56" ht="21.75" thickBot="1" x14ac:dyDescent="0.4">
      <c r="A1728" s="368" t="s">
        <v>289</v>
      </c>
      <c r="B1728" s="369"/>
      <c r="C1728" s="372"/>
      <c r="D1728" s="816" t="s">
        <v>288</v>
      </c>
      <c r="E1728" s="817"/>
      <c r="F1728" s="373" t="str">
        <f>IF(B1724&gt;0,B1728/B1720,"")</f>
        <v/>
      </c>
      <c r="G1728" s="379"/>
      <c r="H1728" s="372"/>
      <c r="I1728" s="380"/>
      <c r="J1728" s="355"/>
      <c r="Q1728" s="364"/>
      <c r="R1728" s="388"/>
      <c r="S1728" s="364"/>
      <c r="T1728" s="445"/>
      <c r="U1728" s="388"/>
      <c r="V1728" s="445"/>
      <c r="W1728" s="388"/>
      <c r="X1728" s="445"/>
      <c r="Y1728" s="364"/>
      <c r="Z1728" s="388"/>
      <c r="AA1728" s="364"/>
      <c r="AB1728" s="445"/>
      <c r="AC1728" s="388"/>
      <c r="AD1728" s="445"/>
      <c r="AE1728" s="364"/>
      <c r="AF1728" s="388"/>
      <c r="AG1728" s="364"/>
      <c r="AH1728" s="445"/>
      <c r="AI1728" s="388"/>
      <c r="AJ1728" s="445"/>
      <c r="AK1728" s="364"/>
      <c r="AL1728" s="388"/>
      <c r="AM1728" s="364"/>
      <c r="AN1728" s="445"/>
      <c r="AO1728" s="388"/>
      <c r="AP1728" s="445"/>
      <c r="AQ1728" s="434"/>
      <c r="AR1728" s="451"/>
      <c r="AS1728" s="434"/>
      <c r="AT1728" s="389"/>
      <c r="AU1728" s="435"/>
      <c r="AV1728" s="364"/>
      <c r="AW1728" s="389"/>
      <c r="AX1728" s="365"/>
      <c r="AY1728" s="366"/>
      <c r="AZ1728" s="358"/>
      <c r="BA1728" s="366"/>
      <c r="BB1728" s="358"/>
      <c r="BC1728" s="366"/>
      <c r="BD1728" s="367"/>
    </row>
    <row r="1729" spans="1:56" ht="21.75" thickBot="1" x14ac:dyDescent="0.4">
      <c r="A1729" s="368" t="s">
        <v>290</v>
      </c>
      <c r="B1729" s="369"/>
      <c r="C1729" s="372"/>
      <c r="D1729" s="814" t="s">
        <v>288</v>
      </c>
      <c r="E1729" s="815"/>
      <c r="F1729" s="373" t="str">
        <f>IF(B1725&gt;0,B1729/B1721,"")</f>
        <v/>
      </c>
      <c r="G1729" s="368" t="s">
        <v>284</v>
      </c>
      <c r="H1729" s="374"/>
      <c r="I1729" s="375" t="str">
        <f>IF(B1724&gt;0,(F1729-F1728)/F1728,"")</f>
        <v/>
      </c>
      <c r="J1729" s="355"/>
      <c r="Q1729" s="364"/>
      <c r="R1729" s="388"/>
      <c r="S1729" s="364"/>
      <c r="T1729" s="445"/>
      <c r="U1729" s="388"/>
      <c r="V1729" s="445"/>
      <c r="W1729" s="388"/>
      <c r="X1729" s="445"/>
      <c r="Y1729" s="364"/>
      <c r="Z1729" s="388"/>
      <c r="AA1729" s="364"/>
      <c r="AB1729" s="445"/>
      <c r="AC1729" s="388"/>
      <c r="AD1729" s="445"/>
      <c r="AE1729" s="364"/>
      <c r="AF1729" s="388"/>
      <c r="AG1729" s="364"/>
      <c r="AH1729" s="445"/>
      <c r="AI1729" s="388"/>
      <c r="AJ1729" s="445"/>
      <c r="AK1729" s="364"/>
      <c r="AL1729" s="388"/>
      <c r="AM1729" s="364"/>
      <c r="AN1729" s="445"/>
      <c r="AO1729" s="388"/>
      <c r="AP1729" s="445"/>
      <c r="AQ1729" s="434"/>
      <c r="AR1729" s="451"/>
      <c r="AS1729" s="434"/>
      <c r="AT1729" s="389"/>
      <c r="AU1729" s="435"/>
      <c r="AV1729" s="364"/>
      <c r="AW1729" s="389"/>
      <c r="AX1729" s="365"/>
      <c r="AY1729" s="366"/>
      <c r="AZ1729" s="358"/>
      <c r="BA1729" s="366"/>
      <c r="BB1729" s="358"/>
      <c r="BC1729" s="366"/>
      <c r="BD1729" s="367"/>
    </row>
    <row r="1730" spans="1:56" ht="21.75" thickBot="1" x14ac:dyDescent="0.4">
      <c r="A1730" s="368" t="s">
        <v>291</v>
      </c>
      <c r="B1730" s="369"/>
      <c r="C1730" s="372"/>
      <c r="D1730" s="814" t="s">
        <v>288</v>
      </c>
      <c r="E1730" s="815"/>
      <c r="F1730" s="373" t="str">
        <f>IF(B1726&gt;0,B1730/B1722,"")</f>
        <v/>
      </c>
      <c r="G1730" s="368" t="s">
        <v>286</v>
      </c>
      <c r="H1730" s="374"/>
      <c r="I1730" s="375" t="str">
        <f>IF(B1725&gt;0,(F1730-F1728)/F1728,"")</f>
        <v/>
      </c>
      <c r="J1730" s="355"/>
      <c r="Q1730" s="364"/>
      <c r="R1730" s="388"/>
      <c r="S1730" s="364"/>
      <c r="T1730" s="445"/>
      <c r="U1730" s="388"/>
      <c r="V1730" s="445"/>
      <c r="W1730" s="388"/>
      <c r="X1730" s="445"/>
      <c r="Y1730" s="364"/>
      <c r="Z1730" s="388"/>
      <c r="AA1730" s="364"/>
      <c r="AB1730" s="445"/>
      <c r="AC1730" s="388"/>
      <c r="AD1730" s="445"/>
      <c r="AE1730" s="364"/>
      <c r="AF1730" s="388"/>
      <c r="AG1730" s="364"/>
      <c r="AH1730" s="445"/>
      <c r="AI1730" s="388"/>
      <c r="AJ1730" s="445"/>
      <c r="AK1730" s="364"/>
      <c r="AL1730" s="388"/>
      <c r="AM1730" s="364"/>
      <c r="AN1730" s="445"/>
      <c r="AO1730" s="388"/>
      <c r="AP1730" s="445"/>
      <c r="AQ1730" s="434"/>
      <c r="AR1730" s="451"/>
      <c r="AS1730" s="434"/>
      <c r="AT1730" s="389"/>
      <c r="AU1730" s="435"/>
      <c r="AV1730" s="364"/>
      <c r="AW1730" s="389"/>
      <c r="AX1730" s="365"/>
      <c r="AY1730" s="366"/>
      <c r="AZ1730" s="358"/>
      <c r="BA1730" s="366"/>
      <c r="BB1730" s="358"/>
      <c r="BC1730" s="366"/>
      <c r="BD1730" s="367"/>
    </row>
    <row r="1731" spans="1:56" ht="21.75" thickBot="1" x14ac:dyDescent="0.4">
      <c r="A1731" s="368" t="s">
        <v>292</v>
      </c>
      <c r="B1731" s="381"/>
      <c r="C1731" s="372"/>
      <c r="D1731" s="368" t="s">
        <v>281</v>
      </c>
      <c r="E1731" s="374"/>
      <c r="F1731" s="375" t="str">
        <f>IF(B1731&gt;0,(B1731-B1732)/B1732,"")</f>
        <v/>
      </c>
      <c r="G1731" s="355"/>
      <c r="H1731" s="355"/>
      <c r="I1731" s="355"/>
      <c r="J1731" s="355"/>
      <c r="Q1731" s="364"/>
      <c r="R1731" s="388"/>
      <c r="S1731" s="364"/>
      <c r="T1731" s="445"/>
      <c r="U1731" s="388"/>
      <c r="V1731" s="445"/>
      <c r="W1731" s="388"/>
      <c r="X1731" s="445"/>
      <c r="Y1731" s="364"/>
      <c r="Z1731" s="388"/>
      <c r="AA1731" s="364"/>
      <c r="AB1731" s="445"/>
      <c r="AC1731" s="388"/>
      <c r="AD1731" s="445"/>
      <c r="AE1731" s="364"/>
      <c r="AF1731" s="388"/>
      <c r="AG1731" s="364"/>
      <c r="AH1731" s="445"/>
      <c r="AI1731" s="388"/>
      <c r="AJ1731" s="445"/>
      <c r="AK1731" s="364"/>
      <c r="AL1731" s="388"/>
      <c r="AM1731" s="364"/>
      <c r="AN1731" s="445"/>
      <c r="AO1731" s="388"/>
      <c r="AP1731" s="445"/>
      <c r="AQ1731" s="434"/>
      <c r="AR1731" s="451"/>
      <c r="AS1731" s="434"/>
      <c r="AT1731" s="389"/>
      <c r="AU1731" s="435"/>
      <c r="AV1731" s="364"/>
      <c r="AW1731" s="389"/>
      <c r="AX1731" s="365"/>
      <c r="AY1731" s="366"/>
      <c r="AZ1731" s="358"/>
      <c r="BA1731" s="366"/>
      <c r="BB1731" s="358"/>
      <c r="BC1731" s="366"/>
      <c r="BD1731" s="367"/>
    </row>
    <row r="1732" spans="1:56" ht="21.75" thickBot="1" x14ac:dyDescent="0.4">
      <c r="A1732" s="368" t="s">
        <v>293</v>
      </c>
      <c r="B1732" s="381"/>
      <c r="C1732" s="372"/>
      <c r="D1732" s="382"/>
      <c r="E1732" s="372"/>
      <c r="F1732" s="380"/>
      <c r="G1732" s="355"/>
      <c r="H1732" s="355"/>
      <c r="I1732" s="355"/>
      <c r="J1732" s="355"/>
      <c r="Q1732" s="364"/>
      <c r="R1732" s="388"/>
      <c r="S1732" s="364"/>
      <c r="T1732" s="445"/>
      <c r="U1732" s="388"/>
      <c r="V1732" s="445"/>
      <c r="W1732" s="388"/>
      <c r="X1732" s="445"/>
      <c r="Y1732" s="364"/>
      <c r="Z1732" s="388"/>
      <c r="AA1732" s="364"/>
      <c r="AB1732" s="445"/>
      <c r="AC1732" s="388"/>
      <c r="AD1732" s="445"/>
      <c r="AE1732" s="364"/>
      <c r="AF1732" s="388"/>
      <c r="AG1732" s="364"/>
      <c r="AH1732" s="445"/>
      <c r="AI1732" s="388"/>
      <c r="AJ1732" s="445"/>
      <c r="AK1732" s="364"/>
      <c r="AL1732" s="388"/>
      <c r="AM1732" s="364"/>
      <c r="AN1732" s="445"/>
      <c r="AO1732" s="388"/>
      <c r="AP1732" s="445"/>
      <c r="AQ1732" s="434"/>
      <c r="AR1732" s="451"/>
      <c r="AS1732" s="434"/>
      <c r="AT1732" s="389"/>
      <c r="AU1732" s="435"/>
      <c r="AV1732" s="364"/>
      <c r="AW1732" s="389"/>
      <c r="AX1732" s="365"/>
      <c r="AY1732" s="366"/>
      <c r="AZ1732" s="358"/>
      <c r="BA1732" s="366"/>
      <c r="BB1732" s="358"/>
      <c r="BC1732" s="366"/>
      <c r="BD1732" s="367"/>
    </row>
    <row r="1733" spans="1:56" ht="21.75" thickBot="1" x14ac:dyDescent="0.4">
      <c r="A1733" s="368" t="s">
        <v>294</v>
      </c>
      <c r="B1733" s="381"/>
      <c r="C1733" s="372"/>
      <c r="D1733" s="368" t="s">
        <v>284</v>
      </c>
      <c r="E1733" s="374"/>
      <c r="F1733" s="375" t="str">
        <f>IF(B1733&gt;0,(B1733-B1732)/B1732,"")</f>
        <v/>
      </c>
      <c r="G1733" s="355"/>
      <c r="H1733" s="355"/>
      <c r="I1733" s="355"/>
      <c r="J1733" s="355"/>
      <c r="Q1733" s="364"/>
      <c r="R1733" s="388"/>
      <c r="S1733" s="364"/>
      <c r="T1733" s="445"/>
      <c r="U1733" s="388"/>
      <c r="V1733" s="445"/>
      <c r="W1733" s="388"/>
      <c r="X1733" s="445"/>
      <c r="Y1733" s="364"/>
      <c r="Z1733" s="388"/>
      <c r="AA1733" s="364"/>
      <c r="AB1733" s="445"/>
      <c r="AC1733" s="388"/>
      <c r="AD1733" s="445"/>
      <c r="AE1733" s="364"/>
      <c r="AF1733" s="388"/>
      <c r="AG1733" s="364"/>
      <c r="AH1733" s="445"/>
      <c r="AI1733" s="388"/>
      <c r="AJ1733" s="445"/>
      <c r="AK1733" s="364"/>
      <c r="AL1733" s="388"/>
      <c r="AM1733" s="364"/>
      <c r="AN1733" s="445"/>
      <c r="AO1733" s="388"/>
      <c r="AP1733" s="445"/>
      <c r="AQ1733" s="434"/>
      <c r="AR1733" s="451"/>
      <c r="AS1733" s="434"/>
      <c r="AT1733" s="389"/>
      <c r="AU1733" s="435"/>
      <c r="AV1733" s="364"/>
      <c r="AW1733" s="389"/>
      <c r="AX1733" s="365"/>
      <c r="AY1733" s="366"/>
      <c r="AZ1733" s="358"/>
      <c r="BA1733" s="366"/>
      <c r="BB1733" s="358"/>
      <c r="BC1733" s="366"/>
      <c r="BD1733" s="367"/>
    </row>
    <row r="1734" spans="1:56" ht="21.75" thickBot="1" x14ac:dyDescent="0.4">
      <c r="A1734" s="368" t="s">
        <v>295</v>
      </c>
      <c r="B1734" s="381"/>
      <c r="C1734" s="372"/>
      <c r="D1734" s="368" t="s">
        <v>286</v>
      </c>
      <c r="E1734" s="374"/>
      <c r="F1734" s="375" t="str">
        <f>IF(B1734&gt;0,(B1734-B1732)/B1732,"")</f>
        <v/>
      </c>
      <c r="G1734" s="355"/>
      <c r="H1734" s="355"/>
      <c r="I1734" s="355"/>
      <c r="J1734" s="355"/>
      <c r="Q1734" s="364"/>
      <c r="R1734" s="388"/>
      <c r="S1734" s="364"/>
      <c r="T1734" s="445"/>
      <c r="U1734" s="388"/>
      <c r="V1734" s="445"/>
      <c r="W1734" s="388"/>
      <c r="X1734" s="445"/>
      <c r="Y1734" s="364"/>
      <c r="Z1734" s="388"/>
      <c r="AA1734" s="364"/>
      <c r="AB1734" s="445"/>
      <c r="AC1734" s="388"/>
      <c r="AD1734" s="445"/>
      <c r="AE1734" s="364"/>
      <c r="AF1734" s="388"/>
      <c r="AG1734" s="364"/>
      <c r="AH1734" s="445"/>
      <c r="AI1734" s="388"/>
      <c r="AJ1734" s="445"/>
      <c r="AK1734" s="364"/>
      <c r="AL1734" s="388"/>
      <c r="AM1734" s="364"/>
      <c r="AN1734" s="445"/>
      <c r="AO1734" s="388"/>
      <c r="AP1734" s="445"/>
      <c r="AQ1734" s="434"/>
      <c r="AR1734" s="451"/>
      <c r="AS1734" s="434"/>
      <c r="AT1734" s="389"/>
      <c r="AU1734" s="435"/>
      <c r="AV1734" s="364"/>
      <c r="AW1734" s="389"/>
      <c r="AX1734" s="365"/>
      <c r="AY1734" s="366"/>
      <c r="AZ1734" s="358"/>
      <c r="BA1734" s="366"/>
      <c r="BB1734" s="358"/>
      <c r="BC1734" s="366"/>
      <c r="BD1734" s="367"/>
    </row>
    <row r="1735" spans="1:56" ht="21.75" thickBot="1" x14ac:dyDescent="0.4">
      <c r="A1735" s="355"/>
      <c r="B1735" s="355"/>
      <c r="C1735" s="355"/>
      <c r="D1735" s="355"/>
      <c r="E1735" s="355"/>
      <c r="F1735" s="383"/>
      <c r="G1735" s="355"/>
      <c r="H1735" s="823" t="s">
        <v>296</v>
      </c>
      <c r="I1735" s="823"/>
      <c r="J1735" s="355"/>
      <c r="Q1735" s="364"/>
      <c r="R1735" s="388"/>
      <c r="S1735" s="364"/>
      <c r="T1735" s="445"/>
      <c r="U1735" s="388"/>
      <c r="V1735" s="445"/>
      <c r="W1735" s="388"/>
      <c r="X1735" s="445"/>
      <c r="Y1735" s="364"/>
      <c r="Z1735" s="388"/>
      <c r="AA1735" s="364"/>
      <c r="AB1735" s="445"/>
      <c r="AC1735" s="388"/>
      <c r="AD1735" s="445"/>
      <c r="AE1735" s="364"/>
      <c r="AF1735" s="388"/>
      <c r="AG1735" s="364"/>
      <c r="AH1735" s="445"/>
      <c r="AI1735" s="388"/>
      <c r="AJ1735" s="445"/>
      <c r="AK1735" s="364"/>
      <c r="AL1735" s="388"/>
      <c r="AM1735" s="364"/>
      <c r="AN1735" s="445"/>
      <c r="AO1735" s="388"/>
      <c r="AP1735" s="445"/>
      <c r="AQ1735" s="434"/>
      <c r="AR1735" s="451"/>
      <c r="AS1735" s="434"/>
      <c r="AT1735" s="389"/>
      <c r="AU1735" s="435"/>
      <c r="AV1735" s="364"/>
      <c r="AW1735" s="389"/>
      <c r="AX1735" s="365"/>
      <c r="AY1735" s="366"/>
      <c r="AZ1735" s="358"/>
      <c r="BA1735" s="366"/>
      <c r="BB1735" s="358"/>
      <c r="BC1735" s="366"/>
      <c r="BD1735" s="367"/>
    </row>
    <row r="1736" spans="1:56" ht="21.75" thickBot="1" x14ac:dyDescent="0.4">
      <c r="A1736" s="368" t="s">
        <v>297</v>
      </c>
      <c r="B1736" s="820"/>
      <c r="C1736" s="821"/>
      <c r="D1736" s="821"/>
      <c r="E1736" s="821"/>
      <c r="F1736" s="821"/>
      <c r="G1736" s="822"/>
      <c r="H1736" s="819"/>
      <c r="I1736" s="819"/>
      <c r="J1736" s="355"/>
      <c r="Q1736" s="364"/>
      <c r="R1736" s="388"/>
      <c r="S1736" s="364"/>
      <c r="T1736" s="445"/>
      <c r="U1736" s="388"/>
      <c r="V1736" s="445"/>
      <c r="W1736" s="388"/>
      <c r="X1736" s="445"/>
      <c r="Y1736" s="364"/>
      <c r="Z1736" s="388"/>
      <c r="AA1736" s="364"/>
      <c r="AB1736" s="445"/>
      <c r="AC1736" s="388"/>
      <c r="AD1736" s="445"/>
      <c r="AE1736" s="364"/>
      <c r="AF1736" s="388"/>
      <c r="AG1736" s="364"/>
      <c r="AH1736" s="445"/>
      <c r="AI1736" s="388"/>
      <c r="AJ1736" s="445"/>
      <c r="AK1736" s="364"/>
      <c r="AL1736" s="388"/>
      <c r="AM1736" s="364"/>
      <c r="AN1736" s="445"/>
      <c r="AO1736" s="388"/>
      <c r="AP1736" s="445"/>
      <c r="AQ1736" s="434"/>
      <c r="AR1736" s="451"/>
      <c r="AS1736" s="434"/>
      <c r="AT1736" s="389"/>
      <c r="AU1736" s="435"/>
      <c r="AV1736" s="364"/>
      <c r="AW1736" s="389"/>
      <c r="AX1736" s="365"/>
      <c r="AY1736" s="366"/>
      <c r="AZ1736" s="358"/>
      <c r="BA1736" s="366"/>
      <c r="BB1736" s="358"/>
      <c r="BC1736" s="366"/>
      <c r="BD1736" s="367"/>
    </row>
    <row r="1737" spans="1:56" ht="21.75" thickBot="1" x14ac:dyDescent="0.4">
      <c r="A1737" s="368" t="s">
        <v>299</v>
      </c>
      <c r="B1737" s="820"/>
      <c r="C1737" s="821"/>
      <c r="D1737" s="821"/>
      <c r="E1737" s="821"/>
      <c r="F1737" s="821"/>
      <c r="G1737" s="822"/>
      <c r="H1737" s="819"/>
      <c r="I1737" s="819"/>
      <c r="J1737" s="355"/>
    </row>
    <row r="1738" spans="1:56" ht="21.75" thickBot="1" x14ac:dyDescent="0.4">
      <c r="A1738" s="368" t="s">
        <v>301</v>
      </c>
      <c r="B1738" s="820"/>
      <c r="C1738" s="821"/>
      <c r="D1738" s="821"/>
      <c r="E1738" s="821"/>
      <c r="F1738" s="821"/>
      <c r="G1738" s="822"/>
      <c r="H1738" s="819"/>
      <c r="I1738" s="819"/>
      <c r="J1738" s="355"/>
    </row>
    <row r="1739" spans="1:56" ht="21.75" thickBot="1" x14ac:dyDescent="0.4">
      <c r="A1739" s="368" t="s">
        <v>302</v>
      </c>
      <c r="B1739" s="820"/>
      <c r="C1739" s="821"/>
      <c r="D1739" s="821"/>
      <c r="E1739" s="821"/>
      <c r="F1739" s="821"/>
      <c r="G1739" s="822"/>
      <c r="H1739" s="819"/>
      <c r="I1739" s="819"/>
      <c r="J1739" s="355"/>
    </row>
    <row r="1740" spans="1:56" ht="21.75" thickBot="1" x14ac:dyDescent="0.4">
      <c r="A1740" s="368" t="s">
        <v>303</v>
      </c>
      <c r="B1740" s="820"/>
      <c r="C1740" s="821"/>
      <c r="D1740" s="821"/>
      <c r="E1740" s="821"/>
      <c r="F1740" s="821"/>
      <c r="G1740" s="822"/>
      <c r="H1740" s="819"/>
      <c r="I1740" s="819"/>
      <c r="J1740" s="355"/>
    </row>
    <row r="1741" spans="1:56" ht="21.75" thickBot="1" x14ac:dyDescent="0.4">
      <c r="A1741" s="368" t="s">
        <v>305</v>
      </c>
      <c r="B1741" s="820"/>
      <c r="C1741" s="821"/>
      <c r="D1741" s="821"/>
      <c r="E1741" s="821"/>
      <c r="F1741" s="821"/>
      <c r="G1741" s="822"/>
      <c r="H1741" s="819"/>
      <c r="I1741" s="819"/>
      <c r="J1741" s="355"/>
    </row>
    <row r="1742" spans="1:56" ht="36" x14ac:dyDescent="0.35">
      <c r="A1742" s="818" t="str">
        <f>CONCATENATE("Voluntário",J1742)</f>
        <v>Voluntário61</v>
      </c>
      <c r="B1742" s="818"/>
      <c r="C1742" s="818"/>
      <c r="D1742" s="818"/>
      <c r="E1742" s="818"/>
      <c r="F1742" s="818"/>
      <c r="G1742" s="818"/>
      <c r="H1742" s="818"/>
      <c r="I1742" s="818"/>
      <c r="J1742" s="355">
        <f>J1713+1</f>
        <v>61</v>
      </c>
    </row>
    <row r="1743" spans="1:56" ht="21" x14ac:dyDescent="0.35">
      <c r="A1743" s="355"/>
      <c r="B1743" s="355"/>
      <c r="C1743" s="355"/>
      <c r="D1743" s="355"/>
      <c r="E1743" s="355"/>
      <c r="F1743" s="355"/>
      <c r="G1743" s="355"/>
      <c r="H1743" s="355"/>
      <c r="I1743" s="355"/>
      <c r="J1743" s="355"/>
    </row>
    <row r="1744" spans="1:56" ht="21" x14ac:dyDescent="0.35">
      <c r="A1744" s="356" t="s">
        <v>271</v>
      </c>
      <c r="B1744" s="819"/>
      <c r="C1744" s="819"/>
      <c r="D1744" s="819"/>
      <c r="E1744" s="819"/>
      <c r="F1744" s="819"/>
      <c r="G1744" s="819"/>
      <c r="H1744" s="819"/>
      <c r="I1744" s="819"/>
      <c r="J1744" s="355"/>
    </row>
    <row r="1745" spans="1:10" ht="21" x14ac:dyDescent="0.35">
      <c r="A1745" s="356" t="s">
        <v>272</v>
      </c>
      <c r="B1745" s="819"/>
      <c r="C1745" s="819"/>
      <c r="D1745" s="819"/>
      <c r="E1745" s="819"/>
      <c r="F1745" s="819"/>
      <c r="G1745" s="819"/>
      <c r="H1745" s="819"/>
      <c r="I1745" s="819"/>
      <c r="J1745" s="355"/>
    </row>
    <row r="1746" spans="1:10" ht="21" x14ac:dyDescent="0.35">
      <c r="A1746" s="356" t="s">
        <v>273</v>
      </c>
      <c r="B1746" s="819"/>
      <c r="C1746" s="819"/>
      <c r="D1746" s="819"/>
      <c r="E1746" s="819"/>
      <c r="F1746" s="819"/>
      <c r="G1746" s="819"/>
      <c r="H1746" s="819"/>
      <c r="I1746" s="819"/>
      <c r="J1746" s="355"/>
    </row>
    <row r="1747" spans="1:10" ht="21.75" thickBot="1" x14ac:dyDescent="0.4">
      <c r="A1747" s="355"/>
      <c r="B1747" s="355"/>
      <c r="C1747" s="355"/>
      <c r="D1747" s="355"/>
      <c r="E1747" s="355"/>
      <c r="F1747" s="355"/>
      <c r="G1747" s="355"/>
      <c r="H1747" s="355"/>
      <c r="I1747" s="355"/>
      <c r="J1747" s="355"/>
    </row>
    <row r="1748" spans="1:10" ht="21.75" thickBot="1" x14ac:dyDescent="0.4">
      <c r="A1748" s="368" t="s">
        <v>275</v>
      </c>
      <c r="B1748" s="369"/>
      <c r="C1748" s="370"/>
      <c r="D1748" s="355"/>
      <c r="E1748" s="355"/>
      <c r="F1748" s="355"/>
      <c r="G1748" s="355"/>
      <c r="H1748" s="355"/>
      <c r="I1748" s="355"/>
      <c r="J1748" s="355"/>
    </row>
    <row r="1749" spans="1:10" ht="21.75" thickBot="1" x14ac:dyDescent="0.4">
      <c r="A1749" s="368" t="s">
        <v>276</v>
      </c>
      <c r="B1749" s="369"/>
      <c r="C1749" s="370"/>
      <c r="D1749" s="355"/>
      <c r="E1749" s="355"/>
      <c r="F1749" s="355"/>
      <c r="G1749" s="355"/>
      <c r="H1749" s="355"/>
      <c r="I1749" s="355"/>
      <c r="J1749" s="355"/>
    </row>
    <row r="1750" spans="1:10" ht="21.75" thickBot="1" x14ac:dyDescent="0.4">
      <c r="A1750" s="368" t="s">
        <v>277</v>
      </c>
      <c r="B1750" s="369"/>
      <c r="C1750" s="371"/>
      <c r="D1750" s="355"/>
      <c r="E1750" s="355"/>
      <c r="F1750" s="355"/>
      <c r="G1750" s="355"/>
      <c r="H1750" s="355"/>
      <c r="I1750" s="355"/>
      <c r="J1750" s="355"/>
    </row>
    <row r="1751" spans="1:10" ht="21.75" thickBot="1" x14ac:dyDescent="0.4">
      <c r="A1751" s="368" t="s">
        <v>278</v>
      </c>
      <c r="B1751" s="369"/>
      <c r="C1751" s="370"/>
      <c r="D1751" s="355"/>
      <c r="E1751" s="355"/>
      <c r="F1751" s="355"/>
      <c r="G1751" s="355"/>
      <c r="H1751" s="355"/>
      <c r="I1751" s="355"/>
      <c r="J1751" s="355"/>
    </row>
    <row r="1752" spans="1:10" ht="21.75" thickBot="1" x14ac:dyDescent="0.4">
      <c r="A1752" s="368" t="s">
        <v>279</v>
      </c>
      <c r="B1752" s="369"/>
      <c r="C1752" s="372"/>
      <c r="D1752" s="814" t="s">
        <v>280</v>
      </c>
      <c r="E1752" s="815"/>
      <c r="F1752" s="373" t="str">
        <f>IF(B1748&gt;0,B1752/B1748,"")</f>
        <v/>
      </c>
      <c r="G1752" s="368" t="s">
        <v>281</v>
      </c>
      <c r="H1752" s="374"/>
      <c r="I1752" s="375" t="str">
        <f>IF(B1748&gt;0,(F1752-F1753)/F1753,"")</f>
        <v/>
      </c>
      <c r="J1752" s="355"/>
    </row>
    <row r="1753" spans="1:10" ht="21.75" thickBot="1" x14ac:dyDescent="0.4">
      <c r="A1753" s="368" t="s">
        <v>282</v>
      </c>
      <c r="B1753" s="369"/>
      <c r="C1753" s="372"/>
      <c r="D1753" s="814" t="s">
        <v>280</v>
      </c>
      <c r="E1753" s="815"/>
      <c r="F1753" s="373" t="str">
        <f>IF(B1749&gt;0,B1753/B1749,"")</f>
        <v/>
      </c>
      <c r="G1753" s="376"/>
      <c r="H1753" s="377"/>
      <c r="I1753" s="378"/>
      <c r="J1753" s="355"/>
    </row>
    <row r="1754" spans="1:10" ht="21.75" thickBot="1" x14ac:dyDescent="0.4">
      <c r="A1754" s="368" t="s">
        <v>283</v>
      </c>
      <c r="B1754" s="369"/>
      <c r="C1754" s="372"/>
      <c r="D1754" s="814" t="s">
        <v>280</v>
      </c>
      <c r="E1754" s="815"/>
      <c r="F1754" s="373" t="str">
        <f>IF(B1750&gt;0,B1754/B1750,"")</f>
        <v/>
      </c>
      <c r="G1754" s="368" t="s">
        <v>284</v>
      </c>
      <c r="H1754" s="374"/>
      <c r="I1754" s="375" t="str">
        <f>IF(B1749&gt;0,(F1754-F1753)/F1753,"")</f>
        <v/>
      </c>
      <c r="J1754" s="355"/>
    </row>
    <row r="1755" spans="1:10" ht="21.75" thickBot="1" x14ac:dyDescent="0.4">
      <c r="A1755" s="368" t="s">
        <v>285</v>
      </c>
      <c r="B1755" s="369"/>
      <c r="C1755" s="372"/>
      <c r="D1755" s="814" t="s">
        <v>280</v>
      </c>
      <c r="E1755" s="815"/>
      <c r="F1755" s="373" t="str">
        <f>IF(B1751&gt;0,B1755/B1751,"")</f>
        <v/>
      </c>
      <c r="G1755" s="368" t="s">
        <v>286</v>
      </c>
      <c r="H1755" s="374"/>
      <c r="I1755" s="375" t="str">
        <f>IF(B1750&gt;0,(F1755-F1753)/F1753,"")</f>
        <v/>
      </c>
      <c r="J1755" s="355"/>
    </row>
    <row r="1756" spans="1:10" ht="21.75" thickBot="1" x14ac:dyDescent="0.4">
      <c r="A1756" s="368" t="s">
        <v>287</v>
      </c>
      <c r="B1756" s="369"/>
      <c r="C1756" s="372"/>
      <c r="D1756" s="814" t="s">
        <v>288</v>
      </c>
      <c r="E1756" s="815"/>
      <c r="F1756" s="373" t="str">
        <f>IF(B1752&gt;0,B1756/B1748,"")</f>
        <v/>
      </c>
      <c r="G1756" s="368" t="s">
        <v>281</v>
      </c>
      <c r="H1756" s="374"/>
      <c r="I1756" s="375" t="str">
        <f>IF(B1752&gt;0,(F1756-F1757)/F1757,"")</f>
        <v/>
      </c>
      <c r="J1756" s="355"/>
    </row>
    <row r="1757" spans="1:10" ht="21.75" thickBot="1" x14ac:dyDescent="0.4">
      <c r="A1757" s="368" t="s">
        <v>289</v>
      </c>
      <c r="B1757" s="369"/>
      <c r="C1757" s="372"/>
      <c r="D1757" s="816" t="s">
        <v>288</v>
      </c>
      <c r="E1757" s="817"/>
      <c r="F1757" s="373" t="str">
        <f>IF(B1753&gt;0,B1757/B1749,"")</f>
        <v/>
      </c>
      <c r="G1757" s="379"/>
      <c r="H1757" s="372"/>
      <c r="I1757" s="380"/>
      <c r="J1757" s="355"/>
    </row>
    <row r="1758" spans="1:10" ht="21.75" thickBot="1" x14ac:dyDescent="0.4">
      <c r="A1758" s="368" t="s">
        <v>290</v>
      </c>
      <c r="B1758" s="369"/>
      <c r="C1758" s="372"/>
      <c r="D1758" s="814" t="s">
        <v>288</v>
      </c>
      <c r="E1758" s="815"/>
      <c r="F1758" s="373" t="str">
        <f>IF(B1754&gt;0,B1758/B1750,"")</f>
        <v/>
      </c>
      <c r="G1758" s="368" t="s">
        <v>284</v>
      </c>
      <c r="H1758" s="374"/>
      <c r="I1758" s="375" t="str">
        <f>IF(B1753&gt;0,(F1758-F1757)/F1757,"")</f>
        <v/>
      </c>
      <c r="J1758" s="355"/>
    </row>
    <row r="1759" spans="1:10" ht="21.75" thickBot="1" x14ac:dyDescent="0.4">
      <c r="A1759" s="368" t="s">
        <v>291</v>
      </c>
      <c r="B1759" s="369"/>
      <c r="C1759" s="372"/>
      <c r="D1759" s="814" t="s">
        <v>288</v>
      </c>
      <c r="E1759" s="815"/>
      <c r="F1759" s="373" t="str">
        <f>IF(B1755&gt;0,B1759/B1751,"")</f>
        <v/>
      </c>
      <c r="G1759" s="368" t="s">
        <v>286</v>
      </c>
      <c r="H1759" s="374"/>
      <c r="I1759" s="375" t="str">
        <f>IF(B1754&gt;0,(F1759-F1757)/F1757,"")</f>
        <v/>
      </c>
      <c r="J1759" s="355"/>
    </row>
    <row r="1760" spans="1:10" ht="21.75" thickBot="1" x14ac:dyDescent="0.4">
      <c r="A1760" s="368" t="s">
        <v>292</v>
      </c>
      <c r="B1760" s="381"/>
      <c r="C1760" s="372"/>
      <c r="D1760" s="368" t="s">
        <v>281</v>
      </c>
      <c r="E1760" s="374"/>
      <c r="F1760" s="375" t="str">
        <f>IF(B1760&gt;0,(B1760-B1761)/B1761,"")</f>
        <v/>
      </c>
      <c r="G1760" s="355"/>
      <c r="H1760" s="355"/>
      <c r="I1760" s="355"/>
      <c r="J1760" s="355"/>
    </row>
    <row r="1761" spans="1:10" ht="21.75" thickBot="1" x14ac:dyDescent="0.4">
      <c r="A1761" s="368" t="s">
        <v>293</v>
      </c>
      <c r="B1761" s="381"/>
      <c r="C1761" s="372"/>
      <c r="D1761" s="382"/>
      <c r="E1761" s="372"/>
      <c r="F1761" s="380"/>
      <c r="G1761" s="355"/>
      <c r="H1761" s="355"/>
      <c r="I1761" s="355"/>
      <c r="J1761" s="355"/>
    </row>
    <row r="1762" spans="1:10" ht="21.75" thickBot="1" x14ac:dyDescent="0.4">
      <c r="A1762" s="368" t="s">
        <v>294</v>
      </c>
      <c r="B1762" s="381"/>
      <c r="C1762" s="372"/>
      <c r="D1762" s="368" t="s">
        <v>284</v>
      </c>
      <c r="E1762" s="374"/>
      <c r="F1762" s="375" t="str">
        <f>IF(B1762&gt;0,(B1762-B1761)/B1761,"")</f>
        <v/>
      </c>
      <c r="G1762" s="355"/>
      <c r="H1762" s="355"/>
      <c r="I1762" s="355"/>
      <c r="J1762" s="355"/>
    </row>
    <row r="1763" spans="1:10" ht="21.75" thickBot="1" x14ac:dyDescent="0.4">
      <c r="A1763" s="368" t="s">
        <v>295</v>
      </c>
      <c r="B1763" s="381"/>
      <c r="C1763" s="372"/>
      <c r="D1763" s="368" t="s">
        <v>286</v>
      </c>
      <c r="E1763" s="374"/>
      <c r="F1763" s="375" t="str">
        <f>IF(B1763&gt;0,(B1763-B1761)/B1761,"")</f>
        <v/>
      </c>
      <c r="G1763" s="355"/>
      <c r="H1763" s="355"/>
      <c r="I1763" s="355"/>
      <c r="J1763" s="355"/>
    </row>
    <row r="1764" spans="1:10" ht="21.75" thickBot="1" x14ac:dyDescent="0.4">
      <c r="A1764" s="355"/>
      <c r="B1764" s="355"/>
      <c r="C1764" s="355"/>
      <c r="D1764" s="355"/>
      <c r="E1764" s="355"/>
      <c r="F1764" s="383"/>
      <c r="G1764" s="355"/>
      <c r="H1764" s="823" t="s">
        <v>296</v>
      </c>
      <c r="I1764" s="823"/>
      <c r="J1764" s="355"/>
    </row>
    <row r="1765" spans="1:10" ht="21.75" thickBot="1" x14ac:dyDescent="0.4">
      <c r="A1765" s="368" t="s">
        <v>297</v>
      </c>
      <c r="B1765" s="820"/>
      <c r="C1765" s="821"/>
      <c r="D1765" s="821"/>
      <c r="E1765" s="821"/>
      <c r="F1765" s="821"/>
      <c r="G1765" s="822"/>
      <c r="H1765" s="819"/>
      <c r="I1765" s="819"/>
      <c r="J1765" s="355"/>
    </row>
    <row r="1766" spans="1:10" ht="21.75" thickBot="1" x14ac:dyDescent="0.4">
      <c r="A1766" s="368" t="s">
        <v>299</v>
      </c>
      <c r="B1766" s="820"/>
      <c r="C1766" s="821"/>
      <c r="D1766" s="821"/>
      <c r="E1766" s="821"/>
      <c r="F1766" s="821"/>
      <c r="G1766" s="822"/>
      <c r="H1766" s="819"/>
      <c r="I1766" s="819"/>
      <c r="J1766" s="355"/>
    </row>
    <row r="1767" spans="1:10" ht="21.75" thickBot="1" x14ac:dyDescent="0.4">
      <c r="A1767" s="368" t="s">
        <v>301</v>
      </c>
      <c r="B1767" s="820"/>
      <c r="C1767" s="821"/>
      <c r="D1767" s="821"/>
      <c r="E1767" s="821"/>
      <c r="F1767" s="821"/>
      <c r="G1767" s="822"/>
      <c r="H1767" s="819"/>
      <c r="I1767" s="819"/>
      <c r="J1767" s="355"/>
    </row>
    <row r="1768" spans="1:10" ht="21.75" thickBot="1" x14ac:dyDescent="0.4">
      <c r="A1768" s="368" t="s">
        <v>302</v>
      </c>
      <c r="B1768" s="820"/>
      <c r="C1768" s="821"/>
      <c r="D1768" s="821"/>
      <c r="E1768" s="821"/>
      <c r="F1768" s="821"/>
      <c r="G1768" s="822"/>
      <c r="H1768" s="819"/>
      <c r="I1768" s="819"/>
      <c r="J1768" s="355"/>
    </row>
    <row r="1769" spans="1:10" ht="21.75" thickBot="1" x14ac:dyDescent="0.4">
      <c r="A1769" s="368" t="s">
        <v>303</v>
      </c>
      <c r="B1769" s="820"/>
      <c r="C1769" s="821"/>
      <c r="D1769" s="821"/>
      <c r="E1769" s="821"/>
      <c r="F1769" s="821"/>
      <c r="G1769" s="822"/>
      <c r="H1769" s="819"/>
      <c r="I1769" s="819"/>
      <c r="J1769" s="355"/>
    </row>
    <row r="1770" spans="1:10" ht="21.75" thickBot="1" x14ac:dyDescent="0.4">
      <c r="A1770" s="368" t="s">
        <v>305</v>
      </c>
      <c r="B1770" s="820"/>
      <c r="C1770" s="821"/>
      <c r="D1770" s="821"/>
      <c r="E1770" s="821"/>
      <c r="F1770" s="821"/>
      <c r="G1770" s="822"/>
      <c r="H1770" s="819"/>
      <c r="I1770" s="819"/>
      <c r="J1770" s="355"/>
    </row>
    <row r="1771" spans="1:10" ht="36" x14ac:dyDescent="0.35">
      <c r="A1771" s="818" t="str">
        <f>CONCATENATE("Voluntário",J1771)</f>
        <v>Voluntário62</v>
      </c>
      <c r="B1771" s="818"/>
      <c r="C1771" s="818"/>
      <c r="D1771" s="818"/>
      <c r="E1771" s="818"/>
      <c r="F1771" s="818"/>
      <c r="G1771" s="818"/>
      <c r="H1771" s="818"/>
      <c r="I1771" s="818"/>
      <c r="J1771" s="355">
        <f>J1742+1</f>
        <v>62</v>
      </c>
    </row>
    <row r="1772" spans="1:10" ht="21" x14ac:dyDescent="0.35">
      <c r="A1772" s="355"/>
      <c r="B1772" s="355"/>
      <c r="C1772" s="355"/>
      <c r="D1772" s="355"/>
      <c r="E1772" s="355"/>
      <c r="F1772" s="355"/>
      <c r="G1772" s="355"/>
      <c r="H1772" s="355"/>
      <c r="I1772" s="355"/>
      <c r="J1772" s="355"/>
    </row>
    <row r="1773" spans="1:10" ht="21" x14ac:dyDescent="0.35">
      <c r="A1773" s="356" t="s">
        <v>271</v>
      </c>
      <c r="B1773" s="819"/>
      <c r="C1773" s="819"/>
      <c r="D1773" s="819"/>
      <c r="E1773" s="819"/>
      <c r="F1773" s="819"/>
      <c r="G1773" s="819"/>
      <c r="H1773" s="819"/>
      <c r="I1773" s="819"/>
      <c r="J1773" s="355"/>
    </row>
    <row r="1774" spans="1:10" ht="21" x14ac:dyDescent="0.35">
      <c r="A1774" s="356" t="s">
        <v>272</v>
      </c>
      <c r="B1774" s="819"/>
      <c r="C1774" s="819"/>
      <c r="D1774" s="819"/>
      <c r="E1774" s="819"/>
      <c r="F1774" s="819"/>
      <c r="G1774" s="819"/>
      <c r="H1774" s="819"/>
      <c r="I1774" s="819"/>
      <c r="J1774" s="355"/>
    </row>
    <row r="1775" spans="1:10" ht="21" x14ac:dyDescent="0.35">
      <c r="A1775" s="356" t="s">
        <v>273</v>
      </c>
      <c r="B1775" s="819"/>
      <c r="C1775" s="819"/>
      <c r="D1775" s="819"/>
      <c r="E1775" s="819"/>
      <c r="F1775" s="819"/>
      <c r="G1775" s="819"/>
      <c r="H1775" s="819"/>
      <c r="I1775" s="819"/>
      <c r="J1775" s="355"/>
    </row>
    <row r="1776" spans="1:10" ht="21.75" thickBot="1" x14ac:dyDescent="0.4">
      <c r="A1776" s="355"/>
      <c r="B1776" s="355"/>
      <c r="C1776" s="355"/>
      <c r="D1776" s="355"/>
      <c r="E1776" s="355"/>
      <c r="F1776" s="355"/>
      <c r="G1776" s="355"/>
      <c r="H1776" s="355"/>
      <c r="I1776" s="355"/>
      <c r="J1776" s="355"/>
    </row>
    <row r="1777" spans="1:10" ht="21.75" thickBot="1" x14ac:dyDescent="0.4">
      <c r="A1777" s="368" t="s">
        <v>275</v>
      </c>
      <c r="B1777" s="369"/>
      <c r="C1777" s="370"/>
      <c r="D1777" s="355"/>
      <c r="E1777" s="355"/>
      <c r="F1777" s="355"/>
      <c r="G1777" s="355"/>
      <c r="H1777" s="355"/>
      <c r="I1777" s="355"/>
      <c r="J1777" s="355"/>
    </row>
    <row r="1778" spans="1:10" ht="21.75" thickBot="1" x14ac:dyDescent="0.4">
      <c r="A1778" s="368" t="s">
        <v>276</v>
      </c>
      <c r="B1778" s="369"/>
      <c r="C1778" s="370"/>
      <c r="D1778" s="355"/>
      <c r="E1778" s="355"/>
      <c r="F1778" s="355"/>
      <c r="G1778" s="355"/>
      <c r="H1778" s="355"/>
      <c r="I1778" s="355"/>
      <c r="J1778" s="355"/>
    </row>
    <row r="1779" spans="1:10" ht="21.75" thickBot="1" x14ac:dyDescent="0.4">
      <c r="A1779" s="368" t="s">
        <v>277</v>
      </c>
      <c r="B1779" s="369"/>
      <c r="C1779" s="371"/>
      <c r="D1779" s="355"/>
      <c r="E1779" s="355"/>
      <c r="F1779" s="355"/>
      <c r="G1779" s="355"/>
      <c r="H1779" s="355"/>
      <c r="I1779" s="355"/>
      <c r="J1779" s="355"/>
    </row>
    <row r="1780" spans="1:10" ht="21.75" thickBot="1" x14ac:dyDescent="0.4">
      <c r="A1780" s="368" t="s">
        <v>278</v>
      </c>
      <c r="B1780" s="369"/>
      <c r="C1780" s="370"/>
      <c r="D1780" s="355"/>
      <c r="E1780" s="355"/>
      <c r="F1780" s="355"/>
      <c r="G1780" s="355"/>
      <c r="H1780" s="355"/>
      <c r="I1780" s="355"/>
      <c r="J1780" s="355"/>
    </row>
    <row r="1781" spans="1:10" ht="21.75" thickBot="1" x14ac:dyDescent="0.4">
      <c r="A1781" s="368" t="s">
        <v>279</v>
      </c>
      <c r="B1781" s="369"/>
      <c r="C1781" s="372"/>
      <c r="D1781" s="814" t="s">
        <v>280</v>
      </c>
      <c r="E1781" s="815"/>
      <c r="F1781" s="373" t="str">
        <f>IF(B1777&gt;0,B1781/B1777,"")</f>
        <v/>
      </c>
      <c r="G1781" s="368" t="s">
        <v>281</v>
      </c>
      <c r="H1781" s="374"/>
      <c r="I1781" s="375" t="str">
        <f>IF(B1777&gt;0,(F1781-F1782)/F1782,"")</f>
        <v/>
      </c>
      <c r="J1781" s="355"/>
    </row>
    <row r="1782" spans="1:10" ht="21.75" thickBot="1" x14ac:dyDescent="0.4">
      <c r="A1782" s="368" t="s">
        <v>282</v>
      </c>
      <c r="B1782" s="369"/>
      <c r="C1782" s="372"/>
      <c r="D1782" s="814" t="s">
        <v>280</v>
      </c>
      <c r="E1782" s="815"/>
      <c r="F1782" s="373" t="str">
        <f>IF(B1778&gt;0,B1782/B1778,"")</f>
        <v/>
      </c>
      <c r="G1782" s="376"/>
      <c r="H1782" s="377"/>
      <c r="I1782" s="378"/>
      <c r="J1782" s="355"/>
    </row>
    <row r="1783" spans="1:10" ht="21.75" thickBot="1" x14ac:dyDescent="0.4">
      <c r="A1783" s="368" t="s">
        <v>283</v>
      </c>
      <c r="B1783" s="369"/>
      <c r="C1783" s="372"/>
      <c r="D1783" s="814" t="s">
        <v>280</v>
      </c>
      <c r="E1783" s="815"/>
      <c r="F1783" s="373" t="str">
        <f>IF(B1779&gt;0,B1783/B1779,"")</f>
        <v/>
      </c>
      <c r="G1783" s="368" t="s">
        <v>284</v>
      </c>
      <c r="H1783" s="374"/>
      <c r="I1783" s="375" t="str">
        <f>IF(B1778&gt;0,(F1783-F1782)/F1782,"")</f>
        <v/>
      </c>
      <c r="J1783" s="355"/>
    </row>
    <row r="1784" spans="1:10" ht="21.75" thickBot="1" x14ac:dyDescent="0.4">
      <c r="A1784" s="368" t="s">
        <v>285</v>
      </c>
      <c r="B1784" s="369"/>
      <c r="C1784" s="372"/>
      <c r="D1784" s="814" t="s">
        <v>280</v>
      </c>
      <c r="E1784" s="815"/>
      <c r="F1784" s="373" t="str">
        <f>IF(B1780&gt;0,B1784/B1780,"")</f>
        <v/>
      </c>
      <c r="G1784" s="368" t="s">
        <v>286</v>
      </c>
      <c r="H1784" s="374"/>
      <c r="I1784" s="375" t="str">
        <f>IF(B1779&gt;0,(F1784-F1782)/F1782,"")</f>
        <v/>
      </c>
      <c r="J1784" s="355"/>
    </row>
    <row r="1785" spans="1:10" ht="21.75" thickBot="1" x14ac:dyDescent="0.4">
      <c r="A1785" s="368" t="s">
        <v>287</v>
      </c>
      <c r="B1785" s="369"/>
      <c r="C1785" s="372"/>
      <c r="D1785" s="814" t="s">
        <v>288</v>
      </c>
      <c r="E1785" s="815"/>
      <c r="F1785" s="373" t="str">
        <f>IF(B1781&gt;0,B1785/B1777,"")</f>
        <v/>
      </c>
      <c r="G1785" s="368" t="s">
        <v>281</v>
      </c>
      <c r="H1785" s="374"/>
      <c r="I1785" s="375" t="str">
        <f>IF(B1781&gt;0,(F1785-F1786)/F1786,"")</f>
        <v/>
      </c>
      <c r="J1785" s="355"/>
    </row>
    <row r="1786" spans="1:10" ht="21.75" thickBot="1" x14ac:dyDescent="0.4">
      <c r="A1786" s="368" t="s">
        <v>289</v>
      </c>
      <c r="B1786" s="369"/>
      <c r="C1786" s="372"/>
      <c r="D1786" s="816" t="s">
        <v>288</v>
      </c>
      <c r="E1786" s="817"/>
      <c r="F1786" s="373" t="str">
        <f>IF(B1782&gt;0,B1786/B1778,"")</f>
        <v/>
      </c>
      <c r="G1786" s="379"/>
      <c r="H1786" s="372"/>
      <c r="I1786" s="380"/>
      <c r="J1786" s="355"/>
    </row>
    <row r="1787" spans="1:10" ht="21.75" thickBot="1" x14ac:dyDescent="0.4">
      <c r="A1787" s="368" t="s">
        <v>290</v>
      </c>
      <c r="B1787" s="369"/>
      <c r="C1787" s="372"/>
      <c r="D1787" s="814" t="s">
        <v>288</v>
      </c>
      <c r="E1787" s="815"/>
      <c r="F1787" s="373" t="str">
        <f>IF(B1783&gt;0,B1787/B1779,"")</f>
        <v/>
      </c>
      <c r="G1787" s="368" t="s">
        <v>284</v>
      </c>
      <c r="H1787" s="374"/>
      <c r="I1787" s="375" t="str">
        <f>IF(B1782&gt;0,(F1787-F1786)/F1786,"")</f>
        <v/>
      </c>
      <c r="J1787" s="355"/>
    </row>
    <row r="1788" spans="1:10" ht="21.75" thickBot="1" x14ac:dyDescent="0.4">
      <c r="A1788" s="368" t="s">
        <v>291</v>
      </c>
      <c r="B1788" s="369"/>
      <c r="C1788" s="372"/>
      <c r="D1788" s="814" t="s">
        <v>288</v>
      </c>
      <c r="E1788" s="815"/>
      <c r="F1788" s="373" t="str">
        <f>IF(B1784&gt;0,B1788/B1780,"")</f>
        <v/>
      </c>
      <c r="G1788" s="368" t="s">
        <v>286</v>
      </c>
      <c r="H1788" s="374"/>
      <c r="I1788" s="375" t="str">
        <f>IF(B1783&gt;0,(F1788-F1786)/F1786,"")</f>
        <v/>
      </c>
      <c r="J1788" s="355"/>
    </row>
    <row r="1789" spans="1:10" ht="21.75" thickBot="1" x14ac:dyDescent="0.4">
      <c r="A1789" s="368" t="s">
        <v>292</v>
      </c>
      <c r="B1789" s="381"/>
      <c r="C1789" s="372"/>
      <c r="D1789" s="368" t="s">
        <v>281</v>
      </c>
      <c r="E1789" s="374"/>
      <c r="F1789" s="375" t="str">
        <f>IF(B1789&gt;0,(B1789-B1790)/B1790,"")</f>
        <v/>
      </c>
      <c r="G1789" s="355"/>
      <c r="H1789" s="355"/>
      <c r="I1789" s="355"/>
      <c r="J1789" s="355"/>
    </row>
    <row r="1790" spans="1:10" ht="21.75" thickBot="1" x14ac:dyDescent="0.4">
      <c r="A1790" s="368" t="s">
        <v>293</v>
      </c>
      <c r="B1790" s="381"/>
      <c r="C1790" s="372"/>
      <c r="D1790" s="382"/>
      <c r="E1790" s="372"/>
      <c r="F1790" s="380"/>
      <c r="G1790" s="355"/>
      <c r="H1790" s="355"/>
      <c r="I1790" s="355"/>
      <c r="J1790" s="355"/>
    </row>
    <row r="1791" spans="1:10" ht="21.75" thickBot="1" x14ac:dyDescent="0.4">
      <c r="A1791" s="368" t="s">
        <v>294</v>
      </c>
      <c r="B1791" s="381"/>
      <c r="C1791" s="372"/>
      <c r="D1791" s="368" t="s">
        <v>284</v>
      </c>
      <c r="E1791" s="374"/>
      <c r="F1791" s="375" t="str">
        <f>IF(B1791&gt;0,(B1791-B1790)/B1790,"")</f>
        <v/>
      </c>
      <c r="G1791" s="355"/>
      <c r="H1791" s="355"/>
      <c r="I1791" s="355"/>
      <c r="J1791" s="355"/>
    </row>
    <row r="1792" spans="1:10" ht="21.75" thickBot="1" x14ac:dyDescent="0.4">
      <c r="A1792" s="368" t="s">
        <v>295</v>
      </c>
      <c r="B1792" s="381"/>
      <c r="C1792" s="372"/>
      <c r="D1792" s="368" t="s">
        <v>286</v>
      </c>
      <c r="E1792" s="374"/>
      <c r="F1792" s="375" t="str">
        <f>IF(B1792&gt;0,(B1792-B1790)/B1790,"")</f>
        <v/>
      </c>
      <c r="G1792" s="355"/>
      <c r="H1792" s="355"/>
      <c r="I1792" s="355"/>
      <c r="J1792" s="355"/>
    </row>
    <row r="1793" spans="1:10" ht="21.75" thickBot="1" x14ac:dyDescent="0.4">
      <c r="A1793" s="355"/>
      <c r="B1793" s="355"/>
      <c r="C1793" s="355"/>
      <c r="D1793" s="355"/>
      <c r="E1793" s="355"/>
      <c r="F1793" s="383"/>
      <c r="G1793" s="355"/>
      <c r="H1793" s="823" t="s">
        <v>296</v>
      </c>
      <c r="I1793" s="823"/>
      <c r="J1793" s="355"/>
    </row>
    <row r="1794" spans="1:10" ht="21.75" thickBot="1" x14ac:dyDescent="0.4">
      <c r="A1794" s="368" t="s">
        <v>297</v>
      </c>
      <c r="B1794" s="820"/>
      <c r="C1794" s="821"/>
      <c r="D1794" s="821"/>
      <c r="E1794" s="821"/>
      <c r="F1794" s="821"/>
      <c r="G1794" s="822"/>
      <c r="H1794" s="819"/>
      <c r="I1794" s="819"/>
      <c r="J1794" s="355"/>
    </row>
    <row r="1795" spans="1:10" ht="21.75" thickBot="1" x14ac:dyDescent="0.4">
      <c r="A1795" s="368" t="s">
        <v>299</v>
      </c>
      <c r="B1795" s="820"/>
      <c r="C1795" s="821"/>
      <c r="D1795" s="821"/>
      <c r="E1795" s="821"/>
      <c r="F1795" s="821"/>
      <c r="G1795" s="822"/>
      <c r="H1795" s="819"/>
      <c r="I1795" s="819"/>
      <c r="J1795" s="355"/>
    </row>
    <row r="1796" spans="1:10" ht="21.75" thickBot="1" x14ac:dyDescent="0.4">
      <c r="A1796" s="368" t="s">
        <v>301</v>
      </c>
      <c r="B1796" s="820"/>
      <c r="C1796" s="821"/>
      <c r="D1796" s="821"/>
      <c r="E1796" s="821"/>
      <c r="F1796" s="821"/>
      <c r="G1796" s="822"/>
      <c r="H1796" s="819"/>
      <c r="I1796" s="819"/>
      <c r="J1796" s="355"/>
    </row>
    <row r="1797" spans="1:10" ht="21.75" thickBot="1" x14ac:dyDescent="0.4">
      <c r="A1797" s="368" t="s">
        <v>302</v>
      </c>
      <c r="B1797" s="820"/>
      <c r="C1797" s="821"/>
      <c r="D1797" s="821"/>
      <c r="E1797" s="821"/>
      <c r="F1797" s="821"/>
      <c r="G1797" s="822"/>
      <c r="H1797" s="819"/>
      <c r="I1797" s="819"/>
      <c r="J1797" s="355"/>
    </row>
    <row r="1798" spans="1:10" ht="21.75" thickBot="1" x14ac:dyDescent="0.4">
      <c r="A1798" s="368" t="s">
        <v>303</v>
      </c>
      <c r="B1798" s="820"/>
      <c r="C1798" s="821"/>
      <c r="D1798" s="821"/>
      <c r="E1798" s="821"/>
      <c r="F1798" s="821"/>
      <c r="G1798" s="822"/>
      <c r="H1798" s="819"/>
      <c r="I1798" s="819"/>
      <c r="J1798" s="355"/>
    </row>
    <row r="1799" spans="1:10" ht="21.75" thickBot="1" x14ac:dyDescent="0.4">
      <c r="A1799" s="368" t="s">
        <v>305</v>
      </c>
      <c r="B1799" s="820"/>
      <c r="C1799" s="821"/>
      <c r="D1799" s="821"/>
      <c r="E1799" s="821"/>
      <c r="F1799" s="821"/>
      <c r="G1799" s="822"/>
      <c r="H1799" s="819"/>
      <c r="I1799" s="819"/>
      <c r="J1799" s="355"/>
    </row>
    <row r="1800" spans="1:10" ht="36" x14ac:dyDescent="0.35">
      <c r="A1800" s="818" t="str">
        <f>CONCATENATE("Voluntário",J1800)</f>
        <v>Voluntário63</v>
      </c>
      <c r="B1800" s="818"/>
      <c r="C1800" s="818"/>
      <c r="D1800" s="818"/>
      <c r="E1800" s="818"/>
      <c r="F1800" s="818"/>
      <c r="G1800" s="818"/>
      <c r="H1800" s="818"/>
      <c r="I1800" s="818"/>
      <c r="J1800" s="355">
        <f>J1771+1</f>
        <v>63</v>
      </c>
    </row>
    <row r="1801" spans="1:10" ht="21" x14ac:dyDescent="0.35">
      <c r="A1801" s="355"/>
      <c r="B1801" s="355"/>
      <c r="C1801" s="355"/>
      <c r="D1801" s="355"/>
      <c r="E1801" s="355"/>
      <c r="F1801" s="355"/>
      <c r="G1801" s="355"/>
      <c r="H1801" s="355"/>
      <c r="I1801" s="355"/>
      <c r="J1801" s="355"/>
    </row>
    <row r="1802" spans="1:10" ht="21" x14ac:dyDescent="0.35">
      <c r="A1802" s="356" t="s">
        <v>271</v>
      </c>
      <c r="B1802" s="819"/>
      <c r="C1802" s="819"/>
      <c r="D1802" s="819"/>
      <c r="E1802" s="819"/>
      <c r="F1802" s="819"/>
      <c r="G1802" s="819"/>
      <c r="H1802" s="819"/>
      <c r="I1802" s="819"/>
      <c r="J1802" s="355"/>
    </row>
    <row r="1803" spans="1:10" ht="21" x14ac:dyDescent="0.35">
      <c r="A1803" s="356" t="s">
        <v>272</v>
      </c>
      <c r="B1803" s="819"/>
      <c r="C1803" s="819"/>
      <c r="D1803" s="819"/>
      <c r="E1803" s="819"/>
      <c r="F1803" s="819"/>
      <c r="G1803" s="819"/>
      <c r="H1803" s="819"/>
      <c r="I1803" s="819"/>
      <c r="J1803" s="355"/>
    </row>
    <row r="1804" spans="1:10" ht="21" x14ac:dyDescent="0.35">
      <c r="A1804" s="356" t="s">
        <v>273</v>
      </c>
      <c r="B1804" s="819"/>
      <c r="C1804" s="819"/>
      <c r="D1804" s="819"/>
      <c r="E1804" s="819"/>
      <c r="F1804" s="819"/>
      <c r="G1804" s="819"/>
      <c r="H1804" s="819"/>
      <c r="I1804" s="819"/>
      <c r="J1804" s="355"/>
    </row>
    <row r="1805" spans="1:10" ht="21.75" thickBot="1" x14ac:dyDescent="0.4">
      <c r="A1805" s="355"/>
      <c r="B1805" s="355"/>
      <c r="C1805" s="355"/>
      <c r="D1805" s="355"/>
      <c r="E1805" s="355"/>
      <c r="F1805" s="355"/>
      <c r="G1805" s="355"/>
      <c r="H1805" s="355"/>
      <c r="I1805" s="355"/>
      <c r="J1805" s="355"/>
    </row>
    <row r="1806" spans="1:10" ht="21.75" thickBot="1" x14ac:dyDescent="0.4">
      <c r="A1806" s="368" t="s">
        <v>275</v>
      </c>
      <c r="B1806" s="369"/>
      <c r="C1806" s="370"/>
      <c r="D1806" s="355"/>
      <c r="E1806" s="355"/>
      <c r="F1806" s="355"/>
      <c r="G1806" s="355"/>
      <c r="H1806" s="355"/>
      <c r="I1806" s="355"/>
      <c r="J1806" s="355"/>
    </row>
    <row r="1807" spans="1:10" ht="21.75" thickBot="1" x14ac:dyDescent="0.4">
      <c r="A1807" s="368" t="s">
        <v>276</v>
      </c>
      <c r="B1807" s="369"/>
      <c r="C1807" s="370"/>
      <c r="D1807" s="355"/>
      <c r="E1807" s="355"/>
      <c r="F1807" s="355"/>
      <c r="G1807" s="355"/>
      <c r="H1807" s="355"/>
      <c r="I1807" s="355"/>
      <c r="J1807" s="355"/>
    </row>
    <row r="1808" spans="1:10" ht="21.75" thickBot="1" x14ac:dyDescent="0.4">
      <c r="A1808" s="368" t="s">
        <v>277</v>
      </c>
      <c r="B1808" s="369"/>
      <c r="C1808" s="371"/>
      <c r="D1808" s="355"/>
      <c r="E1808" s="355"/>
      <c r="F1808" s="355"/>
      <c r="G1808" s="355"/>
      <c r="H1808" s="355"/>
      <c r="I1808" s="355"/>
      <c r="J1808" s="355"/>
    </row>
    <row r="1809" spans="1:10" ht="21.75" thickBot="1" x14ac:dyDescent="0.4">
      <c r="A1809" s="368" t="s">
        <v>278</v>
      </c>
      <c r="B1809" s="369"/>
      <c r="C1809" s="370"/>
      <c r="D1809" s="355"/>
      <c r="E1809" s="355"/>
      <c r="F1809" s="355"/>
      <c r="G1809" s="355"/>
      <c r="H1809" s="355"/>
      <c r="I1809" s="355"/>
      <c r="J1809" s="355"/>
    </row>
    <row r="1810" spans="1:10" ht="21.75" thickBot="1" x14ac:dyDescent="0.4">
      <c r="A1810" s="368" t="s">
        <v>279</v>
      </c>
      <c r="B1810" s="369"/>
      <c r="C1810" s="372"/>
      <c r="D1810" s="814" t="s">
        <v>280</v>
      </c>
      <c r="E1810" s="815"/>
      <c r="F1810" s="373" t="str">
        <f>IF(B1806&gt;0,B1810/B1806,"")</f>
        <v/>
      </c>
      <c r="G1810" s="368" t="s">
        <v>281</v>
      </c>
      <c r="H1810" s="374"/>
      <c r="I1810" s="375" t="str">
        <f>IF(B1806&gt;0,(F1810-F1811)/F1811,"")</f>
        <v/>
      </c>
      <c r="J1810" s="355"/>
    </row>
    <row r="1811" spans="1:10" ht="21.75" thickBot="1" x14ac:dyDescent="0.4">
      <c r="A1811" s="368" t="s">
        <v>282</v>
      </c>
      <c r="B1811" s="369"/>
      <c r="C1811" s="372"/>
      <c r="D1811" s="814" t="s">
        <v>280</v>
      </c>
      <c r="E1811" s="815"/>
      <c r="F1811" s="373" t="str">
        <f>IF(B1807&gt;0,B1811/B1807,"")</f>
        <v/>
      </c>
      <c r="G1811" s="376"/>
      <c r="H1811" s="377"/>
      <c r="I1811" s="378"/>
      <c r="J1811" s="355"/>
    </row>
    <row r="1812" spans="1:10" ht="21.75" thickBot="1" x14ac:dyDescent="0.4">
      <c r="A1812" s="368" t="s">
        <v>283</v>
      </c>
      <c r="B1812" s="369"/>
      <c r="C1812" s="372"/>
      <c r="D1812" s="814" t="s">
        <v>280</v>
      </c>
      <c r="E1812" s="815"/>
      <c r="F1812" s="373" t="str">
        <f>IF(B1808&gt;0,B1812/B1808,"")</f>
        <v/>
      </c>
      <c r="G1812" s="368" t="s">
        <v>284</v>
      </c>
      <c r="H1812" s="374"/>
      <c r="I1812" s="375" t="str">
        <f>IF(B1807&gt;0,(F1812-F1811)/F1811,"")</f>
        <v/>
      </c>
      <c r="J1812" s="355"/>
    </row>
    <row r="1813" spans="1:10" ht="21.75" thickBot="1" x14ac:dyDescent="0.4">
      <c r="A1813" s="368" t="s">
        <v>285</v>
      </c>
      <c r="B1813" s="369"/>
      <c r="C1813" s="372"/>
      <c r="D1813" s="814" t="s">
        <v>280</v>
      </c>
      <c r="E1813" s="815"/>
      <c r="F1813" s="373" t="str">
        <f>IF(B1809&gt;0,B1813/B1809,"")</f>
        <v/>
      </c>
      <c r="G1813" s="368" t="s">
        <v>286</v>
      </c>
      <c r="H1813" s="374"/>
      <c r="I1813" s="375" t="str">
        <f>IF(B1808&gt;0,(F1813-F1811)/F1811,"")</f>
        <v/>
      </c>
      <c r="J1813" s="355"/>
    </row>
    <row r="1814" spans="1:10" ht="21.75" thickBot="1" x14ac:dyDescent="0.4">
      <c r="A1814" s="368" t="s">
        <v>287</v>
      </c>
      <c r="B1814" s="369"/>
      <c r="C1814" s="372"/>
      <c r="D1814" s="814" t="s">
        <v>288</v>
      </c>
      <c r="E1814" s="815"/>
      <c r="F1814" s="373" t="str">
        <f>IF(B1810&gt;0,B1814/B1806,"")</f>
        <v/>
      </c>
      <c r="G1814" s="368" t="s">
        <v>281</v>
      </c>
      <c r="H1814" s="374"/>
      <c r="I1814" s="375" t="str">
        <f>IF(B1810&gt;0,(F1814-F1815)/F1815,"")</f>
        <v/>
      </c>
      <c r="J1814" s="355"/>
    </row>
    <row r="1815" spans="1:10" ht="21.75" thickBot="1" x14ac:dyDescent="0.4">
      <c r="A1815" s="368" t="s">
        <v>289</v>
      </c>
      <c r="B1815" s="369"/>
      <c r="C1815" s="372"/>
      <c r="D1815" s="816" t="s">
        <v>288</v>
      </c>
      <c r="E1815" s="817"/>
      <c r="F1815" s="373" t="str">
        <f>IF(B1811&gt;0,B1815/B1807,"")</f>
        <v/>
      </c>
      <c r="G1815" s="379"/>
      <c r="H1815" s="372"/>
      <c r="I1815" s="380"/>
      <c r="J1815" s="355"/>
    </row>
    <row r="1816" spans="1:10" ht="21.75" thickBot="1" x14ac:dyDescent="0.4">
      <c r="A1816" s="368" t="s">
        <v>290</v>
      </c>
      <c r="B1816" s="369"/>
      <c r="C1816" s="372"/>
      <c r="D1816" s="814" t="s">
        <v>288</v>
      </c>
      <c r="E1816" s="815"/>
      <c r="F1816" s="373" t="str">
        <f>IF(B1812&gt;0,B1816/B1808,"")</f>
        <v/>
      </c>
      <c r="G1816" s="368" t="s">
        <v>284</v>
      </c>
      <c r="H1816" s="374"/>
      <c r="I1816" s="375" t="str">
        <f>IF(B1811&gt;0,(F1816-F1815)/F1815,"")</f>
        <v/>
      </c>
      <c r="J1816" s="355"/>
    </row>
    <row r="1817" spans="1:10" ht="21.75" thickBot="1" x14ac:dyDescent="0.4">
      <c r="A1817" s="368" t="s">
        <v>291</v>
      </c>
      <c r="B1817" s="369"/>
      <c r="C1817" s="372"/>
      <c r="D1817" s="814" t="s">
        <v>288</v>
      </c>
      <c r="E1817" s="815"/>
      <c r="F1817" s="373" t="str">
        <f>IF(B1813&gt;0,B1817/B1809,"")</f>
        <v/>
      </c>
      <c r="G1817" s="368" t="s">
        <v>286</v>
      </c>
      <c r="H1817" s="374"/>
      <c r="I1817" s="375" t="str">
        <f>IF(B1812&gt;0,(F1817-F1815)/F1815,"")</f>
        <v/>
      </c>
      <c r="J1817" s="355"/>
    </row>
    <row r="1818" spans="1:10" ht="21.75" thickBot="1" x14ac:dyDescent="0.4">
      <c r="A1818" s="368" t="s">
        <v>292</v>
      </c>
      <c r="B1818" s="381"/>
      <c r="C1818" s="372"/>
      <c r="D1818" s="368" t="s">
        <v>281</v>
      </c>
      <c r="E1818" s="374"/>
      <c r="F1818" s="375" t="str">
        <f>IF(B1818&gt;0,(B1818-B1819)/B1819,"")</f>
        <v/>
      </c>
      <c r="G1818" s="355"/>
      <c r="H1818" s="355"/>
      <c r="I1818" s="355"/>
      <c r="J1818" s="355"/>
    </row>
    <row r="1819" spans="1:10" ht="21.75" thickBot="1" x14ac:dyDescent="0.4">
      <c r="A1819" s="368" t="s">
        <v>293</v>
      </c>
      <c r="B1819" s="381"/>
      <c r="C1819" s="372"/>
      <c r="D1819" s="382"/>
      <c r="E1819" s="372"/>
      <c r="F1819" s="380"/>
      <c r="G1819" s="355"/>
      <c r="H1819" s="355"/>
      <c r="I1819" s="355"/>
      <c r="J1819" s="355"/>
    </row>
    <row r="1820" spans="1:10" ht="21.75" thickBot="1" x14ac:dyDescent="0.4">
      <c r="A1820" s="368" t="s">
        <v>294</v>
      </c>
      <c r="B1820" s="381"/>
      <c r="C1820" s="372"/>
      <c r="D1820" s="368" t="s">
        <v>284</v>
      </c>
      <c r="E1820" s="374"/>
      <c r="F1820" s="375" t="str">
        <f>IF(B1820&gt;0,(B1820-B1819)/B1819,"")</f>
        <v/>
      </c>
      <c r="G1820" s="355"/>
      <c r="H1820" s="355"/>
      <c r="I1820" s="355"/>
      <c r="J1820" s="355"/>
    </row>
    <row r="1821" spans="1:10" ht="21.75" thickBot="1" x14ac:dyDescent="0.4">
      <c r="A1821" s="368" t="s">
        <v>295</v>
      </c>
      <c r="B1821" s="381"/>
      <c r="C1821" s="372"/>
      <c r="D1821" s="368" t="s">
        <v>286</v>
      </c>
      <c r="E1821" s="374"/>
      <c r="F1821" s="375" t="str">
        <f>IF(B1821&gt;0,(B1821-B1819)/B1819,"")</f>
        <v/>
      </c>
      <c r="G1821" s="355"/>
      <c r="H1821" s="355"/>
      <c r="I1821" s="355"/>
      <c r="J1821" s="355"/>
    </row>
    <row r="1822" spans="1:10" ht="21.75" thickBot="1" x14ac:dyDescent="0.4">
      <c r="A1822" s="355"/>
      <c r="B1822" s="355"/>
      <c r="C1822" s="355"/>
      <c r="D1822" s="355"/>
      <c r="E1822" s="355"/>
      <c r="F1822" s="383"/>
      <c r="G1822" s="355"/>
      <c r="H1822" s="823" t="s">
        <v>296</v>
      </c>
      <c r="I1822" s="823"/>
      <c r="J1822" s="355"/>
    </row>
    <row r="1823" spans="1:10" ht="21.75" thickBot="1" x14ac:dyDescent="0.4">
      <c r="A1823" s="368" t="s">
        <v>297</v>
      </c>
      <c r="B1823" s="820"/>
      <c r="C1823" s="821"/>
      <c r="D1823" s="821"/>
      <c r="E1823" s="821"/>
      <c r="F1823" s="821"/>
      <c r="G1823" s="822"/>
      <c r="H1823" s="819"/>
      <c r="I1823" s="819"/>
      <c r="J1823" s="355"/>
    </row>
    <row r="1824" spans="1:10" ht="21.75" thickBot="1" x14ac:dyDescent="0.4">
      <c r="A1824" s="368" t="s">
        <v>299</v>
      </c>
      <c r="B1824" s="820"/>
      <c r="C1824" s="821"/>
      <c r="D1824" s="821"/>
      <c r="E1824" s="821"/>
      <c r="F1824" s="821"/>
      <c r="G1824" s="822"/>
      <c r="H1824" s="819"/>
      <c r="I1824" s="819"/>
      <c r="J1824" s="355"/>
    </row>
    <row r="1825" spans="1:10" ht="21.75" thickBot="1" x14ac:dyDescent="0.4">
      <c r="A1825" s="368" t="s">
        <v>301</v>
      </c>
      <c r="B1825" s="820"/>
      <c r="C1825" s="821"/>
      <c r="D1825" s="821"/>
      <c r="E1825" s="821"/>
      <c r="F1825" s="821"/>
      <c r="G1825" s="822"/>
      <c r="H1825" s="819"/>
      <c r="I1825" s="819"/>
      <c r="J1825" s="355"/>
    </row>
    <row r="1826" spans="1:10" ht="21.75" thickBot="1" x14ac:dyDescent="0.4">
      <c r="A1826" s="368" t="s">
        <v>302</v>
      </c>
      <c r="B1826" s="820"/>
      <c r="C1826" s="821"/>
      <c r="D1826" s="821"/>
      <c r="E1826" s="821"/>
      <c r="F1826" s="821"/>
      <c r="G1826" s="822"/>
      <c r="H1826" s="819"/>
      <c r="I1826" s="819"/>
      <c r="J1826" s="355"/>
    </row>
    <row r="1827" spans="1:10" ht="21.75" thickBot="1" x14ac:dyDescent="0.4">
      <c r="A1827" s="368" t="s">
        <v>303</v>
      </c>
      <c r="B1827" s="820"/>
      <c r="C1827" s="821"/>
      <c r="D1827" s="821"/>
      <c r="E1827" s="821"/>
      <c r="F1827" s="821"/>
      <c r="G1827" s="822"/>
      <c r="H1827" s="819"/>
      <c r="I1827" s="819"/>
      <c r="J1827" s="355"/>
    </row>
    <row r="1828" spans="1:10" ht="21.75" thickBot="1" x14ac:dyDescent="0.4">
      <c r="A1828" s="368" t="s">
        <v>305</v>
      </c>
      <c r="B1828" s="820"/>
      <c r="C1828" s="821"/>
      <c r="D1828" s="821"/>
      <c r="E1828" s="821"/>
      <c r="F1828" s="821"/>
      <c r="G1828" s="822"/>
      <c r="H1828" s="819"/>
      <c r="I1828" s="819"/>
      <c r="J1828" s="355"/>
    </row>
    <row r="1829" spans="1:10" ht="36" x14ac:dyDescent="0.35">
      <c r="A1829" s="818" t="str">
        <f>CONCATENATE("Voluntário",J1829)</f>
        <v>Voluntário64</v>
      </c>
      <c r="B1829" s="818"/>
      <c r="C1829" s="818"/>
      <c r="D1829" s="818"/>
      <c r="E1829" s="818"/>
      <c r="F1829" s="818"/>
      <c r="G1829" s="818"/>
      <c r="H1829" s="818"/>
      <c r="I1829" s="818"/>
      <c r="J1829" s="355">
        <f>J1800+1</f>
        <v>64</v>
      </c>
    </row>
    <row r="1830" spans="1:10" ht="21" x14ac:dyDescent="0.35">
      <c r="A1830" s="355"/>
      <c r="B1830" s="355"/>
      <c r="C1830" s="355"/>
      <c r="D1830" s="355"/>
      <c r="E1830" s="355"/>
      <c r="F1830" s="355"/>
      <c r="G1830" s="355"/>
      <c r="H1830" s="355"/>
      <c r="I1830" s="355"/>
      <c r="J1830" s="355"/>
    </row>
    <row r="1831" spans="1:10" ht="21" x14ac:dyDescent="0.35">
      <c r="A1831" s="356" t="s">
        <v>271</v>
      </c>
      <c r="B1831" s="819"/>
      <c r="C1831" s="819"/>
      <c r="D1831" s="819"/>
      <c r="E1831" s="819"/>
      <c r="F1831" s="819"/>
      <c r="G1831" s="819"/>
      <c r="H1831" s="819"/>
      <c r="I1831" s="819"/>
      <c r="J1831" s="355"/>
    </row>
    <row r="1832" spans="1:10" ht="21" x14ac:dyDescent="0.35">
      <c r="A1832" s="356" t="s">
        <v>272</v>
      </c>
      <c r="B1832" s="819"/>
      <c r="C1832" s="819"/>
      <c r="D1832" s="819"/>
      <c r="E1832" s="819"/>
      <c r="F1832" s="819"/>
      <c r="G1832" s="819"/>
      <c r="H1832" s="819"/>
      <c r="I1832" s="819"/>
      <c r="J1832" s="355"/>
    </row>
    <row r="1833" spans="1:10" ht="21" x14ac:dyDescent="0.35">
      <c r="A1833" s="356" t="s">
        <v>273</v>
      </c>
      <c r="B1833" s="819"/>
      <c r="C1833" s="819"/>
      <c r="D1833" s="819"/>
      <c r="E1833" s="819"/>
      <c r="F1833" s="819"/>
      <c r="G1833" s="819"/>
      <c r="H1833" s="819"/>
      <c r="I1833" s="819"/>
      <c r="J1833" s="355"/>
    </row>
    <row r="1834" spans="1:10" ht="21.75" thickBot="1" x14ac:dyDescent="0.4">
      <c r="A1834" s="355"/>
      <c r="B1834" s="355"/>
      <c r="C1834" s="355"/>
      <c r="D1834" s="355"/>
      <c r="E1834" s="355"/>
      <c r="F1834" s="355"/>
      <c r="G1834" s="355"/>
      <c r="H1834" s="355"/>
      <c r="I1834" s="355"/>
      <c r="J1834" s="355"/>
    </row>
    <row r="1835" spans="1:10" ht="21.75" thickBot="1" x14ac:dyDescent="0.4">
      <c r="A1835" s="368" t="s">
        <v>275</v>
      </c>
      <c r="B1835" s="369"/>
      <c r="C1835" s="370"/>
      <c r="D1835" s="355"/>
      <c r="E1835" s="355"/>
      <c r="F1835" s="355"/>
      <c r="G1835" s="355"/>
      <c r="H1835" s="355"/>
      <c r="I1835" s="355"/>
      <c r="J1835" s="355"/>
    </row>
    <row r="1836" spans="1:10" ht="21.75" thickBot="1" x14ac:dyDescent="0.4">
      <c r="A1836" s="368" t="s">
        <v>276</v>
      </c>
      <c r="B1836" s="369"/>
      <c r="C1836" s="370"/>
      <c r="D1836" s="355"/>
      <c r="E1836" s="355"/>
      <c r="F1836" s="355"/>
      <c r="G1836" s="355"/>
      <c r="H1836" s="355"/>
      <c r="I1836" s="355"/>
      <c r="J1836" s="355"/>
    </row>
    <row r="1837" spans="1:10" ht="21.75" thickBot="1" x14ac:dyDescent="0.4">
      <c r="A1837" s="368" t="s">
        <v>277</v>
      </c>
      <c r="B1837" s="369"/>
      <c r="C1837" s="371"/>
      <c r="D1837" s="355"/>
      <c r="E1837" s="355"/>
      <c r="F1837" s="355"/>
      <c r="G1837" s="355"/>
      <c r="H1837" s="355"/>
      <c r="I1837" s="355"/>
      <c r="J1837" s="355"/>
    </row>
    <row r="1838" spans="1:10" ht="21.75" thickBot="1" x14ac:dyDescent="0.4">
      <c r="A1838" s="368" t="s">
        <v>278</v>
      </c>
      <c r="B1838" s="369"/>
      <c r="C1838" s="370"/>
      <c r="D1838" s="355"/>
      <c r="E1838" s="355"/>
      <c r="F1838" s="355"/>
      <c r="G1838" s="355"/>
      <c r="H1838" s="355"/>
      <c r="I1838" s="355"/>
      <c r="J1838" s="355"/>
    </row>
    <row r="1839" spans="1:10" ht="21.75" thickBot="1" x14ac:dyDescent="0.4">
      <c r="A1839" s="368" t="s">
        <v>279</v>
      </c>
      <c r="B1839" s="369"/>
      <c r="C1839" s="372"/>
      <c r="D1839" s="814" t="s">
        <v>280</v>
      </c>
      <c r="E1839" s="815"/>
      <c r="F1839" s="373" t="str">
        <f>IF(B1835&gt;0,B1839/B1835,"")</f>
        <v/>
      </c>
      <c r="G1839" s="368" t="s">
        <v>281</v>
      </c>
      <c r="H1839" s="374"/>
      <c r="I1839" s="375" t="str">
        <f>IF(B1835&gt;0,(F1839-F1840)/F1840,"")</f>
        <v/>
      </c>
      <c r="J1839" s="355"/>
    </row>
    <row r="1840" spans="1:10" ht="21.75" thickBot="1" x14ac:dyDescent="0.4">
      <c r="A1840" s="368" t="s">
        <v>282</v>
      </c>
      <c r="B1840" s="369"/>
      <c r="C1840" s="372"/>
      <c r="D1840" s="814" t="s">
        <v>280</v>
      </c>
      <c r="E1840" s="815"/>
      <c r="F1840" s="373" t="str">
        <f>IF(B1836&gt;0,B1840/B1836,"")</f>
        <v/>
      </c>
      <c r="G1840" s="376"/>
      <c r="H1840" s="377"/>
      <c r="I1840" s="378"/>
      <c r="J1840" s="355"/>
    </row>
    <row r="1841" spans="1:10" ht="21.75" thickBot="1" x14ac:dyDescent="0.4">
      <c r="A1841" s="368" t="s">
        <v>283</v>
      </c>
      <c r="B1841" s="369"/>
      <c r="C1841" s="372"/>
      <c r="D1841" s="814" t="s">
        <v>280</v>
      </c>
      <c r="E1841" s="815"/>
      <c r="F1841" s="373" t="str">
        <f>IF(B1837&gt;0,B1841/B1837,"")</f>
        <v/>
      </c>
      <c r="G1841" s="368" t="s">
        <v>284</v>
      </c>
      <c r="H1841" s="374"/>
      <c r="I1841" s="375" t="str">
        <f>IF(B1836&gt;0,(F1841-F1840)/F1840,"")</f>
        <v/>
      </c>
      <c r="J1841" s="355"/>
    </row>
    <row r="1842" spans="1:10" ht="21.75" thickBot="1" x14ac:dyDescent="0.4">
      <c r="A1842" s="368" t="s">
        <v>285</v>
      </c>
      <c r="B1842" s="369"/>
      <c r="C1842" s="372"/>
      <c r="D1842" s="814" t="s">
        <v>280</v>
      </c>
      <c r="E1842" s="815"/>
      <c r="F1842" s="373" t="str">
        <f>IF(B1838&gt;0,B1842/B1838,"")</f>
        <v/>
      </c>
      <c r="G1842" s="368" t="s">
        <v>286</v>
      </c>
      <c r="H1842" s="374"/>
      <c r="I1842" s="375" t="str">
        <f>IF(B1837&gt;0,(F1842-F1840)/F1840,"")</f>
        <v/>
      </c>
      <c r="J1842" s="355"/>
    </row>
    <row r="1843" spans="1:10" ht="21.75" thickBot="1" x14ac:dyDescent="0.4">
      <c r="A1843" s="368" t="s">
        <v>287</v>
      </c>
      <c r="B1843" s="369"/>
      <c r="C1843" s="372"/>
      <c r="D1843" s="814" t="s">
        <v>288</v>
      </c>
      <c r="E1843" s="815"/>
      <c r="F1843" s="373" t="str">
        <f>IF(B1839&gt;0,B1843/B1835,"")</f>
        <v/>
      </c>
      <c r="G1843" s="368" t="s">
        <v>281</v>
      </c>
      <c r="H1843" s="374"/>
      <c r="I1843" s="375" t="str">
        <f>IF(B1839&gt;0,(F1843-F1844)/F1844,"")</f>
        <v/>
      </c>
      <c r="J1843" s="355"/>
    </row>
    <row r="1844" spans="1:10" ht="21.75" thickBot="1" x14ac:dyDescent="0.4">
      <c r="A1844" s="368" t="s">
        <v>289</v>
      </c>
      <c r="B1844" s="369"/>
      <c r="C1844" s="372"/>
      <c r="D1844" s="816" t="s">
        <v>288</v>
      </c>
      <c r="E1844" s="817"/>
      <c r="F1844" s="373" t="str">
        <f>IF(B1840&gt;0,B1844/B1836,"")</f>
        <v/>
      </c>
      <c r="G1844" s="379"/>
      <c r="H1844" s="372"/>
      <c r="I1844" s="380"/>
      <c r="J1844" s="355"/>
    </row>
    <row r="1845" spans="1:10" ht="21.75" thickBot="1" x14ac:dyDescent="0.4">
      <c r="A1845" s="368" t="s">
        <v>290</v>
      </c>
      <c r="B1845" s="369"/>
      <c r="C1845" s="372"/>
      <c r="D1845" s="814" t="s">
        <v>288</v>
      </c>
      <c r="E1845" s="815"/>
      <c r="F1845" s="373" t="str">
        <f>IF(B1841&gt;0,B1845/B1837,"")</f>
        <v/>
      </c>
      <c r="G1845" s="368" t="s">
        <v>284</v>
      </c>
      <c r="H1845" s="374"/>
      <c r="I1845" s="375" t="str">
        <f>IF(B1840&gt;0,(F1845-F1844)/F1844,"")</f>
        <v/>
      </c>
      <c r="J1845" s="355"/>
    </row>
    <row r="1846" spans="1:10" ht="21.75" thickBot="1" x14ac:dyDescent="0.4">
      <c r="A1846" s="368" t="s">
        <v>291</v>
      </c>
      <c r="B1846" s="369"/>
      <c r="C1846" s="372"/>
      <c r="D1846" s="814" t="s">
        <v>288</v>
      </c>
      <c r="E1846" s="815"/>
      <c r="F1846" s="373" t="str">
        <f>IF(B1842&gt;0,B1846/B1838,"")</f>
        <v/>
      </c>
      <c r="G1846" s="368" t="s">
        <v>286</v>
      </c>
      <c r="H1846" s="374"/>
      <c r="I1846" s="375" t="str">
        <f>IF(B1841&gt;0,(F1846-F1844)/F1844,"")</f>
        <v/>
      </c>
      <c r="J1846" s="355"/>
    </row>
    <row r="1847" spans="1:10" ht="21.75" thickBot="1" x14ac:dyDescent="0.4">
      <c r="A1847" s="368" t="s">
        <v>292</v>
      </c>
      <c r="B1847" s="381"/>
      <c r="C1847" s="372"/>
      <c r="D1847" s="368" t="s">
        <v>281</v>
      </c>
      <c r="E1847" s="374"/>
      <c r="F1847" s="375" t="str">
        <f>IF(B1847&gt;0,(B1847-B1848)/B1848,"")</f>
        <v/>
      </c>
      <c r="G1847" s="355"/>
      <c r="H1847" s="355"/>
      <c r="I1847" s="355"/>
      <c r="J1847" s="355"/>
    </row>
    <row r="1848" spans="1:10" ht="21.75" thickBot="1" x14ac:dyDescent="0.4">
      <c r="A1848" s="368" t="s">
        <v>293</v>
      </c>
      <c r="B1848" s="381"/>
      <c r="C1848" s="372"/>
      <c r="D1848" s="382"/>
      <c r="E1848" s="372"/>
      <c r="F1848" s="380"/>
      <c r="G1848" s="355"/>
      <c r="H1848" s="355"/>
      <c r="I1848" s="355"/>
      <c r="J1848" s="355"/>
    </row>
    <row r="1849" spans="1:10" ht="21.75" thickBot="1" x14ac:dyDescent="0.4">
      <c r="A1849" s="368" t="s">
        <v>294</v>
      </c>
      <c r="B1849" s="381"/>
      <c r="C1849" s="372"/>
      <c r="D1849" s="368" t="s">
        <v>284</v>
      </c>
      <c r="E1849" s="374"/>
      <c r="F1849" s="375" t="str">
        <f>IF(B1849&gt;0,(B1849-B1848)/B1848,"")</f>
        <v/>
      </c>
      <c r="G1849" s="355"/>
      <c r="H1849" s="355"/>
      <c r="I1849" s="355"/>
      <c r="J1849" s="355"/>
    </row>
    <row r="1850" spans="1:10" ht="21.75" thickBot="1" x14ac:dyDescent="0.4">
      <c r="A1850" s="368" t="s">
        <v>295</v>
      </c>
      <c r="B1850" s="381"/>
      <c r="C1850" s="372"/>
      <c r="D1850" s="368" t="s">
        <v>286</v>
      </c>
      <c r="E1850" s="374"/>
      <c r="F1850" s="375" t="str">
        <f>IF(B1850&gt;0,(B1850-B1848)/B1848,"")</f>
        <v/>
      </c>
      <c r="G1850" s="355"/>
      <c r="H1850" s="355"/>
      <c r="I1850" s="355"/>
      <c r="J1850" s="355"/>
    </row>
    <row r="1851" spans="1:10" ht="21.75" thickBot="1" x14ac:dyDescent="0.4">
      <c r="A1851" s="355"/>
      <c r="B1851" s="355"/>
      <c r="C1851" s="355"/>
      <c r="D1851" s="355"/>
      <c r="E1851" s="355"/>
      <c r="F1851" s="383"/>
      <c r="G1851" s="355"/>
      <c r="H1851" s="823" t="s">
        <v>296</v>
      </c>
      <c r="I1851" s="823"/>
      <c r="J1851" s="355"/>
    </row>
    <row r="1852" spans="1:10" ht="21.75" thickBot="1" x14ac:dyDescent="0.4">
      <c r="A1852" s="368" t="s">
        <v>297</v>
      </c>
      <c r="B1852" s="820"/>
      <c r="C1852" s="821"/>
      <c r="D1852" s="821"/>
      <c r="E1852" s="821"/>
      <c r="F1852" s="821"/>
      <c r="G1852" s="822"/>
      <c r="H1852" s="819"/>
      <c r="I1852" s="819"/>
      <c r="J1852" s="355"/>
    </row>
    <row r="1853" spans="1:10" ht="21.75" thickBot="1" x14ac:dyDescent="0.4">
      <c r="A1853" s="368" t="s">
        <v>299</v>
      </c>
      <c r="B1853" s="820"/>
      <c r="C1853" s="821"/>
      <c r="D1853" s="821"/>
      <c r="E1853" s="821"/>
      <c r="F1853" s="821"/>
      <c r="G1853" s="822"/>
      <c r="H1853" s="819"/>
      <c r="I1853" s="819"/>
      <c r="J1853" s="355"/>
    </row>
    <row r="1854" spans="1:10" ht="21.75" thickBot="1" x14ac:dyDescent="0.4">
      <c r="A1854" s="368" t="s">
        <v>301</v>
      </c>
      <c r="B1854" s="820"/>
      <c r="C1854" s="821"/>
      <c r="D1854" s="821"/>
      <c r="E1854" s="821"/>
      <c r="F1854" s="821"/>
      <c r="G1854" s="822"/>
      <c r="H1854" s="819"/>
      <c r="I1854" s="819"/>
      <c r="J1854" s="355"/>
    </row>
    <row r="1855" spans="1:10" ht="21.75" thickBot="1" x14ac:dyDescent="0.4">
      <c r="A1855" s="368" t="s">
        <v>302</v>
      </c>
      <c r="B1855" s="820"/>
      <c r="C1855" s="821"/>
      <c r="D1855" s="821"/>
      <c r="E1855" s="821"/>
      <c r="F1855" s="821"/>
      <c r="G1855" s="822"/>
      <c r="H1855" s="819"/>
      <c r="I1855" s="819"/>
      <c r="J1855" s="355"/>
    </row>
    <row r="1856" spans="1:10" ht="21.75" thickBot="1" x14ac:dyDescent="0.4">
      <c r="A1856" s="368" t="s">
        <v>303</v>
      </c>
      <c r="B1856" s="820"/>
      <c r="C1856" s="821"/>
      <c r="D1856" s="821"/>
      <c r="E1856" s="821"/>
      <c r="F1856" s="821"/>
      <c r="G1856" s="822"/>
      <c r="H1856" s="819"/>
      <c r="I1856" s="819"/>
      <c r="J1856" s="355"/>
    </row>
    <row r="1857" spans="1:10" ht="21.75" thickBot="1" x14ac:dyDescent="0.4">
      <c r="A1857" s="368" t="s">
        <v>305</v>
      </c>
      <c r="B1857" s="820"/>
      <c r="C1857" s="821"/>
      <c r="D1857" s="821"/>
      <c r="E1857" s="821"/>
      <c r="F1857" s="821"/>
      <c r="G1857" s="822"/>
      <c r="H1857" s="819"/>
      <c r="I1857" s="819"/>
      <c r="J1857" s="355"/>
    </row>
    <row r="1858" spans="1:10" ht="36" x14ac:dyDescent="0.35">
      <c r="A1858" s="818" t="str">
        <f>CONCATENATE("Voluntário",J1858)</f>
        <v>Voluntário65</v>
      </c>
      <c r="B1858" s="818"/>
      <c r="C1858" s="818"/>
      <c r="D1858" s="818"/>
      <c r="E1858" s="818"/>
      <c r="F1858" s="818"/>
      <c r="G1858" s="818"/>
      <c r="H1858" s="818"/>
      <c r="I1858" s="818"/>
      <c r="J1858" s="355">
        <f>J1829+1</f>
        <v>65</v>
      </c>
    </row>
    <row r="1859" spans="1:10" ht="21" x14ac:dyDescent="0.35">
      <c r="A1859" s="355"/>
      <c r="B1859" s="355"/>
      <c r="C1859" s="355"/>
      <c r="D1859" s="355"/>
      <c r="E1859" s="355"/>
      <c r="F1859" s="355"/>
      <c r="G1859" s="355"/>
      <c r="H1859" s="355"/>
      <c r="I1859" s="355"/>
      <c r="J1859" s="355"/>
    </row>
    <row r="1860" spans="1:10" ht="21" x14ac:dyDescent="0.35">
      <c r="A1860" s="356" t="s">
        <v>271</v>
      </c>
      <c r="B1860" s="819"/>
      <c r="C1860" s="819"/>
      <c r="D1860" s="819"/>
      <c r="E1860" s="819"/>
      <c r="F1860" s="819"/>
      <c r="G1860" s="819"/>
      <c r="H1860" s="819"/>
      <c r="I1860" s="819"/>
      <c r="J1860" s="355"/>
    </row>
    <row r="1861" spans="1:10" ht="21" x14ac:dyDescent="0.35">
      <c r="A1861" s="356" t="s">
        <v>272</v>
      </c>
      <c r="B1861" s="819"/>
      <c r="C1861" s="819"/>
      <c r="D1861" s="819"/>
      <c r="E1861" s="819"/>
      <c r="F1861" s="819"/>
      <c r="G1861" s="819"/>
      <c r="H1861" s="819"/>
      <c r="I1861" s="819"/>
      <c r="J1861" s="355"/>
    </row>
    <row r="1862" spans="1:10" ht="21" x14ac:dyDescent="0.35">
      <c r="A1862" s="356" t="s">
        <v>273</v>
      </c>
      <c r="B1862" s="819"/>
      <c r="C1862" s="819"/>
      <c r="D1862" s="819"/>
      <c r="E1862" s="819"/>
      <c r="F1862" s="819"/>
      <c r="G1862" s="819"/>
      <c r="H1862" s="819"/>
      <c r="I1862" s="819"/>
      <c r="J1862" s="355"/>
    </row>
    <row r="1863" spans="1:10" ht="21.75" thickBot="1" x14ac:dyDescent="0.4">
      <c r="A1863" s="355"/>
      <c r="B1863" s="355"/>
      <c r="C1863" s="355"/>
      <c r="D1863" s="355"/>
      <c r="E1863" s="355"/>
      <c r="F1863" s="355"/>
      <c r="G1863" s="355"/>
      <c r="H1863" s="355"/>
      <c r="I1863" s="355"/>
      <c r="J1863" s="355"/>
    </row>
    <row r="1864" spans="1:10" ht="21.75" thickBot="1" x14ac:dyDescent="0.4">
      <c r="A1864" s="368" t="s">
        <v>275</v>
      </c>
      <c r="B1864" s="369"/>
      <c r="C1864" s="370"/>
      <c r="D1864" s="355"/>
      <c r="E1864" s="355"/>
      <c r="F1864" s="355"/>
      <c r="G1864" s="355"/>
      <c r="H1864" s="355"/>
      <c r="I1864" s="355"/>
      <c r="J1864" s="355"/>
    </row>
    <row r="1865" spans="1:10" ht="21.75" thickBot="1" x14ac:dyDescent="0.4">
      <c r="A1865" s="368" t="s">
        <v>276</v>
      </c>
      <c r="B1865" s="369"/>
      <c r="C1865" s="370"/>
      <c r="D1865" s="355"/>
      <c r="E1865" s="355"/>
      <c r="F1865" s="355"/>
      <c r="G1865" s="355"/>
      <c r="H1865" s="355"/>
      <c r="I1865" s="355"/>
      <c r="J1865" s="355"/>
    </row>
    <row r="1866" spans="1:10" ht="21.75" thickBot="1" x14ac:dyDescent="0.4">
      <c r="A1866" s="368" t="s">
        <v>277</v>
      </c>
      <c r="B1866" s="369"/>
      <c r="C1866" s="371"/>
      <c r="D1866" s="355"/>
      <c r="E1866" s="355"/>
      <c r="F1866" s="355"/>
      <c r="G1866" s="355"/>
      <c r="H1866" s="355"/>
      <c r="I1866" s="355"/>
      <c r="J1866" s="355"/>
    </row>
    <row r="1867" spans="1:10" ht="21.75" thickBot="1" x14ac:dyDescent="0.4">
      <c r="A1867" s="368" t="s">
        <v>278</v>
      </c>
      <c r="B1867" s="369"/>
      <c r="C1867" s="370"/>
      <c r="D1867" s="355"/>
      <c r="E1867" s="355"/>
      <c r="F1867" s="355"/>
      <c r="G1867" s="355"/>
      <c r="H1867" s="355"/>
      <c r="I1867" s="355"/>
      <c r="J1867" s="355"/>
    </row>
    <row r="1868" spans="1:10" ht="21.75" thickBot="1" x14ac:dyDescent="0.4">
      <c r="A1868" s="368" t="s">
        <v>279</v>
      </c>
      <c r="B1868" s="369"/>
      <c r="C1868" s="372"/>
      <c r="D1868" s="814" t="s">
        <v>280</v>
      </c>
      <c r="E1868" s="815"/>
      <c r="F1868" s="373" t="str">
        <f>IF(B1864&gt;0,B1868/B1864,"")</f>
        <v/>
      </c>
      <c r="G1868" s="368" t="s">
        <v>281</v>
      </c>
      <c r="H1868" s="374"/>
      <c r="I1868" s="375" t="str">
        <f>IF(B1864&gt;0,(F1868-F1869)/F1869,"")</f>
        <v/>
      </c>
      <c r="J1868" s="355"/>
    </row>
    <row r="1869" spans="1:10" ht="21.75" thickBot="1" x14ac:dyDescent="0.4">
      <c r="A1869" s="368" t="s">
        <v>282</v>
      </c>
      <c r="B1869" s="369"/>
      <c r="C1869" s="372"/>
      <c r="D1869" s="814" t="s">
        <v>280</v>
      </c>
      <c r="E1869" s="815"/>
      <c r="F1869" s="373" t="str">
        <f>IF(B1865&gt;0,B1869/B1865,"")</f>
        <v/>
      </c>
      <c r="G1869" s="376"/>
      <c r="H1869" s="377"/>
      <c r="I1869" s="378"/>
      <c r="J1869" s="355"/>
    </row>
    <row r="1870" spans="1:10" ht="21.75" thickBot="1" x14ac:dyDescent="0.4">
      <c r="A1870" s="368" t="s">
        <v>283</v>
      </c>
      <c r="B1870" s="369"/>
      <c r="C1870" s="372"/>
      <c r="D1870" s="814" t="s">
        <v>280</v>
      </c>
      <c r="E1870" s="815"/>
      <c r="F1870" s="373" t="str">
        <f>IF(B1866&gt;0,B1870/B1866,"")</f>
        <v/>
      </c>
      <c r="G1870" s="368" t="s">
        <v>284</v>
      </c>
      <c r="H1870" s="374"/>
      <c r="I1870" s="375" t="str">
        <f>IF(B1865&gt;0,(F1870-F1869)/F1869,"")</f>
        <v/>
      </c>
      <c r="J1870" s="355"/>
    </row>
    <row r="1871" spans="1:10" ht="21.75" thickBot="1" x14ac:dyDescent="0.4">
      <c r="A1871" s="368" t="s">
        <v>285</v>
      </c>
      <c r="B1871" s="369"/>
      <c r="C1871" s="372"/>
      <c r="D1871" s="814" t="s">
        <v>280</v>
      </c>
      <c r="E1871" s="815"/>
      <c r="F1871" s="373" t="str">
        <f>IF(B1867&gt;0,B1871/B1867,"")</f>
        <v/>
      </c>
      <c r="G1871" s="368" t="s">
        <v>286</v>
      </c>
      <c r="H1871" s="374"/>
      <c r="I1871" s="375" t="str">
        <f>IF(B1866&gt;0,(F1871-F1869)/F1869,"")</f>
        <v/>
      </c>
      <c r="J1871" s="355"/>
    </row>
    <row r="1872" spans="1:10" ht="21.75" thickBot="1" x14ac:dyDescent="0.4">
      <c r="A1872" s="368" t="s">
        <v>287</v>
      </c>
      <c r="B1872" s="369"/>
      <c r="C1872" s="372"/>
      <c r="D1872" s="814" t="s">
        <v>288</v>
      </c>
      <c r="E1872" s="815"/>
      <c r="F1872" s="373" t="str">
        <f>IF(B1868&gt;0,B1872/B1864,"")</f>
        <v/>
      </c>
      <c r="G1872" s="368" t="s">
        <v>281</v>
      </c>
      <c r="H1872" s="374"/>
      <c r="I1872" s="375" t="str">
        <f>IF(B1868&gt;0,(F1872-F1873)/F1873,"")</f>
        <v/>
      </c>
      <c r="J1872" s="355"/>
    </row>
    <row r="1873" spans="1:10" ht="21.75" thickBot="1" x14ac:dyDescent="0.4">
      <c r="A1873" s="368" t="s">
        <v>289</v>
      </c>
      <c r="B1873" s="369"/>
      <c r="C1873" s="372"/>
      <c r="D1873" s="816" t="s">
        <v>288</v>
      </c>
      <c r="E1873" s="817"/>
      <c r="F1873" s="373" t="str">
        <f>IF(B1869&gt;0,B1873/B1865,"")</f>
        <v/>
      </c>
      <c r="G1873" s="379"/>
      <c r="H1873" s="372"/>
      <c r="I1873" s="380"/>
      <c r="J1873" s="355"/>
    </row>
    <row r="1874" spans="1:10" ht="21.75" thickBot="1" x14ac:dyDescent="0.4">
      <c r="A1874" s="368" t="s">
        <v>290</v>
      </c>
      <c r="B1874" s="369"/>
      <c r="C1874" s="372"/>
      <c r="D1874" s="814" t="s">
        <v>288</v>
      </c>
      <c r="E1874" s="815"/>
      <c r="F1874" s="373" t="str">
        <f>IF(B1870&gt;0,B1874/B1866,"")</f>
        <v/>
      </c>
      <c r="G1874" s="368" t="s">
        <v>284</v>
      </c>
      <c r="H1874" s="374"/>
      <c r="I1874" s="375" t="str">
        <f>IF(B1869&gt;0,(F1874-F1873)/F1873,"")</f>
        <v/>
      </c>
      <c r="J1874" s="355"/>
    </row>
    <row r="1875" spans="1:10" ht="21.75" thickBot="1" x14ac:dyDescent="0.4">
      <c r="A1875" s="368" t="s">
        <v>291</v>
      </c>
      <c r="B1875" s="369"/>
      <c r="C1875" s="372"/>
      <c r="D1875" s="814" t="s">
        <v>288</v>
      </c>
      <c r="E1875" s="815"/>
      <c r="F1875" s="373" t="str">
        <f>IF(B1871&gt;0,B1875/B1867,"")</f>
        <v/>
      </c>
      <c r="G1875" s="368" t="s">
        <v>286</v>
      </c>
      <c r="H1875" s="374"/>
      <c r="I1875" s="375" t="str">
        <f>IF(B1870&gt;0,(F1875-F1873)/F1873,"")</f>
        <v/>
      </c>
      <c r="J1875" s="355"/>
    </row>
    <row r="1876" spans="1:10" ht="21.75" thickBot="1" x14ac:dyDescent="0.4">
      <c r="A1876" s="368" t="s">
        <v>292</v>
      </c>
      <c r="B1876" s="381"/>
      <c r="C1876" s="372"/>
      <c r="D1876" s="368" t="s">
        <v>281</v>
      </c>
      <c r="E1876" s="374"/>
      <c r="F1876" s="375" t="str">
        <f>IF(B1876&gt;0,(B1876-B1877)/B1877,"")</f>
        <v/>
      </c>
      <c r="G1876" s="355"/>
      <c r="H1876" s="355"/>
      <c r="I1876" s="355"/>
      <c r="J1876" s="355"/>
    </row>
    <row r="1877" spans="1:10" ht="21.75" thickBot="1" x14ac:dyDescent="0.4">
      <c r="A1877" s="368" t="s">
        <v>293</v>
      </c>
      <c r="B1877" s="381"/>
      <c r="C1877" s="372"/>
      <c r="D1877" s="382"/>
      <c r="E1877" s="372"/>
      <c r="F1877" s="380"/>
      <c r="G1877" s="355"/>
      <c r="H1877" s="355"/>
      <c r="I1877" s="355"/>
      <c r="J1877" s="355"/>
    </row>
    <row r="1878" spans="1:10" ht="21.75" thickBot="1" x14ac:dyDescent="0.4">
      <c r="A1878" s="368" t="s">
        <v>294</v>
      </c>
      <c r="B1878" s="381"/>
      <c r="C1878" s="372"/>
      <c r="D1878" s="368" t="s">
        <v>284</v>
      </c>
      <c r="E1878" s="374"/>
      <c r="F1878" s="375" t="str">
        <f>IF(B1878&gt;0,(B1878-B1877)/B1877,"")</f>
        <v/>
      </c>
      <c r="G1878" s="355"/>
      <c r="H1878" s="355"/>
      <c r="I1878" s="355"/>
      <c r="J1878" s="355"/>
    </row>
    <row r="1879" spans="1:10" ht="21.75" thickBot="1" x14ac:dyDescent="0.4">
      <c r="A1879" s="368" t="s">
        <v>295</v>
      </c>
      <c r="B1879" s="381"/>
      <c r="C1879" s="372"/>
      <c r="D1879" s="368" t="s">
        <v>286</v>
      </c>
      <c r="E1879" s="374"/>
      <c r="F1879" s="375" t="str">
        <f>IF(B1879&gt;0,(B1879-B1877)/B1877,"")</f>
        <v/>
      </c>
      <c r="G1879" s="355"/>
      <c r="H1879" s="355"/>
      <c r="I1879" s="355"/>
      <c r="J1879" s="355"/>
    </row>
    <row r="1880" spans="1:10" ht="21.75" thickBot="1" x14ac:dyDescent="0.4">
      <c r="A1880" s="355"/>
      <c r="B1880" s="355"/>
      <c r="C1880" s="355"/>
      <c r="D1880" s="355"/>
      <c r="E1880" s="355"/>
      <c r="F1880" s="383"/>
      <c r="G1880" s="355"/>
      <c r="H1880" s="823" t="s">
        <v>296</v>
      </c>
      <c r="I1880" s="823"/>
      <c r="J1880" s="355"/>
    </row>
    <row r="1881" spans="1:10" ht="21.75" thickBot="1" x14ac:dyDescent="0.4">
      <c r="A1881" s="368" t="s">
        <v>297</v>
      </c>
      <c r="B1881" s="820"/>
      <c r="C1881" s="821"/>
      <c r="D1881" s="821"/>
      <c r="E1881" s="821"/>
      <c r="F1881" s="821"/>
      <c r="G1881" s="822"/>
      <c r="H1881" s="819"/>
      <c r="I1881" s="819"/>
      <c r="J1881" s="355"/>
    </row>
    <row r="1882" spans="1:10" ht="21.75" thickBot="1" x14ac:dyDescent="0.4">
      <c r="A1882" s="368" t="s">
        <v>299</v>
      </c>
      <c r="B1882" s="820"/>
      <c r="C1882" s="821"/>
      <c r="D1882" s="821"/>
      <c r="E1882" s="821"/>
      <c r="F1882" s="821"/>
      <c r="G1882" s="822"/>
      <c r="H1882" s="819"/>
      <c r="I1882" s="819"/>
      <c r="J1882" s="355"/>
    </row>
    <row r="1883" spans="1:10" ht="21.75" thickBot="1" x14ac:dyDescent="0.4">
      <c r="A1883" s="368" t="s">
        <v>301</v>
      </c>
      <c r="B1883" s="820"/>
      <c r="C1883" s="821"/>
      <c r="D1883" s="821"/>
      <c r="E1883" s="821"/>
      <c r="F1883" s="821"/>
      <c r="G1883" s="822"/>
      <c r="H1883" s="819"/>
      <c r="I1883" s="819"/>
      <c r="J1883" s="355"/>
    </row>
    <row r="1884" spans="1:10" ht="21.75" thickBot="1" x14ac:dyDescent="0.4">
      <c r="A1884" s="368" t="s">
        <v>302</v>
      </c>
      <c r="B1884" s="820"/>
      <c r="C1884" s="821"/>
      <c r="D1884" s="821"/>
      <c r="E1884" s="821"/>
      <c r="F1884" s="821"/>
      <c r="G1884" s="822"/>
      <c r="H1884" s="819"/>
      <c r="I1884" s="819"/>
      <c r="J1884" s="355"/>
    </row>
    <row r="1885" spans="1:10" ht="21.75" thickBot="1" x14ac:dyDescent="0.4">
      <c r="A1885" s="368" t="s">
        <v>303</v>
      </c>
      <c r="B1885" s="820"/>
      <c r="C1885" s="821"/>
      <c r="D1885" s="821"/>
      <c r="E1885" s="821"/>
      <c r="F1885" s="821"/>
      <c r="G1885" s="822"/>
      <c r="H1885" s="819"/>
      <c r="I1885" s="819"/>
      <c r="J1885" s="355"/>
    </row>
    <row r="1886" spans="1:10" ht="21.75" thickBot="1" x14ac:dyDescent="0.4">
      <c r="A1886" s="368" t="s">
        <v>305</v>
      </c>
      <c r="B1886" s="820"/>
      <c r="C1886" s="821"/>
      <c r="D1886" s="821"/>
      <c r="E1886" s="821"/>
      <c r="F1886" s="821"/>
      <c r="G1886" s="822"/>
      <c r="H1886" s="819"/>
      <c r="I1886" s="819"/>
      <c r="J1886" s="355"/>
    </row>
    <row r="1887" spans="1:10" ht="36" x14ac:dyDescent="0.35">
      <c r="A1887" s="818" t="str">
        <f>CONCATENATE("Voluntário",J1887)</f>
        <v>Voluntário66</v>
      </c>
      <c r="B1887" s="818"/>
      <c r="C1887" s="818"/>
      <c r="D1887" s="818"/>
      <c r="E1887" s="818"/>
      <c r="F1887" s="818"/>
      <c r="G1887" s="818"/>
      <c r="H1887" s="818"/>
      <c r="I1887" s="818"/>
      <c r="J1887" s="355">
        <f>J1858+1</f>
        <v>66</v>
      </c>
    </row>
    <row r="1888" spans="1:10" ht="21" x14ac:dyDescent="0.35">
      <c r="A1888" s="355"/>
      <c r="B1888" s="355"/>
      <c r="C1888" s="355"/>
      <c r="D1888" s="355"/>
      <c r="E1888" s="355"/>
      <c r="F1888" s="355"/>
      <c r="G1888" s="355"/>
      <c r="H1888" s="355"/>
      <c r="I1888" s="355"/>
      <c r="J1888" s="355"/>
    </row>
    <row r="1889" spans="1:10" ht="21" x14ac:dyDescent="0.35">
      <c r="A1889" s="356" t="s">
        <v>271</v>
      </c>
      <c r="B1889" s="819"/>
      <c r="C1889" s="819"/>
      <c r="D1889" s="819"/>
      <c r="E1889" s="819"/>
      <c r="F1889" s="819"/>
      <c r="G1889" s="819"/>
      <c r="H1889" s="819"/>
      <c r="I1889" s="819"/>
      <c r="J1889" s="355"/>
    </row>
    <row r="1890" spans="1:10" ht="21" x14ac:dyDescent="0.35">
      <c r="A1890" s="356" t="s">
        <v>272</v>
      </c>
      <c r="B1890" s="819"/>
      <c r="C1890" s="819"/>
      <c r="D1890" s="819"/>
      <c r="E1890" s="819"/>
      <c r="F1890" s="819"/>
      <c r="G1890" s="819"/>
      <c r="H1890" s="819"/>
      <c r="I1890" s="819"/>
      <c r="J1890" s="355"/>
    </row>
    <row r="1891" spans="1:10" ht="21" x14ac:dyDescent="0.35">
      <c r="A1891" s="356" t="s">
        <v>273</v>
      </c>
      <c r="B1891" s="819"/>
      <c r="C1891" s="819"/>
      <c r="D1891" s="819"/>
      <c r="E1891" s="819"/>
      <c r="F1891" s="819"/>
      <c r="G1891" s="819"/>
      <c r="H1891" s="819"/>
      <c r="I1891" s="819"/>
      <c r="J1891" s="355"/>
    </row>
    <row r="1892" spans="1:10" ht="21.75" thickBot="1" x14ac:dyDescent="0.4">
      <c r="A1892" s="355"/>
      <c r="B1892" s="355"/>
      <c r="C1892" s="355"/>
      <c r="D1892" s="355"/>
      <c r="E1892" s="355"/>
      <c r="F1892" s="355"/>
      <c r="G1892" s="355"/>
      <c r="H1892" s="355"/>
      <c r="I1892" s="355"/>
      <c r="J1892" s="355"/>
    </row>
    <row r="1893" spans="1:10" ht="21.75" thickBot="1" x14ac:dyDescent="0.4">
      <c r="A1893" s="368" t="s">
        <v>275</v>
      </c>
      <c r="B1893" s="369"/>
      <c r="C1893" s="370"/>
      <c r="D1893" s="355"/>
      <c r="E1893" s="355"/>
      <c r="F1893" s="355"/>
      <c r="G1893" s="355"/>
      <c r="H1893" s="355"/>
      <c r="I1893" s="355"/>
      <c r="J1893" s="355"/>
    </row>
    <row r="1894" spans="1:10" ht="21.75" thickBot="1" x14ac:dyDescent="0.4">
      <c r="A1894" s="368" t="s">
        <v>276</v>
      </c>
      <c r="B1894" s="369"/>
      <c r="C1894" s="370"/>
      <c r="D1894" s="355"/>
      <c r="E1894" s="355"/>
      <c r="F1894" s="355"/>
      <c r="G1894" s="355"/>
      <c r="H1894" s="355"/>
      <c r="I1894" s="355"/>
      <c r="J1894" s="355"/>
    </row>
    <row r="1895" spans="1:10" ht="21.75" thickBot="1" x14ac:dyDescent="0.4">
      <c r="A1895" s="368" t="s">
        <v>277</v>
      </c>
      <c r="B1895" s="369"/>
      <c r="C1895" s="371"/>
      <c r="D1895" s="355"/>
      <c r="E1895" s="355"/>
      <c r="F1895" s="355"/>
      <c r="G1895" s="355"/>
      <c r="H1895" s="355"/>
      <c r="I1895" s="355"/>
      <c r="J1895" s="355"/>
    </row>
    <row r="1896" spans="1:10" ht="21.75" thickBot="1" x14ac:dyDescent="0.4">
      <c r="A1896" s="368" t="s">
        <v>278</v>
      </c>
      <c r="B1896" s="369"/>
      <c r="C1896" s="370"/>
      <c r="D1896" s="355"/>
      <c r="E1896" s="355"/>
      <c r="F1896" s="355"/>
      <c r="G1896" s="355"/>
      <c r="H1896" s="355"/>
      <c r="I1896" s="355"/>
      <c r="J1896" s="355"/>
    </row>
    <row r="1897" spans="1:10" ht="21.75" thickBot="1" x14ac:dyDescent="0.4">
      <c r="A1897" s="368" t="s">
        <v>279</v>
      </c>
      <c r="B1897" s="369"/>
      <c r="C1897" s="372"/>
      <c r="D1897" s="814" t="s">
        <v>280</v>
      </c>
      <c r="E1897" s="815"/>
      <c r="F1897" s="373" t="str">
        <f>IF(B1893&gt;0,B1897/B1893,"")</f>
        <v/>
      </c>
      <c r="G1897" s="368" t="s">
        <v>281</v>
      </c>
      <c r="H1897" s="374"/>
      <c r="I1897" s="375" t="str">
        <f>IF(B1893&gt;0,(F1897-F1898)/F1898,"")</f>
        <v/>
      </c>
      <c r="J1897" s="355"/>
    </row>
    <row r="1898" spans="1:10" ht="21.75" thickBot="1" x14ac:dyDescent="0.4">
      <c r="A1898" s="368" t="s">
        <v>282</v>
      </c>
      <c r="B1898" s="369"/>
      <c r="C1898" s="372"/>
      <c r="D1898" s="814" t="s">
        <v>280</v>
      </c>
      <c r="E1898" s="815"/>
      <c r="F1898" s="373" t="str">
        <f>IF(B1894&gt;0,B1898/B1894,"")</f>
        <v/>
      </c>
      <c r="G1898" s="376"/>
      <c r="H1898" s="377"/>
      <c r="I1898" s="378"/>
      <c r="J1898" s="355"/>
    </row>
    <row r="1899" spans="1:10" ht="21.75" thickBot="1" x14ac:dyDescent="0.4">
      <c r="A1899" s="368" t="s">
        <v>283</v>
      </c>
      <c r="B1899" s="369"/>
      <c r="C1899" s="372"/>
      <c r="D1899" s="814" t="s">
        <v>280</v>
      </c>
      <c r="E1899" s="815"/>
      <c r="F1899" s="373" t="str">
        <f>IF(B1895&gt;0,B1899/B1895,"")</f>
        <v/>
      </c>
      <c r="G1899" s="368" t="s">
        <v>284</v>
      </c>
      <c r="H1899" s="374"/>
      <c r="I1899" s="375" t="str">
        <f>IF(B1894&gt;0,(F1899-F1898)/F1898,"")</f>
        <v/>
      </c>
      <c r="J1899" s="355"/>
    </row>
    <row r="1900" spans="1:10" ht="21.75" thickBot="1" x14ac:dyDescent="0.4">
      <c r="A1900" s="368" t="s">
        <v>285</v>
      </c>
      <c r="B1900" s="369"/>
      <c r="C1900" s="372"/>
      <c r="D1900" s="814" t="s">
        <v>280</v>
      </c>
      <c r="E1900" s="815"/>
      <c r="F1900" s="373" t="str">
        <f>IF(B1896&gt;0,B1900/B1896,"")</f>
        <v/>
      </c>
      <c r="G1900" s="368" t="s">
        <v>286</v>
      </c>
      <c r="H1900" s="374"/>
      <c r="I1900" s="375" t="str">
        <f>IF(B1895&gt;0,(F1900-F1898)/F1898,"")</f>
        <v/>
      </c>
      <c r="J1900" s="355"/>
    </row>
    <row r="1901" spans="1:10" ht="21.75" thickBot="1" x14ac:dyDescent="0.4">
      <c r="A1901" s="368" t="s">
        <v>287</v>
      </c>
      <c r="B1901" s="369"/>
      <c r="C1901" s="372"/>
      <c r="D1901" s="814" t="s">
        <v>288</v>
      </c>
      <c r="E1901" s="815"/>
      <c r="F1901" s="373" t="str">
        <f>IF(B1897&gt;0,B1901/B1893,"")</f>
        <v/>
      </c>
      <c r="G1901" s="368" t="s">
        <v>281</v>
      </c>
      <c r="H1901" s="374"/>
      <c r="I1901" s="375" t="str">
        <f>IF(B1897&gt;0,(F1901-F1902)/F1902,"")</f>
        <v/>
      </c>
      <c r="J1901" s="355"/>
    </row>
    <row r="1902" spans="1:10" ht="21.75" thickBot="1" x14ac:dyDescent="0.4">
      <c r="A1902" s="368" t="s">
        <v>289</v>
      </c>
      <c r="B1902" s="369"/>
      <c r="C1902" s="372"/>
      <c r="D1902" s="816" t="s">
        <v>288</v>
      </c>
      <c r="E1902" s="817"/>
      <c r="F1902" s="373" t="str">
        <f>IF(B1898&gt;0,B1902/B1894,"")</f>
        <v/>
      </c>
      <c r="G1902" s="379"/>
      <c r="H1902" s="372"/>
      <c r="I1902" s="380"/>
      <c r="J1902" s="355"/>
    </row>
    <row r="1903" spans="1:10" ht="21.75" thickBot="1" x14ac:dyDescent="0.4">
      <c r="A1903" s="368" t="s">
        <v>290</v>
      </c>
      <c r="B1903" s="369"/>
      <c r="C1903" s="372"/>
      <c r="D1903" s="814" t="s">
        <v>288</v>
      </c>
      <c r="E1903" s="815"/>
      <c r="F1903" s="373" t="str">
        <f>IF(B1899&gt;0,B1903/B1895,"")</f>
        <v/>
      </c>
      <c r="G1903" s="368" t="s">
        <v>284</v>
      </c>
      <c r="H1903" s="374"/>
      <c r="I1903" s="375" t="str">
        <f>IF(B1898&gt;0,(F1903-F1902)/F1902,"")</f>
        <v/>
      </c>
      <c r="J1903" s="355"/>
    </row>
    <row r="1904" spans="1:10" ht="21.75" thickBot="1" x14ac:dyDescent="0.4">
      <c r="A1904" s="368" t="s">
        <v>291</v>
      </c>
      <c r="B1904" s="369"/>
      <c r="C1904" s="372"/>
      <c r="D1904" s="814" t="s">
        <v>288</v>
      </c>
      <c r="E1904" s="815"/>
      <c r="F1904" s="373" t="str">
        <f>IF(B1900&gt;0,B1904/B1896,"")</f>
        <v/>
      </c>
      <c r="G1904" s="368" t="s">
        <v>286</v>
      </c>
      <c r="H1904" s="374"/>
      <c r="I1904" s="375" t="str">
        <f>IF(B1899&gt;0,(F1904-F1902)/F1902,"")</f>
        <v/>
      </c>
      <c r="J1904" s="355"/>
    </row>
    <row r="1905" spans="1:10" ht="21.75" thickBot="1" x14ac:dyDescent="0.4">
      <c r="A1905" s="368" t="s">
        <v>292</v>
      </c>
      <c r="B1905" s="381"/>
      <c r="C1905" s="372"/>
      <c r="D1905" s="368" t="s">
        <v>281</v>
      </c>
      <c r="E1905" s="374"/>
      <c r="F1905" s="375" t="str">
        <f>IF(B1905&gt;0,(B1905-B1906)/B1906,"")</f>
        <v/>
      </c>
      <c r="G1905" s="355"/>
      <c r="H1905" s="355"/>
      <c r="I1905" s="355"/>
      <c r="J1905" s="355"/>
    </row>
    <row r="1906" spans="1:10" ht="21.75" thickBot="1" x14ac:dyDescent="0.4">
      <c r="A1906" s="368" t="s">
        <v>293</v>
      </c>
      <c r="B1906" s="381"/>
      <c r="C1906" s="372"/>
      <c r="D1906" s="382"/>
      <c r="E1906" s="372"/>
      <c r="F1906" s="380"/>
      <c r="G1906" s="355"/>
      <c r="H1906" s="355"/>
      <c r="I1906" s="355"/>
      <c r="J1906" s="355"/>
    </row>
    <row r="1907" spans="1:10" ht="21.75" thickBot="1" x14ac:dyDescent="0.4">
      <c r="A1907" s="368" t="s">
        <v>294</v>
      </c>
      <c r="B1907" s="381"/>
      <c r="C1907" s="372"/>
      <c r="D1907" s="368" t="s">
        <v>284</v>
      </c>
      <c r="E1907" s="374"/>
      <c r="F1907" s="375" t="str">
        <f>IF(B1907&gt;0,(B1907-B1906)/B1906,"")</f>
        <v/>
      </c>
      <c r="G1907" s="355"/>
      <c r="H1907" s="355"/>
      <c r="I1907" s="355"/>
      <c r="J1907" s="355"/>
    </row>
    <row r="1908" spans="1:10" ht="21.75" thickBot="1" x14ac:dyDescent="0.4">
      <c r="A1908" s="368" t="s">
        <v>295</v>
      </c>
      <c r="B1908" s="381"/>
      <c r="C1908" s="372"/>
      <c r="D1908" s="368" t="s">
        <v>286</v>
      </c>
      <c r="E1908" s="374"/>
      <c r="F1908" s="375" t="str">
        <f>IF(B1908&gt;0,(B1908-B1906)/B1906,"")</f>
        <v/>
      </c>
      <c r="G1908" s="355"/>
      <c r="H1908" s="355"/>
      <c r="I1908" s="355"/>
      <c r="J1908" s="355"/>
    </row>
    <row r="1909" spans="1:10" ht="21.75" thickBot="1" x14ac:dyDescent="0.4">
      <c r="A1909" s="355"/>
      <c r="B1909" s="355"/>
      <c r="C1909" s="355"/>
      <c r="D1909" s="355"/>
      <c r="E1909" s="355"/>
      <c r="F1909" s="383"/>
      <c r="G1909" s="355"/>
      <c r="H1909" s="823" t="s">
        <v>296</v>
      </c>
      <c r="I1909" s="823"/>
      <c r="J1909" s="355"/>
    </row>
    <row r="1910" spans="1:10" ht="21.75" thickBot="1" x14ac:dyDescent="0.4">
      <c r="A1910" s="368" t="s">
        <v>297</v>
      </c>
      <c r="B1910" s="820"/>
      <c r="C1910" s="821"/>
      <c r="D1910" s="821"/>
      <c r="E1910" s="821"/>
      <c r="F1910" s="821"/>
      <c r="G1910" s="822"/>
      <c r="H1910" s="819"/>
      <c r="I1910" s="819"/>
      <c r="J1910" s="355"/>
    </row>
    <row r="1911" spans="1:10" ht="21.75" thickBot="1" x14ac:dyDescent="0.4">
      <c r="A1911" s="368" t="s">
        <v>299</v>
      </c>
      <c r="B1911" s="820"/>
      <c r="C1911" s="821"/>
      <c r="D1911" s="821"/>
      <c r="E1911" s="821"/>
      <c r="F1911" s="821"/>
      <c r="G1911" s="822"/>
      <c r="H1911" s="819"/>
      <c r="I1911" s="819"/>
      <c r="J1911" s="355"/>
    </row>
    <row r="1912" spans="1:10" ht="21.75" thickBot="1" x14ac:dyDescent="0.4">
      <c r="A1912" s="368" t="s">
        <v>301</v>
      </c>
      <c r="B1912" s="820"/>
      <c r="C1912" s="821"/>
      <c r="D1912" s="821"/>
      <c r="E1912" s="821"/>
      <c r="F1912" s="821"/>
      <c r="G1912" s="822"/>
      <c r="H1912" s="819"/>
      <c r="I1912" s="819"/>
      <c r="J1912" s="355"/>
    </row>
    <row r="1913" spans="1:10" ht="21.75" thickBot="1" x14ac:dyDescent="0.4">
      <c r="A1913" s="368" t="s">
        <v>302</v>
      </c>
      <c r="B1913" s="820"/>
      <c r="C1913" s="821"/>
      <c r="D1913" s="821"/>
      <c r="E1913" s="821"/>
      <c r="F1913" s="821"/>
      <c r="G1913" s="822"/>
      <c r="H1913" s="819"/>
      <c r="I1913" s="819"/>
      <c r="J1913" s="355"/>
    </row>
    <row r="1914" spans="1:10" ht="21.75" thickBot="1" x14ac:dyDescent="0.4">
      <c r="A1914" s="368" t="s">
        <v>303</v>
      </c>
      <c r="B1914" s="820"/>
      <c r="C1914" s="821"/>
      <c r="D1914" s="821"/>
      <c r="E1914" s="821"/>
      <c r="F1914" s="821"/>
      <c r="G1914" s="822"/>
      <c r="H1914" s="819"/>
      <c r="I1914" s="819"/>
      <c r="J1914" s="355"/>
    </row>
    <row r="1915" spans="1:10" ht="21.75" thickBot="1" x14ac:dyDescent="0.4">
      <c r="A1915" s="368" t="s">
        <v>305</v>
      </c>
      <c r="B1915" s="820"/>
      <c r="C1915" s="821"/>
      <c r="D1915" s="821"/>
      <c r="E1915" s="821"/>
      <c r="F1915" s="821"/>
      <c r="G1915" s="822"/>
      <c r="H1915" s="819"/>
      <c r="I1915" s="819"/>
      <c r="J1915" s="355"/>
    </row>
    <row r="1916" spans="1:10" ht="36" x14ac:dyDescent="0.35">
      <c r="A1916" s="818" t="str">
        <f>CONCATENATE("Voluntário",J1916)</f>
        <v>Voluntário67</v>
      </c>
      <c r="B1916" s="818"/>
      <c r="C1916" s="818"/>
      <c r="D1916" s="818"/>
      <c r="E1916" s="818"/>
      <c r="F1916" s="818"/>
      <c r="G1916" s="818"/>
      <c r="H1916" s="818"/>
      <c r="I1916" s="818"/>
      <c r="J1916" s="355">
        <f>J1887+1</f>
        <v>67</v>
      </c>
    </row>
    <row r="1917" spans="1:10" ht="21" x14ac:dyDescent="0.35">
      <c r="A1917" s="355"/>
      <c r="B1917" s="355"/>
      <c r="C1917" s="355"/>
      <c r="D1917" s="355"/>
      <c r="E1917" s="355"/>
      <c r="F1917" s="355"/>
      <c r="G1917" s="355"/>
      <c r="H1917" s="355"/>
      <c r="I1917" s="355"/>
      <c r="J1917" s="355"/>
    </row>
    <row r="1918" spans="1:10" ht="21" x14ac:dyDescent="0.35">
      <c r="A1918" s="356" t="s">
        <v>271</v>
      </c>
      <c r="B1918" s="819"/>
      <c r="C1918" s="819"/>
      <c r="D1918" s="819"/>
      <c r="E1918" s="819"/>
      <c r="F1918" s="819"/>
      <c r="G1918" s="819"/>
      <c r="H1918" s="819"/>
      <c r="I1918" s="819"/>
      <c r="J1918" s="355"/>
    </row>
    <row r="1919" spans="1:10" ht="21" x14ac:dyDescent="0.35">
      <c r="A1919" s="356" t="s">
        <v>272</v>
      </c>
      <c r="B1919" s="819"/>
      <c r="C1919" s="819"/>
      <c r="D1919" s="819"/>
      <c r="E1919" s="819"/>
      <c r="F1919" s="819"/>
      <c r="G1919" s="819"/>
      <c r="H1919" s="819"/>
      <c r="I1919" s="819"/>
      <c r="J1919" s="355"/>
    </row>
    <row r="1920" spans="1:10" ht="21" x14ac:dyDescent="0.35">
      <c r="A1920" s="356" t="s">
        <v>273</v>
      </c>
      <c r="B1920" s="819"/>
      <c r="C1920" s="819"/>
      <c r="D1920" s="819"/>
      <c r="E1920" s="819"/>
      <c r="F1920" s="819"/>
      <c r="G1920" s="819"/>
      <c r="H1920" s="819"/>
      <c r="I1920" s="819"/>
      <c r="J1920" s="355"/>
    </row>
    <row r="1921" spans="1:10" ht="21.75" thickBot="1" x14ac:dyDescent="0.4">
      <c r="A1921" s="355"/>
      <c r="B1921" s="355"/>
      <c r="C1921" s="355"/>
      <c r="D1921" s="355"/>
      <c r="E1921" s="355"/>
      <c r="F1921" s="355"/>
      <c r="G1921" s="355"/>
      <c r="H1921" s="355"/>
      <c r="I1921" s="355"/>
      <c r="J1921" s="355"/>
    </row>
    <row r="1922" spans="1:10" ht="21.75" thickBot="1" x14ac:dyDescent="0.4">
      <c r="A1922" s="368" t="s">
        <v>275</v>
      </c>
      <c r="B1922" s="369"/>
      <c r="C1922" s="370"/>
      <c r="D1922" s="355"/>
      <c r="E1922" s="355"/>
      <c r="F1922" s="355"/>
      <c r="G1922" s="355"/>
      <c r="H1922" s="355"/>
      <c r="I1922" s="355"/>
      <c r="J1922" s="355"/>
    </row>
    <row r="1923" spans="1:10" ht="21.75" thickBot="1" x14ac:dyDescent="0.4">
      <c r="A1923" s="368" t="s">
        <v>276</v>
      </c>
      <c r="B1923" s="369"/>
      <c r="C1923" s="370"/>
      <c r="D1923" s="355"/>
      <c r="E1923" s="355"/>
      <c r="F1923" s="355"/>
      <c r="G1923" s="355"/>
      <c r="H1923" s="355"/>
      <c r="I1923" s="355"/>
      <c r="J1923" s="355"/>
    </row>
    <row r="1924" spans="1:10" ht="21.75" thickBot="1" x14ac:dyDescent="0.4">
      <c r="A1924" s="368" t="s">
        <v>277</v>
      </c>
      <c r="B1924" s="369"/>
      <c r="C1924" s="371"/>
      <c r="D1924" s="355"/>
      <c r="E1924" s="355"/>
      <c r="F1924" s="355"/>
      <c r="G1924" s="355"/>
      <c r="H1924" s="355"/>
      <c r="I1924" s="355"/>
      <c r="J1924" s="355"/>
    </row>
    <row r="1925" spans="1:10" ht="21.75" thickBot="1" x14ac:dyDescent="0.4">
      <c r="A1925" s="368" t="s">
        <v>278</v>
      </c>
      <c r="B1925" s="369"/>
      <c r="C1925" s="370"/>
      <c r="D1925" s="355"/>
      <c r="E1925" s="355"/>
      <c r="F1925" s="355"/>
      <c r="G1925" s="355"/>
      <c r="H1925" s="355"/>
      <c r="I1925" s="355"/>
      <c r="J1925" s="355"/>
    </row>
    <row r="1926" spans="1:10" ht="21.75" thickBot="1" x14ac:dyDescent="0.4">
      <c r="A1926" s="368" t="s">
        <v>279</v>
      </c>
      <c r="B1926" s="369"/>
      <c r="C1926" s="372"/>
      <c r="D1926" s="814" t="s">
        <v>280</v>
      </c>
      <c r="E1926" s="815"/>
      <c r="F1926" s="373" t="str">
        <f>IF(B1922&gt;0,B1926/B1922,"")</f>
        <v/>
      </c>
      <c r="G1926" s="368" t="s">
        <v>281</v>
      </c>
      <c r="H1926" s="374"/>
      <c r="I1926" s="375" t="str">
        <f>IF(B1922&gt;0,(F1926-F1927)/F1927,"")</f>
        <v/>
      </c>
      <c r="J1926" s="355"/>
    </row>
    <row r="1927" spans="1:10" ht="21.75" thickBot="1" x14ac:dyDescent="0.4">
      <c r="A1927" s="368" t="s">
        <v>282</v>
      </c>
      <c r="B1927" s="369"/>
      <c r="C1927" s="372"/>
      <c r="D1927" s="814" t="s">
        <v>280</v>
      </c>
      <c r="E1927" s="815"/>
      <c r="F1927" s="373" t="str">
        <f>IF(B1923&gt;0,B1927/B1923,"")</f>
        <v/>
      </c>
      <c r="G1927" s="376"/>
      <c r="H1927" s="377"/>
      <c r="I1927" s="378"/>
      <c r="J1927" s="355"/>
    </row>
    <row r="1928" spans="1:10" ht="21.75" thickBot="1" x14ac:dyDescent="0.4">
      <c r="A1928" s="368" t="s">
        <v>283</v>
      </c>
      <c r="B1928" s="369"/>
      <c r="C1928" s="372"/>
      <c r="D1928" s="814" t="s">
        <v>280</v>
      </c>
      <c r="E1928" s="815"/>
      <c r="F1928" s="373" t="str">
        <f>IF(B1924&gt;0,B1928/B1924,"")</f>
        <v/>
      </c>
      <c r="G1928" s="368" t="s">
        <v>284</v>
      </c>
      <c r="H1928" s="374"/>
      <c r="I1928" s="375" t="str">
        <f>IF(B1923&gt;0,(F1928-F1927)/F1927,"")</f>
        <v/>
      </c>
      <c r="J1928" s="355"/>
    </row>
    <row r="1929" spans="1:10" ht="21.75" thickBot="1" x14ac:dyDescent="0.4">
      <c r="A1929" s="368" t="s">
        <v>285</v>
      </c>
      <c r="B1929" s="369"/>
      <c r="C1929" s="372"/>
      <c r="D1929" s="814" t="s">
        <v>280</v>
      </c>
      <c r="E1929" s="815"/>
      <c r="F1929" s="373" t="str">
        <f>IF(B1925&gt;0,B1929/B1925,"")</f>
        <v/>
      </c>
      <c r="G1929" s="368" t="s">
        <v>286</v>
      </c>
      <c r="H1929" s="374"/>
      <c r="I1929" s="375" t="str">
        <f>IF(B1924&gt;0,(F1929-F1927)/F1927,"")</f>
        <v/>
      </c>
      <c r="J1929" s="355"/>
    </row>
    <row r="1930" spans="1:10" ht="21.75" thickBot="1" x14ac:dyDescent="0.4">
      <c r="A1930" s="368" t="s">
        <v>287</v>
      </c>
      <c r="B1930" s="369"/>
      <c r="C1930" s="372"/>
      <c r="D1930" s="814" t="s">
        <v>288</v>
      </c>
      <c r="E1930" s="815"/>
      <c r="F1930" s="373" t="str">
        <f>IF(B1926&gt;0,B1930/B1922,"")</f>
        <v/>
      </c>
      <c r="G1930" s="368" t="s">
        <v>281</v>
      </c>
      <c r="H1930" s="374"/>
      <c r="I1930" s="375" t="str">
        <f>IF(B1926&gt;0,(F1930-F1931)/F1931,"")</f>
        <v/>
      </c>
      <c r="J1930" s="355"/>
    </row>
    <row r="1931" spans="1:10" ht="21.75" thickBot="1" x14ac:dyDescent="0.4">
      <c r="A1931" s="368" t="s">
        <v>289</v>
      </c>
      <c r="B1931" s="369"/>
      <c r="C1931" s="372"/>
      <c r="D1931" s="816" t="s">
        <v>288</v>
      </c>
      <c r="E1931" s="817"/>
      <c r="F1931" s="373" t="str">
        <f>IF(B1927&gt;0,B1931/B1923,"")</f>
        <v/>
      </c>
      <c r="G1931" s="379"/>
      <c r="H1931" s="372"/>
      <c r="I1931" s="380"/>
      <c r="J1931" s="355"/>
    </row>
    <row r="1932" spans="1:10" ht="21.75" thickBot="1" x14ac:dyDescent="0.4">
      <c r="A1932" s="368" t="s">
        <v>290</v>
      </c>
      <c r="B1932" s="369"/>
      <c r="C1932" s="372"/>
      <c r="D1932" s="814" t="s">
        <v>288</v>
      </c>
      <c r="E1932" s="815"/>
      <c r="F1932" s="373" t="str">
        <f>IF(B1928&gt;0,B1932/B1924,"")</f>
        <v/>
      </c>
      <c r="G1932" s="368" t="s">
        <v>284</v>
      </c>
      <c r="H1932" s="374"/>
      <c r="I1932" s="375" t="str">
        <f>IF(B1927&gt;0,(F1932-F1931)/F1931,"")</f>
        <v/>
      </c>
      <c r="J1932" s="355"/>
    </row>
    <row r="1933" spans="1:10" ht="21.75" thickBot="1" x14ac:dyDescent="0.4">
      <c r="A1933" s="368" t="s">
        <v>291</v>
      </c>
      <c r="B1933" s="369"/>
      <c r="C1933" s="372"/>
      <c r="D1933" s="814" t="s">
        <v>288</v>
      </c>
      <c r="E1933" s="815"/>
      <c r="F1933" s="373" t="str">
        <f>IF(B1929&gt;0,B1933/B1925,"")</f>
        <v/>
      </c>
      <c r="G1933" s="368" t="s">
        <v>286</v>
      </c>
      <c r="H1933" s="374"/>
      <c r="I1933" s="375" t="str">
        <f>IF(B1928&gt;0,(F1933-F1931)/F1931,"")</f>
        <v/>
      </c>
      <c r="J1933" s="355"/>
    </row>
    <row r="1934" spans="1:10" ht="21.75" thickBot="1" x14ac:dyDescent="0.4">
      <c r="A1934" s="368" t="s">
        <v>292</v>
      </c>
      <c r="B1934" s="381"/>
      <c r="C1934" s="372"/>
      <c r="D1934" s="368" t="s">
        <v>281</v>
      </c>
      <c r="E1934" s="374"/>
      <c r="F1934" s="375" t="str">
        <f>IF(B1934&gt;0,(B1934-B1935)/B1935,"")</f>
        <v/>
      </c>
      <c r="G1934" s="355"/>
      <c r="H1934" s="355"/>
      <c r="I1934" s="355"/>
      <c r="J1934" s="355"/>
    </row>
    <row r="1935" spans="1:10" ht="21.75" thickBot="1" x14ac:dyDescent="0.4">
      <c r="A1935" s="368" t="s">
        <v>293</v>
      </c>
      <c r="B1935" s="381"/>
      <c r="C1935" s="372"/>
      <c r="D1935" s="382"/>
      <c r="E1935" s="372"/>
      <c r="F1935" s="380"/>
      <c r="G1935" s="355"/>
      <c r="H1935" s="355"/>
      <c r="I1935" s="355"/>
      <c r="J1935" s="355"/>
    </row>
    <row r="1936" spans="1:10" ht="21.75" thickBot="1" x14ac:dyDescent="0.4">
      <c r="A1936" s="368" t="s">
        <v>294</v>
      </c>
      <c r="B1936" s="381"/>
      <c r="C1936" s="372"/>
      <c r="D1936" s="368" t="s">
        <v>284</v>
      </c>
      <c r="E1936" s="374"/>
      <c r="F1936" s="375" t="str">
        <f>IF(B1936&gt;0,(B1936-B1935)/B1935,"")</f>
        <v/>
      </c>
      <c r="G1936" s="355"/>
      <c r="H1936" s="355"/>
      <c r="I1936" s="355"/>
      <c r="J1936" s="355"/>
    </row>
    <row r="1937" spans="1:10" ht="21.75" thickBot="1" x14ac:dyDescent="0.4">
      <c r="A1937" s="368" t="s">
        <v>295</v>
      </c>
      <c r="B1937" s="381"/>
      <c r="C1937" s="372"/>
      <c r="D1937" s="368" t="s">
        <v>286</v>
      </c>
      <c r="E1937" s="374"/>
      <c r="F1937" s="375" t="str">
        <f>IF(B1937&gt;0,(B1937-B1935)/B1935,"")</f>
        <v/>
      </c>
      <c r="G1937" s="355"/>
      <c r="H1937" s="355"/>
      <c r="I1937" s="355"/>
      <c r="J1937" s="355"/>
    </row>
    <row r="1938" spans="1:10" ht="21.75" thickBot="1" x14ac:dyDescent="0.4">
      <c r="A1938" s="355"/>
      <c r="B1938" s="355"/>
      <c r="C1938" s="355"/>
      <c r="D1938" s="355"/>
      <c r="E1938" s="355"/>
      <c r="F1938" s="383"/>
      <c r="G1938" s="355"/>
      <c r="H1938" s="823" t="s">
        <v>296</v>
      </c>
      <c r="I1938" s="823"/>
      <c r="J1938" s="355"/>
    </row>
    <row r="1939" spans="1:10" ht="21.75" thickBot="1" x14ac:dyDescent="0.4">
      <c r="A1939" s="368" t="s">
        <v>297</v>
      </c>
      <c r="B1939" s="820"/>
      <c r="C1939" s="821"/>
      <c r="D1939" s="821"/>
      <c r="E1939" s="821"/>
      <c r="F1939" s="821"/>
      <c r="G1939" s="822"/>
      <c r="H1939" s="819"/>
      <c r="I1939" s="819"/>
      <c r="J1939" s="355"/>
    </row>
    <row r="1940" spans="1:10" ht="21.75" thickBot="1" x14ac:dyDescent="0.4">
      <c r="A1940" s="368" t="s">
        <v>299</v>
      </c>
      <c r="B1940" s="820"/>
      <c r="C1940" s="821"/>
      <c r="D1940" s="821"/>
      <c r="E1940" s="821"/>
      <c r="F1940" s="821"/>
      <c r="G1940" s="822"/>
      <c r="H1940" s="819"/>
      <c r="I1940" s="819"/>
      <c r="J1940" s="355"/>
    </row>
    <row r="1941" spans="1:10" ht="21.75" thickBot="1" x14ac:dyDescent="0.4">
      <c r="A1941" s="368" t="s">
        <v>301</v>
      </c>
      <c r="B1941" s="820"/>
      <c r="C1941" s="821"/>
      <c r="D1941" s="821"/>
      <c r="E1941" s="821"/>
      <c r="F1941" s="821"/>
      <c r="G1941" s="822"/>
      <c r="H1941" s="819"/>
      <c r="I1941" s="819"/>
      <c r="J1941" s="355"/>
    </row>
    <row r="1942" spans="1:10" ht="21.75" thickBot="1" x14ac:dyDescent="0.4">
      <c r="A1942" s="368" t="s">
        <v>302</v>
      </c>
      <c r="B1942" s="820"/>
      <c r="C1942" s="821"/>
      <c r="D1942" s="821"/>
      <c r="E1942" s="821"/>
      <c r="F1942" s="821"/>
      <c r="G1942" s="822"/>
      <c r="H1942" s="819"/>
      <c r="I1942" s="819"/>
      <c r="J1942" s="355"/>
    </row>
    <row r="1943" spans="1:10" ht="21.75" thickBot="1" x14ac:dyDescent="0.4">
      <c r="A1943" s="368" t="s">
        <v>303</v>
      </c>
      <c r="B1943" s="820"/>
      <c r="C1943" s="821"/>
      <c r="D1943" s="821"/>
      <c r="E1943" s="821"/>
      <c r="F1943" s="821"/>
      <c r="G1943" s="822"/>
      <c r="H1943" s="819"/>
      <c r="I1943" s="819"/>
      <c r="J1943" s="355"/>
    </row>
    <row r="1944" spans="1:10" ht="21.75" thickBot="1" x14ac:dyDescent="0.4">
      <c r="A1944" s="368" t="s">
        <v>305</v>
      </c>
      <c r="B1944" s="820"/>
      <c r="C1944" s="821"/>
      <c r="D1944" s="821"/>
      <c r="E1944" s="821"/>
      <c r="F1944" s="821"/>
      <c r="G1944" s="822"/>
      <c r="H1944" s="819"/>
      <c r="I1944" s="819"/>
      <c r="J1944" s="355"/>
    </row>
    <row r="1945" spans="1:10" ht="36" x14ac:dyDescent="0.35">
      <c r="A1945" s="818" t="str">
        <f>CONCATENATE("Voluntário",J1945)</f>
        <v>Voluntário68</v>
      </c>
      <c r="B1945" s="818"/>
      <c r="C1945" s="818"/>
      <c r="D1945" s="818"/>
      <c r="E1945" s="818"/>
      <c r="F1945" s="818"/>
      <c r="G1945" s="818"/>
      <c r="H1945" s="818"/>
      <c r="I1945" s="818"/>
      <c r="J1945" s="355">
        <f>J1916+1</f>
        <v>68</v>
      </c>
    </row>
    <row r="1946" spans="1:10" ht="21" x14ac:dyDescent="0.35">
      <c r="A1946" s="355"/>
      <c r="B1946" s="355"/>
      <c r="C1946" s="355"/>
      <c r="D1946" s="355"/>
      <c r="E1946" s="355"/>
      <c r="F1946" s="355"/>
      <c r="G1946" s="355"/>
      <c r="H1946" s="355"/>
      <c r="I1946" s="355"/>
      <c r="J1946" s="355"/>
    </row>
    <row r="1947" spans="1:10" ht="21" x14ac:dyDescent="0.35">
      <c r="A1947" s="356" t="s">
        <v>271</v>
      </c>
      <c r="B1947" s="819"/>
      <c r="C1947" s="819"/>
      <c r="D1947" s="819"/>
      <c r="E1947" s="819"/>
      <c r="F1947" s="819"/>
      <c r="G1947" s="819"/>
      <c r="H1947" s="819"/>
      <c r="I1947" s="819"/>
      <c r="J1947" s="355"/>
    </row>
    <row r="1948" spans="1:10" ht="21" x14ac:dyDescent="0.35">
      <c r="A1948" s="356" t="s">
        <v>272</v>
      </c>
      <c r="B1948" s="819"/>
      <c r="C1948" s="819"/>
      <c r="D1948" s="819"/>
      <c r="E1948" s="819"/>
      <c r="F1948" s="819"/>
      <c r="G1948" s="819"/>
      <c r="H1948" s="819"/>
      <c r="I1948" s="819"/>
      <c r="J1948" s="355"/>
    </row>
    <row r="1949" spans="1:10" ht="21" x14ac:dyDescent="0.35">
      <c r="A1949" s="356" t="s">
        <v>273</v>
      </c>
      <c r="B1949" s="819"/>
      <c r="C1949" s="819"/>
      <c r="D1949" s="819"/>
      <c r="E1949" s="819"/>
      <c r="F1949" s="819"/>
      <c r="G1949" s="819"/>
      <c r="H1949" s="819"/>
      <c r="I1949" s="819"/>
      <c r="J1949" s="355"/>
    </row>
    <row r="1950" spans="1:10" ht="21.75" thickBot="1" x14ac:dyDescent="0.4">
      <c r="A1950" s="355"/>
      <c r="B1950" s="355"/>
      <c r="C1950" s="355"/>
      <c r="D1950" s="355"/>
      <c r="E1950" s="355"/>
      <c r="F1950" s="355"/>
      <c r="G1950" s="355"/>
      <c r="H1950" s="355"/>
      <c r="I1950" s="355"/>
      <c r="J1950" s="355"/>
    </row>
    <row r="1951" spans="1:10" ht="21.75" thickBot="1" x14ac:dyDescent="0.4">
      <c r="A1951" s="368" t="s">
        <v>275</v>
      </c>
      <c r="B1951" s="369"/>
      <c r="C1951" s="370"/>
      <c r="D1951" s="355"/>
      <c r="E1951" s="355"/>
      <c r="F1951" s="355"/>
      <c r="G1951" s="355"/>
      <c r="H1951" s="355"/>
      <c r="I1951" s="355"/>
      <c r="J1951" s="355"/>
    </row>
    <row r="1952" spans="1:10" ht="21.75" thickBot="1" x14ac:dyDescent="0.4">
      <c r="A1952" s="368" t="s">
        <v>276</v>
      </c>
      <c r="B1952" s="369"/>
      <c r="C1952" s="370"/>
      <c r="D1952" s="355"/>
      <c r="E1952" s="355"/>
      <c r="F1952" s="355"/>
      <c r="G1952" s="355"/>
      <c r="H1952" s="355"/>
      <c r="I1952" s="355"/>
      <c r="J1952" s="355"/>
    </row>
    <row r="1953" spans="1:10" ht="21.75" thickBot="1" x14ac:dyDescent="0.4">
      <c r="A1953" s="368" t="s">
        <v>277</v>
      </c>
      <c r="B1953" s="369"/>
      <c r="C1953" s="371"/>
      <c r="D1953" s="355"/>
      <c r="E1953" s="355"/>
      <c r="F1953" s="355"/>
      <c r="G1953" s="355"/>
      <c r="H1953" s="355"/>
      <c r="I1953" s="355"/>
      <c r="J1953" s="355"/>
    </row>
    <row r="1954" spans="1:10" ht="21.75" thickBot="1" x14ac:dyDescent="0.4">
      <c r="A1954" s="368" t="s">
        <v>278</v>
      </c>
      <c r="B1954" s="369"/>
      <c r="C1954" s="370"/>
      <c r="D1954" s="355"/>
      <c r="E1954" s="355"/>
      <c r="F1954" s="355"/>
      <c r="G1954" s="355"/>
      <c r="H1954" s="355"/>
      <c r="I1954" s="355"/>
      <c r="J1954" s="355"/>
    </row>
    <row r="1955" spans="1:10" ht="21.75" thickBot="1" x14ac:dyDescent="0.4">
      <c r="A1955" s="368" t="s">
        <v>279</v>
      </c>
      <c r="B1955" s="369"/>
      <c r="C1955" s="372"/>
      <c r="D1955" s="814" t="s">
        <v>280</v>
      </c>
      <c r="E1955" s="815"/>
      <c r="F1955" s="373" t="str">
        <f>IF(B1951&gt;0,B1955/B1951,"")</f>
        <v/>
      </c>
      <c r="G1955" s="368" t="s">
        <v>281</v>
      </c>
      <c r="H1955" s="374"/>
      <c r="I1955" s="375" t="str">
        <f>IF(B1951&gt;0,(F1955-F1956)/F1956,"")</f>
        <v/>
      </c>
      <c r="J1955" s="355"/>
    </row>
    <row r="1956" spans="1:10" ht="21.75" thickBot="1" x14ac:dyDescent="0.4">
      <c r="A1956" s="368" t="s">
        <v>282</v>
      </c>
      <c r="B1956" s="369"/>
      <c r="C1956" s="372"/>
      <c r="D1956" s="814" t="s">
        <v>280</v>
      </c>
      <c r="E1956" s="815"/>
      <c r="F1956" s="373" t="str">
        <f>IF(B1952&gt;0,B1956/B1952,"")</f>
        <v/>
      </c>
      <c r="G1956" s="376"/>
      <c r="H1956" s="377"/>
      <c r="I1956" s="378"/>
      <c r="J1956" s="355"/>
    </row>
    <row r="1957" spans="1:10" ht="21.75" thickBot="1" x14ac:dyDescent="0.4">
      <c r="A1957" s="368" t="s">
        <v>283</v>
      </c>
      <c r="B1957" s="369"/>
      <c r="C1957" s="372"/>
      <c r="D1957" s="814" t="s">
        <v>280</v>
      </c>
      <c r="E1957" s="815"/>
      <c r="F1957" s="373" t="str">
        <f>IF(B1953&gt;0,B1957/B1953,"")</f>
        <v/>
      </c>
      <c r="G1957" s="368" t="s">
        <v>284</v>
      </c>
      <c r="H1957" s="374"/>
      <c r="I1957" s="375" t="str">
        <f>IF(B1952&gt;0,(F1957-F1956)/F1956,"")</f>
        <v/>
      </c>
      <c r="J1957" s="355"/>
    </row>
    <row r="1958" spans="1:10" ht="21.75" thickBot="1" x14ac:dyDescent="0.4">
      <c r="A1958" s="368" t="s">
        <v>285</v>
      </c>
      <c r="B1958" s="369"/>
      <c r="C1958" s="372"/>
      <c r="D1958" s="814" t="s">
        <v>280</v>
      </c>
      <c r="E1958" s="815"/>
      <c r="F1958" s="373" t="str">
        <f>IF(B1954&gt;0,B1958/B1954,"")</f>
        <v/>
      </c>
      <c r="G1958" s="368" t="s">
        <v>286</v>
      </c>
      <c r="H1958" s="374"/>
      <c r="I1958" s="375" t="str">
        <f>IF(B1953&gt;0,(F1958-F1956)/F1956,"")</f>
        <v/>
      </c>
      <c r="J1958" s="355"/>
    </row>
    <row r="1959" spans="1:10" ht="21.75" thickBot="1" x14ac:dyDescent="0.4">
      <c r="A1959" s="368" t="s">
        <v>287</v>
      </c>
      <c r="B1959" s="369"/>
      <c r="C1959" s="372"/>
      <c r="D1959" s="814" t="s">
        <v>288</v>
      </c>
      <c r="E1959" s="815"/>
      <c r="F1959" s="373" t="str">
        <f>IF(B1955&gt;0,B1959/B1951,"")</f>
        <v/>
      </c>
      <c r="G1959" s="368" t="s">
        <v>281</v>
      </c>
      <c r="H1959" s="374"/>
      <c r="I1959" s="375" t="str">
        <f>IF(B1955&gt;0,(F1959-F1960)/F1960,"")</f>
        <v/>
      </c>
      <c r="J1959" s="355"/>
    </row>
    <row r="1960" spans="1:10" ht="21.75" thickBot="1" x14ac:dyDescent="0.4">
      <c r="A1960" s="368" t="s">
        <v>289</v>
      </c>
      <c r="B1960" s="369"/>
      <c r="C1960" s="372"/>
      <c r="D1960" s="816" t="s">
        <v>288</v>
      </c>
      <c r="E1960" s="817"/>
      <c r="F1960" s="373" t="str">
        <f>IF(B1956&gt;0,B1960/B1952,"")</f>
        <v/>
      </c>
      <c r="G1960" s="379"/>
      <c r="H1960" s="372"/>
      <c r="I1960" s="380"/>
      <c r="J1960" s="355"/>
    </row>
    <row r="1961" spans="1:10" ht="21.75" thickBot="1" x14ac:dyDescent="0.4">
      <c r="A1961" s="368" t="s">
        <v>290</v>
      </c>
      <c r="B1961" s="369"/>
      <c r="C1961" s="372"/>
      <c r="D1961" s="814" t="s">
        <v>288</v>
      </c>
      <c r="E1961" s="815"/>
      <c r="F1961" s="373" t="str">
        <f>IF(B1957&gt;0,B1961/B1953,"")</f>
        <v/>
      </c>
      <c r="G1961" s="368" t="s">
        <v>284</v>
      </c>
      <c r="H1961" s="374"/>
      <c r="I1961" s="375" t="str">
        <f>IF(B1956&gt;0,(F1961-F1960)/F1960,"")</f>
        <v/>
      </c>
      <c r="J1961" s="355"/>
    </row>
    <row r="1962" spans="1:10" ht="21.75" thickBot="1" x14ac:dyDescent="0.4">
      <c r="A1962" s="368" t="s">
        <v>291</v>
      </c>
      <c r="B1962" s="369"/>
      <c r="C1962" s="372"/>
      <c r="D1962" s="814" t="s">
        <v>288</v>
      </c>
      <c r="E1962" s="815"/>
      <c r="F1962" s="373" t="str">
        <f>IF(B1958&gt;0,B1962/B1954,"")</f>
        <v/>
      </c>
      <c r="G1962" s="368" t="s">
        <v>286</v>
      </c>
      <c r="H1962" s="374"/>
      <c r="I1962" s="375" t="str">
        <f>IF(B1957&gt;0,(F1962-F1960)/F1960,"")</f>
        <v/>
      </c>
      <c r="J1962" s="355"/>
    </row>
    <row r="1963" spans="1:10" ht="21.75" thickBot="1" x14ac:dyDescent="0.4">
      <c r="A1963" s="368" t="s">
        <v>292</v>
      </c>
      <c r="B1963" s="381"/>
      <c r="C1963" s="372"/>
      <c r="D1963" s="368" t="s">
        <v>281</v>
      </c>
      <c r="E1963" s="374"/>
      <c r="F1963" s="375" t="str">
        <f>IF(B1963&gt;0,(B1963-B1964)/B1964,"")</f>
        <v/>
      </c>
      <c r="G1963" s="355"/>
      <c r="H1963" s="355"/>
      <c r="I1963" s="355"/>
      <c r="J1963" s="355"/>
    </row>
    <row r="1964" spans="1:10" ht="21.75" thickBot="1" x14ac:dyDescent="0.4">
      <c r="A1964" s="368" t="s">
        <v>293</v>
      </c>
      <c r="B1964" s="381"/>
      <c r="C1964" s="372"/>
      <c r="D1964" s="382"/>
      <c r="E1964" s="372"/>
      <c r="F1964" s="380"/>
      <c r="G1964" s="355"/>
      <c r="H1964" s="355"/>
      <c r="I1964" s="355"/>
      <c r="J1964" s="355"/>
    </row>
    <row r="1965" spans="1:10" ht="21.75" thickBot="1" x14ac:dyDescent="0.4">
      <c r="A1965" s="368" t="s">
        <v>294</v>
      </c>
      <c r="B1965" s="381"/>
      <c r="C1965" s="372"/>
      <c r="D1965" s="368" t="s">
        <v>284</v>
      </c>
      <c r="E1965" s="374"/>
      <c r="F1965" s="375" t="str">
        <f>IF(B1965&gt;0,(B1965-B1964)/B1964,"")</f>
        <v/>
      </c>
      <c r="G1965" s="355"/>
      <c r="H1965" s="355"/>
      <c r="I1965" s="355"/>
      <c r="J1965" s="355"/>
    </row>
    <row r="1966" spans="1:10" ht="21.75" thickBot="1" x14ac:dyDescent="0.4">
      <c r="A1966" s="368" t="s">
        <v>295</v>
      </c>
      <c r="B1966" s="381"/>
      <c r="C1966" s="372"/>
      <c r="D1966" s="368" t="s">
        <v>286</v>
      </c>
      <c r="E1966" s="374"/>
      <c r="F1966" s="375" t="str">
        <f>IF(B1966&gt;0,(B1966-B1964)/B1964,"")</f>
        <v/>
      </c>
      <c r="G1966" s="355"/>
      <c r="H1966" s="355"/>
      <c r="I1966" s="355"/>
      <c r="J1966" s="355"/>
    </row>
    <row r="1967" spans="1:10" ht="21.75" thickBot="1" x14ac:dyDescent="0.4">
      <c r="A1967" s="355"/>
      <c r="B1967" s="355"/>
      <c r="C1967" s="355"/>
      <c r="D1967" s="355"/>
      <c r="E1967" s="355"/>
      <c r="F1967" s="383"/>
      <c r="G1967" s="355"/>
      <c r="H1967" s="823" t="s">
        <v>296</v>
      </c>
      <c r="I1967" s="823"/>
      <c r="J1967" s="355"/>
    </row>
    <row r="1968" spans="1:10" ht="21.75" thickBot="1" x14ac:dyDescent="0.4">
      <c r="A1968" s="368" t="s">
        <v>297</v>
      </c>
      <c r="B1968" s="820"/>
      <c r="C1968" s="821"/>
      <c r="D1968" s="821"/>
      <c r="E1968" s="821"/>
      <c r="F1968" s="821"/>
      <c r="G1968" s="822"/>
      <c r="H1968" s="819"/>
      <c r="I1968" s="819"/>
      <c r="J1968" s="355"/>
    </row>
    <row r="1969" spans="1:10" ht="21.75" thickBot="1" x14ac:dyDescent="0.4">
      <c r="A1969" s="368" t="s">
        <v>299</v>
      </c>
      <c r="B1969" s="820"/>
      <c r="C1969" s="821"/>
      <c r="D1969" s="821"/>
      <c r="E1969" s="821"/>
      <c r="F1969" s="821"/>
      <c r="G1969" s="822"/>
      <c r="H1969" s="819"/>
      <c r="I1969" s="819"/>
      <c r="J1969" s="355"/>
    </row>
    <row r="1970" spans="1:10" ht="21.75" thickBot="1" x14ac:dyDescent="0.4">
      <c r="A1970" s="368" t="s">
        <v>301</v>
      </c>
      <c r="B1970" s="820"/>
      <c r="C1970" s="821"/>
      <c r="D1970" s="821"/>
      <c r="E1970" s="821"/>
      <c r="F1970" s="821"/>
      <c r="G1970" s="822"/>
      <c r="H1970" s="819"/>
      <c r="I1970" s="819"/>
      <c r="J1970" s="355"/>
    </row>
    <row r="1971" spans="1:10" ht="21.75" thickBot="1" x14ac:dyDescent="0.4">
      <c r="A1971" s="368" t="s">
        <v>302</v>
      </c>
      <c r="B1971" s="820"/>
      <c r="C1971" s="821"/>
      <c r="D1971" s="821"/>
      <c r="E1971" s="821"/>
      <c r="F1971" s="821"/>
      <c r="G1971" s="822"/>
      <c r="H1971" s="819"/>
      <c r="I1971" s="819"/>
      <c r="J1971" s="355"/>
    </row>
    <row r="1972" spans="1:10" ht="21.75" thickBot="1" x14ac:dyDescent="0.4">
      <c r="A1972" s="368" t="s">
        <v>303</v>
      </c>
      <c r="B1972" s="820"/>
      <c r="C1972" s="821"/>
      <c r="D1972" s="821"/>
      <c r="E1972" s="821"/>
      <c r="F1972" s="821"/>
      <c r="G1972" s="822"/>
      <c r="H1972" s="819"/>
      <c r="I1972" s="819"/>
      <c r="J1972" s="355"/>
    </row>
    <row r="1973" spans="1:10" ht="21.75" thickBot="1" x14ac:dyDescent="0.4">
      <c r="A1973" s="368" t="s">
        <v>305</v>
      </c>
      <c r="B1973" s="820"/>
      <c r="C1973" s="821"/>
      <c r="D1973" s="821"/>
      <c r="E1973" s="821"/>
      <c r="F1973" s="821"/>
      <c r="G1973" s="822"/>
      <c r="H1973" s="819"/>
      <c r="I1973" s="819"/>
      <c r="J1973" s="355"/>
    </row>
    <row r="1974" spans="1:10" ht="36" x14ac:dyDescent="0.35">
      <c r="A1974" s="818" t="str">
        <f>CONCATENATE("Voluntário",J1974)</f>
        <v>Voluntário69</v>
      </c>
      <c r="B1974" s="818"/>
      <c r="C1974" s="818"/>
      <c r="D1974" s="818"/>
      <c r="E1974" s="818"/>
      <c r="F1974" s="818"/>
      <c r="G1974" s="818"/>
      <c r="H1974" s="818"/>
      <c r="I1974" s="818"/>
      <c r="J1974" s="355">
        <f>J1945+1</f>
        <v>69</v>
      </c>
    </row>
    <row r="1975" spans="1:10" ht="21" x14ac:dyDescent="0.35">
      <c r="A1975" s="355"/>
      <c r="B1975" s="355"/>
      <c r="C1975" s="355"/>
      <c r="D1975" s="355"/>
      <c r="E1975" s="355"/>
      <c r="F1975" s="355"/>
      <c r="G1975" s="355"/>
      <c r="H1975" s="355"/>
      <c r="I1975" s="355"/>
      <c r="J1975" s="355"/>
    </row>
    <row r="1976" spans="1:10" ht="21" x14ac:dyDescent="0.35">
      <c r="A1976" s="356" t="s">
        <v>271</v>
      </c>
      <c r="B1976" s="819"/>
      <c r="C1976" s="819"/>
      <c r="D1976" s="819"/>
      <c r="E1976" s="819"/>
      <c r="F1976" s="819"/>
      <c r="G1976" s="819"/>
      <c r="H1976" s="819"/>
      <c r="I1976" s="819"/>
      <c r="J1976" s="355"/>
    </row>
    <row r="1977" spans="1:10" ht="21" x14ac:dyDescent="0.35">
      <c r="A1977" s="356" t="s">
        <v>272</v>
      </c>
      <c r="B1977" s="819"/>
      <c r="C1977" s="819"/>
      <c r="D1977" s="819"/>
      <c r="E1977" s="819"/>
      <c r="F1977" s="819"/>
      <c r="G1977" s="819"/>
      <c r="H1977" s="819"/>
      <c r="I1977" s="819"/>
      <c r="J1977" s="355"/>
    </row>
    <row r="1978" spans="1:10" ht="21" x14ac:dyDescent="0.35">
      <c r="A1978" s="356" t="s">
        <v>273</v>
      </c>
      <c r="B1978" s="819"/>
      <c r="C1978" s="819"/>
      <c r="D1978" s="819"/>
      <c r="E1978" s="819"/>
      <c r="F1978" s="819"/>
      <c r="G1978" s="819"/>
      <c r="H1978" s="819"/>
      <c r="I1978" s="819"/>
      <c r="J1978" s="355"/>
    </row>
    <row r="1979" spans="1:10" ht="21.75" thickBot="1" x14ac:dyDescent="0.4">
      <c r="A1979" s="355"/>
      <c r="B1979" s="355"/>
      <c r="C1979" s="355"/>
      <c r="D1979" s="355"/>
      <c r="E1979" s="355"/>
      <c r="F1979" s="355"/>
      <c r="G1979" s="355"/>
      <c r="H1979" s="355"/>
      <c r="I1979" s="355"/>
      <c r="J1979" s="355"/>
    </row>
    <row r="1980" spans="1:10" ht="21.75" thickBot="1" x14ac:dyDescent="0.4">
      <c r="A1980" s="368" t="s">
        <v>275</v>
      </c>
      <c r="B1980" s="369"/>
      <c r="C1980" s="370"/>
      <c r="D1980" s="355"/>
      <c r="E1980" s="355"/>
      <c r="F1980" s="355"/>
      <c r="G1980" s="355"/>
      <c r="H1980" s="355"/>
      <c r="I1980" s="355"/>
      <c r="J1980" s="355"/>
    </row>
    <row r="1981" spans="1:10" ht="21.75" thickBot="1" x14ac:dyDescent="0.4">
      <c r="A1981" s="368" t="s">
        <v>276</v>
      </c>
      <c r="B1981" s="369"/>
      <c r="C1981" s="370"/>
      <c r="D1981" s="355"/>
      <c r="E1981" s="355"/>
      <c r="F1981" s="355"/>
      <c r="G1981" s="355"/>
      <c r="H1981" s="355"/>
      <c r="I1981" s="355"/>
      <c r="J1981" s="355"/>
    </row>
    <row r="1982" spans="1:10" ht="21.75" thickBot="1" x14ac:dyDescent="0.4">
      <c r="A1982" s="368" t="s">
        <v>277</v>
      </c>
      <c r="B1982" s="369"/>
      <c r="C1982" s="371"/>
      <c r="D1982" s="355"/>
      <c r="E1982" s="355"/>
      <c r="F1982" s="355"/>
      <c r="G1982" s="355"/>
      <c r="H1982" s="355"/>
      <c r="I1982" s="355"/>
      <c r="J1982" s="355"/>
    </row>
    <row r="1983" spans="1:10" ht="21.75" thickBot="1" x14ac:dyDescent="0.4">
      <c r="A1983" s="368" t="s">
        <v>278</v>
      </c>
      <c r="B1983" s="369"/>
      <c r="C1983" s="370"/>
      <c r="D1983" s="355"/>
      <c r="E1983" s="355"/>
      <c r="F1983" s="355"/>
      <c r="G1983" s="355"/>
      <c r="H1983" s="355"/>
      <c r="I1983" s="355"/>
      <c r="J1983" s="355"/>
    </row>
    <row r="1984" spans="1:10" ht="21.75" thickBot="1" x14ac:dyDescent="0.4">
      <c r="A1984" s="368" t="s">
        <v>279</v>
      </c>
      <c r="B1984" s="369"/>
      <c r="C1984" s="372"/>
      <c r="D1984" s="814" t="s">
        <v>280</v>
      </c>
      <c r="E1984" s="815"/>
      <c r="F1984" s="373" t="str">
        <f>IF(B1980&gt;0,B1984/B1980,"")</f>
        <v/>
      </c>
      <c r="G1984" s="368" t="s">
        <v>281</v>
      </c>
      <c r="H1984" s="374"/>
      <c r="I1984" s="375" t="str">
        <f>IF(B1980&gt;0,(F1984-F1985)/F1985,"")</f>
        <v/>
      </c>
      <c r="J1984" s="355"/>
    </row>
    <row r="1985" spans="1:10" ht="21.75" thickBot="1" x14ac:dyDescent="0.4">
      <c r="A1985" s="368" t="s">
        <v>282</v>
      </c>
      <c r="B1985" s="369"/>
      <c r="C1985" s="372"/>
      <c r="D1985" s="814" t="s">
        <v>280</v>
      </c>
      <c r="E1985" s="815"/>
      <c r="F1985" s="373" t="str">
        <f>IF(B1981&gt;0,B1985/B1981,"")</f>
        <v/>
      </c>
      <c r="G1985" s="376"/>
      <c r="H1985" s="377"/>
      <c r="I1985" s="378"/>
      <c r="J1985" s="355"/>
    </row>
    <row r="1986" spans="1:10" ht="21.75" thickBot="1" x14ac:dyDescent="0.4">
      <c r="A1986" s="368" t="s">
        <v>283</v>
      </c>
      <c r="B1986" s="369"/>
      <c r="C1986" s="372"/>
      <c r="D1986" s="814" t="s">
        <v>280</v>
      </c>
      <c r="E1986" s="815"/>
      <c r="F1986" s="373" t="str">
        <f>IF(B1982&gt;0,B1986/B1982,"")</f>
        <v/>
      </c>
      <c r="G1986" s="368" t="s">
        <v>284</v>
      </c>
      <c r="H1986" s="374"/>
      <c r="I1986" s="375" t="str">
        <f>IF(B1981&gt;0,(F1986-F1985)/F1985,"")</f>
        <v/>
      </c>
      <c r="J1986" s="355"/>
    </row>
    <row r="1987" spans="1:10" ht="21.75" thickBot="1" x14ac:dyDescent="0.4">
      <c r="A1987" s="368" t="s">
        <v>285</v>
      </c>
      <c r="B1987" s="369"/>
      <c r="C1987" s="372"/>
      <c r="D1987" s="814" t="s">
        <v>280</v>
      </c>
      <c r="E1987" s="815"/>
      <c r="F1987" s="373" t="str">
        <f>IF(B1983&gt;0,B1987/B1983,"")</f>
        <v/>
      </c>
      <c r="G1987" s="368" t="s">
        <v>286</v>
      </c>
      <c r="H1987" s="374"/>
      <c r="I1987" s="375" t="str">
        <f>IF(B1982&gt;0,(F1987-F1985)/F1985,"")</f>
        <v/>
      </c>
      <c r="J1987" s="355"/>
    </row>
    <row r="1988" spans="1:10" ht="21.75" thickBot="1" x14ac:dyDescent="0.4">
      <c r="A1988" s="368" t="s">
        <v>287</v>
      </c>
      <c r="B1988" s="369"/>
      <c r="C1988" s="372"/>
      <c r="D1988" s="814" t="s">
        <v>288</v>
      </c>
      <c r="E1988" s="815"/>
      <c r="F1988" s="373" t="str">
        <f>IF(B1984&gt;0,B1988/B1980,"")</f>
        <v/>
      </c>
      <c r="G1988" s="368" t="s">
        <v>281</v>
      </c>
      <c r="H1988" s="374"/>
      <c r="I1988" s="375" t="str">
        <f>IF(B1984&gt;0,(F1988-F1989)/F1989,"")</f>
        <v/>
      </c>
      <c r="J1988" s="355"/>
    </row>
    <row r="1989" spans="1:10" ht="21.75" thickBot="1" x14ac:dyDescent="0.4">
      <c r="A1989" s="368" t="s">
        <v>289</v>
      </c>
      <c r="B1989" s="369"/>
      <c r="C1989" s="372"/>
      <c r="D1989" s="816" t="s">
        <v>288</v>
      </c>
      <c r="E1989" s="817"/>
      <c r="F1989" s="373" t="str">
        <f>IF(B1985&gt;0,B1989/B1981,"")</f>
        <v/>
      </c>
      <c r="G1989" s="379"/>
      <c r="H1989" s="372"/>
      <c r="I1989" s="380"/>
      <c r="J1989" s="355"/>
    </row>
    <row r="1990" spans="1:10" ht="21.75" thickBot="1" x14ac:dyDescent="0.4">
      <c r="A1990" s="368" t="s">
        <v>290</v>
      </c>
      <c r="B1990" s="369"/>
      <c r="C1990" s="372"/>
      <c r="D1990" s="814" t="s">
        <v>288</v>
      </c>
      <c r="E1990" s="815"/>
      <c r="F1990" s="373" t="str">
        <f>IF(B1986&gt;0,B1990/B1982,"")</f>
        <v/>
      </c>
      <c r="G1990" s="368" t="s">
        <v>284</v>
      </c>
      <c r="H1990" s="374"/>
      <c r="I1990" s="375" t="str">
        <f>IF(B1985&gt;0,(F1990-F1989)/F1989,"")</f>
        <v/>
      </c>
      <c r="J1990" s="355"/>
    </row>
    <row r="1991" spans="1:10" ht="21.75" thickBot="1" x14ac:dyDescent="0.4">
      <c r="A1991" s="368" t="s">
        <v>291</v>
      </c>
      <c r="B1991" s="369"/>
      <c r="C1991" s="372"/>
      <c r="D1991" s="814" t="s">
        <v>288</v>
      </c>
      <c r="E1991" s="815"/>
      <c r="F1991" s="373" t="str">
        <f>IF(B1987&gt;0,B1991/B1983,"")</f>
        <v/>
      </c>
      <c r="G1991" s="368" t="s">
        <v>286</v>
      </c>
      <c r="H1991" s="374"/>
      <c r="I1991" s="375" t="str">
        <f>IF(B1986&gt;0,(F1991-F1989)/F1989,"")</f>
        <v/>
      </c>
      <c r="J1991" s="355"/>
    </row>
    <row r="1992" spans="1:10" ht="21.75" thickBot="1" x14ac:dyDescent="0.4">
      <c r="A1992" s="368" t="s">
        <v>292</v>
      </c>
      <c r="B1992" s="381"/>
      <c r="C1992" s="372"/>
      <c r="D1992" s="368" t="s">
        <v>281</v>
      </c>
      <c r="E1992" s="374"/>
      <c r="F1992" s="375" t="str">
        <f>IF(B1992&gt;0,(B1992-B1993)/B1993,"")</f>
        <v/>
      </c>
      <c r="G1992" s="355"/>
      <c r="H1992" s="355"/>
      <c r="I1992" s="355"/>
      <c r="J1992" s="355"/>
    </row>
    <row r="1993" spans="1:10" ht="21.75" thickBot="1" x14ac:dyDescent="0.4">
      <c r="A1993" s="368" t="s">
        <v>293</v>
      </c>
      <c r="B1993" s="381"/>
      <c r="C1993" s="372"/>
      <c r="D1993" s="382"/>
      <c r="E1993" s="372"/>
      <c r="F1993" s="380"/>
      <c r="G1993" s="355"/>
      <c r="H1993" s="355"/>
      <c r="I1993" s="355"/>
      <c r="J1993" s="355"/>
    </row>
    <row r="1994" spans="1:10" ht="21.75" thickBot="1" x14ac:dyDescent="0.4">
      <c r="A1994" s="368" t="s">
        <v>294</v>
      </c>
      <c r="B1994" s="381"/>
      <c r="C1994" s="372"/>
      <c r="D1994" s="368" t="s">
        <v>284</v>
      </c>
      <c r="E1994" s="374"/>
      <c r="F1994" s="375" t="str">
        <f>IF(B1994&gt;0,(B1994-B1993)/B1993,"")</f>
        <v/>
      </c>
      <c r="G1994" s="355"/>
      <c r="H1994" s="355"/>
      <c r="I1994" s="355"/>
      <c r="J1994" s="355"/>
    </row>
    <row r="1995" spans="1:10" ht="21.75" thickBot="1" x14ac:dyDescent="0.4">
      <c r="A1995" s="368" t="s">
        <v>295</v>
      </c>
      <c r="B1995" s="381"/>
      <c r="C1995" s="372"/>
      <c r="D1995" s="368" t="s">
        <v>286</v>
      </c>
      <c r="E1995" s="374"/>
      <c r="F1995" s="375" t="str">
        <f>IF(B1995&gt;0,(B1995-B1993)/B1993,"")</f>
        <v/>
      </c>
      <c r="G1995" s="355"/>
      <c r="H1995" s="355"/>
      <c r="I1995" s="355"/>
      <c r="J1995" s="355"/>
    </row>
    <row r="1996" spans="1:10" ht="21.75" thickBot="1" x14ac:dyDescent="0.4">
      <c r="A1996" s="355"/>
      <c r="B1996" s="355"/>
      <c r="C1996" s="355"/>
      <c r="D1996" s="355"/>
      <c r="E1996" s="355"/>
      <c r="F1996" s="383"/>
      <c r="G1996" s="355"/>
      <c r="H1996" s="823" t="s">
        <v>296</v>
      </c>
      <c r="I1996" s="823"/>
      <c r="J1996" s="355"/>
    </row>
    <row r="1997" spans="1:10" ht="21.75" thickBot="1" x14ac:dyDescent="0.4">
      <c r="A1997" s="368" t="s">
        <v>297</v>
      </c>
      <c r="B1997" s="820"/>
      <c r="C1997" s="821"/>
      <c r="D1997" s="821"/>
      <c r="E1997" s="821"/>
      <c r="F1997" s="821"/>
      <c r="G1997" s="822"/>
      <c r="H1997" s="819"/>
      <c r="I1997" s="819"/>
      <c r="J1997" s="355"/>
    </row>
    <row r="1998" spans="1:10" ht="21.75" thickBot="1" x14ac:dyDescent="0.4">
      <c r="A1998" s="368" t="s">
        <v>299</v>
      </c>
      <c r="B1998" s="820"/>
      <c r="C1998" s="821"/>
      <c r="D1998" s="821"/>
      <c r="E1998" s="821"/>
      <c r="F1998" s="821"/>
      <c r="G1998" s="822"/>
      <c r="H1998" s="819"/>
      <c r="I1998" s="819"/>
      <c r="J1998" s="355"/>
    </row>
    <row r="1999" spans="1:10" ht="21.75" thickBot="1" x14ac:dyDescent="0.4">
      <c r="A1999" s="368" t="s">
        <v>301</v>
      </c>
      <c r="B1999" s="820"/>
      <c r="C1999" s="821"/>
      <c r="D1999" s="821"/>
      <c r="E1999" s="821"/>
      <c r="F1999" s="821"/>
      <c r="G1999" s="822"/>
      <c r="H1999" s="819"/>
      <c r="I1999" s="819"/>
      <c r="J1999" s="355"/>
    </row>
    <row r="2000" spans="1:10" ht="21.75" thickBot="1" x14ac:dyDescent="0.4">
      <c r="A2000" s="368" t="s">
        <v>302</v>
      </c>
      <c r="B2000" s="820"/>
      <c r="C2000" s="821"/>
      <c r="D2000" s="821"/>
      <c r="E2000" s="821"/>
      <c r="F2000" s="821"/>
      <c r="G2000" s="822"/>
      <c r="H2000" s="819"/>
      <c r="I2000" s="819"/>
      <c r="J2000" s="355"/>
    </row>
    <row r="2001" spans="1:10" ht="21.75" thickBot="1" x14ac:dyDescent="0.4">
      <c r="A2001" s="368" t="s">
        <v>303</v>
      </c>
      <c r="B2001" s="820"/>
      <c r="C2001" s="821"/>
      <c r="D2001" s="821"/>
      <c r="E2001" s="821"/>
      <c r="F2001" s="821"/>
      <c r="G2001" s="822"/>
      <c r="H2001" s="819"/>
      <c r="I2001" s="819"/>
      <c r="J2001" s="355"/>
    </row>
    <row r="2002" spans="1:10" ht="21.75" thickBot="1" x14ac:dyDescent="0.4">
      <c r="A2002" s="368" t="s">
        <v>305</v>
      </c>
      <c r="B2002" s="820"/>
      <c r="C2002" s="821"/>
      <c r="D2002" s="821"/>
      <c r="E2002" s="821"/>
      <c r="F2002" s="821"/>
      <c r="G2002" s="822"/>
      <c r="H2002" s="819"/>
      <c r="I2002" s="819"/>
      <c r="J2002" s="355"/>
    </row>
    <row r="2003" spans="1:10" ht="36" x14ac:dyDescent="0.35">
      <c r="A2003" s="818" t="str">
        <f>CONCATENATE("Voluntário",J2003)</f>
        <v>Voluntário70</v>
      </c>
      <c r="B2003" s="818"/>
      <c r="C2003" s="818"/>
      <c r="D2003" s="818"/>
      <c r="E2003" s="818"/>
      <c r="F2003" s="818"/>
      <c r="G2003" s="818"/>
      <c r="H2003" s="818"/>
      <c r="I2003" s="818"/>
      <c r="J2003" s="355">
        <f>J1974+1</f>
        <v>70</v>
      </c>
    </row>
    <row r="2004" spans="1:10" ht="21" x14ac:dyDescent="0.35">
      <c r="A2004" s="355"/>
      <c r="B2004" s="355"/>
      <c r="C2004" s="355"/>
      <c r="D2004" s="355"/>
      <c r="E2004" s="355"/>
      <c r="F2004" s="355"/>
      <c r="G2004" s="355"/>
      <c r="H2004" s="355"/>
      <c r="I2004" s="355"/>
      <c r="J2004" s="355"/>
    </row>
    <row r="2005" spans="1:10" ht="21" x14ac:dyDescent="0.35">
      <c r="A2005" s="356" t="s">
        <v>271</v>
      </c>
      <c r="B2005" s="819"/>
      <c r="C2005" s="819"/>
      <c r="D2005" s="819"/>
      <c r="E2005" s="819"/>
      <c r="F2005" s="819"/>
      <c r="G2005" s="819"/>
      <c r="H2005" s="819"/>
      <c r="I2005" s="819"/>
      <c r="J2005" s="355"/>
    </row>
    <row r="2006" spans="1:10" ht="21" x14ac:dyDescent="0.35">
      <c r="A2006" s="356" t="s">
        <v>272</v>
      </c>
      <c r="B2006" s="819"/>
      <c r="C2006" s="819"/>
      <c r="D2006" s="819"/>
      <c r="E2006" s="819"/>
      <c r="F2006" s="819"/>
      <c r="G2006" s="819"/>
      <c r="H2006" s="819"/>
      <c r="I2006" s="819"/>
      <c r="J2006" s="355"/>
    </row>
    <row r="2007" spans="1:10" ht="21" x14ac:dyDescent="0.35">
      <c r="A2007" s="356" t="s">
        <v>273</v>
      </c>
      <c r="B2007" s="819"/>
      <c r="C2007" s="819"/>
      <c r="D2007" s="819"/>
      <c r="E2007" s="819"/>
      <c r="F2007" s="819"/>
      <c r="G2007" s="819"/>
      <c r="H2007" s="819"/>
      <c r="I2007" s="819"/>
      <c r="J2007" s="355"/>
    </row>
    <row r="2008" spans="1:10" ht="21.75" thickBot="1" x14ac:dyDescent="0.4">
      <c r="A2008" s="355"/>
      <c r="B2008" s="355"/>
      <c r="C2008" s="355"/>
      <c r="D2008" s="355"/>
      <c r="E2008" s="355"/>
      <c r="F2008" s="355"/>
      <c r="G2008" s="355"/>
      <c r="H2008" s="355"/>
      <c r="I2008" s="355"/>
      <c r="J2008" s="355"/>
    </row>
    <row r="2009" spans="1:10" ht="21.75" thickBot="1" x14ac:dyDescent="0.4">
      <c r="A2009" s="368" t="s">
        <v>275</v>
      </c>
      <c r="B2009" s="369"/>
      <c r="C2009" s="370"/>
      <c r="D2009" s="355"/>
      <c r="E2009" s="355"/>
      <c r="F2009" s="355"/>
      <c r="G2009" s="355"/>
      <c r="H2009" s="355"/>
      <c r="I2009" s="355"/>
      <c r="J2009" s="355"/>
    </row>
    <row r="2010" spans="1:10" ht="21.75" thickBot="1" x14ac:dyDescent="0.4">
      <c r="A2010" s="368" t="s">
        <v>276</v>
      </c>
      <c r="B2010" s="369"/>
      <c r="C2010" s="370"/>
      <c r="D2010" s="355"/>
      <c r="E2010" s="355"/>
      <c r="F2010" s="355"/>
      <c r="G2010" s="355"/>
      <c r="H2010" s="355"/>
      <c r="I2010" s="355"/>
      <c r="J2010" s="355"/>
    </row>
    <row r="2011" spans="1:10" ht="21.75" thickBot="1" x14ac:dyDescent="0.4">
      <c r="A2011" s="368" t="s">
        <v>277</v>
      </c>
      <c r="B2011" s="369"/>
      <c r="C2011" s="371"/>
      <c r="D2011" s="355"/>
      <c r="E2011" s="355"/>
      <c r="F2011" s="355"/>
      <c r="G2011" s="355"/>
      <c r="H2011" s="355"/>
      <c r="I2011" s="355"/>
      <c r="J2011" s="355"/>
    </row>
    <row r="2012" spans="1:10" ht="21.75" thickBot="1" x14ac:dyDescent="0.4">
      <c r="A2012" s="368" t="s">
        <v>278</v>
      </c>
      <c r="B2012" s="369"/>
      <c r="C2012" s="370"/>
      <c r="D2012" s="355"/>
      <c r="E2012" s="355"/>
      <c r="F2012" s="355"/>
      <c r="G2012" s="355"/>
      <c r="H2012" s="355"/>
      <c r="I2012" s="355"/>
      <c r="J2012" s="355"/>
    </row>
    <row r="2013" spans="1:10" ht="21.75" thickBot="1" x14ac:dyDescent="0.4">
      <c r="A2013" s="368" t="s">
        <v>279</v>
      </c>
      <c r="B2013" s="369"/>
      <c r="C2013" s="372"/>
      <c r="D2013" s="814" t="s">
        <v>280</v>
      </c>
      <c r="E2013" s="815"/>
      <c r="F2013" s="373" t="str">
        <f>IF(B2009&gt;0,B2013/B2009,"")</f>
        <v/>
      </c>
      <c r="G2013" s="368" t="s">
        <v>281</v>
      </c>
      <c r="H2013" s="374"/>
      <c r="I2013" s="375" t="str">
        <f>IF(B2009&gt;0,(F2013-F2014)/F2014,"")</f>
        <v/>
      </c>
      <c r="J2013" s="355"/>
    </row>
    <row r="2014" spans="1:10" ht="21.75" thickBot="1" x14ac:dyDescent="0.4">
      <c r="A2014" s="368" t="s">
        <v>282</v>
      </c>
      <c r="B2014" s="369"/>
      <c r="C2014" s="372"/>
      <c r="D2014" s="814" t="s">
        <v>280</v>
      </c>
      <c r="E2014" s="815"/>
      <c r="F2014" s="373" t="str">
        <f>IF(B2010&gt;0,B2014/B2010,"")</f>
        <v/>
      </c>
      <c r="G2014" s="376"/>
      <c r="H2014" s="377"/>
      <c r="I2014" s="378"/>
      <c r="J2014" s="355"/>
    </row>
    <row r="2015" spans="1:10" ht="21.75" thickBot="1" x14ac:dyDescent="0.4">
      <c r="A2015" s="368" t="s">
        <v>283</v>
      </c>
      <c r="B2015" s="369"/>
      <c r="C2015" s="372"/>
      <c r="D2015" s="814" t="s">
        <v>280</v>
      </c>
      <c r="E2015" s="815"/>
      <c r="F2015" s="373" t="str">
        <f>IF(B2011&gt;0,B2015/B2011,"")</f>
        <v/>
      </c>
      <c r="G2015" s="368" t="s">
        <v>284</v>
      </c>
      <c r="H2015" s="374"/>
      <c r="I2015" s="375" t="str">
        <f>IF(B2010&gt;0,(F2015-F2014)/F2014,"")</f>
        <v/>
      </c>
      <c r="J2015" s="355"/>
    </row>
    <row r="2016" spans="1:10" ht="21.75" thickBot="1" x14ac:dyDescent="0.4">
      <c r="A2016" s="368" t="s">
        <v>285</v>
      </c>
      <c r="B2016" s="369"/>
      <c r="C2016" s="372"/>
      <c r="D2016" s="814" t="s">
        <v>280</v>
      </c>
      <c r="E2016" s="815"/>
      <c r="F2016" s="373" t="str">
        <f>IF(B2012&gt;0,B2016/B2012,"")</f>
        <v/>
      </c>
      <c r="G2016" s="368" t="s">
        <v>286</v>
      </c>
      <c r="H2016" s="374"/>
      <c r="I2016" s="375" t="str">
        <f>IF(B2011&gt;0,(F2016-F2014)/F2014,"")</f>
        <v/>
      </c>
      <c r="J2016" s="355"/>
    </row>
    <row r="2017" spans="1:10" ht="21.75" thickBot="1" x14ac:dyDescent="0.4">
      <c r="A2017" s="368" t="s">
        <v>287</v>
      </c>
      <c r="B2017" s="369"/>
      <c r="C2017" s="372"/>
      <c r="D2017" s="814" t="s">
        <v>288</v>
      </c>
      <c r="E2017" s="815"/>
      <c r="F2017" s="373" t="str">
        <f>IF(B2013&gt;0,B2017/B2009,"")</f>
        <v/>
      </c>
      <c r="G2017" s="368" t="s">
        <v>281</v>
      </c>
      <c r="H2017" s="374"/>
      <c r="I2017" s="375" t="str">
        <f>IF(B2013&gt;0,(F2017-F2018)/F2018,"")</f>
        <v/>
      </c>
      <c r="J2017" s="355"/>
    </row>
    <row r="2018" spans="1:10" ht="21.75" thickBot="1" x14ac:dyDescent="0.4">
      <c r="A2018" s="368" t="s">
        <v>289</v>
      </c>
      <c r="B2018" s="369"/>
      <c r="C2018" s="372"/>
      <c r="D2018" s="816" t="s">
        <v>288</v>
      </c>
      <c r="E2018" s="817"/>
      <c r="F2018" s="373" t="str">
        <f>IF(B2014&gt;0,B2018/B2010,"")</f>
        <v/>
      </c>
      <c r="G2018" s="379"/>
      <c r="H2018" s="372"/>
      <c r="I2018" s="380"/>
      <c r="J2018" s="355"/>
    </row>
    <row r="2019" spans="1:10" ht="21.75" thickBot="1" x14ac:dyDescent="0.4">
      <c r="A2019" s="368" t="s">
        <v>290</v>
      </c>
      <c r="B2019" s="369"/>
      <c r="C2019" s="372"/>
      <c r="D2019" s="814" t="s">
        <v>288</v>
      </c>
      <c r="E2019" s="815"/>
      <c r="F2019" s="373" t="str">
        <f>IF(B2015&gt;0,B2019/B2011,"")</f>
        <v/>
      </c>
      <c r="G2019" s="368" t="s">
        <v>284</v>
      </c>
      <c r="H2019" s="374"/>
      <c r="I2019" s="375" t="str">
        <f>IF(B2014&gt;0,(F2019-F2018)/F2018,"")</f>
        <v/>
      </c>
      <c r="J2019" s="355"/>
    </row>
    <row r="2020" spans="1:10" ht="21.75" thickBot="1" x14ac:dyDescent="0.4">
      <c r="A2020" s="368" t="s">
        <v>291</v>
      </c>
      <c r="B2020" s="369"/>
      <c r="C2020" s="372"/>
      <c r="D2020" s="814" t="s">
        <v>288</v>
      </c>
      <c r="E2020" s="815"/>
      <c r="F2020" s="373" t="str">
        <f>IF(B2016&gt;0,B2020/B2012,"")</f>
        <v/>
      </c>
      <c r="G2020" s="368" t="s">
        <v>286</v>
      </c>
      <c r="H2020" s="374"/>
      <c r="I2020" s="375" t="str">
        <f>IF(B2015&gt;0,(F2020-F2018)/F2018,"")</f>
        <v/>
      </c>
      <c r="J2020" s="355"/>
    </row>
    <row r="2021" spans="1:10" ht="21.75" thickBot="1" x14ac:dyDescent="0.4">
      <c r="A2021" s="368" t="s">
        <v>292</v>
      </c>
      <c r="B2021" s="381"/>
      <c r="C2021" s="372"/>
      <c r="D2021" s="368" t="s">
        <v>281</v>
      </c>
      <c r="E2021" s="374"/>
      <c r="F2021" s="375" t="str">
        <f>IF(B2021&gt;0,(B2021-B2022)/B2022,"")</f>
        <v/>
      </c>
      <c r="G2021" s="355"/>
      <c r="H2021" s="355"/>
      <c r="I2021" s="355"/>
      <c r="J2021" s="355"/>
    </row>
    <row r="2022" spans="1:10" ht="21.75" thickBot="1" x14ac:dyDescent="0.4">
      <c r="A2022" s="368" t="s">
        <v>293</v>
      </c>
      <c r="B2022" s="381"/>
      <c r="C2022" s="372"/>
      <c r="D2022" s="382"/>
      <c r="E2022" s="372"/>
      <c r="F2022" s="380"/>
      <c r="G2022" s="355"/>
      <c r="H2022" s="355"/>
      <c r="I2022" s="355"/>
      <c r="J2022" s="355"/>
    </row>
    <row r="2023" spans="1:10" ht="21.75" thickBot="1" x14ac:dyDescent="0.4">
      <c r="A2023" s="368" t="s">
        <v>294</v>
      </c>
      <c r="B2023" s="381"/>
      <c r="C2023" s="372"/>
      <c r="D2023" s="368" t="s">
        <v>284</v>
      </c>
      <c r="E2023" s="374"/>
      <c r="F2023" s="375" t="str">
        <f>IF(B2023&gt;0,(B2023-B2022)/B2022,"")</f>
        <v/>
      </c>
      <c r="G2023" s="355"/>
      <c r="H2023" s="355"/>
      <c r="I2023" s="355"/>
      <c r="J2023" s="355"/>
    </row>
    <row r="2024" spans="1:10" ht="21.75" thickBot="1" x14ac:dyDescent="0.4">
      <c r="A2024" s="368" t="s">
        <v>295</v>
      </c>
      <c r="B2024" s="381"/>
      <c r="C2024" s="372"/>
      <c r="D2024" s="368" t="s">
        <v>286</v>
      </c>
      <c r="E2024" s="374"/>
      <c r="F2024" s="375" t="str">
        <f>IF(B2024&gt;0,(B2024-B2022)/B2022,"")</f>
        <v/>
      </c>
      <c r="G2024" s="355"/>
      <c r="H2024" s="355"/>
      <c r="I2024" s="355"/>
      <c r="J2024" s="355"/>
    </row>
    <row r="2025" spans="1:10" ht="21.75" thickBot="1" x14ac:dyDescent="0.4">
      <c r="A2025" s="355"/>
      <c r="B2025" s="355"/>
      <c r="C2025" s="355"/>
      <c r="D2025" s="355"/>
      <c r="E2025" s="355"/>
      <c r="F2025" s="383"/>
      <c r="G2025" s="355"/>
      <c r="H2025" s="823" t="s">
        <v>296</v>
      </c>
      <c r="I2025" s="823"/>
      <c r="J2025" s="355"/>
    </row>
    <row r="2026" spans="1:10" ht="21.75" thickBot="1" x14ac:dyDescent="0.4">
      <c r="A2026" s="368" t="s">
        <v>297</v>
      </c>
      <c r="B2026" s="820"/>
      <c r="C2026" s="821"/>
      <c r="D2026" s="821"/>
      <c r="E2026" s="821"/>
      <c r="F2026" s="821"/>
      <c r="G2026" s="822"/>
      <c r="H2026" s="819"/>
      <c r="I2026" s="819"/>
      <c r="J2026" s="355"/>
    </row>
    <row r="2027" spans="1:10" ht="21.75" thickBot="1" x14ac:dyDescent="0.4">
      <c r="A2027" s="368" t="s">
        <v>299</v>
      </c>
      <c r="B2027" s="820"/>
      <c r="C2027" s="821"/>
      <c r="D2027" s="821"/>
      <c r="E2027" s="821"/>
      <c r="F2027" s="821"/>
      <c r="G2027" s="822"/>
      <c r="H2027" s="819"/>
      <c r="I2027" s="819"/>
      <c r="J2027" s="355"/>
    </row>
    <row r="2028" spans="1:10" ht="21.75" thickBot="1" x14ac:dyDescent="0.4">
      <c r="A2028" s="368" t="s">
        <v>301</v>
      </c>
      <c r="B2028" s="820"/>
      <c r="C2028" s="821"/>
      <c r="D2028" s="821"/>
      <c r="E2028" s="821"/>
      <c r="F2028" s="821"/>
      <c r="G2028" s="822"/>
      <c r="H2028" s="819"/>
      <c r="I2028" s="819"/>
      <c r="J2028" s="355"/>
    </row>
    <row r="2029" spans="1:10" ht="21.75" thickBot="1" x14ac:dyDescent="0.4">
      <c r="A2029" s="368" t="s">
        <v>302</v>
      </c>
      <c r="B2029" s="820"/>
      <c r="C2029" s="821"/>
      <c r="D2029" s="821"/>
      <c r="E2029" s="821"/>
      <c r="F2029" s="821"/>
      <c r="G2029" s="822"/>
      <c r="H2029" s="819"/>
      <c r="I2029" s="819"/>
      <c r="J2029" s="355"/>
    </row>
    <row r="2030" spans="1:10" ht="21.75" thickBot="1" x14ac:dyDescent="0.4">
      <c r="A2030" s="368" t="s">
        <v>303</v>
      </c>
      <c r="B2030" s="820"/>
      <c r="C2030" s="821"/>
      <c r="D2030" s="821"/>
      <c r="E2030" s="821"/>
      <c r="F2030" s="821"/>
      <c r="G2030" s="822"/>
      <c r="H2030" s="819"/>
      <c r="I2030" s="819"/>
      <c r="J2030" s="355"/>
    </row>
    <row r="2031" spans="1:10" ht="21.75" thickBot="1" x14ac:dyDescent="0.4">
      <c r="A2031" s="368" t="s">
        <v>305</v>
      </c>
      <c r="B2031" s="820"/>
      <c r="C2031" s="821"/>
      <c r="D2031" s="821"/>
      <c r="E2031" s="821"/>
      <c r="F2031" s="821"/>
      <c r="G2031" s="822"/>
      <c r="H2031" s="819"/>
      <c r="I2031" s="819"/>
      <c r="J2031" s="355"/>
    </row>
    <row r="2032" spans="1:10" ht="36" x14ac:dyDescent="0.35">
      <c r="A2032" s="818" t="str">
        <f>CONCATENATE("Voluntário",J2032)</f>
        <v>Voluntário71</v>
      </c>
      <c r="B2032" s="818"/>
      <c r="C2032" s="818"/>
      <c r="D2032" s="818"/>
      <c r="E2032" s="818"/>
      <c r="F2032" s="818"/>
      <c r="G2032" s="818"/>
      <c r="H2032" s="818"/>
      <c r="I2032" s="818"/>
      <c r="J2032" s="355">
        <f>J2003+1</f>
        <v>71</v>
      </c>
    </row>
    <row r="2033" spans="1:10" ht="21" x14ac:dyDescent="0.35">
      <c r="A2033" s="355"/>
      <c r="B2033" s="355"/>
      <c r="C2033" s="355"/>
      <c r="D2033" s="355"/>
      <c r="E2033" s="355"/>
      <c r="F2033" s="355"/>
      <c r="G2033" s="355"/>
      <c r="H2033" s="355"/>
      <c r="I2033" s="355"/>
      <c r="J2033" s="355"/>
    </row>
    <row r="2034" spans="1:10" ht="21" x14ac:dyDescent="0.35">
      <c r="A2034" s="356" t="s">
        <v>271</v>
      </c>
      <c r="B2034" s="819"/>
      <c r="C2034" s="819"/>
      <c r="D2034" s="819"/>
      <c r="E2034" s="819"/>
      <c r="F2034" s="819"/>
      <c r="G2034" s="819"/>
      <c r="H2034" s="819"/>
      <c r="I2034" s="819"/>
      <c r="J2034" s="355"/>
    </row>
    <row r="2035" spans="1:10" ht="21" x14ac:dyDescent="0.35">
      <c r="A2035" s="356" t="s">
        <v>272</v>
      </c>
      <c r="B2035" s="819"/>
      <c r="C2035" s="819"/>
      <c r="D2035" s="819"/>
      <c r="E2035" s="819"/>
      <c r="F2035" s="819"/>
      <c r="G2035" s="819"/>
      <c r="H2035" s="819"/>
      <c r="I2035" s="819"/>
      <c r="J2035" s="355"/>
    </row>
    <row r="2036" spans="1:10" ht="21" x14ac:dyDescent="0.35">
      <c r="A2036" s="356" t="s">
        <v>273</v>
      </c>
      <c r="B2036" s="819"/>
      <c r="C2036" s="819"/>
      <c r="D2036" s="819"/>
      <c r="E2036" s="819"/>
      <c r="F2036" s="819"/>
      <c r="G2036" s="819"/>
      <c r="H2036" s="819"/>
      <c r="I2036" s="819"/>
      <c r="J2036" s="355"/>
    </row>
    <row r="2037" spans="1:10" ht="21.75" thickBot="1" x14ac:dyDescent="0.4">
      <c r="A2037" s="355"/>
      <c r="B2037" s="355"/>
      <c r="C2037" s="355"/>
      <c r="D2037" s="355"/>
      <c r="E2037" s="355"/>
      <c r="F2037" s="355"/>
      <c r="G2037" s="355"/>
      <c r="H2037" s="355"/>
      <c r="I2037" s="355"/>
      <c r="J2037" s="355"/>
    </row>
    <row r="2038" spans="1:10" ht="21.75" thickBot="1" x14ac:dyDescent="0.4">
      <c r="A2038" s="368" t="s">
        <v>275</v>
      </c>
      <c r="B2038" s="369"/>
      <c r="C2038" s="370"/>
      <c r="D2038" s="355"/>
      <c r="E2038" s="355"/>
      <c r="F2038" s="355"/>
      <c r="G2038" s="355"/>
      <c r="H2038" s="355"/>
      <c r="I2038" s="355"/>
      <c r="J2038" s="355"/>
    </row>
    <row r="2039" spans="1:10" ht="21.75" thickBot="1" x14ac:dyDescent="0.4">
      <c r="A2039" s="368" t="s">
        <v>276</v>
      </c>
      <c r="B2039" s="369"/>
      <c r="C2039" s="370"/>
      <c r="D2039" s="355"/>
      <c r="E2039" s="355"/>
      <c r="F2039" s="355"/>
      <c r="G2039" s="355"/>
      <c r="H2039" s="355"/>
      <c r="I2039" s="355"/>
      <c r="J2039" s="355"/>
    </row>
    <row r="2040" spans="1:10" ht="21.75" thickBot="1" x14ac:dyDescent="0.4">
      <c r="A2040" s="368" t="s">
        <v>277</v>
      </c>
      <c r="B2040" s="369"/>
      <c r="C2040" s="371"/>
      <c r="D2040" s="355"/>
      <c r="E2040" s="355"/>
      <c r="F2040" s="355"/>
      <c r="G2040" s="355"/>
      <c r="H2040" s="355"/>
      <c r="I2040" s="355"/>
      <c r="J2040" s="355"/>
    </row>
    <row r="2041" spans="1:10" ht="21.75" thickBot="1" x14ac:dyDescent="0.4">
      <c r="A2041" s="368" t="s">
        <v>278</v>
      </c>
      <c r="B2041" s="369"/>
      <c r="C2041" s="370"/>
      <c r="D2041" s="355"/>
      <c r="E2041" s="355"/>
      <c r="F2041" s="355"/>
      <c r="G2041" s="355"/>
      <c r="H2041" s="355"/>
      <c r="I2041" s="355"/>
      <c r="J2041" s="355"/>
    </row>
    <row r="2042" spans="1:10" ht="21.75" thickBot="1" x14ac:dyDescent="0.4">
      <c r="A2042" s="368" t="s">
        <v>279</v>
      </c>
      <c r="B2042" s="369"/>
      <c r="C2042" s="372"/>
      <c r="D2042" s="814" t="s">
        <v>280</v>
      </c>
      <c r="E2042" s="815"/>
      <c r="F2042" s="373" t="str">
        <f>IF(B2038&gt;0,B2042/B2038,"")</f>
        <v/>
      </c>
      <c r="G2042" s="368" t="s">
        <v>281</v>
      </c>
      <c r="H2042" s="374"/>
      <c r="I2042" s="375" t="str">
        <f>IF(B2038&gt;0,(F2042-F2043)/F2043,"")</f>
        <v/>
      </c>
      <c r="J2042" s="355"/>
    </row>
    <row r="2043" spans="1:10" ht="21.75" thickBot="1" x14ac:dyDescent="0.4">
      <c r="A2043" s="368" t="s">
        <v>282</v>
      </c>
      <c r="B2043" s="369"/>
      <c r="C2043" s="372"/>
      <c r="D2043" s="814" t="s">
        <v>280</v>
      </c>
      <c r="E2043" s="815"/>
      <c r="F2043" s="373" t="str">
        <f>IF(B2039&gt;0,B2043/B2039,"")</f>
        <v/>
      </c>
      <c r="G2043" s="376"/>
      <c r="H2043" s="377"/>
      <c r="I2043" s="378"/>
      <c r="J2043" s="355"/>
    </row>
    <row r="2044" spans="1:10" ht="21.75" thickBot="1" x14ac:dyDescent="0.4">
      <c r="A2044" s="368" t="s">
        <v>283</v>
      </c>
      <c r="B2044" s="369"/>
      <c r="C2044" s="372"/>
      <c r="D2044" s="814" t="s">
        <v>280</v>
      </c>
      <c r="E2044" s="815"/>
      <c r="F2044" s="373" t="str">
        <f>IF(B2040&gt;0,B2044/B2040,"")</f>
        <v/>
      </c>
      <c r="G2044" s="368" t="s">
        <v>284</v>
      </c>
      <c r="H2044" s="374"/>
      <c r="I2044" s="375" t="str">
        <f>IF(B2039&gt;0,(F2044-F2043)/F2043,"")</f>
        <v/>
      </c>
      <c r="J2044" s="355"/>
    </row>
    <row r="2045" spans="1:10" ht="21.75" thickBot="1" x14ac:dyDescent="0.4">
      <c r="A2045" s="368" t="s">
        <v>285</v>
      </c>
      <c r="B2045" s="369"/>
      <c r="C2045" s="372"/>
      <c r="D2045" s="814" t="s">
        <v>280</v>
      </c>
      <c r="E2045" s="815"/>
      <c r="F2045" s="373" t="str">
        <f>IF(B2041&gt;0,B2045/B2041,"")</f>
        <v/>
      </c>
      <c r="G2045" s="368" t="s">
        <v>286</v>
      </c>
      <c r="H2045" s="374"/>
      <c r="I2045" s="375" t="str">
        <f>IF(B2040&gt;0,(F2045-F2043)/F2043,"")</f>
        <v/>
      </c>
      <c r="J2045" s="355"/>
    </row>
    <row r="2046" spans="1:10" ht="21.75" thickBot="1" x14ac:dyDescent="0.4">
      <c r="A2046" s="368" t="s">
        <v>287</v>
      </c>
      <c r="B2046" s="369"/>
      <c r="C2046" s="372"/>
      <c r="D2046" s="814" t="s">
        <v>288</v>
      </c>
      <c r="E2046" s="815"/>
      <c r="F2046" s="373" t="str">
        <f>IF(B2042&gt;0,B2046/B2038,"")</f>
        <v/>
      </c>
      <c r="G2046" s="368" t="s">
        <v>281</v>
      </c>
      <c r="H2046" s="374"/>
      <c r="I2046" s="375" t="str">
        <f>IF(B2042&gt;0,(F2046-F2047)/F2047,"")</f>
        <v/>
      </c>
      <c r="J2046" s="355"/>
    </row>
    <row r="2047" spans="1:10" ht="21.75" thickBot="1" x14ac:dyDescent="0.4">
      <c r="A2047" s="368" t="s">
        <v>289</v>
      </c>
      <c r="B2047" s="369"/>
      <c r="C2047" s="372"/>
      <c r="D2047" s="816" t="s">
        <v>288</v>
      </c>
      <c r="E2047" s="817"/>
      <c r="F2047" s="373" t="str">
        <f>IF(B2043&gt;0,B2047/B2039,"")</f>
        <v/>
      </c>
      <c r="G2047" s="379"/>
      <c r="H2047" s="372"/>
      <c r="I2047" s="380"/>
      <c r="J2047" s="355"/>
    </row>
    <row r="2048" spans="1:10" ht="21.75" thickBot="1" x14ac:dyDescent="0.4">
      <c r="A2048" s="368" t="s">
        <v>290</v>
      </c>
      <c r="B2048" s="369"/>
      <c r="C2048" s="372"/>
      <c r="D2048" s="814" t="s">
        <v>288</v>
      </c>
      <c r="E2048" s="815"/>
      <c r="F2048" s="373" t="str">
        <f>IF(B2044&gt;0,B2048/B2040,"")</f>
        <v/>
      </c>
      <c r="G2048" s="368" t="s">
        <v>284</v>
      </c>
      <c r="H2048" s="374"/>
      <c r="I2048" s="375" t="str">
        <f>IF(B2043&gt;0,(F2048-F2047)/F2047,"")</f>
        <v/>
      </c>
      <c r="J2048" s="355"/>
    </row>
    <row r="2049" spans="1:10" ht="21.75" thickBot="1" x14ac:dyDescent="0.4">
      <c r="A2049" s="368" t="s">
        <v>291</v>
      </c>
      <c r="B2049" s="369"/>
      <c r="C2049" s="372"/>
      <c r="D2049" s="814" t="s">
        <v>288</v>
      </c>
      <c r="E2049" s="815"/>
      <c r="F2049" s="373" t="str">
        <f>IF(B2045&gt;0,B2049/B2041,"")</f>
        <v/>
      </c>
      <c r="G2049" s="368" t="s">
        <v>286</v>
      </c>
      <c r="H2049" s="374"/>
      <c r="I2049" s="375" t="str">
        <f>IF(B2044&gt;0,(F2049-F2047)/F2047,"")</f>
        <v/>
      </c>
      <c r="J2049" s="355"/>
    </row>
    <row r="2050" spans="1:10" ht="21.75" thickBot="1" x14ac:dyDescent="0.4">
      <c r="A2050" s="368" t="s">
        <v>292</v>
      </c>
      <c r="B2050" s="381"/>
      <c r="C2050" s="372"/>
      <c r="D2050" s="368" t="s">
        <v>281</v>
      </c>
      <c r="E2050" s="374"/>
      <c r="F2050" s="375" t="str">
        <f>IF(B2050&gt;0,(B2050-B2051)/B2051,"")</f>
        <v/>
      </c>
      <c r="G2050" s="355"/>
      <c r="H2050" s="355"/>
      <c r="I2050" s="355"/>
      <c r="J2050" s="355"/>
    </row>
    <row r="2051" spans="1:10" ht="21.75" thickBot="1" x14ac:dyDescent="0.4">
      <c r="A2051" s="368" t="s">
        <v>293</v>
      </c>
      <c r="B2051" s="381"/>
      <c r="C2051" s="372"/>
      <c r="D2051" s="382"/>
      <c r="E2051" s="372"/>
      <c r="F2051" s="380"/>
      <c r="G2051" s="355"/>
      <c r="H2051" s="355"/>
      <c r="I2051" s="355"/>
      <c r="J2051" s="355"/>
    </row>
    <row r="2052" spans="1:10" ht="21.75" thickBot="1" x14ac:dyDescent="0.4">
      <c r="A2052" s="368" t="s">
        <v>294</v>
      </c>
      <c r="B2052" s="381"/>
      <c r="C2052" s="372"/>
      <c r="D2052" s="368" t="s">
        <v>284</v>
      </c>
      <c r="E2052" s="374"/>
      <c r="F2052" s="375" t="str">
        <f>IF(B2052&gt;0,(B2052-B2051)/B2051,"")</f>
        <v/>
      </c>
      <c r="G2052" s="355"/>
      <c r="H2052" s="355"/>
      <c r="I2052" s="355"/>
      <c r="J2052" s="355"/>
    </row>
    <row r="2053" spans="1:10" ht="21.75" thickBot="1" x14ac:dyDescent="0.4">
      <c r="A2053" s="368" t="s">
        <v>295</v>
      </c>
      <c r="B2053" s="381"/>
      <c r="C2053" s="372"/>
      <c r="D2053" s="368" t="s">
        <v>286</v>
      </c>
      <c r="E2053" s="374"/>
      <c r="F2053" s="375" t="str">
        <f>IF(B2053&gt;0,(B2053-B2051)/B2051,"")</f>
        <v/>
      </c>
      <c r="G2053" s="355"/>
      <c r="H2053" s="355"/>
      <c r="I2053" s="355"/>
      <c r="J2053" s="355"/>
    </row>
    <row r="2054" spans="1:10" ht="21.75" thickBot="1" x14ac:dyDescent="0.4">
      <c r="A2054" s="355"/>
      <c r="B2054" s="355"/>
      <c r="C2054" s="355"/>
      <c r="D2054" s="355"/>
      <c r="E2054" s="355"/>
      <c r="F2054" s="383"/>
      <c r="G2054" s="355"/>
      <c r="H2054" s="823" t="s">
        <v>296</v>
      </c>
      <c r="I2054" s="823"/>
      <c r="J2054" s="355"/>
    </row>
    <row r="2055" spans="1:10" ht="21.75" thickBot="1" x14ac:dyDescent="0.4">
      <c r="A2055" s="368" t="s">
        <v>297</v>
      </c>
      <c r="B2055" s="820"/>
      <c r="C2055" s="821"/>
      <c r="D2055" s="821"/>
      <c r="E2055" s="821"/>
      <c r="F2055" s="821"/>
      <c r="G2055" s="822"/>
      <c r="H2055" s="819"/>
      <c r="I2055" s="819"/>
      <c r="J2055" s="355"/>
    </row>
    <row r="2056" spans="1:10" ht="21.75" thickBot="1" x14ac:dyDescent="0.4">
      <c r="A2056" s="368" t="s">
        <v>299</v>
      </c>
      <c r="B2056" s="820"/>
      <c r="C2056" s="821"/>
      <c r="D2056" s="821"/>
      <c r="E2056" s="821"/>
      <c r="F2056" s="821"/>
      <c r="G2056" s="822"/>
      <c r="H2056" s="819"/>
      <c r="I2056" s="819"/>
      <c r="J2056" s="355"/>
    </row>
    <row r="2057" spans="1:10" ht="21.75" thickBot="1" x14ac:dyDescent="0.4">
      <c r="A2057" s="368" t="s">
        <v>301</v>
      </c>
      <c r="B2057" s="820"/>
      <c r="C2057" s="821"/>
      <c r="D2057" s="821"/>
      <c r="E2057" s="821"/>
      <c r="F2057" s="821"/>
      <c r="G2057" s="822"/>
      <c r="H2057" s="819"/>
      <c r="I2057" s="819"/>
      <c r="J2057" s="355"/>
    </row>
    <row r="2058" spans="1:10" ht="21.75" thickBot="1" x14ac:dyDescent="0.4">
      <c r="A2058" s="368" t="s">
        <v>302</v>
      </c>
      <c r="B2058" s="820"/>
      <c r="C2058" s="821"/>
      <c r="D2058" s="821"/>
      <c r="E2058" s="821"/>
      <c r="F2058" s="821"/>
      <c r="G2058" s="822"/>
      <c r="H2058" s="819"/>
      <c r="I2058" s="819"/>
      <c r="J2058" s="355"/>
    </row>
    <row r="2059" spans="1:10" ht="21.75" thickBot="1" x14ac:dyDescent="0.4">
      <c r="A2059" s="368" t="s">
        <v>303</v>
      </c>
      <c r="B2059" s="820"/>
      <c r="C2059" s="821"/>
      <c r="D2059" s="821"/>
      <c r="E2059" s="821"/>
      <c r="F2059" s="821"/>
      <c r="G2059" s="822"/>
      <c r="H2059" s="819"/>
      <c r="I2059" s="819"/>
      <c r="J2059" s="355"/>
    </row>
    <row r="2060" spans="1:10" ht="21.75" thickBot="1" x14ac:dyDescent="0.4">
      <c r="A2060" s="368" t="s">
        <v>305</v>
      </c>
      <c r="B2060" s="820"/>
      <c r="C2060" s="821"/>
      <c r="D2060" s="821"/>
      <c r="E2060" s="821"/>
      <c r="F2060" s="821"/>
      <c r="G2060" s="822"/>
      <c r="H2060" s="819"/>
      <c r="I2060" s="819"/>
      <c r="J2060" s="355"/>
    </row>
    <row r="2061" spans="1:10" ht="36" x14ac:dyDescent="0.35">
      <c r="A2061" s="818" t="str">
        <f>CONCATENATE("Voluntário",J2061)</f>
        <v>Voluntário72</v>
      </c>
      <c r="B2061" s="818"/>
      <c r="C2061" s="818"/>
      <c r="D2061" s="818"/>
      <c r="E2061" s="818"/>
      <c r="F2061" s="818"/>
      <c r="G2061" s="818"/>
      <c r="H2061" s="818"/>
      <c r="I2061" s="818"/>
      <c r="J2061" s="355">
        <f>J2032+1</f>
        <v>72</v>
      </c>
    </row>
    <row r="2062" spans="1:10" ht="21" x14ac:dyDescent="0.35">
      <c r="A2062" s="355"/>
      <c r="B2062" s="355"/>
      <c r="C2062" s="355"/>
      <c r="D2062" s="355"/>
      <c r="E2062" s="355"/>
      <c r="F2062" s="355"/>
      <c r="G2062" s="355"/>
      <c r="H2062" s="355"/>
      <c r="I2062" s="355"/>
      <c r="J2062" s="355"/>
    </row>
    <row r="2063" spans="1:10" ht="21" x14ac:dyDescent="0.35">
      <c r="A2063" s="356" t="s">
        <v>271</v>
      </c>
      <c r="B2063" s="819"/>
      <c r="C2063" s="819"/>
      <c r="D2063" s="819"/>
      <c r="E2063" s="819"/>
      <c r="F2063" s="819"/>
      <c r="G2063" s="819"/>
      <c r="H2063" s="819"/>
      <c r="I2063" s="819"/>
      <c r="J2063" s="355"/>
    </row>
    <row r="2064" spans="1:10" ht="21" x14ac:dyDescent="0.35">
      <c r="A2064" s="356" t="s">
        <v>272</v>
      </c>
      <c r="B2064" s="819"/>
      <c r="C2064" s="819"/>
      <c r="D2064" s="819"/>
      <c r="E2064" s="819"/>
      <c r="F2064" s="819"/>
      <c r="G2064" s="819"/>
      <c r="H2064" s="819"/>
      <c r="I2064" s="819"/>
      <c r="J2064" s="355"/>
    </row>
    <row r="2065" spans="1:10" ht="21" x14ac:dyDescent="0.35">
      <c r="A2065" s="356" t="s">
        <v>273</v>
      </c>
      <c r="B2065" s="819"/>
      <c r="C2065" s="819"/>
      <c r="D2065" s="819"/>
      <c r="E2065" s="819"/>
      <c r="F2065" s="819"/>
      <c r="G2065" s="819"/>
      <c r="H2065" s="819"/>
      <c r="I2065" s="819"/>
      <c r="J2065" s="355"/>
    </row>
    <row r="2066" spans="1:10" ht="21.75" thickBot="1" x14ac:dyDescent="0.4">
      <c r="A2066" s="355"/>
      <c r="B2066" s="355"/>
      <c r="C2066" s="355"/>
      <c r="D2066" s="355"/>
      <c r="E2066" s="355"/>
      <c r="F2066" s="355"/>
      <c r="G2066" s="355"/>
      <c r="H2066" s="355"/>
      <c r="I2066" s="355"/>
      <c r="J2066" s="355"/>
    </row>
    <row r="2067" spans="1:10" ht="21.75" thickBot="1" x14ac:dyDescent="0.4">
      <c r="A2067" s="368" t="s">
        <v>275</v>
      </c>
      <c r="B2067" s="369"/>
      <c r="C2067" s="370"/>
      <c r="D2067" s="355"/>
      <c r="E2067" s="355"/>
      <c r="F2067" s="355"/>
      <c r="G2067" s="355"/>
      <c r="H2067" s="355"/>
      <c r="I2067" s="355"/>
      <c r="J2067" s="355"/>
    </row>
    <row r="2068" spans="1:10" ht="21.75" thickBot="1" x14ac:dyDescent="0.4">
      <c r="A2068" s="368" t="s">
        <v>276</v>
      </c>
      <c r="B2068" s="369"/>
      <c r="C2068" s="370"/>
      <c r="D2068" s="355"/>
      <c r="E2068" s="355"/>
      <c r="F2068" s="355"/>
      <c r="G2068" s="355"/>
      <c r="H2068" s="355"/>
      <c r="I2068" s="355"/>
      <c r="J2068" s="355"/>
    </row>
    <row r="2069" spans="1:10" ht="21.75" thickBot="1" x14ac:dyDescent="0.4">
      <c r="A2069" s="368" t="s">
        <v>277</v>
      </c>
      <c r="B2069" s="369"/>
      <c r="C2069" s="371"/>
      <c r="D2069" s="355"/>
      <c r="E2069" s="355"/>
      <c r="F2069" s="355"/>
      <c r="G2069" s="355"/>
      <c r="H2069" s="355"/>
      <c r="I2069" s="355"/>
      <c r="J2069" s="355"/>
    </row>
    <row r="2070" spans="1:10" ht="21.75" thickBot="1" x14ac:dyDescent="0.4">
      <c r="A2070" s="368" t="s">
        <v>278</v>
      </c>
      <c r="B2070" s="369"/>
      <c r="C2070" s="370"/>
      <c r="D2070" s="355"/>
      <c r="E2070" s="355"/>
      <c r="F2070" s="355"/>
      <c r="G2070" s="355"/>
      <c r="H2070" s="355"/>
      <c r="I2070" s="355"/>
      <c r="J2070" s="355"/>
    </row>
    <row r="2071" spans="1:10" ht="21.75" thickBot="1" x14ac:dyDescent="0.4">
      <c r="A2071" s="368" t="s">
        <v>279</v>
      </c>
      <c r="B2071" s="369"/>
      <c r="C2071" s="372"/>
      <c r="D2071" s="814" t="s">
        <v>280</v>
      </c>
      <c r="E2071" s="815"/>
      <c r="F2071" s="373" t="str">
        <f>IF(B2067&gt;0,B2071/B2067,"")</f>
        <v/>
      </c>
      <c r="G2071" s="368" t="s">
        <v>281</v>
      </c>
      <c r="H2071" s="374"/>
      <c r="I2071" s="375" t="str">
        <f>IF(B2067&gt;0,(F2071-F2072)/F2072,"")</f>
        <v/>
      </c>
      <c r="J2071" s="355"/>
    </row>
    <row r="2072" spans="1:10" ht="21.75" thickBot="1" x14ac:dyDescent="0.4">
      <c r="A2072" s="368" t="s">
        <v>282</v>
      </c>
      <c r="B2072" s="369"/>
      <c r="C2072" s="372"/>
      <c r="D2072" s="814" t="s">
        <v>280</v>
      </c>
      <c r="E2072" s="815"/>
      <c r="F2072" s="373" t="str">
        <f>IF(B2068&gt;0,B2072/B2068,"")</f>
        <v/>
      </c>
      <c r="G2072" s="376"/>
      <c r="H2072" s="377"/>
      <c r="I2072" s="378"/>
      <c r="J2072" s="355"/>
    </row>
    <row r="2073" spans="1:10" ht="21.75" thickBot="1" x14ac:dyDescent="0.4">
      <c r="A2073" s="368" t="s">
        <v>283</v>
      </c>
      <c r="B2073" s="369"/>
      <c r="C2073" s="372"/>
      <c r="D2073" s="814" t="s">
        <v>280</v>
      </c>
      <c r="E2073" s="815"/>
      <c r="F2073" s="373" t="str">
        <f>IF(B2069&gt;0,B2073/B2069,"")</f>
        <v/>
      </c>
      <c r="G2073" s="368" t="s">
        <v>284</v>
      </c>
      <c r="H2073" s="374"/>
      <c r="I2073" s="375" t="str">
        <f>IF(B2068&gt;0,(F2073-F2072)/F2072,"")</f>
        <v/>
      </c>
      <c r="J2073" s="355"/>
    </row>
    <row r="2074" spans="1:10" ht="21.75" thickBot="1" x14ac:dyDescent="0.4">
      <c r="A2074" s="368" t="s">
        <v>285</v>
      </c>
      <c r="B2074" s="369"/>
      <c r="C2074" s="372"/>
      <c r="D2074" s="814" t="s">
        <v>280</v>
      </c>
      <c r="E2074" s="815"/>
      <c r="F2074" s="373" t="str">
        <f>IF(B2070&gt;0,B2074/B2070,"")</f>
        <v/>
      </c>
      <c r="G2074" s="368" t="s">
        <v>286</v>
      </c>
      <c r="H2074" s="374"/>
      <c r="I2074" s="375" t="str">
        <f>IF(B2069&gt;0,(F2074-F2072)/F2072,"")</f>
        <v/>
      </c>
      <c r="J2074" s="355"/>
    </row>
    <row r="2075" spans="1:10" ht="21.75" thickBot="1" x14ac:dyDescent="0.4">
      <c r="A2075" s="368" t="s">
        <v>287</v>
      </c>
      <c r="B2075" s="369"/>
      <c r="C2075" s="372"/>
      <c r="D2075" s="814" t="s">
        <v>288</v>
      </c>
      <c r="E2075" s="815"/>
      <c r="F2075" s="373" t="str">
        <f>IF(B2071&gt;0,B2075/B2067,"")</f>
        <v/>
      </c>
      <c r="G2075" s="368" t="s">
        <v>281</v>
      </c>
      <c r="H2075" s="374"/>
      <c r="I2075" s="375" t="str">
        <f>IF(B2071&gt;0,(F2075-F2076)/F2076,"")</f>
        <v/>
      </c>
      <c r="J2075" s="355"/>
    </row>
    <row r="2076" spans="1:10" ht="21.75" thickBot="1" x14ac:dyDescent="0.4">
      <c r="A2076" s="368" t="s">
        <v>289</v>
      </c>
      <c r="B2076" s="369"/>
      <c r="C2076" s="372"/>
      <c r="D2076" s="816" t="s">
        <v>288</v>
      </c>
      <c r="E2076" s="817"/>
      <c r="F2076" s="373" t="str">
        <f>IF(B2072&gt;0,B2076/B2068,"")</f>
        <v/>
      </c>
      <c r="G2076" s="379"/>
      <c r="H2076" s="372"/>
      <c r="I2076" s="380"/>
      <c r="J2076" s="355"/>
    </row>
    <row r="2077" spans="1:10" ht="21.75" thickBot="1" x14ac:dyDescent="0.4">
      <c r="A2077" s="368" t="s">
        <v>290</v>
      </c>
      <c r="B2077" s="369"/>
      <c r="C2077" s="372"/>
      <c r="D2077" s="814" t="s">
        <v>288</v>
      </c>
      <c r="E2077" s="815"/>
      <c r="F2077" s="373" t="str">
        <f>IF(B2073&gt;0,B2077/B2069,"")</f>
        <v/>
      </c>
      <c r="G2077" s="368" t="s">
        <v>284</v>
      </c>
      <c r="H2077" s="374"/>
      <c r="I2077" s="375" t="str">
        <f>IF(B2072&gt;0,(F2077-F2076)/F2076,"")</f>
        <v/>
      </c>
      <c r="J2077" s="355"/>
    </row>
    <row r="2078" spans="1:10" ht="21.75" thickBot="1" x14ac:dyDescent="0.4">
      <c r="A2078" s="368" t="s">
        <v>291</v>
      </c>
      <c r="B2078" s="369"/>
      <c r="C2078" s="372"/>
      <c r="D2078" s="814" t="s">
        <v>288</v>
      </c>
      <c r="E2078" s="815"/>
      <c r="F2078" s="373" t="str">
        <f>IF(B2074&gt;0,B2078/B2070,"")</f>
        <v/>
      </c>
      <c r="G2078" s="368" t="s">
        <v>286</v>
      </c>
      <c r="H2078" s="374"/>
      <c r="I2078" s="375" t="str">
        <f>IF(B2073&gt;0,(F2078-F2076)/F2076,"")</f>
        <v/>
      </c>
      <c r="J2078" s="355"/>
    </row>
    <row r="2079" spans="1:10" ht="21.75" thickBot="1" x14ac:dyDescent="0.4">
      <c r="A2079" s="368" t="s">
        <v>292</v>
      </c>
      <c r="B2079" s="381"/>
      <c r="C2079" s="372"/>
      <c r="D2079" s="368" t="s">
        <v>281</v>
      </c>
      <c r="E2079" s="374"/>
      <c r="F2079" s="375" t="str">
        <f>IF(B2079&gt;0,(B2079-B2080)/B2080,"")</f>
        <v/>
      </c>
      <c r="G2079" s="355"/>
      <c r="H2079" s="355"/>
      <c r="I2079" s="355"/>
      <c r="J2079" s="355"/>
    </row>
    <row r="2080" spans="1:10" ht="21.75" thickBot="1" x14ac:dyDescent="0.4">
      <c r="A2080" s="368" t="s">
        <v>293</v>
      </c>
      <c r="B2080" s="381"/>
      <c r="C2080" s="372"/>
      <c r="D2080" s="382"/>
      <c r="E2080" s="372"/>
      <c r="F2080" s="380"/>
      <c r="G2080" s="355"/>
      <c r="H2080" s="355"/>
      <c r="I2080" s="355"/>
      <c r="J2080" s="355"/>
    </row>
    <row r="2081" spans="1:10" ht="21.75" thickBot="1" x14ac:dyDescent="0.4">
      <c r="A2081" s="368" t="s">
        <v>294</v>
      </c>
      <c r="B2081" s="381"/>
      <c r="C2081" s="372"/>
      <c r="D2081" s="368" t="s">
        <v>284</v>
      </c>
      <c r="E2081" s="374"/>
      <c r="F2081" s="375" t="str">
        <f>IF(B2081&gt;0,(B2081-B2080)/B2080,"")</f>
        <v/>
      </c>
      <c r="G2081" s="355"/>
      <c r="H2081" s="355"/>
      <c r="I2081" s="355"/>
      <c r="J2081" s="355"/>
    </row>
    <row r="2082" spans="1:10" ht="21.75" thickBot="1" x14ac:dyDescent="0.4">
      <c r="A2082" s="368" t="s">
        <v>295</v>
      </c>
      <c r="B2082" s="381"/>
      <c r="C2082" s="372"/>
      <c r="D2082" s="368" t="s">
        <v>286</v>
      </c>
      <c r="E2082" s="374"/>
      <c r="F2082" s="375" t="str">
        <f>IF(B2082&gt;0,(B2082-B2080)/B2080,"")</f>
        <v/>
      </c>
      <c r="G2082" s="355"/>
      <c r="H2082" s="355"/>
      <c r="I2082" s="355"/>
      <c r="J2082" s="355"/>
    </row>
    <row r="2083" spans="1:10" ht="21.75" thickBot="1" x14ac:dyDescent="0.4">
      <c r="A2083" s="355"/>
      <c r="B2083" s="355"/>
      <c r="C2083" s="355"/>
      <c r="D2083" s="355"/>
      <c r="E2083" s="355"/>
      <c r="F2083" s="383"/>
      <c r="G2083" s="355"/>
      <c r="H2083" s="823" t="s">
        <v>296</v>
      </c>
      <c r="I2083" s="823"/>
      <c r="J2083" s="355"/>
    </row>
    <row r="2084" spans="1:10" ht="21.75" thickBot="1" x14ac:dyDescent="0.4">
      <c r="A2084" s="368" t="s">
        <v>297</v>
      </c>
      <c r="B2084" s="820"/>
      <c r="C2084" s="821"/>
      <c r="D2084" s="821"/>
      <c r="E2084" s="821"/>
      <c r="F2084" s="821"/>
      <c r="G2084" s="822"/>
      <c r="H2084" s="819"/>
      <c r="I2084" s="819"/>
      <c r="J2084" s="355"/>
    </row>
    <row r="2085" spans="1:10" ht="21.75" thickBot="1" x14ac:dyDescent="0.4">
      <c r="A2085" s="368" t="s">
        <v>299</v>
      </c>
      <c r="B2085" s="820"/>
      <c r="C2085" s="821"/>
      <c r="D2085" s="821"/>
      <c r="E2085" s="821"/>
      <c r="F2085" s="821"/>
      <c r="G2085" s="822"/>
      <c r="H2085" s="819"/>
      <c r="I2085" s="819"/>
      <c r="J2085" s="355"/>
    </row>
    <row r="2086" spans="1:10" ht="21.75" thickBot="1" x14ac:dyDescent="0.4">
      <c r="A2086" s="368" t="s">
        <v>301</v>
      </c>
      <c r="B2086" s="820"/>
      <c r="C2086" s="821"/>
      <c r="D2086" s="821"/>
      <c r="E2086" s="821"/>
      <c r="F2086" s="821"/>
      <c r="G2086" s="822"/>
      <c r="H2086" s="819"/>
      <c r="I2086" s="819"/>
      <c r="J2086" s="355"/>
    </row>
    <row r="2087" spans="1:10" ht="21.75" thickBot="1" x14ac:dyDescent="0.4">
      <c r="A2087" s="368" t="s">
        <v>302</v>
      </c>
      <c r="B2087" s="820"/>
      <c r="C2087" s="821"/>
      <c r="D2087" s="821"/>
      <c r="E2087" s="821"/>
      <c r="F2087" s="821"/>
      <c r="G2087" s="822"/>
      <c r="H2087" s="819"/>
      <c r="I2087" s="819"/>
      <c r="J2087" s="355"/>
    </row>
    <row r="2088" spans="1:10" ht="21.75" thickBot="1" x14ac:dyDescent="0.4">
      <c r="A2088" s="368" t="s">
        <v>303</v>
      </c>
      <c r="B2088" s="820"/>
      <c r="C2088" s="821"/>
      <c r="D2088" s="821"/>
      <c r="E2088" s="821"/>
      <c r="F2088" s="821"/>
      <c r="G2088" s="822"/>
      <c r="H2088" s="819"/>
      <c r="I2088" s="819"/>
      <c r="J2088" s="355"/>
    </row>
    <row r="2089" spans="1:10" ht="21.75" thickBot="1" x14ac:dyDescent="0.4">
      <c r="A2089" s="368" t="s">
        <v>305</v>
      </c>
      <c r="B2089" s="820"/>
      <c r="C2089" s="821"/>
      <c r="D2089" s="821"/>
      <c r="E2089" s="821"/>
      <c r="F2089" s="821"/>
      <c r="G2089" s="822"/>
      <c r="H2089" s="819"/>
      <c r="I2089" s="819"/>
      <c r="J2089" s="355"/>
    </row>
    <row r="2090" spans="1:10" ht="36" x14ac:dyDescent="0.35">
      <c r="A2090" s="818" t="str">
        <f>CONCATENATE("Voluntário",J2090)</f>
        <v>Voluntário73</v>
      </c>
      <c r="B2090" s="818"/>
      <c r="C2090" s="818"/>
      <c r="D2090" s="818"/>
      <c r="E2090" s="818"/>
      <c r="F2090" s="818"/>
      <c r="G2090" s="818"/>
      <c r="H2090" s="818"/>
      <c r="I2090" s="818"/>
      <c r="J2090" s="355">
        <f>J2061+1</f>
        <v>73</v>
      </c>
    </row>
    <row r="2091" spans="1:10" ht="21" x14ac:dyDescent="0.35">
      <c r="A2091" s="355"/>
      <c r="B2091" s="355"/>
      <c r="C2091" s="355"/>
      <c r="D2091" s="355"/>
      <c r="E2091" s="355"/>
      <c r="F2091" s="355"/>
      <c r="G2091" s="355"/>
      <c r="H2091" s="355"/>
      <c r="I2091" s="355"/>
      <c r="J2091" s="355"/>
    </row>
    <row r="2092" spans="1:10" ht="21" x14ac:dyDescent="0.35">
      <c r="A2092" s="356" t="s">
        <v>271</v>
      </c>
      <c r="B2092" s="819"/>
      <c r="C2092" s="819"/>
      <c r="D2092" s="819"/>
      <c r="E2092" s="819"/>
      <c r="F2092" s="819"/>
      <c r="G2092" s="819"/>
      <c r="H2092" s="819"/>
      <c r="I2092" s="819"/>
      <c r="J2092" s="355"/>
    </row>
    <row r="2093" spans="1:10" ht="21" x14ac:dyDescent="0.35">
      <c r="A2093" s="356" t="s">
        <v>272</v>
      </c>
      <c r="B2093" s="819"/>
      <c r="C2093" s="819"/>
      <c r="D2093" s="819"/>
      <c r="E2093" s="819"/>
      <c r="F2093" s="819"/>
      <c r="G2093" s="819"/>
      <c r="H2093" s="819"/>
      <c r="I2093" s="819"/>
      <c r="J2093" s="355"/>
    </row>
    <row r="2094" spans="1:10" ht="21" x14ac:dyDescent="0.35">
      <c r="A2094" s="356" t="s">
        <v>273</v>
      </c>
      <c r="B2094" s="819"/>
      <c r="C2094" s="819"/>
      <c r="D2094" s="819"/>
      <c r="E2094" s="819"/>
      <c r="F2094" s="819"/>
      <c r="G2094" s="819"/>
      <c r="H2094" s="819"/>
      <c r="I2094" s="819"/>
      <c r="J2094" s="355"/>
    </row>
    <row r="2095" spans="1:10" ht="21.75" thickBot="1" x14ac:dyDescent="0.4">
      <c r="A2095" s="355"/>
      <c r="B2095" s="355"/>
      <c r="C2095" s="355"/>
      <c r="D2095" s="355"/>
      <c r="E2095" s="355"/>
      <c r="F2095" s="355"/>
      <c r="G2095" s="355"/>
      <c r="H2095" s="355"/>
      <c r="I2095" s="355"/>
      <c r="J2095" s="355"/>
    </row>
    <row r="2096" spans="1:10" ht="21.75" thickBot="1" x14ac:dyDescent="0.4">
      <c r="A2096" s="368" t="s">
        <v>275</v>
      </c>
      <c r="B2096" s="369"/>
      <c r="C2096" s="370"/>
      <c r="D2096" s="355"/>
      <c r="E2096" s="355"/>
      <c r="F2096" s="355"/>
      <c r="G2096" s="355"/>
      <c r="H2096" s="355"/>
      <c r="I2096" s="355"/>
      <c r="J2096" s="355"/>
    </row>
    <row r="2097" spans="1:10" ht="21.75" thickBot="1" x14ac:dyDescent="0.4">
      <c r="A2097" s="368" t="s">
        <v>276</v>
      </c>
      <c r="B2097" s="369"/>
      <c r="C2097" s="370"/>
      <c r="D2097" s="355"/>
      <c r="E2097" s="355"/>
      <c r="F2097" s="355"/>
      <c r="G2097" s="355"/>
      <c r="H2097" s="355"/>
      <c r="I2097" s="355"/>
      <c r="J2097" s="355"/>
    </row>
    <row r="2098" spans="1:10" ht="21.75" thickBot="1" x14ac:dyDescent="0.4">
      <c r="A2098" s="368" t="s">
        <v>277</v>
      </c>
      <c r="B2098" s="369"/>
      <c r="C2098" s="371"/>
      <c r="D2098" s="355"/>
      <c r="E2098" s="355"/>
      <c r="F2098" s="355"/>
      <c r="G2098" s="355"/>
      <c r="H2098" s="355"/>
      <c r="I2098" s="355"/>
      <c r="J2098" s="355"/>
    </row>
    <row r="2099" spans="1:10" ht="21.75" thickBot="1" x14ac:dyDescent="0.4">
      <c r="A2099" s="368" t="s">
        <v>278</v>
      </c>
      <c r="B2099" s="369"/>
      <c r="C2099" s="370"/>
      <c r="D2099" s="355"/>
      <c r="E2099" s="355"/>
      <c r="F2099" s="355"/>
      <c r="G2099" s="355"/>
      <c r="H2099" s="355"/>
      <c r="I2099" s="355"/>
      <c r="J2099" s="355"/>
    </row>
    <row r="2100" spans="1:10" ht="21.75" thickBot="1" x14ac:dyDescent="0.4">
      <c r="A2100" s="368" t="s">
        <v>279</v>
      </c>
      <c r="B2100" s="369"/>
      <c r="C2100" s="372"/>
      <c r="D2100" s="814" t="s">
        <v>280</v>
      </c>
      <c r="E2100" s="815"/>
      <c r="F2100" s="373" t="str">
        <f>IF(B2096&gt;0,B2100/B2096,"")</f>
        <v/>
      </c>
      <c r="G2100" s="368" t="s">
        <v>281</v>
      </c>
      <c r="H2100" s="374"/>
      <c r="I2100" s="375" t="str">
        <f>IF(B2096&gt;0,(F2100-F2101)/F2101,"")</f>
        <v/>
      </c>
      <c r="J2100" s="355"/>
    </row>
    <row r="2101" spans="1:10" ht="21.75" thickBot="1" x14ac:dyDescent="0.4">
      <c r="A2101" s="368" t="s">
        <v>282</v>
      </c>
      <c r="B2101" s="369"/>
      <c r="C2101" s="372"/>
      <c r="D2101" s="814" t="s">
        <v>280</v>
      </c>
      <c r="E2101" s="815"/>
      <c r="F2101" s="373" t="str">
        <f>IF(B2097&gt;0,B2101/B2097,"")</f>
        <v/>
      </c>
      <c r="G2101" s="376"/>
      <c r="H2101" s="377"/>
      <c r="I2101" s="378"/>
      <c r="J2101" s="355"/>
    </row>
    <row r="2102" spans="1:10" ht="21.75" thickBot="1" x14ac:dyDescent="0.4">
      <c r="A2102" s="368" t="s">
        <v>283</v>
      </c>
      <c r="B2102" s="369"/>
      <c r="C2102" s="372"/>
      <c r="D2102" s="814" t="s">
        <v>280</v>
      </c>
      <c r="E2102" s="815"/>
      <c r="F2102" s="373" t="str">
        <f>IF(B2098&gt;0,B2102/B2098,"")</f>
        <v/>
      </c>
      <c r="G2102" s="368" t="s">
        <v>284</v>
      </c>
      <c r="H2102" s="374"/>
      <c r="I2102" s="375" t="str">
        <f>IF(B2097&gt;0,(F2102-F2101)/F2101,"")</f>
        <v/>
      </c>
      <c r="J2102" s="355"/>
    </row>
    <row r="2103" spans="1:10" ht="21.75" thickBot="1" x14ac:dyDescent="0.4">
      <c r="A2103" s="368" t="s">
        <v>285</v>
      </c>
      <c r="B2103" s="369"/>
      <c r="C2103" s="372"/>
      <c r="D2103" s="814" t="s">
        <v>280</v>
      </c>
      <c r="E2103" s="815"/>
      <c r="F2103" s="373" t="str">
        <f>IF(B2099&gt;0,B2103/B2099,"")</f>
        <v/>
      </c>
      <c r="G2103" s="368" t="s">
        <v>286</v>
      </c>
      <c r="H2103" s="374"/>
      <c r="I2103" s="375" t="str">
        <f>IF(B2098&gt;0,(F2103-F2101)/F2101,"")</f>
        <v/>
      </c>
      <c r="J2103" s="355"/>
    </row>
    <row r="2104" spans="1:10" ht="21.75" thickBot="1" x14ac:dyDescent="0.4">
      <c r="A2104" s="368" t="s">
        <v>287</v>
      </c>
      <c r="B2104" s="369"/>
      <c r="C2104" s="372"/>
      <c r="D2104" s="814" t="s">
        <v>288</v>
      </c>
      <c r="E2104" s="815"/>
      <c r="F2104" s="373" t="str">
        <f>IF(B2100&gt;0,B2104/B2096,"")</f>
        <v/>
      </c>
      <c r="G2104" s="368" t="s">
        <v>281</v>
      </c>
      <c r="H2104" s="374"/>
      <c r="I2104" s="375" t="str">
        <f>IF(B2100&gt;0,(F2104-F2105)/F2105,"")</f>
        <v/>
      </c>
      <c r="J2104" s="355"/>
    </row>
    <row r="2105" spans="1:10" ht="21.75" thickBot="1" x14ac:dyDescent="0.4">
      <c r="A2105" s="368" t="s">
        <v>289</v>
      </c>
      <c r="B2105" s="369"/>
      <c r="C2105" s="372"/>
      <c r="D2105" s="816" t="s">
        <v>288</v>
      </c>
      <c r="E2105" s="817"/>
      <c r="F2105" s="373" t="str">
        <f>IF(B2101&gt;0,B2105/B2097,"")</f>
        <v/>
      </c>
      <c r="G2105" s="379"/>
      <c r="H2105" s="372"/>
      <c r="I2105" s="380"/>
      <c r="J2105" s="355"/>
    </row>
    <row r="2106" spans="1:10" ht="21.75" thickBot="1" x14ac:dyDescent="0.4">
      <c r="A2106" s="368" t="s">
        <v>290</v>
      </c>
      <c r="B2106" s="369"/>
      <c r="C2106" s="372"/>
      <c r="D2106" s="814" t="s">
        <v>288</v>
      </c>
      <c r="E2106" s="815"/>
      <c r="F2106" s="373" t="str">
        <f>IF(B2102&gt;0,B2106/B2098,"")</f>
        <v/>
      </c>
      <c r="G2106" s="368" t="s">
        <v>284</v>
      </c>
      <c r="H2106" s="374"/>
      <c r="I2106" s="375" t="str">
        <f>IF(B2101&gt;0,(F2106-F2105)/F2105,"")</f>
        <v/>
      </c>
      <c r="J2106" s="355"/>
    </row>
    <row r="2107" spans="1:10" ht="21.75" thickBot="1" x14ac:dyDescent="0.4">
      <c r="A2107" s="368" t="s">
        <v>291</v>
      </c>
      <c r="B2107" s="369"/>
      <c r="C2107" s="372"/>
      <c r="D2107" s="814" t="s">
        <v>288</v>
      </c>
      <c r="E2107" s="815"/>
      <c r="F2107" s="373" t="str">
        <f>IF(B2103&gt;0,B2107/B2099,"")</f>
        <v/>
      </c>
      <c r="G2107" s="368" t="s">
        <v>286</v>
      </c>
      <c r="H2107" s="374"/>
      <c r="I2107" s="375" t="str">
        <f>IF(B2102&gt;0,(F2107-F2105)/F2105,"")</f>
        <v/>
      </c>
      <c r="J2107" s="355"/>
    </row>
    <row r="2108" spans="1:10" ht="21.75" thickBot="1" x14ac:dyDescent="0.4">
      <c r="A2108" s="368" t="s">
        <v>292</v>
      </c>
      <c r="B2108" s="381"/>
      <c r="C2108" s="372"/>
      <c r="D2108" s="368" t="s">
        <v>281</v>
      </c>
      <c r="E2108" s="374"/>
      <c r="F2108" s="375" t="str">
        <f>IF(B2108&gt;0,(B2108-B2109)/B2109,"")</f>
        <v/>
      </c>
      <c r="G2108" s="355"/>
      <c r="H2108" s="355"/>
      <c r="I2108" s="355"/>
      <c r="J2108" s="355"/>
    </row>
    <row r="2109" spans="1:10" ht="21.75" thickBot="1" x14ac:dyDescent="0.4">
      <c r="A2109" s="368" t="s">
        <v>293</v>
      </c>
      <c r="B2109" s="381"/>
      <c r="C2109" s="372"/>
      <c r="D2109" s="382"/>
      <c r="E2109" s="372"/>
      <c r="F2109" s="380"/>
      <c r="G2109" s="355"/>
      <c r="H2109" s="355"/>
      <c r="I2109" s="355"/>
      <c r="J2109" s="355"/>
    </row>
    <row r="2110" spans="1:10" ht="21.75" thickBot="1" x14ac:dyDescent="0.4">
      <c r="A2110" s="368" t="s">
        <v>294</v>
      </c>
      <c r="B2110" s="381"/>
      <c r="C2110" s="372"/>
      <c r="D2110" s="368" t="s">
        <v>284</v>
      </c>
      <c r="E2110" s="374"/>
      <c r="F2110" s="375" t="str">
        <f>IF(B2110&gt;0,(B2110-B2109)/B2109,"")</f>
        <v/>
      </c>
      <c r="G2110" s="355"/>
      <c r="H2110" s="355"/>
      <c r="I2110" s="355"/>
      <c r="J2110" s="355"/>
    </row>
    <row r="2111" spans="1:10" ht="21.75" thickBot="1" x14ac:dyDescent="0.4">
      <c r="A2111" s="368" t="s">
        <v>295</v>
      </c>
      <c r="B2111" s="381"/>
      <c r="C2111" s="372"/>
      <c r="D2111" s="368" t="s">
        <v>286</v>
      </c>
      <c r="E2111" s="374"/>
      <c r="F2111" s="375" t="str">
        <f>IF(B2111&gt;0,(B2111-B2109)/B2109,"")</f>
        <v/>
      </c>
      <c r="G2111" s="355"/>
      <c r="H2111" s="355"/>
      <c r="I2111" s="355"/>
      <c r="J2111" s="355"/>
    </row>
    <row r="2112" spans="1:10" ht="21.75" thickBot="1" x14ac:dyDescent="0.4">
      <c r="A2112" s="355"/>
      <c r="B2112" s="355"/>
      <c r="C2112" s="355"/>
      <c r="D2112" s="355"/>
      <c r="E2112" s="355"/>
      <c r="F2112" s="383"/>
      <c r="G2112" s="355"/>
      <c r="H2112" s="823" t="s">
        <v>296</v>
      </c>
      <c r="I2112" s="823"/>
      <c r="J2112" s="355"/>
    </row>
    <row r="2113" spans="1:10" ht="21.75" thickBot="1" x14ac:dyDescent="0.4">
      <c r="A2113" s="368" t="s">
        <v>297</v>
      </c>
      <c r="B2113" s="820"/>
      <c r="C2113" s="821"/>
      <c r="D2113" s="821"/>
      <c r="E2113" s="821"/>
      <c r="F2113" s="821"/>
      <c r="G2113" s="822"/>
      <c r="H2113" s="819"/>
      <c r="I2113" s="819"/>
      <c r="J2113" s="355"/>
    </row>
    <row r="2114" spans="1:10" ht="21.75" thickBot="1" x14ac:dyDescent="0.4">
      <c r="A2114" s="368" t="s">
        <v>299</v>
      </c>
      <c r="B2114" s="820"/>
      <c r="C2114" s="821"/>
      <c r="D2114" s="821"/>
      <c r="E2114" s="821"/>
      <c r="F2114" s="821"/>
      <c r="G2114" s="822"/>
      <c r="H2114" s="819"/>
      <c r="I2114" s="819"/>
      <c r="J2114" s="355"/>
    </row>
    <row r="2115" spans="1:10" ht="21.75" thickBot="1" x14ac:dyDescent="0.4">
      <c r="A2115" s="368" t="s">
        <v>301</v>
      </c>
      <c r="B2115" s="820"/>
      <c r="C2115" s="821"/>
      <c r="D2115" s="821"/>
      <c r="E2115" s="821"/>
      <c r="F2115" s="821"/>
      <c r="G2115" s="822"/>
      <c r="H2115" s="819"/>
      <c r="I2115" s="819"/>
      <c r="J2115" s="355"/>
    </row>
    <row r="2116" spans="1:10" ht="21.75" thickBot="1" x14ac:dyDescent="0.4">
      <c r="A2116" s="368" t="s">
        <v>302</v>
      </c>
      <c r="B2116" s="820"/>
      <c r="C2116" s="821"/>
      <c r="D2116" s="821"/>
      <c r="E2116" s="821"/>
      <c r="F2116" s="821"/>
      <c r="G2116" s="822"/>
      <c r="H2116" s="819"/>
      <c r="I2116" s="819"/>
      <c r="J2116" s="355"/>
    </row>
    <row r="2117" spans="1:10" ht="21.75" thickBot="1" x14ac:dyDescent="0.4">
      <c r="A2117" s="368" t="s">
        <v>303</v>
      </c>
      <c r="B2117" s="820"/>
      <c r="C2117" s="821"/>
      <c r="D2117" s="821"/>
      <c r="E2117" s="821"/>
      <c r="F2117" s="821"/>
      <c r="G2117" s="822"/>
      <c r="H2117" s="819"/>
      <c r="I2117" s="819"/>
      <c r="J2117" s="355"/>
    </row>
    <row r="2118" spans="1:10" ht="21.75" thickBot="1" x14ac:dyDescent="0.4">
      <c r="A2118" s="368" t="s">
        <v>305</v>
      </c>
      <c r="B2118" s="820"/>
      <c r="C2118" s="821"/>
      <c r="D2118" s="821"/>
      <c r="E2118" s="821"/>
      <c r="F2118" s="821"/>
      <c r="G2118" s="822"/>
      <c r="H2118" s="819"/>
      <c r="I2118" s="819"/>
      <c r="J2118" s="355"/>
    </row>
    <row r="2119" spans="1:10" ht="36" x14ac:dyDescent="0.35">
      <c r="A2119" s="818" t="str">
        <f>CONCATENATE("Voluntário",J2119)</f>
        <v>Voluntário74</v>
      </c>
      <c r="B2119" s="818"/>
      <c r="C2119" s="818"/>
      <c r="D2119" s="818"/>
      <c r="E2119" s="818"/>
      <c r="F2119" s="818"/>
      <c r="G2119" s="818"/>
      <c r="H2119" s="818"/>
      <c r="I2119" s="818"/>
      <c r="J2119" s="355">
        <f>J2090+1</f>
        <v>74</v>
      </c>
    </row>
    <row r="2120" spans="1:10" ht="21" x14ac:dyDescent="0.35">
      <c r="A2120" s="355"/>
      <c r="B2120" s="355"/>
      <c r="C2120" s="355"/>
      <c r="D2120" s="355"/>
      <c r="E2120" s="355"/>
      <c r="F2120" s="355"/>
      <c r="G2120" s="355"/>
      <c r="H2120" s="355"/>
      <c r="I2120" s="355"/>
      <c r="J2120" s="355"/>
    </row>
    <row r="2121" spans="1:10" ht="21" x14ac:dyDescent="0.35">
      <c r="A2121" s="356" t="s">
        <v>271</v>
      </c>
      <c r="B2121" s="819"/>
      <c r="C2121" s="819"/>
      <c r="D2121" s="819"/>
      <c r="E2121" s="819"/>
      <c r="F2121" s="819"/>
      <c r="G2121" s="819"/>
      <c r="H2121" s="819"/>
      <c r="I2121" s="819"/>
      <c r="J2121" s="355"/>
    </row>
    <row r="2122" spans="1:10" ht="21" x14ac:dyDescent="0.35">
      <c r="A2122" s="356" t="s">
        <v>272</v>
      </c>
      <c r="B2122" s="819"/>
      <c r="C2122" s="819"/>
      <c r="D2122" s="819"/>
      <c r="E2122" s="819"/>
      <c r="F2122" s="819"/>
      <c r="G2122" s="819"/>
      <c r="H2122" s="819"/>
      <c r="I2122" s="819"/>
      <c r="J2122" s="355"/>
    </row>
    <row r="2123" spans="1:10" ht="21" x14ac:dyDescent="0.35">
      <c r="A2123" s="356" t="s">
        <v>273</v>
      </c>
      <c r="B2123" s="819"/>
      <c r="C2123" s="819"/>
      <c r="D2123" s="819"/>
      <c r="E2123" s="819"/>
      <c r="F2123" s="819"/>
      <c r="G2123" s="819"/>
      <c r="H2123" s="819"/>
      <c r="I2123" s="819"/>
      <c r="J2123" s="355"/>
    </row>
    <row r="2124" spans="1:10" ht="21.75" thickBot="1" x14ac:dyDescent="0.4">
      <c r="A2124" s="355"/>
      <c r="B2124" s="355"/>
      <c r="C2124" s="355"/>
      <c r="D2124" s="355"/>
      <c r="E2124" s="355"/>
      <c r="F2124" s="355"/>
      <c r="G2124" s="355"/>
      <c r="H2124" s="355"/>
      <c r="I2124" s="355"/>
      <c r="J2124" s="355"/>
    </row>
    <row r="2125" spans="1:10" ht="21.75" thickBot="1" x14ac:dyDescent="0.4">
      <c r="A2125" s="368" t="s">
        <v>275</v>
      </c>
      <c r="B2125" s="369"/>
      <c r="C2125" s="370"/>
      <c r="D2125" s="355"/>
      <c r="E2125" s="355"/>
      <c r="F2125" s="355"/>
      <c r="G2125" s="355"/>
      <c r="H2125" s="355"/>
      <c r="I2125" s="355"/>
      <c r="J2125" s="355"/>
    </row>
    <row r="2126" spans="1:10" ht="21.75" thickBot="1" x14ac:dyDescent="0.4">
      <c r="A2126" s="368" t="s">
        <v>276</v>
      </c>
      <c r="B2126" s="369"/>
      <c r="C2126" s="370"/>
      <c r="D2126" s="355"/>
      <c r="E2126" s="355"/>
      <c r="F2126" s="355"/>
      <c r="G2126" s="355"/>
      <c r="H2126" s="355"/>
      <c r="I2126" s="355"/>
      <c r="J2126" s="355"/>
    </row>
    <row r="2127" spans="1:10" ht="21.75" thickBot="1" x14ac:dyDescent="0.4">
      <c r="A2127" s="368" t="s">
        <v>277</v>
      </c>
      <c r="B2127" s="369"/>
      <c r="C2127" s="371"/>
      <c r="D2127" s="355"/>
      <c r="E2127" s="355"/>
      <c r="F2127" s="355"/>
      <c r="G2127" s="355"/>
      <c r="H2127" s="355"/>
      <c r="I2127" s="355"/>
      <c r="J2127" s="355"/>
    </row>
    <row r="2128" spans="1:10" ht="21.75" thickBot="1" x14ac:dyDescent="0.4">
      <c r="A2128" s="368" t="s">
        <v>278</v>
      </c>
      <c r="B2128" s="369"/>
      <c r="C2128" s="370"/>
      <c r="D2128" s="355"/>
      <c r="E2128" s="355"/>
      <c r="F2128" s="355"/>
      <c r="G2128" s="355"/>
      <c r="H2128" s="355"/>
      <c r="I2128" s="355"/>
      <c r="J2128" s="355"/>
    </row>
    <row r="2129" spans="1:10" ht="21.75" thickBot="1" x14ac:dyDescent="0.4">
      <c r="A2129" s="368" t="s">
        <v>279</v>
      </c>
      <c r="B2129" s="369"/>
      <c r="C2129" s="372"/>
      <c r="D2129" s="814" t="s">
        <v>280</v>
      </c>
      <c r="E2129" s="815"/>
      <c r="F2129" s="373" t="str">
        <f>IF(B2125&gt;0,B2129/B2125,"")</f>
        <v/>
      </c>
      <c r="G2129" s="368" t="s">
        <v>281</v>
      </c>
      <c r="H2129" s="374"/>
      <c r="I2129" s="375" t="str">
        <f>IF(B2125&gt;0,(F2129-F2130)/F2130,"")</f>
        <v/>
      </c>
      <c r="J2129" s="355"/>
    </row>
    <row r="2130" spans="1:10" ht="21.75" thickBot="1" x14ac:dyDescent="0.4">
      <c r="A2130" s="368" t="s">
        <v>282</v>
      </c>
      <c r="B2130" s="369"/>
      <c r="C2130" s="372"/>
      <c r="D2130" s="814" t="s">
        <v>280</v>
      </c>
      <c r="E2130" s="815"/>
      <c r="F2130" s="373" t="str">
        <f>IF(B2126&gt;0,B2130/B2126,"")</f>
        <v/>
      </c>
      <c r="G2130" s="376"/>
      <c r="H2130" s="377"/>
      <c r="I2130" s="378"/>
      <c r="J2130" s="355"/>
    </row>
    <row r="2131" spans="1:10" ht="21.75" thickBot="1" x14ac:dyDescent="0.4">
      <c r="A2131" s="368" t="s">
        <v>283</v>
      </c>
      <c r="B2131" s="369"/>
      <c r="C2131" s="372"/>
      <c r="D2131" s="814" t="s">
        <v>280</v>
      </c>
      <c r="E2131" s="815"/>
      <c r="F2131" s="373" t="str">
        <f>IF(B2127&gt;0,B2131/B2127,"")</f>
        <v/>
      </c>
      <c r="G2131" s="368" t="s">
        <v>284</v>
      </c>
      <c r="H2131" s="374"/>
      <c r="I2131" s="375" t="str">
        <f>IF(B2126&gt;0,(F2131-F2130)/F2130,"")</f>
        <v/>
      </c>
      <c r="J2131" s="355"/>
    </row>
    <row r="2132" spans="1:10" ht="21.75" thickBot="1" x14ac:dyDescent="0.4">
      <c r="A2132" s="368" t="s">
        <v>285</v>
      </c>
      <c r="B2132" s="369"/>
      <c r="C2132" s="372"/>
      <c r="D2132" s="814" t="s">
        <v>280</v>
      </c>
      <c r="E2132" s="815"/>
      <c r="F2132" s="373" t="str">
        <f>IF(B2128&gt;0,B2132/B2128,"")</f>
        <v/>
      </c>
      <c r="G2132" s="368" t="s">
        <v>286</v>
      </c>
      <c r="H2132" s="374"/>
      <c r="I2132" s="375" t="str">
        <f>IF(B2127&gt;0,(F2132-F2130)/F2130,"")</f>
        <v/>
      </c>
      <c r="J2132" s="355"/>
    </row>
    <row r="2133" spans="1:10" ht="21.75" thickBot="1" x14ac:dyDescent="0.4">
      <c r="A2133" s="368" t="s">
        <v>287</v>
      </c>
      <c r="B2133" s="369"/>
      <c r="C2133" s="372"/>
      <c r="D2133" s="814" t="s">
        <v>288</v>
      </c>
      <c r="E2133" s="815"/>
      <c r="F2133" s="373" t="str">
        <f>IF(B2129&gt;0,B2133/B2125,"")</f>
        <v/>
      </c>
      <c r="G2133" s="368" t="s">
        <v>281</v>
      </c>
      <c r="H2133" s="374"/>
      <c r="I2133" s="375" t="str">
        <f>IF(B2129&gt;0,(F2133-F2134)/F2134,"")</f>
        <v/>
      </c>
      <c r="J2133" s="355"/>
    </row>
    <row r="2134" spans="1:10" ht="21.75" thickBot="1" x14ac:dyDescent="0.4">
      <c r="A2134" s="368" t="s">
        <v>289</v>
      </c>
      <c r="B2134" s="369"/>
      <c r="C2134" s="372"/>
      <c r="D2134" s="816" t="s">
        <v>288</v>
      </c>
      <c r="E2134" s="817"/>
      <c r="F2134" s="373" t="str">
        <f>IF(B2130&gt;0,B2134/B2126,"")</f>
        <v/>
      </c>
      <c r="G2134" s="379"/>
      <c r="H2134" s="372"/>
      <c r="I2134" s="380"/>
      <c r="J2134" s="355"/>
    </row>
    <row r="2135" spans="1:10" ht="21.75" thickBot="1" x14ac:dyDescent="0.4">
      <c r="A2135" s="368" t="s">
        <v>290</v>
      </c>
      <c r="B2135" s="369"/>
      <c r="C2135" s="372"/>
      <c r="D2135" s="814" t="s">
        <v>288</v>
      </c>
      <c r="E2135" s="815"/>
      <c r="F2135" s="373" t="str">
        <f>IF(B2131&gt;0,B2135/B2127,"")</f>
        <v/>
      </c>
      <c r="G2135" s="368" t="s">
        <v>284</v>
      </c>
      <c r="H2135" s="374"/>
      <c r="I2135" s="375" t="str">
        <f>IF(B2130&gt;0,(F2135-F2134)/F2134,"")</f>
        <v/>
      </c>
      <c r="J2135" s="355"/>
    </row>
    <row r="2136" spans="1:10" ht="21.75" thickBot="1" x14ac:dyDescent="0.4">
      <c r="A2136" s="368" t="s">
        <v>291</v>
      </c>
      <c r="B2136" s="369"/>
      <c r="C2136" s="372"/>
      <c r="D2136" s="814" t="s">
        <v>288</v>
      </c>
      <c r="E2136" s="815"/>
      <c r="F2136" s="373" t="str">
        <f>IF(B2132&gt;0,B2136/B2128,"")</f>
        <v/>
      </c>
      <c r="G2136" s="368" t="s">
        <v>286</v>
      </c>
      <c r="H2136" s="374"/>
      <c r="I2136" s="375" t="str">
        <f>IF(B2131&gt;0,(F2136-F2134)/F2134,"")</f>
        <v/>
      </c>
      <c r="J2136" s="355"/>
    </row>
    <row r="2137" spans="1:10" ht="21.75" thickBot="1" x14ac:dyDescent="0.4">
      <c r="A2137" s="368" t="s">
        <v>292</v>
      </c>
      <c r="B2137" s="381"/>
      <c r="C2137" s="372"/>
      <c r="D2137" s="368" t="s">
        <v>281</v>
      </c>
      <c r="E2137" s="374"/>
      <c r="F2137" s="375" t="str">
        <f>IF(B2137&gt;0,(B2137-B2138)/B2138,"")</f>
        <v/>
      </c>
      <c r="G2137" s="355"/>
      <c r="H2137" s="355"/>
      <c r="I2137" s="355"/>
      <c r="J2137" s="355"/>
    </row>
    <row r="2138" spans="1:10" ht="21.75" thickBot="1" x14ac:dyDescent="0.4">
      <c r="A2138" s="368" t="s">
        <v>293</v>
      </c>
      <c r="B2138" s="381"/>
      <c r="C2138" s="372"/>
      <c r="D2138" s="382"/>
      <c r="E2138" s="372"/>
      <c r="F2138" s="380"/>
      <c r="G2138" s="355"/>
      <c r="H2138" s="355"/>
      <c r="I2138" s="355"/>
      <c r="J2138" s="355"/>
    </row>
    <row r="2139" spans="1:10" ht="21.75" thickBot="1" x14ac:dyDescent="0.4">
      <c r="A2139" s="368" t="s">
        <v>294</v>
      </c>
      <c r="B2139" s="381"/>
      <c r="C2139" s="372"/>
      <c r="D2139" s="368" t="s">
        <v>284</v>
      </c>
      <c r="E2139" s="374"/>
      <c r="F2139" s="375" t="str">
        <f>IF(B2139&gt;0,(B2139-B2138)/B2138,"")</f>
        <v/>
      </c>
      <c r="G2139" s="355"/>
      <c r="H2139" s="355"/>
      <c r="I2139" s="355"/>
      <c r="J2139" s="355"/>
    </row>
    <row r="2140" spans="1:10" ht="21.75" thickBot="1" x14ac:dyDescent="0.4">
      <c r="A2140" s="368" t="s">
        <v>295</v>
      </c>
      <c r="B2140" s="381"/>
      <c r="C2140" s="372"/>
      <c r="D2140" s="368" t="s">
        <v>286</v>
      </c>
      <c r="E2140" s="374"/>
      <c r="F2140" s="375" t="str">
        <f>IF(B2140&gt;0,(B2140-B2138)/B2138,"")</f>
        <v/>
      </c>
      <c r="G2140" s="355"/>
      <c r="H2140" s="355"/>
      <c r="I2140" s="355"/>
      <c r="J2140" s="355"/>
    </row>
    <row r="2141" spans="1:10" ht="21.75" thickBot="1" x14ac:dyDescent="0.4">
      <c r="A2141" s="355"/>
      <c r="B2141" s="355"/>
      <c r="C2141" s="355"/>
      <c r="D2141" s="355"/>
      <c r="E2141" s="355"/>
      <c r="F2141" s="383"/>
      <c r="G2141" s="355"/>
      <c r="H2141" s="823" t="s">
        <v>296</v>
      </c>
      <c r="I2141" s="823"/>
      <c r="J2141" s="355"/>
    </row>
    <row r="2142" spans="1:10" ht="21.75" thickBot="1" x14ac:dyDescent="0.4">
      <c r="A2142" s="368" t="s">
        <v>297</v>
      </c>
      <c r="B2142" s="820"/>
      <c r="C2142" s="821"/>
      <c r="D2142" s="821"/>
      <c r="E2142" s="821"/>
      <c r="F2142" s="821"/>
      <c r="G2142" s="822"/>
      <c r="H2142" s="819"/>
      <c r="I2142" s="819"/>
      <c r="J2142" s="355"/>
    </row>
    <row r="2143" spans="1:10" ht="21.75" thickBot="1" x14ac:dyDescent="0.4">
      <c r="A2143" s="368" t="s">
        <v>299</v>
      </c>
      <c r="B2143" s="820"/>
      <c r="C2143" s="821"/>
      <c r="D2143" s="821"/>
      <c r="E2143" s="821"/>
      <c r="F2143" s="821"/>
      <c r="G2143" s="822"/>
      <c r="H2143" s="819"/>
      <c r="I2143" s="819"/>
      <c r="J2143" s="355"/>
    </row>
    <row r="2144" spans="1:10" ht="21.75" thickBot="1" x14ac:dyDescent="0.4">
      <c r="A2144" s="368" t="s">
        <v>301</v>
      </c>
      <c r="B2144" s="820"/>
      <c r="C2144" s="821"/>
      <c r="D2144" s="821"/>
      <c r="E2144" s="821"/>
      <c r="F2144" s="821"/>
      <c r="G2144" s="822"/>
      <c r="H2144" s="819"/>
      <c r="I2144" s="819"/>
      <c r="J2144" s="355"/>
    </row>
    <row r="2145" spans="1:10" ht="21.75" thickBot="1" x14ac:dyDescent="0.4">
      <c r="A2145" s="368" t="s">
        <v>302</v>
      </c>
      <c r="B2145" s="820"/>
      <c r="C2145" s="821"/>
      <c r="D2145" s="821"/>
      <c r="E2145" s="821"/>
      <c r="F2145" s="821"/>
      <c r="G2145" s="822"/>
      <c r="H2145" s="819"/>
      <c r="I2145" s="819"/>
      <c r="J2145" s="355"/>
    </row>
    <row r="2146" spans="1:10" ht="21.75" thickBot="1" x14ac:dyDescent="0.4">
      <c r="A2146" s="368" t="s">
        <v>303</v>
      </c>
      <c r="B2146" s="820"/>
      <c r="C2146" s="821"/>
      <c r="D2146" s="821"/>
      <c r="E2146" s="821"/>
      <c r="F2146" s="821"/>
      <c r="G2146" s="822"/>
      <c r="H2146" s="819"/>
      <c r="I2146" s="819"/>
      <c r="J2146" s="355"/>
    </row>
    <row r="2147" spans="1:10" ht="21.75" thickBot="1" x14ac:dyDescent="0.4">
      <c r="A2147" s="368" t="s">
        <v>305</v>
      </c>
      <c r="B2147" s="820"/>
      <c r="C2147" s="821"/>
      <c r="D2147" s="821"/>
      <c r="E2147" s="821"/>
      <c r="F2147" s="821"/>
      <c r="G2147" s="822"/>
      <c r="H2147" s="819"/>
      <c r="I2147" s="819"/>
      <c r="J2147" s="355"/>
    </row>
    <row r="2148" spans="1:10" ht="36" x14ac:dyDescent="0.35">
      <c r="A2148" s="818" t="str">
        <f>CONCATENATE("Voluntário",J2148)</f>
        <v>Voluntário75</v>
      </c>
      <c r="B2148" s="818"/>
      <c r="C2148" s="818"/>
      <c r="D2148" s="818"/>
      <c r="E2148" s="818"/>
      <c r="F2148" s="818"/>
      <c r="G2148" s="818"/>
      <c r="H2148" s="818"/>
      <c r="I2148" s="818"/>
      <c r="J2148" s="355">
        <f>J2119+1</f>
        <v>75</v>
      </c>
    </row>
    <row r="2149" spans="1:10" ht="21" x14ac:dyDescent="0.35">
      <c r="A2149" s="355"/>
      <c r="B2149" s="355"/>
      <c r="C2149" s="355"/>
      <c r="D2149" s="355"/>
      <c r="E2149" s="355"/>
      <c r="F2149" s="355"/>
      <c r="G2149" s="355"/>
      <c r="H2149" s="355"/>
      <c r="I2149" s="355"/>
      <c r="J2149" s="355"/>
    </row>
    <row r="2150" spans="1:10" ht="21" x14ac:dyDescent="0.35">
      <c r="A2150" s="356" t="s">
        <v>271</v>
      </c>
      <c r="B2150" s="819"/>
      <c r="C2150" s="819"/>
      <c r="D2150" s="819"/>
      <c r="E2150" s="819"/>
      <c r="F2150" s="819"/>
      <c r="G2150" s="819"/>
      <c r="H2150" s="819"/>
      <c r="I2150" s="819"/>
      <c r="J2150" s="355"/>
    </row>
    <row r="2151" spans="1:10" ht="21" x14ac:dyDescent="0.35">
      <c r="A2151" s="356" t="s">
        <v>272</v>
      </c>
      <c r="B2151" s="819"/>
      <c r="C2151" s="819"/>
      <c r="D2151" s="819"/>
      <c r="E2151" s="819"/>
      <c r="F2151" s="819"/>
      <c r="G2151" s="819"/>
      <c r="H2151" s="819"/>
      <c r="I2151" s="819"/>
      <c r="J2151" s="355"/>
    </row>
    <row r="2152" spans="1:10" ht="21" x14ac:dyDescent="0.35">
      <c r="A2152" s="356" t="s">
        <v>273</v>
      </c>
      <c r="B2152" s="819"/>
      <c r="C2152" s="819"/>
      <c r="D2152" s="819"/>
      <c r="E2152" s="819"/>
      <c r="F2152" s="819"/>
      <c r="G2152" s="819"/>
      <c r="H2152" s="819"/>
      <c r="I2152" s="819"/>
      <c r="J2152" s="355"/>
    </row>
    <row r="2153" spans="1:10" ht="21.75" thickBot="1" x14ac:dyDescent="0.4">
      <c r="A2153" s="355"/>
      <c r="B2153" s="355"/>
      <c r="C2153" s="355"/>
      <c r="D2153" s="355"/>
      <c r="E2153" s="355"/>
      <c r="F2153" s="355"/>
      <c r="G2153" s="355"/>
      <c r="H2153" s="355"/>
      <c r="I2153" s="355"/>
      <c r="J2153" s="355"/>
    </row>
    <row r="2154" spans="1:10" ht="21.75" thickBot="1" x14ac:dyDescent="0.4">
      <c r="A2154" s="368" t="s">
        <v>275</v>
      </c>
      <c r="B2154" s="369"/>
      <c r="C2154" s="370"/>
      <c r="D2154" s="355"/>
      <c r="E2154" s="355"/>
      <c r="F2154" s="355"/>
      <c r="G2154" s="355"/>
      <c r="H2154" s="355"/>
      <c r="I2154" s="355"/>
      <c r="J2154" s="355"/>
    </row>
    <row r="2155" spans="1:10" ht="21.75" thickBot="1" x14ac:dyDescent="0.4">
      <c r="A2155" s="368" t="s">
        <v>276</v>
      </c>
      <c r="B2155" s="369"/>
      <c r="C2155" s="370"/>
      <c r="D2155" s="355"/>
      <c r="E2155" s="355"/>
      <c r="F2155" s="355"/>
      <c r="G2155" s="355"/>
      <c r="H2155" s="355"/>
      <c r="I2155" s="355"/>
      <c r="J2155" s="355"/>
    </row>
    <row r="2156" spans="1:10" ht="21.75" thickBot="1" x14ac:dyDescent="0.4">
      <c r="A2156" s="368" t="s">
        <v>277</v>
      </c>
      <c r="B2156" s="369"/>
      <c r="C2156" s="371"/>
      <c r="D2156" s="355"/>
      <c r="E2156" s="355"/>
      <c r="F2156" s="355"/>
      <c r="G2156" s="355"/>
      <c r="H2156" s="355"/>
      <c r="I2156" s="355"/>
      <c r="J2156" s="355"/>
    </row>
    <row r="2157" spans="1:10" ht="21.75" thickBot="1" x14ac:dyDescent="0.4">
      <c r="A2157" s="368" t="s">
        <v>278</v>
      </c>
      <c r="B2157" s="369"/>
      <c r="C2157" s="370"/>
      <c r="D2157" s="355"/>
      <c r="E2157" s="355"/>
      <c r="F2157" s="355"/>
      <c r="G2157" s="355"/>
      <c r="H2157" s="355"/>
      <c r="I2157" s="355"/>
      <c r="J2157" s="355"/>
    </row>
    <row r="2158" spans="1:10" ht="21.75" thickBot="1" x14ac:dyDescent="0.4">
      <c r="A2158" s="368" t="s">
        <v>279</v>
      </c>
      <c r="B2158" s="369"/>
      <c r="C2158" s="372"/>
      <c r="D2158" s="814" t="s">
        <v>280</v>
      </c>
      <c r="E2158" s="815"/>
      <c r="F2158" s="373" t="str">
        <f>IF(B2154&gt;0,B2158/B2154,"")</f>
        <v/>
      </c>
      <c r="G2158" s="368" t="s">
        <v>281</v>
      </c>
      <c r="H2158" s="374"/>
      <c r="I2158" s="375" t="str">
        <f>IF(B2154&gt;0,(F2158-F2159)/F2159,"")</f>
        <v/>
      </c>
      <c r="J2158" s="355"/>
    </row>
    <row r="2159" spans="1:10" ht="21.75" thickBot="1" x14ac:dyDescent="0.4">
      <c r="A2159" s="368" t="s">
        <v>282</v>
      </c>
      <c r="B2159" s="369"/>
      <c r="C2159" s="372"/>
      <c r="D2159" s="814" t="s">
        <v>280</v>
      </c>
      <c r="E2159" s="815"/>
      <c r="F2159" s="373" t="str">
        <f>IF(B2155&gt;0,B2159/B2155,"")</f>
        <v/>
      </c>
      <c r="G2159" s="376"/>
      <c r="H2159" s="377"/>
      <c r="I2159" s="378"/>
      <c r="J2159" s="355"/>
    </row>
    <row r="2160" spans="1:10" ht="21.75" thickBot="1" x14ac:dyDescent="0.4">
      <c r="A2160" s="368" t="s">
        <v>283</v>
      </c>
      <c r="B2160" s="369"/>
      <c r="C2160" s="372"/>
      <c r="D2160" s="814" t="s">
        <v>280</v>
      </c>
      <c r="E2160" s="815"/>
      <c r="F2160" s="373" t="str">
        <f>IF(B2156&gt;0,B2160/B2156,"")</f>
        <v/>
      </c>
      <c r="G2160" s="368" t="s">
        <v>284</v>
      </c>
      <c r="H2160" s="374"/>
      <c r="I2160" s="375" t="str">
        <f>IF(B2155&gt;0,(F2160-F2159)/F2159,"")</f>
        <v/>
      </c>
      <c r="J2160" s="355"/>
    </row>
    <row r="2161" spans="1:10" ht="21.75" thickBot="1" x14ac:dyDescent="0.4">
      <c r="A2161" s="368" t="s">
        <v>285</v>
      </c>
      <c r="B2161" s="369"/>
      <c r="C2161" s="372"/>
      <c r="D2161" s="814" t="s">
        <v>280</v>
      </c>
      <c r="E2161" s="815"/>
      <c r="F2161" s="373" t="str">
        <f>IF(B2157&gt;0,B2161/B2157,"")</f>
        <v/>
      </c>
      <c r="G2161" s="368" t="s">
        <v>286</v>
      </c>
      <c r="H2161" s="374"/>
      <c r="I2161" s="375" t="str">
        <f>IF(B2156&gt;0,(F2161-F2159)/F2159,"")</f>
        <v/>
      </c>
      <c r="J2161" s="355"/>
    </row>
    <row r="2162" spans="1:10" ht="21.75" thickBot="1" x14ac:dyDescent="0.4">
      <c r="A2162" s="368" t="s">
        <v>287</v>
      </c>
      <c r="B2162" s="369"/>
      <c r="C2162" s="372"/>
      <c r="D2162" s="814" t="s">
        <v>288</v>
      </c>
      <c r="E2162" s="815"/>
      <c r="F2162" s="373" t="str">
        <f>IF(B2158&gt;0,B2162/B2154,"")</f>
        <v/>
      </c>
      <c r="G2162" s="368" t="s">
        <v>281</v>
      </c>
      <c r="H2162" s="374"/>
      <c r="I2162" s="375" t="str">
        <f>IF(B2158&gt;0,(F2162-F2163)/F2163,"")</f>
        <v/>
      </c>
      <c r="J2162" s="355"/>
    </row>
    <row r="2163" spans="1:10" ht="21.75" thickBot="1" x14ac:dyDescent="0.4">
      <c r="A2163" s="368" t="s">
        <v>289</v>
      </c>
      <c r="B2163" s="369"/>
      <c r="C2163" s="372"/>
      <c r="D2163" s="816" t="s">
        <v>288</v>
      </c>
      <c r="E2163" s="817"/>
      <c r="F2163" s="373" t="str">
        <f>IF(B2159&gt;0,B2163/B2155,"")</f>
        <v/>
      </c>
      <c r="G2163" s="379"/>
      <c r="H2163" s="372"/>
      <c r="I2163" s="380"/>
      <c r="J2163" s="355"/>
    </row>
    <row r="2164" spans="1:10" ht="21.75" thickBot="1" x14ac:dyDescent="0.4">
      <c r="A2164" s="368" t="s">
        <v>290</v>
      </c>
      <c r="B2164" s="369"/>
      <c r="C2164" s="372"/>
      <c r="D2164" s="814" t="s">
        <v>288</v>
      </c>
      <c r="E2164" s="815"/>
      <c r="F2164" s="373" t="str">
        <f>IF(B2160&gt;0,B2164/B2156,"")</f>
        <v/>
      </c>
      <c r="G2164" s="368" t="s">
        <v>284</v>
      </c>
      <c r="H2164" s="374"/>
      <c r="I2164" s="375" t="str">
        <f>IF(B2159&gt;0,(F2164-F2163)/F2163,"")</f>
        <v/>
      </c>
      <c r="J2164" s="355"/>
    </row>
    <row r="2165" spans="1:10" ht="21.75" thickBot="1" x14ac:dyDescent="0.4">
      <c r="A2165" s="368" t="s">
        <v>291</v>
      </c>
      <c r="B2165" s="369"/>
      <c r="C2165" s="372"/>
      <c r="D2165" s="814" t="s">
        <v>288</v>
      </c>
      <c r="E2165" s="815"/>
      <c r="F2165" s="373" t="str">
        <f>IF(B2161&gt;0,B2165/B2157,"")</f>
        <v/>
      </c>
      <c r="G2165" s="368" t="s">
        <v>286</v>
      </c>
      <c r="H2165" s="374"/>
      <c r="I2165" s="375" t="str">
        <f>IF(B2160&gt;0,(F2165-F2163)/F2163,"")</f>
        <v/>
      </c>
      <c r="J2165" s="355"/>
    </row>
    <row r="2166" spans="1:10" ht="21.75" thickBot="1" x14ac:dyDescent="0.4">
      <c r="A2166" s="368" t="s">
        <v>292</v>
      </c>
      <c r="B2166" s="381"/>
      <c r="C2166" s="372"/>
      <c r="D2166" s="368" t="s">
        <v>281</v>
      </c>
      <c r="E2166" s="374"/>
      <c r="F2166" s="375" t="str">
        <f>IF(B2166&gt;0,(B2166-B2167)/B2167,"")</f>
        <v/>
      </c>
      <c r="G2166" s="355"/>
      <c r="H2166" s="355"/>
      <c r="I2166" s="355"/>
      <c r="J2166" s="355"/>
    </row>
    <row r="2167" spans="1:10" ht="21.75" thickBot="1" x14ac:dyDescent="0.4">
      <c r="A2167" s="368" t="s">
        <v>293</v>
      </c>
      <c r="B2167" s="381"/>
      <c r="C2167" s="372"/>
      <c r="D2167" s="382"/>
      <c r="E2167" s="372"/>
      <c r="F2167" s="380"/>
      <c r="G2167" s="355"/>
      <c r="H2167" s="355"/>
      <c r="I2167" s="355"/>
      <c r="J2167" s="355"/>
    </row>
    <row r="2168" spans="1:10" ht="21.75" thickBot="1" x14ac:dyDescent="0.4">
      <c r="A2168" s="368" t="s">
        <v>294</v>
      </c>
      <c r="B2168" s="381"/>
      <c r="C2168" s="372"/>
      <c r="D2168" s="368" t="s">
        <v>284</v>
      </c>
      <c r="E2168" s="374"/>
      <c r="F2168" s="375" t="str">
        <f>IF(B2168&gt;0,(B2168-B2167)/B2167,"")</f>
        <v/>
      </c>
      <c r="G2168" s="355"/>
      <c r="H2168" s="355"/>
      <c r="I2168" s="355"/>
      <c r="J2168" s="355"/>
    </row>
    <row r="2169" spans="1:10" ht="21.75" thickBot="1" x14ac:dyDescent="0.4">
      <c r="A2169" s="368" t="s">
        <v>295</v>
      </c>
      <c r="B2169" s="381"/>
      <c r="C2169" s="372"/>
      <c r="D2169" s="368" t="s">
        <v>286</v>
      </c>
      <c r="E2169" s="374"/>
      <c r="F2169" s="375" t="str">
        <f>IF(B2169&gt;0,(B2169-B2167)/B2167,"")</f>
        <v/>
      </c>
      <c r="G2169" s="355"/>
      <c r="H2169" s="355"/>
      <c r="I2169" s="355"/>
      <c r="J2169" s="355"/>
    </row>
    <row r="2170" spans="1:10" ht="21.75" thickBot="1" x14ac:dyDescent="0.4">
      <c r="A2170" s="355"/>
      <c r="B2170" s="355"/>
      <c r="C2170" s="355"/>
      <c r="D2170" s="355"/>
      <c r="E2170" s="355"/>
      <c r="F2170" s="383"/>
      <c r="G2170" s="355"/>
      <c r="H2170" s="823" t="s">
        <v>296</v>
      </c>
      <c r="I2170" s="823"/>
      <c r="J2170" s="355"/>
    </row>
    <row r="2171" spans="1:10" ht="21.75" thickBot="1" x14ac:dyDescent="0.4">
      <c r="A2171" s="368" t="s">
        <v>297</v>
      </c>
      <c r="B2171" s="820"/>
      <c r="C2171" s="821"/>
      <c r="D2171" s="821"/>
      <c r="E2171" s="821"/>
      <c r="F2171" s="821"/>
      <c r="G2171" s="822"/>
      <c r="H2171" s="819"/>
      <c r="I2171" s="819"/>
      <c r="J2171" s="355"/>
    </row>
    <row r="2172" spans="1:10" ht="21.75" thickBot="1" x14ac:dyDescent="0.4">
      <c r="A2172" s="368" t="s">
        <v>299</v>
      </c>
      <c r="B2172" s="820"/>
      <c r="C2172" s="821"/>
      <c r="D2172" s="821"/>
      <c r="E2172" s="821"/>
      <c r="F2172" s="821"/>
      <c r="G2172" s="822"/>
      <c r="H2172" s="819"/>
      <c r="I2172" s="819"/>
      <c r="J2172" s="355"/>
    </row>
    <row r="2173" spans="1:10" ht="21.75" thickBot="1" x14ac:dyDescent="0.4">
      <c r="A2173" s="368" t="s">
        <v>301</v>
      </c>
      <c r="B2173" s="820"/>
      <c r="C2173" s="821"/>
      <c r="D2173" s="821"/>
      <c r="E2173" s="821"/>
      <c r="F2173" s="821"/>
      <c r="G2173" s="822"/>
      <c r="H2173" s="819"/>
      <c r="I2173" s="819"/>
      <c r="J2173" s="355"/>
    </row>
    <row r="2174" spans="1:10" ht="21.75" thickBot="1" x14ac:dyDescent="0.4">
      <c r="A2174" s="368" t="s">
        <v>302</v>
      </c>
      <c r="B2174" s="820"/>
      <c r="C2174" s="821"/>
      <c r="D2174" s="821"/>
      <c r="E2174" s="821"/>
      <c r="F2174" s="821"/>
      <c r="G2174" s="822"/>
      <c r="H2174" s="819"/>
      <c r="I2174" s="819"/>
      <c r="J2174" s="355"/>
    </row>
    <row r="2175" spans="1:10" ht="21.75" thickBot="1" x14ac:dyDescent="0.4">
      <c r="A2175" s="368" t="s">
        <v>303</v>
      </c>
      <c r="B2175" s="820"/>
      <c r="C2175" s="821"/>
      <c r="D2175" s="821"/>
      <c r="E2175" s="821"/>
      <c r="F2175" s="821"/>
      <c r="G2175" s="822"/>
      <c r="H2175" s="819"/>
      <c r="I2175" s="819"/>
      <c r="J2175" s="355"/>
    </row>
    <row r="2176" spans="1:10" ht="21.75" thickBot="1" x14ac:dyDescent="0.4">
      <c r="A2176" s="368" t="s">
        <v>305</v>
      </c>
      <c r="B2176" s="820"/>
      <c r="C2176" s="821"/>
      <c r="D2176" s="821"/>
      <c r="E2176" s="821"/>
      <c r="F2176" s="821"/>
      <c r="G2176" s="822"/>
      <c r="H2176" s="819"/>
      <c r="I2176" s="819"/>
      <c r="J2176" s="355"/>
    </row>
    <row r="2177" spans="1:10" ht="36" x14ac:dyDescent="0.35">
      <c r="A2177" s="818" t="str">
        <f>CONCATENATE("Voluntário",J2177)</f>
        <v>Voluntário76</v>
      </c>
      <c r="B2177" s="818"/>
      <c r="C2177" s="818"/>
      <c r="D2177" s="818"/>
      <c r="E2177" s="818"/>
      <c r="F2177" s="818"/>
      <c r="G2177" s="818"/>
      <c r="H2177" s="818"/>
      <c r="I2177" s="818"/>
      <c r="J2177" s="355">
        <f>J2148+1</f>
        <v>76</v>
      </c>
    </row>
    <row r="2178" spans="1:10" ht="21" x14ac:dyDescent="0.35">
      <c r="A2178" s="355"/>
      <c r="B2178" s="355"/>
      <c r="C2178" s="355"/>
      <c r="D2178" s="355"/>
      <c r="E2178" s="355"/>
      <c r="F2178" s="355"/>
      <c r="G2178" s="355"/>
      <c r="H2178" s="355"/>
      <c r="I2178" s="355"/>
      <c r="J2178" s="355"/>
    </row>
    <row r="2179" spans="1:10" ht="21" x14ac:dyDescent="0.35">
      <c r="A2179" s="356" t="s">
        <v>271</v>
      </c>
      <c r="B2179" s="819"/>
      <c r="C2179" s="819"/>
      <c r="D2179" s="819"/>
      <c r="E2179" s="819"/>
      <c r="F2179" s="819"/>
      <c r="G2179" s="819"/>
      <c r="H2179" s="819"/>
      <c r="I2179" s="819"/>
      <c r="J2179" s="355"/>
    </row>
    <row r="2180" spans="1:10" ht="21" x14ac:dyDescent="0.35">
      <c r="A2180" s="356" t="s">
        <v>272</v>
      </c>
      <c r="B2180" s="819"/>
      <c r="C2180" s="819"/>
      <c r="D2180" s="819"/>
      <c r="E2180" s="819"/>
      <c r="F2180" s="819"/>
      <c r="G2180" s="819"/>
      <c r="H2180" s="819"/>
      <c r="I2180" s="819"/>
      <c r="J2180" s="355"/>
    </row>
    <row r="2181" spans="1:10" ht="21" x14ac:dyDescent="0.35">
      <c r="A2181" s="356" t="s">
        <v>273</v>
      </c>
      <c r="B2181" s="819"/>
      <c r="C2181" s="819"/>
      <c r="D2181" s="819"/>
      <c r="E2181" s="819"/>
      <c r="F2181" s="819"/>
      <c r="G2181" s="819"/>
      <c r="H2181" s="819"/>
      <c r="I2181" s="819"/>
      <c r="J2181" s="355"/>
    </row>
    <row r="2182" spans="1:10" ht="21.75" thickBot="1" x14ac:dyDescent="0.4">
      <c r="A2182" s="355"/>
      <c r="B2182" s="355"/>
      <c r="C2182" s="355"/>
      <c r="D2182" s="355"/>
      <c r="E2182" s="355"/>
      <c r="F2182" s="355"/>
      <c r="G2182" s="355"/>
      <c r="H2182" s="355"/>
      <c r="I2182" s="355"/>
      <c r="J2182" s="355"/>
    </row>
    <row r="2183" spans="1:10" ht="21.75" thickBot="1" x14ac:dyDescent="0.4">
      <c r="A2183" s="368" t="s">
        <v>275</v>
      </c>
      <c r="B2183" s="369"/>
      <c r="C2183" s="370"/>
      <c r="D2183" s="355"/>
      <c r="E2183" s="355"/>
      <c r="F2183" s="355"/>
      <c r="G2183" s="355"/>
      <c r="H2183" s="355"/>
      <c r="I2183" s="355"/>
      <c r="J2183" s="355"/>
    </row>
    <row r="2184" spans="1:10" ht="21.75" thickBot="1" x14ac:dyDescent="0.4">
      <c r="A2184" s="368" t="s">
        <v>276</v>
      </c>
      <c r="B2184" s="369"/>
      <c r="C2184" s="370"/>
      <c r="D2184" s="355"/>
      <c r="E2184" s="355"/>
      <c r="F2184" s="355"/>
      <c r="G2184" s="355"/>
      <c r="H2184" s="355"/>
      <c r="I2184" s="355"/>
      <c r="J2184" s="355"/>
    </row>
    <row r="2185" spans="1:10" ht="21.75" thickBot="1" x14ac:dyDescent="0.4">
      <c r="A2185" s="368" t="s">
        <v>277</v>
      </c>
      <c r="B2185" s="369"/>
      <c r="C2185" s="371"/>
      <c r="D2185" s="355"/>
      <c r="E2185" s="355"/>
      <c r="F2185" s="355"/>
      <c r="G2185" s="355"/>
      <c r="H2185" s="355"/>
      <c r="I2185" s="355"/>
      <c r="J2185" s="355"/>
    </row>
    <row r="2186" spans="1:10" ht="21.75" thickBot="1" x14ac:dyDescent="0.4">
      <c r="A2186" s="368" t="s">
        <v>278</v>
      </c>
      <c r="B2186" s="369"/>
      <c r="C2186" s="370"/>
      <c r="D2186" s="355"/>
      <c r="E2186" s="355"/>
      <c r="F2186" s="355"/>
      <c r="G2186" s="355"/>
      <c r="H2186" s="355"/>
      <c r="I2186" s="355"/>
      <c r="J2186" s="355"/>
    </row>
    <row r="2187" spans="1:10" ht="21.75" thickBot="1" x14ac:dyDescent="0.4">
      <c r="A2187" s="368" t="s">
        <v>279</v>
      </c>
      <c r="B2187" s="369"/>
      <c r="C2187" s="372"/>
      <c r="D2187" s="814" t="s">
        <v>280</v>
      </c>
      <c r="E2187" s="815"/>
      <c r="F2187" s="373" t="str">
        <f>IF(B2183&gt;0,B2187/B2183,"")</f>
        <v/>
      </c>
      <c r="G2187" s="368" t="s">
        <v>281</v>
      </c>
      <c r="H2187" s="374"/>
      <c r="I2187" s="375" t="str">
        <f>IF(B2183&gt;0,(F2187-F2188)/F2188,"")</f>
        <v/>
      </c>
      <c r="J2187" s="355"/>
    </row>
    <row r="2188" spans="1:10" ht="21.75" thickBot="1" x14ac:dyDescent="0.4">
      <c r="A2188" s="368" t="s">
        <v>282</v>
      </c>
      <c r="B2188" s="369"/>
      <c r="C2188" s="372"/>
      <c r="D2188" s="814" t="s">
        <v>280</v>
      </c>
      <c r="E2188" s="815"/>
      <c r="F2188" s="373" t="str">
        <f>IF(B2184&gt;0,B2188/B2184,"")</f>
        <v/>
      </c>
      <c r="G2188" s="376"/>
      <c r="H2188" s="377"/>
      <c r="I2188" s="378"/>
      <c r="J2188" s="355"/>
    </row>
    <row r="2189" spans="1:10" ht="21.75" thickBot="1" x14ac:dyDescent="0.4">
      <c r="A2189" s="368" t="s">
        <v>283</v>
      </c>
      <c r="B2189" s="369"/>
      <c r="C2189" s="372"/>
      <c r="D2189" s="814" t="s">
        <v>280</v>
      </c>
      <c r="E2189" s="815"/>
      <c r="F2189" s="373" t="str">
        <f>IF(B2185&gt;0,B2189/B2185,"")</f>
        <v/>
      </c>
      <c r="G2189" s="368" t="s">
        <v>284</v>
      </c>
      <c r="H2189" s="374"/>
      <c r="I2189" s="375" t="str">
        <f>IF(B2184&gt;0,(F2189-F2188)/F2188,"")</f>
        <v/>
      </c>
      <c r="J2189" s="355"/>
    </row>
    <row r="2190" spans="1:10" ht="21.75" thickBot="1" x14ac:dyDescent="0.4">
      <c r="A2190" s="368" t="s">
        <v>285</v>
      </c>
      <c r="B2190" s="369"/>
      <c r="C2190" s="372"/>
      <c r="D2190" s="814" t="s">
        <v>280</v>
      </c>
      <c r="E2190" s="815"/>
      <c r="F2190" s="373" t="str">
        <f>IF(B2186&gt;0,B2190/B2186,"")</f>
        <v/>
      </c>
      <c r="G2190" s="368" t="s">
        <v>286</v>
      </c>
      <c r="H2190" s="374"/>
      <c r="I2190" s="375" t="str">
        <f>IF(B2185&gt;0,(F2190-F2188)/F2188,"")</f>
        <v/>
      </c>
      <c r="J2190" s="355"/>
    </row>
    <row r="2191" spans="1:10" ht="21.75" thickBot="1" x14ac:dyDescent="0.4">
      <c r="A2191" s="368" t="s">
        <v>287</v>
      </c>
      <c r="B2191" s="369"/>
      <c r="C2191" s="372"/>
      <c r="D2191" s="814" t="s">
        <v>288</v>
      </c>
      <c r="E2191" s="815"/>
      <c r="F2191" s="373" t="str">
        <f>IF(B2187&gt;0,B2191/B2183,"")</f>
        <v/>
      </c>
      <c r="G2191" s="368" t="s">
        <v>281</v>
      </c>
      <c r="H2191" s="374"/>
      <c r="I2191" s="375" t="str">
        <f>IF(B2187&gt;0,(F2191-F2192)/F2192,"")</f>
        <v/>
      </c>
      <c r="J2191" s="355"/>
    </row>
    <row r="2192" spans="1:10" ht="21.75" thickBot="1" x14ac:dyDescent="0.4">
      <c r="A2192" s="368" t="s">
        <v>289</v>
      </c>
      <c r="B2192" s="369"/>
      <c r="C2192" s="372"/>
      <c r="D2192" s="816" t="s">
        <v>288</v>
      </c>
      <c r="E2192" s="817"/>
      <c r="F2192" s="373" t="str">
        <f>IF(B2188&gt;0,B2192/B2184,"")</f>
        <v/>
      </c>
      <c r="G2192" s="379"/>
      <c r="H2192" s="372"/>
      <c r="I2192" s="380"/>
      <c r="J2192" s="355"/>
    </row>
    <row r="2193" spans="1:10" ht="21.75" thickBot="1" x14ac:dyDescent="0.4">
      <c r="A2193" s="368" t="s">
        <v>290</v>
      </c>
      <c r="B2193" s="369"/>
      <c r="C2193" s="372"/>
      <c r="D2193" s="814" t="s">
        <v>288</v>
      </c>
      <c r="E2193" s="815"/>
      <c r="F2193" s="373" t="str">
        <f>IF(B2189&gt;0,B2193/B2185,"")</f>
        <v/>
      </c>
      <c r="G2193" s="368" t="s">
        <v>284</v>
      </c>
      <c r="H2193" s="374"/>
      <c r="I2193" s="375" t="str">
        <f>IF(B2188&gt;0,(F2193-F2192)/F2192,"")</f>
        <v/>
      </c>
      <c r="J2193" s="355"/>
    </row>
    <row r="2194" spans="1:10" ht="21.75" thickBot="1" x14ac:dyDescent="0.4">
      <c r="A2194" s="368" t="s">
        <v>291</v>
      </c>
      <c r="B2194" s="369"/>
      <c r="C2194" s="372"/>
      <c r="D2194" s="814" t="s">
        <v>288</v>
      </c>
      <c r="E2194" s="815"/>
      <c r="F2194" s="373" t="str">
        <f>IF(B2190&gt;0,B2194/B2186,"")</f>
        <v/>
      </c>
      <c r="G2194" s="368" t="s">
        <v>286</v>
      </c>
      <c r="H2194" s="374"/>
      <c r="I2194" s="375" t="str">
        <f>IF(B2189&gt;0,(F2194-F2192)/F2192,"")</f>
        <v/>
      </c>
      <c r="J2194" s="355"/>
    </row>
    <row r="2195" spans="1:10" ht="21.75" thickBot="1" x14ac:dyDescent="0.4">
      <c r="A2195" s="368" t="s">
        <v>292</v>
      </c>
      <c r="B2195" s="381"/>
      <c r="C2195" s="372"/>
      <c r="D2195" s="368" t="s">
        <v>281</v>
      </c>
      <c r="E2195" s="374"/>
      <c r="F2195" s="375" t="str">
        <f>IF(B2195&gt;0,(B2195-B2196)/B2196,"")</f>
        <v/>
      </c>
      <c r="G2195" s="355"/>
      <c r="H2195" s="355"/>
      <c r="I2195" s="355"/>
      <c r="J2195" s="355"/>
    </row>
    <row r="2196" spans="1:10" ht="21.75" thickBot="1" x14ac:dyDescent="0.4">
      <c r="A2196" s="368" t="s">
        <v>293</v>
      </c>
      <c r="B2196" s="381"/>
      <c r="C2196" s="372"/>
      <c r="D2196" s="382"/>
      <c r="E2196" s="372"/>
      <c r="F2196" s="380"/>
      <c r="G2196" s="355"/>
      <c r="H2196" s="355"/>
      <c r="I2196" s="355"/>
      <c r="J2196" s="355"/>
    </row>
    <row r="2197" spans="1:10" ht="21.75" thickBot="1" x14ac:dyDescent="0.4">
      <c r="A2197" s="368" t="s">
        <v>294</v>
      </c>
      <c r="B2197" s="381"/>
      <c r="C2197" s="372"/>
      <c r="D2197" s="368" t="s">
        <v>284</v>
      </c>
      <c r="E2197" s="374"/>
      <c r="F2197" s="375" t="str">
        <f>IF(B2197&gt;0,(B2197-B2196)/B2196,"")</f>
        <v/>
      </c>
      <c r="G2197" s="355"/>
      <c r="H2197" s="355"/>
      <c r="I2197" s="355"/>
      <c r="J2197" s="355"/>
    </row>
    <row r="2198" spans="1:10" ht="21.75" thickBot="1" x14ac:dyDescent="0.4">
      <c r="A2198" s="368" t="s">
        <v>295</v>
      </c>
      <c r="B2198" s="381"/>
      <c r="C2198" s="372"/>
      <c r="D2198" s="368" t="s">
        <v>286</v>
      </c>
      <c r="E2198" s="374"/>
      <c r="F2198" s="375" t="str">
        <f>IF(B2198&gt;0,(B2198-B2196)/B2196,"")</f>
        <v/>
      </c>
      <c r="G2198" s="355"/>
      <c r="H2198" s="355"/>
      <c r="I2198" s="355"/>
      <c r="J2198" s="355"/>
    </row>
    <row r="2199" spans="1:10" ht="21.75" thickBot="1" x14ac:dyDescent="0.4">
      <c r="A2199" s="355"/>
      <c r="B2199" s="355"/>
      <c r="C2199" s="355"/>
      <c r="D2199" s="355"/>
      <c r="E2199" s="355"/>
      <c r="F2199" s="383"/>
      <c r="G2199" s="355"/>
      <c r="H2199" s="823" t="s">
        <v>296</v>
      </c>
      <c r="I2199" s="823"/>
      <c r="J2199" s="355"/>
    </row>
    <row r="2200" spans="1:10" ht="21.75" thickBot="1" x14ac:dyDescent="0.4">
      <c r="A2200" s="368" t="s">
        <v>297</v>
      </c>
      <c r="B2200" s="820"/>
      <c r="C2200" s="821"/>
      <c r="D2200" s="821"/>
      <c r="E2200" s="821"/>
      <c r="F2200" s="821"/>
      <c r="G2200" s="822"/>
      <c r="H2200" s="819"/>
      <c r="I2200" s="819"/>
      <c r="J2200" s="355"/>
    </row>
    <row r="2201" spans="1:10" ht="21.75" thickBot="1" x14ac:dyDescent="0.4">
      <c r="A2201" s="368" t="s">
        <v>299</v>
      </c>
      <c r="B2201" s="820"/>
      <c r="C2201" s="821"/>
      <c r="D2201" s="821"/>
      <c r="E2201" s="821"/>
      <c r="F2201" s="821"/>
      <c r="G2201" s="822"/>
      <c r="H2201" s="819"/>
      <c r="I2201" s="819"/>
      <c r="J2201" s="355"/>
    </row>
    <row r="2202" spans="1:10" ht="21.75" thickBot="1" x14ac:dyDescent="0.4">
      <c r="A2202" s="368" t="s">
        <v>301</v>
      </c>
      <c r="B2202" s="820"/>
      <c r="C2202" s="821"/>
      <c r="D2202" s="821"/>
      <c r="E2202" s="821"/>
      <c r="F2202" s="821"/>
      <c r="G2202" s="822"/>
      <c r="H2202" s="819"/>
      <c r="I2202" s="819"/>
      <c r="J2202" s="355"/>
    </row>
    <row r="2203" spans="1:10" ht="21.75" thickBot="1" x14ac:dyDescent="0.4">
      <c r="A2203" s="368" t="s">
        <v>302</v>
      </c>
      <c r="B2203" s="820"/>
      <c r="C2203" s="821"/>
      <c r="D2203" s="821"/>
      <c r="E2203" s="821"/>
      <c r="F2203" s="821"/>
      <c r="G2203" s="822"/>
      <c r="H2203" s="819"/>
      <c r="I2203" s="819"/>
      <c r="J2203" s="355"/>
    </row>
    <row r="2204" spans="1:10" ht="21.75" thickBot="1" x14ac:dyDescent="0.4">
      <c r="A2204" s="368" t="s">
        <v>303</v>
      </c>
      <c r="B2204" s="820"/>
      <c r="C2204" s="821"/>
      <c r="D2204" s="821"/>
      <c r="E2204" s="821"/>
      <c r="F2204" s="821"/>
      <c r="G2204" s="822"/>
      <c r="H2204" s="819"/>
      <c r="I2204" s="819"/>
      <c r="J2204" s="355"/>
    </row>
    <row r="2205" spans="1:10" ht="21.75" thickBot="1" x14ac:dyDescent="0.4">
      <c r="A2205" s="368" t="s">
        <v>305</v>
      </c>
      <c r="B2205" s="820"/>
      <c r="C2205" s="821"/>
      <c r="D2205" s="821"/>
      <c r="E2205" s="821"/>
      <c r="F2205" s="821"/>
      <c r="G2205" s="822"/>
      <c r="H2205" s="819"/>
      <c r="I2205" s="819"/>
      <c r="J2205" s="355"/>
    </row>
    <row r="2206" spans="1:10" ht="36" x14ac:dyDescent="0.35">
      <c r="A2206" s="818" t="str">
        <f>CONCATENATE("Voluntário",J2206)</f>
        <v>Voluntário77</v>
      </c>
      <c r="B2206" s="818"/>
      <c r="C2206" s="818"/>
      <c r="D2206" s="818"/>
      <c r="E2206" s="818"/>
      <c r="F2206" s="818"/>
      <c r="G2206" s="818"/>
      <c r="H2206" s="818"/>
      <c r="I2206" s="818"/>
      <c r="J2206" s="355">
        <f>J2177+1</f>
        <v>77</v>
      </c>
    </row>
    <row r="2207" spans="1:10" ht="21" x14ac:dyDescent="0.35">
      <c r="A2207" s="355"/>
      <c r="B2207" s="355"/>
      <c r="C2207" s="355"/>
      <c r="D2207" s="355"/>
      <c r="E2207" s="355"/>
      <c r="F2207" s="355"/>
      <c r="G2207" s="355"/>
      <c r="H2207" s="355"/>
      <c r="I2207" s="355"/>
      <c r="J2207" s="355"/>
    </row>
    <row r="2208" spans="1:10" ht="21" x14ac:dyDescent="0.35">
      <c r="A2208" s="356" t="s">
        <v>271</v>
      </c>
      <c r="B2208" s="819"/>
      <c r="C2208" s="819"/>
      <c r="D2208" s="819"/>
      <c r="E2208" s="819"/>
      <c r="F2208" s="819"/>
      <c r="G2208" s="819"/>
      <c r="H2208" s="819"/>
      <c r="I2208" s="819"/>
      <c r="J2208" s="355"/>
    </row>
    <row r="2209" spans="1:10" ht="21" x14ac:dyDescent="0.35">
      <c r="A2209" s="356" t="s">
        <v>272</v>
      </c>
      <c r="B2209" s="819"/>
      <c r="C2209" s="819"/>
      <c r="D2209" s="819"/>
      <c r="E2209" s="819"/>
      <c r="F2209" s="819"/>
      <c r="G2209" s="819"/>
      <c r="H2209" s="819"/>
      <c r="I2209" s="819"/>
      <c r="J2209" s="355"/>
    </row>
    <row r="2210" spans="1:10" ht="21" x14ac:dyDescent="0.35">
      <c r="A2210" s="356" t="s">
        <v>273</v>
      </c>
      <c r="B2210" s="819"/>
      <c r="C2210" s="819"/>
      <c r="D2210" s="819"/>
      <c r="E2210" s="819"/>
      <c r="F2210" s="819"/>
      <c r="G2210" s="819"/>
      <c r="H2210" s="819"/>
      <c r="I2210" s="819"/>
      <c r="J2210" s="355"/>
    </row>
    <row r="2211" spans="1:10" ht="21.75" thickBot="1" x14ac:dyDescent="0.4">
      <c r="A2211" s="355"/>
      <c r="B2211" s="355"/>
      <c r="C2211" s="355"/>
      <c r="D2211" s="355"/>
      <c r="E2211" s="355"/>
      <c r="F2211" s="355"/>
      <c r="G2211" s="355"/>
      <c r="H2211" s="355"/>
      <c r="I2211" s="355"/>
      <c r="J2211" s="355"/>
    </row>
    <row r="2212" spans="1:10" ht="21.75" thickBot="1" x14ac:dyDescent="0.4">
      <c r="A2212" s="368" t="s">
        <v>275</v>
      </c>
      <c r="B2212" s="369"/>
      <c r="C2212" s="370"/>
      <c r="D2212" s="355"/>
      <c r="E2212" s="355"/>
      <c r="F2212" s="355"/>
      <c r="G2212" s="355"/>
      <c r="H2212" s="355"/>
      <c r="I2212" s="355"/>
      <c r="J2212" s="355"/>
    </row>
    <row r="2213" spans="1:10" ht="21.75" thickBot="1" x14ac:dyDescent="0.4">
      <c r="A2213" s="368" t="s">
        <v>276</v>
      </c>
      <c r="B2213" s="369"/>
      <c r="C2213" s="370"/>
      <c r="D2213" s="355"/>
      <c r="E2213" s="355"/>
      <c r="F2213" s="355"/>
      <c r="G2213" s="355"/>
      <c r="H2213" s="355"/>
      <c r="I2213" s="355"/>
      <c r="J2213" s="355"/>
    </row>
    <row r="2214" spans="1:10" ht="21.75" thickBot="1" x14ac:dyDescent="0.4">
      <c r="A2214" s="368" t="s">
        <v>277</v>
      </c>
      <c r="B2214" s="369"/>
      <c r="C2214" s="371"/>
      <c r="D2214" s="355"/>
      <c r="E2214" s="355"/>
      <c r="F2214" s="355"/>
      <c r="G2214" s="355"/>
      <c r="H2214" s="355"/>
      <c r="I2214" s="355"/>
      <c r="J2214" s="355"/>
    </row>
    <row r="2215" spans="1:10" ht="21.75" thickBot="1" x14ac:dyDescent="0.4">
      <c r="A2215" s="368" t="s">
        <v>278</v>
      </c>
      <c r="B2215" s="369"/>
      <c r="C2215" s="370"/>
      <c r="D2215" s="355"/>
      <c r="E2215" s="355"/>
      <c r="F2215" s="355"/>
      <c r="G2215" s="355"/>
      <c r="H2215" s="355"/>
      <c r="I2215" s="355"/>
      <c r="J2215" s="355"/>
    </row>
    <row r="2216" spans="1:10" ht="21.75" thickBot="1" x14ac:dyDescent="0.4">
      <c r="A2216" s="368" t="s">
        <v>279</v>
      </c>
      <c r="B2216" s="369"/>
      <c r="C2216" s="372"/>
      <c r="D2216" s="814" t="s">
        <v>280</v>
      </c>
      <c r="E2216" s="815"/>
      <c r="F2216" s="373" t="str">
        <f>IF(B2212&gt;0,B2216/B2212,"")</f>
        <v/>
      </c>
      <c r="G2216" s="368" t="s">
        <v>281</v>
      </c>
      <c r="H2216" s="374"/>
      <c r="I2216" s="375" t="str">
        <f>IF(B2212&gt;0,(F2216-F2217)/F2217,"")</f>
        <v/>
      </c>
      <c r="J2216" s="355"/>
    </row>
    <row r="2217" spans="1:10" ht="21.75" thickBot="1" x14ac:dyDescent="0.4">
      <c r="A2217" s="368" t="s">
        <v>282</v>
      </c>
      <c r="B2217" s="369"/>
      <c r="C2217" s="372"/>
      <c r="D2217" s="814" t="s">
        <v>280</v>
      </c>
      <c r="E2217" s="815"/>
      <c r="F2217" s="373" t="str">
        <f>IF(B2213&gt;0,B2217/B2213,"")</f>
        <v/>
      </c>
      <c r="G2217" s="376"/>
      <c r="H2217" s="377"/>
      <c r="I2217" s="378"/>
      <c r="J2217" s="355"/>
    </row>
    <row r="2218" spans="1:10" ht="21.75" thickBot="1" x14ac:dyDescent="0.4">
      <c r="A2218" s="368" t="s">
        <v>283</v>
      </c>
      <c r="B2218" s="369"/>
      <c r="C2218" s="372"/>
      <c r="D2218" s="814" t="s">
        <v>280</v>
      </c>
      <c r="E2218" s="815"/>
      <c r="F2218" s="373" t="str">
        <f>IF(B2214&gt;0,B2218/B2214,"")</f>
        <v/>
      </c>
      <c r="G2218" s="368" t="s">
        <v>284</v>
      </c>
      <c r="H2218" s="374"/>
      <c r="I2218" s="375" t="str">
        <f>IF(B2213&gt;0,(F2218-F2217)/F2217,"")</f>
        <v/>
      </c>
      <c r="J2218" s="355"/>
    </row>
    <row r="2219" spans="1:10" ht="21.75" thickBot="1" x14ac:dyDescent="0.4">
      <c r="A2219" s="368" t="s">
        <v>285</v>
      </c>
      <c r="B2219" s="369"/>
      <c r="C2219" s="372"/>
      <c r="D2219" s="814" t="s">
        <v>280</v>
      </c>
      <c r="E2219" s="815"/>
      <c r="F2219" s="373" t="str">
        <f>IF(B2215&gt;0,B2219/B2215,"")</f>
        <v/>
      </c>
      <c r="G2219" s="368" t="s">
        <v>286</v>
      </c>
      <c r="H2219" s="374"/>
      <c r="I2219" s="375" t="str">
        <f>IF(B2214&gt;0,(F2219-F2217)/F2217,"")</f>
        <v/>
      </c>
      <c r="J2219" s="355"/>
    </row>
    <row r="2220" spans="1:10" ht="21.75" thickBot="1" x14ac:dyDescent="0.4">
      <c r="A2220" s="368" t="s">
        <v>287</v>
      </c>
      <c r="B2220" s="369"/>
      <c r="C2220" s="372"/>
      <c r="D2220" s="814" t="s">
        <v>288</v>
      </c>
      <c r="E2220" s="815"/>
      <c r="F2220" s="373" t="str">
        <f>IF(B2216&gt;0,B2220/B2212,"")</f>
        <v/>
      </c>
      <c r="G2220" s="368" t="s">
        <v>281</v>
      </c>
      <c r="H2220" s="374"/>
      <c r="I2220" s="375" t="str">
        <f>IF(B2216&gt;0,(F2220-F2221)/F2221,"")</f>
        <v/>
      </c>
      <c r="J2220" s="355"/>
    </row>
    <row r="2221" spans="1:10" ht="21.75" thickBot="1" x14ac:dyDescent="0.4">
      <c r="A2221" s="368" t="s">
        <v>289</v>
      </c>
      <c r="B2221" s="369"/>
      <c r="C2221" s="372"/>
      <c r="D2221" s="816" t="s">
        <v>288</v>
      </c>
      <c r="E2221" s="817"/>
      <c r="F2221" s="373" t="str">
        <f>IF(B2217&gt;0,B2221/B2213,"")</f>
        <v/>
      </c>
      <c r="G2221" s="379"/>
      <c r="H2221" s="372"/>
      <c r="I2221" s="380"/>
      <c r="J2221" s="355"/>
    </row>
    <row r="2222" spans="1:10" ht="21.75" thickBot="1" x14ac:dyDescent="0.4">
      <c r="A2222" s="368" t="s">
        <v>290</v>
      </c>
      <c r="B2222" s="369"/>
      <c r="C2222" s="372"/>
      <c r="D2222" s="814" t="s">
        <v>288</v>
      </c>
      <c r="E2222" s="815"/>
      <c r="F2222" s="373" t="str">
        <f>IF(B2218&gt;0,B2222/B2214,"")</f>
        <v/>
      </c>
      <c r="G2222" s="368" t="s">
        <v>284</v>
      </c>
      <c r="H2222" s="374"/>
      <c r="I2222" s="375" t="str">
        <f>IF(B2217&gt;0,(F2222-F2221)/F2221,"")</f>
        <v/>
      </c>
      <c r="J2222" s="355"/>
    </row>
    <row r="2223" spans="1:10" ht="21.75" thickBot="1" x14ac:dyDescent="0.4">
      <c r="A2223" s="368" t="s">
        <v>291</v>
      </c>
      <c r="B2223" s="369"/>
      <c r="C2223" s="372"/>
      <c r="D2223" s="814" t="s">
        <v>288</v>
      </c>
      <c r="E2223" s="815"/>
      <c r="F2223" s="373" t="str">
        <f>IF(B2219&gt;0,B2223/B2215,"")</f>
        <v/>
      </c>
      <c r="G2223" s="368" t="s">
        <v>286</v>
      </c>
      <c r="H2223" s="374"/>
      <c r="I2223" s="375" t="str">
        <f>IF(B2218&gt;0,(F2223-F2221)/F2221,"")</f>
        <v/>
      </c>
      <c r="J2223" s="355"/>
    </row>
    <row r="2224" spans="1:10" ht="21.75" thickBot="1" x14ac:dyDescent="0.4">
      <c r="A2224" s="368" t="s">
        <v>292</v>
      </c>
      <c r="B2224" s="381"/>
      <c r="C2224" s="372"/>
      <c r="D2224" s="368" t="s">
        <v>281</v>
      </c>
      <c r="E2224" s="374"/>
      <c r="F2224" s="375" t="str">
        <f>IF(B2224&gt;0,(B2224-B2225)/B2225,"")</f>
        <v/>
      </c>
      <c r="G2224" s="355"/>
      <c r="H2224" s="355"/>
      <c r="I2224" s="355"/>
      <c r="J2224" s="355"/>
    </row>
    <row r="2225" spans="1:10" ht="21.75" thickBot="1" x14ac:dyDescent="0.4">
      <c r="A2225" s="368" t="s">
        <v>293</v>
      </c>
      <c r="B2225" s="381"/>
      <c r="C2225" s="372"/>
      <c r="D2225" s="382"/>
      <c r="E2225" s="372"/>
      <c r="F2225" s="380"/>
      <c r="G2225" s="355"/>
      <c r="H2225" s="355"/>
      <c r="I2225" s="355"/>
      <c r="J2225" s="355"/>
    </row>
    <row r="2226" spans="1:10" ht="21.75" thickBot="1" x14ac:dyDescent="0.4">
      <c r="A2226" s="368" t="s">
        <v>294</v>
      </c>
      <c r="B2226" s="381"/>
      <c r="C2226" s="372"/>
      <c r="D2226" s="368" t="s">
        <v>284</v>
      </c>
      <c r="E2226" s="374"/>
      <c r="F2226" s="375" t="str">
        <f>IF(B2226&gt;0,(B2226-B2225)/B2225,"")</f>
        <v/>
      </c>
      <c r="G2226" s="355"/>
      <c r="H2226" s="355"/>
      <c r="I2226" s="355"/>
      <c r="J2226" s="355"/>
    </row>
    <row r="2227" spans="1:10" ht="21.75" thickBot="1" x14ac:dyDescent="0.4">
      <c r="A2227" s="368" t="s">
        <v>295</v>
      </c>
      <c r="B2227" s="381"/>
      <c r="C2227" s="372"/>
      <c r="D2227" s="368" t="s">
        <v>286</v>
      </c>
      <c r="E2227" s="374"/>
      <c r="F2227" s="375" t="str">
        <f>IF(B2227&gt;0,(B2227-B2225)/B2225,"")</f>
        <v/>
      </c>
      <c r="G2227" s="355"/>
      <c r="H2227" s="355"/>
      <c r="I2227" s="355"/>
      <c r="J2227" s="355"/>
    </row>
    <row r="2228" spans="1:10" ht="21.75" thickBot="1" x14ac:dyDescent="0.4">
      <c r="A2228" s="355"/>
      <c r="B2228" s="355"/>
      <c r="C2228" s="355"/>
      <c r="D2228" s="355"/>
      <c r="E2228" s="355"/>
      <c r="F2228" s="383"/>
      <c r="G2228" s="355"/>
      <c r="H2228" s="823" t="s">
        <v>296</v>
      </c>
      <c r="I2228" s="823"/>
      <c r="J2228" s="355"/>
    </row>
    <row r="2229" spans="1:10" ht="21.75" thickBot="1" x14ac:dyDescent="0.4">
      <c r="A2229" s="368" t="s">
        <v>297</v>
      </c>
      <c r="B2229" s="820"/>
      <c r="C2229" s="821"/>
      <c r="D2229" s="821"/>
      <c r="E2229" s="821"/>
      <c r="F2229" s="821"/>
      <c r="G2229" s="822"/>
      <c r="H2229" s="819"/>
      <c r="I2229" s="819"/>
      <c r="J2229" s="355"/>
    </row>
    <row r="2230" spans="1:10" ht="21.75" thickBot="1" x14ac:dyDescent="0.4">
      <c r="A2230" s="368" t="s">
        <v>299</v>
      </c>
      <c r="B2230" s="820"/>
      <c r="C2230" s="821"/>
      <c r="D2230" s="821"/>
      <c r="E2230" s="821"/>
      <c r="F2230" s="821"/>
      <c r="G2230" s="822"/>
      <c r="H2230" s="819"/>
      <c r="I2230" s="819"/>
      <c r="J2230" s="355"/>
    </row>
    <row r="2231" spans="1:10" ht="21.75" thickBot="1" x14ac:dyDescent="0.4">
      <c r="A2231" s="368" t="s">
        <v>301</v>
      </c>
      <c r="B2231" s="820"/>
      <c r="C2231" s="821"/>
      <c r="D2231" s="821"/>
      <c r="E2231" s="821"/>
      <c r="F2231" s="821"/>
      <c r="G2231" s="822"/>
      <c r="H2231" s="819"/>
      <c r="I2231" s="819"/>
      <c r="J2231" s="355"/>
    </row>
    <row r="2232" spans="1:10" ht="21.75" thickBot="1" x14ac:dyDescent="0.4">
      <c r="A2232" s="368" t="s">
        <v>302</v>
      </c>
      <c r="B2232" s="820"/>
      <c r="C2232" s="821"/>
      <c r="D2232" s="821"/>
      <c r="E2232" s="821"/>
      <c r="F2232" s="821"/>
      <c r="G2232" s="822"/>
      <c r="H2232" s="819"/>
      <c r="I2232" s="819"/>
      <c r="J2232" s="355"/>
    </row>
    <row r="2233" spans="1:10" ht="21.75" thickBot="1" x14ac:dyDescent="0.4">
      <c r="A2233" s="368" t="s">
        <v>303</v>
      </c>
      <c r="B2233" s="820"/>
      <c r="C2233" s="821"/>
      <c r="D2233" s="821"/>
      <c r="E2233" s="821"/>
      <c r="F2233" s="821"/>
      <c r="G2233" s="822"/>
      <c r="H2233" s="819"/>
      <c r="I2233" s="819"/>
      <c r="J2233" s="355"/>
    </row>
    <row r="2234" spans="1:10" ht="21.75" thickBot="1" x14ac:dyDescent="0.4">
      <c r="A2234" s="368" t="s">
        <v>305</v>
      </c>
      <c r="B2234" s="820"/>
      <c r="C2234" s="821"/>
      <c r="D2234" s="821"/>
      <c r="E2234" s="821"/>
      <c r="F2234" s="821"/>
      <c r="G2234" s="822"/>
      <c r="H2234" s="819"/>
      <c r="I2234" s="819"/>
      <c r="J2234" s="355"/>
    </row>
    <row r="2235" spans="1:10" ht="36" x14ac:dyDescent="0.35">
      <c r="A2235" s="818" t="str">
        <f>CONCATENATE("Voluntário",J2235)</f>
        <v>Voluntário78</v>
      </c>
      <c r="B2235" s="818"/>
      <c r="C2235" s="818"/>
      <c r="D2235" s="818"/>
      <c r="E2235" s="818"/>
      <c r="F2235" s="818"/>
      <c r="G2235" s="818"/>
      <c r="H2235" s="818"/>
      <c r="I2235" s="818"/>
      <c r="J2235" s="355">
        <f>J2206+1</f>
        <v>78</v>
      </c>
    </row>
    <row r="2236" spans="1:10" ht="21" x14ac:dyDescent="0.35">
      <c r="A2236" s="355"/>
      <c r="B2236" s="355"/>
      <c r="C2236" s="355"/>
      <c r="D2236" s="355"/>
      <c r="E2236" s="355"/>
      <c r="F2236" s="355"/>
      <c r="G2236" s="355"/>
      <c r="H2236" s="355"/>
      <c r="I2236" s="355"/>
      <c r="J2236" s="355"/>
    </row>
    <row r="2237" spans="1:10" ht="21" x14ac:dyDescent="0.35">
      <c r="A2237" s="356" t="s">
        <v>271</v>
      </c>
      <c r="B2237" s="819"/>
      <c r="C2237" s="819"/>
      <c r="D2237" s="819"/>
      <c r="E2237" s="819"/>
      <c r="F2237" s="819"/>
      <c r="G2237" s="819"/>
      <c r="H2237" s="819"/>
      <c r="I2237" s="819"/>
      <c r="J2237" s="355"/>
    </row>
    <row r="2238" spans="1:10" ht="21" x14ac:dyDescent="0.35">
      <c r="A2238" s="356" t="s">
        <v>272</v>
      </c>
      <c r="B2238" s="819"/>
      <c r="C2238" s="819"/>
      <c r="D2238" s="819"/>
      <c r="E2238" s="819"/>
      <c r="F2238" s="819"/>
      <c r="G2238" s="819"/>
      <c r="H2238" s="819"/>
      <c r="I2238" s="819"/>
      <c r="J2238" s="355"/>
    </row>
    <row r="2239" spans="1:10" ht="21" x14ac:dyDescent="0.35">
      <c r="A2239" s="356" t="s">
        <v>273</v>
      </c>
      <c r="B2239" s="819"/>
      <c r="C2239" s="819"/>
      <c r="D2239" s="819"/>
      <c r="E2239" s="819"/>
      <c r="F2239" s="819"/>
      <c r="G2239" s="819"/>
      <c r="H2239" s="819"/>
      <c r="I2239" s="819"/>
      <c r="J2239" s="355"/>
    </row>
    <row r="2240" spans="1:10" ht="21.75" thickBot="1" x14ac:dyDescent="0.4">
      <c r="A2240" s="355"/>
      <c r="B2240" s="355"/>
      <c r="C2240" s="355"/>
      <c r="D2240" s="355"/>
      <c r="E2240" s="355"/>
      <c r="F2240" s="355"/>
      <c r="G2240" s="355"/>
      <c r="H2240" s="355"/>
      <c r="I2240" s="355"/>
      <c r="J2240" s="355"/>
    </row>
    <row r="2241" spans="1:10" ht="21.75" thickBot="1" x14ac:dyDescent="0.4">
      <c r="A2241" s="368" t="s">
        <v>275</v>
      </c>
      <c r="B2241" s="369"/>
      <c r="C2241" s="370"/>
      <c r="D2241" s="355"/>
      <c r="E2241" s="355"/>
      <c r="F2241" s="355"/>
      <c r="G2241" s="355"/>
      <c r="H2241" s="355"/>
      <c r="I2241" s="355"/>
      <c r="J2241" s="355"/>
    </row>
    <row r="2242" spans="1:10" ht="21.75" thickBot="1" x14ac:dyDescent="0.4">
      <c r="A2242" s="368" t="s">
        <v>276</v>
      </c>
      <c r="B2242" s="369"/>
      <c r="C2242" s="370"/>
      <c r="D2242" s="355"/>
      <c r="E2242" s="355"/>
      <c r="F2242" s="355"/>
      <c r="G2242" s="355"/>
      <c r="H2242" s="355"/>
      <c r="I2242" s="355"/>
      <c r="J2242" s="355"/>
    </row>
    <row r="2243" spans="1:10" ht="21.75" thickBot="1" x14ac:dyDescent="0.4">
      <c r="A2243" s="368" t="s">
        <v>277</v>
      </c>
      <c r="B2243" s="369"/>
      <c r="C2243" s="371"/>
      <c r="D2243" s="355"/>
      <c r="E2243" s="355"/>
      <c r="F2243" s="355"/>
      <c r="G2243" s="355"/>
      <c r="H2243" s="355"/>
      <c r="I2243" s="355"/>
      <c r="J2243" s="355"/>
    </row>
    <row r="2244" spans="1:10" ht="21.75" thickBot="1" x14ac:dyDescent="0.4">
      <c r="A2244" s="368" t="s">
        <v>278</v>
      </c>
      <c r="B2244" s="369"/>
      <c r="C2244" s="370"/>
      <c r="D2244" s="355"/>
      <c r="E2244" s="355"/>
      <c r="F2244" s="355"/>
      <c r="G2244" s="355"/>
      <c r="H2244" s="355"/>
      <c r="I2244" s="355"/>
      <c r="J2244" s="355"/>
    </row>
    <row r="2245" spans="1:10" ht="21.75" thickBot="1" x14ac:dyDescent="0.4">
      <c r="A2245" s="368" t="s">
        <v>279</v>
      </c>
      <c r="B2245" s="369"/>
      <c r="C2245" s="372"/>
      <c r="D2245" s="814" t="s">
        <v>280</v>
      </c>
      <c r="E2245" s="815"/>
      <c r="F2245" s="373" t="str">
        <f>IF(B2241&gt;0,B2245/B2241,"")</f>
        <v/>
      </c>
      <c r="G2245" s="368" t="s">
        <v>281</v>
      </c>
      <c r="H2245" s="374"/>
      <c r="I2245" s="375" t="str">
        <f>IF(B2241&gt;0,(F2245-F2246)/F2246,"")</f>
        <v/>
      </c>
      <c r="J2245" s="355"/>
    </row>
    <row r="2246" spans="1:10" ht="21.75" thickBot="1" x14ac:dyDescent="0.4">
      <c r="A2246" s="368" t="s">
        <v>282</v>
      </c>
      <c r="B2246" s="369"/>
      <c r="C2246" s="372"/>
      <c r="D2246" s="814" t="s">
        <v>280</v>
      </c>
      <c r="E2246" s="815"/>
      <c r="F2246" s="373" t="str">
        <f>IF(B2242&gt;0,B2246/B2242,"")</f>
        <v/>
      </c>
      <c r="G2246" s="376"/>
      <c r="H2246" s="377"/>
      <c r="I2246" s="378"/>
      <c r="J2246" s="355"/>
    </row>
    <row r="2247" spans="1:10" ht="21.75" thickBot="1" x14ac:dyDescent="0.4">
      <c r="A2247" s="368" t="s">
        <v>283</v>
      </c>
      <c r="B2247" s="369"/>
      <c r="C2247" s="372"/>
      <c r="D2247" s="814" t="s">
        <v>280</v>
      </c>
      <c r="E2247" s="815"/>
      <c r="F2247" s="373" t="str">
        <f>IF(B2243&gt;0,B2247/B2243,"")</f>
        <v/>
      </c>
      <c r="G2247" s="368" t="s">
        <v>284</v>
      </c>
      <c r="H2247" s="374"/>
      <c r="I2247" s="375" t="str">
        <f>IF(B2242&gt;0,(F2247-F2246)/F2246,"")</f>
        <v/>
      </c>
      <c r="J2247" s="355"/>
    </row>
    <row r="2248" spans="1:10" ht="21.75" thickBot="1" x14ac:dyDescent="0.4">
      <c r="A2248" s="368" t="s">
        <v>285</v>
      </c>
      <c r="B2248" s="369"/>
      <c r="C2248" s="372"/>
      <c r="D2248" s="814" t="s">
        <v>280</v>
      </c>
      <c r="E2248" s="815"/>
      <c r="F2248" s="373" t="str">
        <f>IF(B2244&gt;0,B2248/B2244,"")</f>
        <v/>
      </c>
      <c r="G2248" s="368" t="s">
        <v>286</v>
      </c>
      <c r="H2248" s="374"/>
      <c r="I2248" s="375" t="str">
        <f>IF(B2243&gt;0,(F2248-F2246)/F2246,"")</f>
        <v/>
      </c>
      <c r="J2248" s="355"/>
    </row>
    <row r="2249" spans="1:10" ht="21.75" thickBot="1" x14ac:dyDescent="0.4">
      <c r="A2249" s="368" t="s">
        <v>287</v>
      </c>
      <c r="B2249" s="369"/>
      <c r="C2249" s="372"/>
      <c r="D2249" s="814" t="s">
        <v>288</v>
      </c>
      <c r="E2249" s="815"/>
      <c r="F2249" s="373" t="str">
        <f>IF(B2245&gt;0,B2249/B2241,"")</f>
        <v/>
      </c>
      <c r="G2249" s="368" t="s">
        <v>281</v>
      </c>
      <c r="H2249" s="374"/>
      <c r="I2249" s="375" t="str">
        <f>IF(B2245&gt;0,(F2249-F2250)/F2250,"")</f>
        <v/>
      </c>
      <c r="J2249" s="355"/>
    </row>
    <row r="2250" spans="1:10" ht="21.75" thickBot="1" x14ac:dyDescent="0.4">
      <c r="A2250" s="368" t="s">
        <v>289</v>
      </c>
      <c r="B2250" s="369"/>
      <c r="C2250" s="372"/>
      <c r="D2250" s="816" t="s">
        <v>288</v>
      </c>
      <c r="E2250" s="817"/>
      <c r="F2250" s="373" t="str">
        <f>IF(B2246&gt;0,B2250/B2242,"")</f>
        <v/>
      </c>
      <c r="G2250" s="379"/>
      <c r="H2250" s="372"/>
      <c r="I2250" s="380"/>
      <c r="J2250" s="355"/>
    </row>
    <row r="2251" spans="1:10" ht="21.75" thickBot="1" x14ac:dyDescent="0.4">
      <c r="A2251" s="368" t="s">
        <v>290</v>
      </c>
      <c r="B2251" s="369"/>
      <c r="C2251" s="372"/>
      <c r="D2251" s="814" t="s">
        <v>288</v>
      </c>
      <c r="E2251" s="815"/>
      <c r="F2251" s="373" t="str">
        <f>IF(B2247&gt;0,B2251/B2243,"")</f>
        <v/>
      </c>
      <c r="G2251" s="368" t="s">
        <v>284</v>
      </c>
      <c r="H2251" s="374"/>
      <c r="I2251" s="375" t="str">
        <f>IF(B2246&gt;0,(F2251-F2250)/F2250,"")</f>
        <v/>
      </c>
      <c r="J2251" s="355"/>
    </row>
    <row r="2252" spans="1:10" ht="21.75" thickBot="1" x14ac:dyDescent="0.4">
      <c r="A2252" s="368" t="s">
        <v>291</v>
      </c>
      <c r="B2252" s="369"/>
      <c r="C2252" s="372"/>
      <c r="D2252" s="814" t="s">
        <v>288</v>
      </c>
      <c r="E2252" s="815"/>
      <c r="F2252" s="373" t="str">
        <f>IF(B2248&gt;0,B2252/B2244,"")</f>
        <v/>
      </c>
      <c r="G2252" s="368" t="s">
        <v>286</v>
      </c>
      <c r="H2252" s="374"/>
      <c r="I2252" s="375" t="str">
        <f>IF(B2247&gt;0,(F2252-F2250)/F2250,"")</f>
        <v/>
      </c>
      <c r="J2252" s="355"/>
    </row>
    <row r="2253" spans="1:10" ht="21.75" thickBot="1" x14ac:dyDescent="0.4">
      <c r="A2253" s="368" t="s">
        <v>292</v>
      </c>
      <c r="B2253" s="381"/>
      <c r="C2253" s="372"/>
      <c r="D2253" s="368" t="s">
        <v>281</v>
      </c>
      <c r="E2253" s="374"/>
      <c r="F2253" s="375" t="str">
        <f>IF(B2253&gt;0,(B2253-B2254)/B2254,"")</f>
        <v/>
      </c>
      <c r="G2253" s="355"/>
      <c r="H2253" s="355"/>
      <c r="I2253" s="355"/>
      <c r="J2253" s="355"/>
    </row>
    <row r="2254" spans="1:10" ht="21.75" thickBot="1" x14ac:dyDescent="0.4">
      <c r="A2254" s="368" t="s">
        <v>293</v>
      </c>
      <c r="B2254" s="381"/>
      <c r="C2254" s="372"/>
      <c r="D2254" s="382"/>
      <c r="E2254" s="372"/>
      <c r="F2254" s="380"/>
      <c r="G2254" s="355"/>
      <c r="H2254" s="355"/>
      <c r="I2254" s="355"/>
      <c r="J2254" s="355"/>
    </row>
    <row r="2255" spans="1:10" ht="21.75" thickBot="1" x14ac:dyDescent="0.4">
      <c r="A2255" s="368" t="s">
        <v>294</v>
      </c>
      <c r="B2255" s="381"/>
      <c r="C2255" s="372"/>
      <c r="D2255" s="368" t="s">
        <v>284</v>
      </c>
      <c r="E2255" s="374"/>
      <c r="F2255" s="375" t="str">
        <f>IF(B2255&gt;0,(B2255-B2254)/B2254,"")</f>
        <v/>
      </c>
      <c r="G2255" s="355"/>
      <c r="H2255" s="355"/>
      <c r="I2255" s="355"/>
      <c r="J2255" s="355"/>
    </row>
    <row r="2256" spans="1:10" ht="21.75" thickBot="1" x14ac:dyDescent="0.4">
      <c r="A2256" s="368" t="s">
        <v>295</v>
      </c>
      <c r="B2256" s="381"/>
      <c r="C2256" s="372"/>
      <c r="D2256" s="368" t="s">
        <v>286</v>
      </c>
      <c r="E2256" s="374"/>
      <c r="F2256" s="375" t="str">
        <f>IF(B2256&gt;0,(B2256-B2254)/B2254,"")</f>
        <v/>
      </c>
      <c r="G2256" s="355"/>
      <c r="H2256" s="355"/>
      <c r="I2256" s="355"/>
      <c r="J2256" s="355"/>
    </row>
    <row r="2257" spans="1:10" ht="21.75" thickBot="1" x14ac:dyDescent="0.4">
      <c r="A2257" s="355"/>
      <c r="B2257" s="355"/>
      <c r="C2257" s="355"/>
      <c r="D2257" s="355"/>
      <c r="E2257" s="355"/>
      <c r="F2257" s="383"/>
      <c r="G2257" s="355"/>
      <c r="H2257" s="823" t="s">
        <v>296</v>
      </c>
      <c r="I2257" s="823"/>
      <c r="J2257" s="355"/>
    </row>
    <row r="2258" spans="1:10" ht="21.75" thickBot="1" x14ac:dyDescent="0.4">
      <c r="A2258" s="368" t="s">
        <v>297</v>
      </c>
      <c r="B2258" s="820"/>
      <c r="C2258" s="821"/>
      <c r="D2258" s="821"/>
      <c r="E2258" s="821"/>
      <c r="F2258" s="821"/>
      <c r="G2258" s="822"/>
      <c r="H2258" s="819"/>
      <c r="I2258" s="819"/>
      <c r="J2258" s="355"/>
    </row>
    <row r="2259" spans="1:10" ht="21.75" thickBot="1" x14ac:dyDescent="0.4">
      <c r="A2259" s="368" t="s">
        <v>299</v>
      </c>
      <c r="B2259" s="820"/>
      <c r="C2259" s="821"/>
      <c r="D2259" s="821"/>
      <c r="E2259" s="821"/>
      <c r="F2259" s="821"/>
      <c r="G2259" s="822"/>
      <c r="H2259" s="819"/>
      <c r="I2259" s="819"/>
      <c r="J2259" s="355"/>
    </row>
    <row r="2260" spans="1:10" ht="21.75" thickBot="1" x14ac:dyDescent="0.4">
      <c r="A2260" s="368" t="s">
        <v>301</v>
      </c>
      <c r="B2260" s="820"/>
      <c r="C2260" s="821"/>
      <c r="D2260" s="821"/>
      <c r="E2260" s="821"/>
      <c r="F2260" s="821"/>
      <c r="G2260" s="822"/>
      <c r="H2260" s="819"/>
      <c r="I2260" s="819"/>
      <c r="J2260" s="355"/>
    </row>
    <row r="2261" spans="1:10" ht="21.75" thickBot="1" x14ac:dyDescent="0.4">
      <c r="A2261" s="368" t="s">
        <v>302</v>
      </c>
      <c r="B2261" s="820"/>
      <c r="C2261" s="821"/>
      <c r="D2261" s="821"/>
      <c r="E2261" s="821"/>
      <c r="F2261" s="821"/>
      <c r="G2261" s="822"/>
      <c r="H2261" s="819"/>
      <c r="I2261" s="819"/>
      <c r="J2261" s="355"/>
    </row>
    <row r="2262" spans="1:10" ht="21.75" thickBot="1" x14ac:dyDescent="0.4">
      <c r="A2262" s="368" t="s">
        <v>303</v>
      </c>
      <c r="B2262" s="820"/>
      <c r="C2262" s="821"/>
      <c r="D2262" s="821"/>
      <c r="E2262" s="821"/>
      <c r="F2262" s="821"/>
      <c r="G2262" s="822"/>
      <c r="H2262" s="819"/>
      <c r="I2262" s="819"/>
      <c r="J2262" s="355"/>
    </row>
    <row r="2263" spans="1:10" ht="21.75" thickBot="1" x14ac:dyDescent="0.4">
      <c r="A2263" s="368" t="s">
        <v>305</v>
      </c>
      <c r="B2263" s="820"/>
      <c r="C2263" s="821"/>
      <c r="D2263" s="821"/>
      <c r="E2263" s="821"/>
      <c r="F2263" s="821"/>
      <c r="G2263" s="822"/>
      <c r="H2263" s="819"/>
      <c r="I2263" s="819"/>
      <c r="J2263" s="355"/>
    </row>
    <row r="2264" spans="1:10" ht="36" x14ac:dyDescent="0.35">
      <c r="A2264" s="818" t="str">
        <f>CONCATENATE("Voluntário",J2264)</f>
        <v>Voluntário79</v>
      </c>
      <c r="B2264" s="818"/>
      <c r="C2264" s="818"/>
      <c r="D2264" s="818"/>
      <c r="E2264" s="818"/>
      <c r="F2264" s="818"/>
      <c r="G2264" s="818"/>
      <c r="H2264" s="818"/>
      <c r="I2264" s="818"/>
      <c r="J2264" s="355">
        <f>J2235+1</f>
        <v>79</v>
      </c>
    </row>
    <row r="2265" spans="1:10" ht="21" x14ac:dyDescent="0.35">
      <c r="A2265" s="355"/>
      <c r="B2265" s="355"/>
      <c r="C2265" s="355"/>
      <c r="D2265" s="355"/>
      <c r="E2265" s="355"/>
      <c r="F2265" s="355"/>
      <c r="G2265" s="355"/>
      <c r="H2265" s="355"/>
      <c r="I2265" s="355"/>
      <c r="J2265" s="355"/>
    </row>
    <row r="2266" spans="1:10" ht="21" x14ac:dyDescent="0.35">
      <c r="A2266" s="356" t="s">
        <v>271</v>
      </c>
      <c r="B2266" s="819"/>
      <c r="C2266" s="819"/>
      <c r="D2266" s="819"/>
      <c r="E2266" s="819"/>
      <c r="F2266" s="819"/>
      <c r="G2266" s="819"/>
      <c r="H2266" s="819"/>
      <c r="I2266" s="819"/>
      <c r="J2266" s="355"/>
    </row>
    <row r="2267" spans="1:10" ht="21" x14ac:dyDescent="0.35">
      <c r="A2267" s="356" t="s">
        <v>272</v>
      </c>
      <c r="B2267" s="819"/>
      <c r="C2267" s="819"/>
      <c r="D2267" s="819"/>
      <c r="E2267" s="819"/>
      <c r="F2267" s="819"/>
      <c r="G2267" s="819"/>
      <c r="H2267" s="819"/>
      <c r="I2267" s="819"/>
      <c r="J2267" s="355"/>
    </row>
    <row r="2268" spans="1:10" ht="21" x14ac:dyDescent="0.35">
      <c r="A2268" s="356" t="s">
        <v>273</v>
      </c>
      <c r="B2268" s="819"/>
      <c r="C2268" s="819"/>
      <c r="D2268" s="819"/>
      <c r="E2268" s="819"/>
      <c r="F2268" s="819"/>
      <c r="G2268" s="819"/>
      <c r="H2268" s="819"/>
      <c r="I2268" s="819"/>
      <c r="J2268" s="355"/>
    </row>
    <row r="2269" spans="1:10" ht="21.75" thickBot="1" x14ac:dyDescent="0.4">
      <c r="A2269" s="355"/>
      <c r="B2269" s="355"/>
      <c r="C2269" s="355"/>
      <c r="D2269" s="355"/>
      <c r="E2269" s="355"/>
      <c r="F2269" s="355"/>
      <c r="G2269" s="355"/>
      <c r="H2269" s="355"/>
      <c r="I2269" s="355"/>
      <c r="J2269" s="355"/>
    </row>
    <row r="2270" spans="1:10" ht="21.75" thickBot="1" x14ac:dyDescent="0.4">
      <c r="A2270" s="368" t="s">
        <v>275</v>
      </c>
      <c r="B2270" s="369"/>
      <c r="C2270" s="370"/>
      <c r="D2270" s="355"/>
      <c r="E2270" s="355"/>
      <c r="F2270" s="355"/>
      <c r="G2270" s="355"/>
      <c r="H2270" s="355"/>
      <c r="I2270" s="355"/>
      <c r="J2270" s="355"/>
    </row>
    <row r="2271" spans="1:10" ht="21.75" thickBot="1" x14ac:dyDescent="0.4">
      <c r="A2271" s="368" t="s">
        <v>276</v>
      </c>
      <c r="B2271" s="369"/>
      <c r="C2271" s="370"/>
      <c r="D2271" s="355"/>
      <c r="E2271" s="355"/>
      <c r="F2271" s="355"/>
      <c r="G2271" s="355"/>
      <c r="H2271" s="355"/>
      <c r="I2271" s="355"/>
      <c r="J2271" s="355"/>
    </row>
    <row r="2272" spans="1:10" ht="21.75" thickBot="1" x14ac:dyDescent="0.4">
      <c r="A2272" s="368" t="s">
        <v>277</v>
      </c>
      <c r="B2272" s="369"/>
      <c r="C2272" s="371"/>
      <c r="D2272" s="355"/>
      <c r="E2272" s="355"/>
      <c r="F2272" s="355"/>
      <c r="G2272" s="355"/>
      <c r="H2272" s="355"/>
      <c r="I2272" s="355"/>
      <c r="J2272" s="355"/>
    </row>
    <row r="2273" spans="1:10" ht="21.75" thickBot="1" x14ac:dyDescent="0.4">
      <c r="A2273" s="368" t="s">
        <v>278</v>
      </c>
      <c r="B2273" s="369"/>
      <c r="C2273" s="370"/>
      <c r="D2273" s="355"/>
      <c r="E2273" s="355"/>
      <c r="F2273" s="355"/>
      <c r="G2273" s="355"/>
      <c r="H2273" s="355"/>
      <c r="I2273" s="355"/>
      <c r="J2273" s="355"/>
    </row>
    <row r="2274" spans="1:10" ht="21.75" thickBot="1" x14ac:dyDescent="0.4">
      <c r="A2274" s="368" t="s">
        <v>279</v>
      </c>
      <c r="B2274" s="369"/>
      <c r="C2274" s="372"/>
      <c r="D2274" s="814" t="s">
        <v>280</v>
      </c>
      <c r="E2274" s="815"/>
      <c r="F2274" s="373" t="str">
        <f>IF(B2270&gt;0,B2274/B2270,"")</f>
        <v/>
      </c>
      <c r="G2274" s="368" t="s">
        <v>281</v>
      </c>
      <c r="H2274" s="374"/>
      <c r="I2274" s="375" t="str">
        <f>IF(B2270&gt;0,(F2274-F2275)/F2275,"")</f>
        <v/>
      </c>
      <c r="J2274" s="355"/>
    </row>
    <row r="2275" spans="1:10" ht="21.75" thickBot="1" x14ac:dyDescent="0.4">
      <c r="A2275" s="368" t="s">
        <v>282</v>
      </c>
      <c r="B2275" s="369"/>
      <c r="C2275" s="372"/>
      <c r="D2275" s="814" t="s">
        <v>280</v>
      </c>
      <c r="E2275" s="815"/>
      <c r="F2275" s="373" t="str">
        <f>IF(B2271&gt;0,B2275/B2271,"")</f>
        <v/>
      </c>
      <c r="G2275" s="376"/>
      <c r="H2275" s="377"/>
      <c r="I2275" s="378"/>
      <c r="J2275" s="355"/>
    </row>
    <row r="2276" spans="1:10" ht="21.75" thickBot="1" x14ac:dyDescent="0.4">
      <c r="A2276" s="368" t="s">
        <v>283</v>
      </c>
      <c r="B2276" s="369"/>
      <c r="C2276" s="372"/>
      <c r="D2276" s="814" t="s">
        <v>280</v>
      </c>
      <c r="E2276" s="815"/>
      <c r="F2276" s="373" t="str">
        <f>IF(B2272&gt;0,B2276/B2272,"")</f>
        <v/>
      </c>
      <c r="G2276" s="368" t="s">
        <v>284</v>
      </c>
      <c r="H2276" s="374"/>
      <c r="I2276" s="375" t="str">
        <f>IF(B2271&gt;0,(F2276-F2275)/F2275,"")</f>
        <v/>
      </c>
      <c r="J2276" s="355"/>
    </row>
    <row r="2277" spans="1:10" ht="21.75" thickBot="1" x14ac:dyDescent="0.4">
      <c r="A2277" s="368" t="s">
        <v>285</v>
      </c>
      <c r="B2277" s="369"/>
      <c r="C2277" s="372"/>
      <c r="D2277" s="814" t="s">
        <v>280</v>
      </c>
      <c r="E2277" s="815"/>
      <c r="F2277" s="373" t="str">
        <f>IF(B2273&gt;0,B2277/B2273,"")</f>
        <v/>
      </c>
      <c r="G2277" s="368" t="s">
        <v>286</v>
      </c>
      <c r="H2277" s="374"/>
      <c r="I2277" s="375" t="str">
        <f>IF(B2272&gt;0,(F2277-F2275)/F2275,"")</f>
        <v/>
      </c>
      <c r="J2277" s="355"/>
    </row>
    <row r="2278" spans="1:10" ht="21.75" thickBot="1" x14ac:dyDescent="0.4">
      <c r="A2278" s="368" t="s">
        <v>287</v>
      </c>
      <c r="B2278" s="369"/>
      <c r="C2278" s="372"/>
      <c r="D2278" s="814" t="s">
        <v>288</v>
      </c>
      <c r="E2278" s="815"/>
      <c r="F2278" s="373" t="str">
        <f>IF(B2274&gt;0,B2278/B2270,"")</f>
        <v/>
      </c>
      <c r="G2278" s="368" t="s">
        <v>281</v>
      </c>
      <c r="H2278" s="374"/>
      <c r="I2278" s="375" t="str">
        <f>IF(B2274&gt;0,(F2278-F2279)/F2279,"")</f>
        <v/>
      </c>
      <c r="J2278" s="355"/>
    </row>
    <row r="2279" spans="1:10" ht="21.75" thickBot="1" x14ac:dyDescent="0.4">
      <c r="A2279" s="368" t="s">
        <v>289</v>
      </c>
      <c r="B2279" s="369"/>
      <c r="C2279" s="372"/>
      <c r="D2279" s="816" t="s">
        <v>288</v>
      </c>
      <c r="E2279" s="817"/>
      <c r="F2279" s="373" t="str">
        <f>IF(B2275&gt;0,B2279/B2271,"")</f>
        <v/>
      </c>
      <c r="G2279" s="379"/>
      <c r="H2279" s="372"/>
      <c r="I2279" s="380"/>
      <c r="J2279" s="355"/>
    </row>
    <row r="2280" spans="1:10" ht="21.75" thickBot="1" x14ac:dyDescent="0.4">
      <c r="A2280" s="368" t="s">
        <v>290</v>
      </c>
      <c r="B2280" s="369"/>
      <c r="C2280" s="372"/>
      <c r="D2280" s="814" t="s">
        <v>288</v>
      </c>
      <c r="E2280" s="815"/>
      <c r="F2280" s="373" t="str">
        <f>IF(B2276&gt;0,B2280/B2272,"")</f>
        <v/>
      </c>
      <c r="G2280" s="368" t="s">
        <v>284</v>
      </c>
      <c r="H2280" s="374"/>
      <c r="I2280" s="375" t="str">
        <f>IF(B2275&gt;0,(F2280-F2279)/F2279,"")</f>
        <v/>
      </c>
      <c r="J2280" s="355"/>
    </row>
    <row r="2281" spans="1:10" ht="21.75" thickBot="1" x14ac:dyDescent="0.4">
      <c r="A2281" s="368" t="s">
        <v>291</v>
      </c>
      <c r="B2281" s="369"/>
      <c r="C2281" s="372"/>
      <c r="D2281" s="814" t="s">
        <v>288</v>
      </c>
      <c r="E2281" s="815"/>
      <c r="F2281" s="373" t="str">
        <f>IF(B2277&gt;0,B2281/B2273,"")</f>
        <v/>
      </c>
      <c r="G2281" s="368" t="s">
        <v>286</v>
      </c>
      <c r="H2281" s="374"/>
      <c r="I2281" s="375" t="str">
        <f>IF(B2276&gt;0,(F2281-F2279)/F2279,"")</f>
        <v/>
      </c>
      <c r="J2281" s="355"/>
    </row>
    <row r="2282" spans="1:10" ht="21.75" thickBot="1" x14ac:dyDescent="0.4">
      <c r="A2282" s="368" t="s">
        <v>292</v>
      </c>
      <c r="B2282" s="381"/>
      <c r="C2282" s="372"/>
      <c r="D2282" s="368" t="s">
        <v>281</v>
      </c>
      <c r="E2282" s="374"/>
      <c r="F2282" s="375" t="str">
        <f>IF(B2282&gt;0,(B2282-B2283)/B2283,"")</f>
        <v/>
      </c>
      <c r="G2282" s="355"/>
      <c r="H2282" s="355"/>
      <c r="I2282" s="355"/>
      <c r="J2282" s="355"/>
    </row>
    <row r="2283" spans="1:10" ht="21.75" thickBot="1" x14ac:dyDescent="0.4">
      <c r="A2283" s="368" t="s">
        <v>293</v>
      </c>
      <c r="B2283" s="381"/>
      <c r="C2283" s="372"/>
      <c r="D2283" s="382"/>
      <c r="E2283" s="372"/>
      <c r="F2283" s="380"/>
      <c r="G2283" s="355"/>
      <c r="H2283" s="355"/>
      <c r="I2283" s="355"/>
      <c r="J2283" s="355"/>
    </row>
    <row r="2284" spans="1:10" ht="21.75" thickBot="1" x14ac:dyDescent="0.4">
      <c r="A2284" s="368" t="s">
        <v>294</v>
      </c>
      <c r="B2284" s="381"/>
      <c r="C2284" s="372"/>
      <c r="D2284" s="368" t="s">
        <v>284</v>
      </c>
      <c r="E2284" s="374"/>
      <c r="F2284" s="375" t="str">
        <f>IF(B2284&gt;0,(B2284-B2283)/B2283,"")</f>
        <v/>
      </c>
      <c r="G2284" s="355"/>
      <c r="H2284" s="355"/>
      <c r="I2284" s="355"/>
      <c r="J2284" s="355"/>
    </row>
    <row r="2285" spans="1:10" ht="21.75" thickBot="1" x14ac:dyDescent="0.4">
      <c r="A2285" s="368" t="s">
        <v>295</v>
      </c>
      <c r="B2285" s="381"/>
      <c r="C2285" s="372"/>
      <c r="D2285" s="368" t="s">
        <v>286</v>
      </c>
      <c r="E2285" s="374"/>
      <c r="F2285" s="375" t="str">
        <f>IF(B2285&gt;0,(B2285-B2283)/B2283,"")</f>
        <v/>
      </c>
      <c r="G2285" s="355"/>
      <c r="H2285" s="355"/>
      <c r="I2285" s="355"/>
      <c r="J2285" s="355"/>
    </row>
    <row r="2286" spans="1:10" ht="21.75" thickBot="1" x14ac:dyDescent="0.4">
      <c r="A2286" s="355"/>
      <c r="B2286" s="355"/>
      <c r="C2286" s="355"/>
      <c r="D2286" s="355"/>
      <c r="E2286" s="355"/>
      <c r="F2286" s="383"/>
      <c r="G2286" s="355"/>
      <c r="H2286" s="823" t="s">
        <v>296</v>
      </c>
      <c r="I2286" s="823"/>
      <c r="J2286" s="355"/>
    </row>
    <row r="2287" spans="1:10" ht="21.75" thickBot="1" x14ac:dyDescent="0.4">
      <c r="A2287" s="368" t="s">
        <v>297</v>
      </c>
      <c r="B2287" s="820"/>
      <c r="C2287" s="821"/>
      <c r="D2287" s="821"/>
      <c r="E2287" s="821"/>
      <c r="F2287" s="821"/>
      <c r="G2287" s="822"/>
      <c r="H2287" s="819"/>
      <c r="I2287" s="819"/>
      <c r="J2287" s="355"/>
    </row>
    <row r="2288" spans="1:10" ht="21.75" thickBot="1" x14ac:dyDescent="0.4">
      <c r="A2288" s="368" t="s">
        <v>299</v>
      </c>
      <c r="B2288" s="820"/>
      <c r="C2288" s="821"/>
      <c r="D2288" s="821"/>
      <c r="E2288" s="821"/>
      <c r="F2288" s="821"/>
      <c r="G2288" s="822"/>
      <c r="H2288" s="819"/>
      <c r="I2288" s="819"/>
      <c r="J2288" s="355"/>
    </row>
    <row r="2289" spans="1:10" ht="21.75" thickBot="1" x14ac:dyDescent="0.4">
      <c r="A2289" s="368" t="s">
        <v>301</v>
      </c>
      <c r="B2289" s="820"/>
      <c r="C2289" s="821"/>
      <c r="D2289" s="821"/>
      <c r="E2289" s="821"/>
      <c r="F2289" s="821"/>
      <c r="G2289" s="822"/>
      <c r="H2289" s="819"/>
      <c r="I2289" s="819"/>
      <c r="J2289" s="355"/>
    </row>
    <row r="2290" spans="1:10" ht="21.75" thickBot="1" x14ac:dyDescent="0.4">
      <c r="A2290" s="368" t="s">
        <v>302</v>
      </c>
      <c r="B2290" s="820"/>
      <c r="C2290" s="821"/>
      <c r="D2290" s="821"/>
      <c r="E2290" s="821"/>
      <c r="F2290" s="821"/>
      <c r="G2290" s="822"/>
      <c r="H2290" s="819"/>
      <c r="I2290" s="819"/>
      <c r="J2290" s="355"/>
    </row>
    <row r="2291" spans="1:10" ht="21.75" thickBot="1" x14ac:dyDescent="0.4">
      <c r="A2291" s="368" t="s">
        <v>303</v>
      </c>
      <c r="B2291" s="820"/>
      <c r="C2291" s="821"/>
      <c r="D2291" s="821"/>
      <c r="E2291" s="821"/>
      <c r="F2291" s="821"/>
      <c r="G2291" s="822"/>
      <c r="H2291" s="819"/>
      <c r="I2291" s="819"/>
      <c r="J2291" s="355"/>
    </row>
    <row r="2292" spans="1:10" ht="21.75" thickBot="1" x14ac:dyDescent="0.4">
      <c r="A2292" s="368" t="s">
        <v>305</v>
      </c>
      <c r="B2292" s="820"/>
      <c r="C2292" s="821"/>
      <c r="D2292" s="821"/>
      <c r="E2292" s="821"/>
      <c r="F2292" s="821"/>
      <c r="G2292" s="822"/>
      <c r="H2292" s="819"/>
      <c r="I2292" s="819"/>
      <c r="J2292" s="355"/>
    </row>
    <row r="2293" spans="1:10" ht="36" x14ac:dyDescent="0.35">
      <c r="A2293" s="818" t="str">
        <f>CONCATENATE("Voluntário",J2293)</f>
        <v>Voluntário80</v>
      </c>
      <c r="B2293" s="818"/>
      <c r="C2293" s="818"/>
      <c r="D2293" s="818"/>
      <c r="E2293" s="818"/>
      <c r="F2293" s="818"/>
      <c r="G2293" s="818"/>
      <c r="H2293" s="818"/>
      <c r="I2293" s="818"/>
      <c r="J2293" s="355">
        <f>J2264+1</f>
        <v>80</v>
      </c>
    </row>
    <row r="2294" spans="1:10" ht="21" x14ac:dyDescent="0.35">
      <c r="A2294" s="355"/>
      <c r="B2294" s="355"/>
      <c r="C2294" s="355"/>
      <c r="D2294" s="355"/>
      <c r="E2294" s="355"/>
      <c r="F2294" s="355"/>
      <c r="G2294" s="355"/>
      <c r="H2294" s="355"/>
      <c r="I2294" s="355"/>
      <c r="J2294" s="355"/>
    </row>
    <row r="2295" spans="1:10" ht="21" x14ac:dyDescent="0.35">
      <c r="A2295" s="356" t="s">
        <v>271</v>
      </c>
      <c r="B2295" s="819"/>
      <c r="C2295" s="819"/>
      <c r="D2295" s="819"/>
      <c r="E2295" s="819"/>
      <c r="F2295" s="819"/>
      <c r="G2295" s="819"/>
      <c r="H2295" s="819"/>
      <c r="I2295" s="819"/>
      <c r="J2295" s="355"/>
    </row>
    <row r="2296" spans="1:10" ht="21" x14ac:dyDescent="0.35">
      <c r="A2296" s="356" t="s">
        <v>272</v>
      </c>
      <c r="B2296" s="819"/>
      <c r="C2296" s="819"/>
      <c r="D2296" s="819"/>
      <c r="E2296" s="819"/>
      <c r="F2296" s="819"/>
      <c r="G2296" s="819"/>
      <c r="H2296" s="819"/>
      <c r="I2296" s="819"/>
      <c r="J2296" s="355"/>
    </row>
    <row r="2297" spans="1:10" ht="21" x14ac:dyDescent="0.35">
      <c r="A2297" s="356" t="s">
        <v>273</v>
      </c>
      <c r="B2297" s="819"/>
      <c r="C2297" s="819"/>
      <c r="D2297" s="819"/>
      <c r="E2297" s="819"/>
      <c r="F2297" s="819"/>
      <c r="G2297" s="819"/>
      <c r="H2297" s="819"/>
      <c r="I2297" s="819"/>
      <c r="J2297" s="355"/>
    </row>
    <row r="2298" spans="1:10" ht="21.75" thickBot="1" x14ac:dyDescent="0.4">
      <c r="A2298" s="355"/>
      <c r="B2298" s="355"/>
      <c r="C2298" s="355"/>
      <c r="D2298" s="355"/>
      <c r="E2298" s="355"/>
      <c r="F2298" s="355"/>
      <c r="G2298" s="355"/>
      <c r="H2298" s="355"/>
      <c r="I2298" s="355"/>
      <c r="J2298" s="355"/>
    </row>
    <row r="2299" spans="1:10" ht="21.75" thickBot="1" x14ac:dyDescent="0.4">
      <c r="A2299" s="368" t="s">
        <v>275</v>
      </c>
      <c r="B2299" s="369"/>
      <c r="C2299" s="370"/>
      <c r="D2299" s="355"/>
      <c r="E2299" s="355"/>
      <c r="F2299" s="355"/>
      <c r="G2299" s="355"/>
      <c r="H2299" s="355"/>
      <c r="I2299" s="355"/>
      <c r="J2299" s="355"/>
    </row>
    <row r="2300" spans="1:10" ht="21.75" thickBot="1" x14ac:dyDescent="0.4">
      <c r="A2300" s="368" t="s">
        <v>276</v>
      </c>
      <c r="B2300" s="369"/>
      <c r="C2300" s="370"/>
      <c r="D2300" s="355"/>
      <c r="E2300" s="355"/>
      <c r="F2300" s="355"/>
      <c r="G2300" s="355"/>
      <c r="H2300" s="355"/>
      <c r="I2300" s="355"/>
      <c r="J2300" s="355"/>
    </row>
    <row r="2301" spans="1:10" ht="21.75" thickBot="1" x14ac:dyDescent="0.4">
      <c r="A2301" s="368" t="s">
        <v>277</v>
      </c>
      <c r="B2301" s="369"/>
      <c r="C2301" s="371"/>
      <c r="D2301" s="355"/>
      <c r="E2301" s="355"/>
      <c r="F2301" s="355"/>
      <c r="G2301" s="355"/>
      <c r="H2301" s="355"/>
      <c r="I2301" s="355"/>
      <c r="J2301" s="355"/>
    </row>
    <row r="2302" spans="1:10" ht="21.75" thickBot="1" x14ac:dyDescent="0.4">
      <c r="A2302" s="368" t="s">
        <v>278</v>
      </c>
      <c r="B2302" s="369"/>
      <c r="C2302" s="370"/>
      <c r="D2302" s="355"/>
      <c r="E2302" s="355"/>
      <c r="F2302" s="355"/>
      <c r="G2302" s="355"/>
      <c r="H2302" s="355"/>
      <c r="I2302" s="355"/>
      <c r="J2302" s="355"/>
    </row>
    <row r="2303" spans="1:10" ht="21.75" thickBot="1" x14ac:dyDescent="0.4">
      <c r="A2303" s="368" t="s">
        <v>279</v>
      </c>
      <c r="B2303" s="369"/>
      <c r="C2303" s="372"/>
      <c r="D2303" s="814" t="s">
        <v>280</v>
      </c>
      <c r="E2303" s="815"/>
      <c r="F2303" s="373" t="str">
        <f>IF(B2299&gt;0,B2303/B2299,"")</f>
        <v/>
      </c>
      <c r="G2303" s="368" t="s">
        <v>281</v>
      </c>
      <c r="H2303" s="374"/>
      <c r="I2303" s="375" t="str">
        <f>IF(B2299&gt;0,(F2303-F2304)/F2304,"")</f>
        <v/>
      </c>
      <c r="J2303" s="355"/>
    </row>
    <row r="2304" spans="1:10" ht="21.75" thickBot="1" x14ac:dyDescent="0.4">
      <c r="A2304" s="368" t="s">
        <v>282</v>
      </c>
      <c r="B2304" s="369"/>
      <c r="C2304" s="372"/>
      <c r="D2304" s="814" t="s">
        <v>280</v>
      </c>
      <c r="E2304" s="815"/>
      <c r="F2304" s="373" t="str">
        <f>IF(B2300&gt;0,B2304/B2300,"")</f>
        <v/>
      </c>
      <c r="G2304" s="376"/>
      <c r="H2304" s="377"/>
      <c r="I2304" s="378"/>
      <c r="J2304" s="355"/>
    </row>
    <row r="2305" spans="1:10" ht="21.75" thickBot="1" x14ac:dyDescent="0.4">
      <c r="A2305" s="368" t="s">
        <v>283</v>
      </c>
      <c r="B2305" s="369"/>
      <c r="C2305" s="372"/>
      <c r="D2305" s="814" t="s">
        <v>280</v>
      </c>
      <c r="E2305" s="815"/>
      <c r="F2305" s="373" t="str">
        <f>IF(B2301&gt;0,B2305/B2301,"")</f>
        <v/>
      </c>
      <c r="G2305" s="368" t="s">
        <v>284</v>
      </c>
      <c r="H2305" s="374"/>
      <c r="I2305" s="375" t="str">
        <f>IF(B2300&gt;0,(F2305-F2304)/F2304,"")</f>
        <v/>
      </c>
      <c r="J2305" s="355"/>
    </row>
    <row r="2306" spans="1:10" ht="21.75" thickBot="1" x14ac:dyDescent="0.4">
      <c r="A2306" s="368" t="s">
        <v>285</v>
      </c>
      <c r="B2306" s="369"/>
      <c r="C2306" s="372"/>
      <c r="D2306" s="814" t="s">
        <v>280</v>
      </c>
      <c r="E2306" s="815"/>
      <c r="F2306" s="373" t="str">
        <f>IF(B2302&gt;0,B2306/B2302,"")</f>
        <v/>
      </c>
      <c r="G2306" s="368" t="s">
        <v>286</v>
      </c>
      <c r="H2306" s="374"/>
      <c r="I2306" s="375" t="str">
        <f>IF(B2301&gt;0,(F2306-F2304)/F2304,"")</f>
        <v/>
      </c>
      <c r="J2306" s="355"/>
    </row>
    <row r="2307" spans="1:10" ht="21.75" thickBot="1" x14ac:dyDescent="0.4">
      <c r="A2307" s="368" t="s">
        <v>287</v>
      </c>
      <c r="B2307" s="369"/>
      <c r="C2307" s="372"/>
      <c r="D2307" s="814" t="s">
        <v>288</v>
      </c>
      <c r="E2307" s="815"/>
      <c r="F2307" s="373" t="str">
        <f>IF(B2303&gt;0,B2307/B2299,"")</f>
        <v/>
      </c>
      <c r="G2307" s="368" t="s">
        <v>281</v>
      </c>
      <c r="H2307" s="374"/>
      <c r="I2307" s="375" t="str">
        <f>IF(B2303&gt;0,(F2307-F2308)/F2308,"")</f>
        <v/>
      </c>
      <c r="J2307" s="355"/>
    </row>
    <row r="2308" spans="1:10" ht="21.75" thickBot="1" x14ac:dyDescent="0.4">
      <c r="A2308" s="368" t="s">
        <v>289</v>
      </c>
      <c r="B2308" s="369"/>
      <c r="C2308" s="372"/>
      <c r="D2308" s="816" t="s">
        <v>288</v>
      </c>
      <c r="E2308" s="817"/>
      <c r="F2308" s="373" t="str">
        <f>IF(B2304&gt;0,B2308/B2300,"")</f>
        <v/>
      </c>
      <c r="G2308" s="379"/>
      <c r="H2308" s="372"/>
      <c r="I2308" s="380"/>
      <c r="J2308" s="355"/>
    </row>
    <row r="2309" spans="1:10" ht="21.75" thickBot="1" x14ac:dyDescent="0.4">
      <c r="A2309" s="368" t="s">
        <v>290</v>
      </c>
      <c r="B2309" s="369"/>
      <c r="C2309" s="372"/>
      <c r="D2309" s="814" t="s">
        <v>288</v>
      </c>
      <c r="E2309" s="815"/>
      <c r="F2309" s="373" t="str">
        <f>IF(B2305&gt;0,B2309/B2301,"")</f>
        <v/>
      </c>
      <c r="G2309" s="368" t="s">
        <v>284</v>
      </c>
      <c r="H2309" s="374"/>
      <c r="I2309" s="375" t="str">
        <f>IF(B2304&gt;0,(F2309-F2308)/F2308,"")</f>
        <v/>
      </c>
      <c r="J2309" s="355"/>
    </row>
    <row r="2310" spans="1:10" ht="21.75" thickBot="1" x14ac:dyDescent="0.4">
      <c r="A2310" s="368" t="s">
        <v>291</v>
      </c>
      <c r="B2310" s="369"/>
      <c r="C2310" s="372"/>
      <c r="D2310" s="814" t="s">
        <v>288</v>
      </c>
      <c r="E2310" s="815"/>
      <c r="F2310" s="373" t="str">
        <f>IF(B2306&gt;0,B2310/B2302,"")</f>
        <v/>
      </c>
      <c r="G2310" s="368" t="s">
        <v>286</v>
      </c>
      <c r="H2310" s="374"/>
      <c r="I2310" s="375" t="str">
        <f>IF(B2305&gt;0,(F2310-F2308)/F2308,"")</f>
        <v/>
      </c>
      <c r="J2310" s="355"/>
    </row>
    <row r="2311" spans="1:10" ht="21.75" thickBot="1" x14ac:dyDescent="0.4">
      <c r="A2311" s="368" t="s">
        <v>292</v>
      </c>
      <c r="B2311" s="381"/>
      <c r="C2311" s="372"/>
      <c r="D2311" s="368" t="s">
        <v>281</v>
      </c>
      <c r="E2311" s="374"/>
      <c r="F2311" s="375" t="str">
        <f>IF(B2311&gt;0,(B2311-B2312)/B2312,"")</f>
        <v/>
      </c>
      <c r="G2311" s="355"/>
      <c r="H2311" s="355"/>
      <c r="I2311" s="355"/>
      <c r="J2311" s="355"/>
    </row>
    <row r="2312" spans="1:10" ht="21.75" thickBot="1" x14ac:dyDescent="0.4">
      <c r="A2312" s="368" t="s">
        <v>293</v>
      </c>
      <c r="B2312" s="381"/>
      <c r="C2312" s="372"/>
      <c r="D2312" s="382"/>
      <c r="E2312" s="372"/>
      <c r="F2312" s="380"/>
      <c r="G2312" s="355"/>
      <c r="H2312" s="355"/>
      <c r="I2312" s="355"/>
      <c r="J2312" s="355"/>
    </row>
    <row r="2313" spans="1:10" ht="21.75" thickBot="1" x14ac:dyDescent="0.4">
      <c r="A2313" s="368" t="s">
        <v>294</v>
      </c>
      <c r="B2313" s="381"/>
      <c r="C2313" s="372"/>
      <c r="D2313" s="368" t="s">
        <v>284</v>
      </c>
      <c r="E2313" s="374"/>
      <c r="F2313" s="375" t="str">
        <f>IF(B2313&gt;0,(B2313-B2312)/B2312,"")</f>
        <v/>
      </c>
      <c r="G2313" s="355"/>
      <c r="H2313" s="355"/>
      <c r="I2313" s="355"/>
      <c r="J2313" s="355"/>
    </row>
    <row r="2314" spans="1:10" ht="21.75" thickBot="1" x14ac:dyDescent="0.4">
      <c r="A2314" s="368" t="s">
        <v>295</v>
      </c>
      <c r="B2314" s="381"/>
      <c r="C2314" s="372"/>
      <c r="D2314" s="368" t="s">
        <v>286</v>
      </c>
      <c r="E2314" s="374"/>
      <c r="F2314" s="375" t="str">
        <f>IF(B2314&gt;0,(B2314-B2312)/B2312,"")</f>
        <v/>
      </c>
      <c r="G2314" s="355"/>
      <c r="H2314" s="355"/>
      <c r="I2314" s="355"/>
      <c r="J2314" s="355"/>
    </row>
    <row r="2315" spans="1:10" ht="21.75" thickBot="1" x14ac:dyDescent="0.4">
      <c r="A2315" s="355"/>
      <c r="B2315" s="355"/>
      <c r="C2315" s="355"/>
      <c r="D2315" s="355"/>
      <c r="E2315" s="355"/>
      <c r="F2315" s="383"/>
      <c r="G2315" s="355"/>
      <c r="H2315" s="823" t="s">
        <v>296</v>
      </c>
      <c r="I2315" s="823"/>
      <c r="J2315" s="355"/>
    </row>
    <row r="2316" spans="1:10" ht="21.75" thickBot="1" x14ac:dyDescent="0.4">
      <c r="A2316" s="368" t="s">
        <v>297</v>
      </c>
      <c r="B2316" s="820"/>
      <c r="C2316" s="821"/>
      <c r="D2316" s="821"/>
      <c r="E2316" s="821"/>
      <c r="F2316" s="821"/>
      <c r="G2316" s="822"/>
      <c r="H2316" s="819"/>
      <c r="I2316" s="819"/>
      <c r="J2316" s="355"/>
    </row>
    <row r="2317" spans="1:10" ht="21.75" thickBot="1" x14ac:dyDescent="0.4">
      <c r="A2317" s="368" t="s">
        <v>299</v>
      </c>
      <c r="B2317" s="820"/>
      <c r="C2317" s="821"/>
      <c r="D2317" s="821"/>
      <c r="E2317" s="821"/>
      <c r="F2317" s="821"/>
      <c r="G2317" s="822"/>
      <c r="H2317" s="819"/>
      <c r="I2317" s="819"/>
      <c r="J2317" s="355"/>
    </row>
    <row r="2318" spans="1:10" ht="21.75" thickBot="1" x14ac:dyDescent="0.4">
      <c r="A2318" s="368" t="s">
        <v>301</v>
      </c>
      <c r="B2318" s="820"/>
      <c r="C2318" s="821"/>
      <c r="D2318" s="821"/>
      <c r="E2318" s="821"/>
      <c r="F2318" s="821"/>
      <c r="G2318" s="822"/>
      <c r="H2318" s="819"/>
      <c r="I2318" s="819"/>
      <c r="J2318" s="355"/>
    </row>
    <row r="2319" spans="1:10" ht="21.75" thickBot="1" x14ac:dyDescent="0.4">
      <c r="A2319" s="368" t="s">
        <v>302</v>
      </c>
      <c r="B2319" s="820"/>
      <c r="C2319" s="821"/>
      <c r="D2319" s="821"/>
      <c r="E2319" s="821"/>
      <c r="F2319" s="821"/>
      <c r="G2319" s="822"/>
      <c r="H2319" s="819"/>
      <c r="I2319" s="819"/>
      <c r="J2319" s="355"/>
    </row>
    <row r="2320" spans="1:10" ht="21.75" thickBot="1" x14ac:dyDescent="0.4">
      <c r="A2320" s="368" t="s">
        <v>303</v>
      </c>
      <c r="B2320" s="820"/>
      <c r="C2320" s="821"/>
      <c r="D2320" s="821"/>
      <c r="E2320" s="821"/>
      <c r="F2320" s="821"/>
      <c r="G2320" s="822"/>
      <c r="H2320" s="819"/>
      <c r="I2320" s="819"/>
      <c r="J2320" s="355"/>
    </row>
    <row r="2321" spans="1:10" ht="21.75" thickBot="1" x14ac:dyDescent="0.4">
      <c r="A2321" s="368" t="s">
        <v>305</v>
      </c>
      <c r="B2321" s="820"/>
      <c r="C2321" s="821"/>
      <c r="D2321" s="821"/>
      <c r="E2321" s="821"/>
      <c r="F2321" s="821"/>
      <c r="G2321" s="822"/>
      <c r="H2321" s="819"/>
      <c r="I2321" s="819"/>
      <c r="J2321" s="355"/>
    </row>
    <row r="2322" spans="1:10" ht="36" x14ac:dyDescent="0.35">
      <c r="A2322" s="818" t="str">
        <f>CONCATENATE("Voluntário",J2322)</f>
        <v>Voluntário81</v>
      </c>
      <c r="B2322" s="818"/>
      <c r="C2322" s="818"/>
      <c r="D2322" s="818"/>
      <c r="E2322" s="818"/>
      <c r="F2322" s="818"/>
      <c r="G2322" s="818"/>
      <c r="H2322" s="818"/>
      <c r="I2322" s="818"/>
      <c r="J2322" s="355">
        <f>J2293+1</f>
        <v>81</v>
      </c>
    </row>
    <row r="2323" spans="1:10" ht="21" x14ac:dyDescent="0.35">
      <c r="A2323" s="355"/>
      <c r="B2323" s="355"/>
      <c r="C2323" s="355"/>
      <c r="D2323" s="355"/>
      <c r="E2323" s="355"/>
      <c r="F2323" s="355"/>
      <c r="G2323" s="355"/>
      <c r="H2323" s="355"/>
      <c r="I2323" s="355"/>
      <c r="J2323" s="355"/>
    </row>
    <row r="2324" spans="1:10" ht="21" x14ac:dyDescent="0.35">
      <c r="A2324" s="356" t="s">
        <v>271</v>
      </c>
      <c r="B2324" s="819"/>
      <c r="C2324" s="819"/>
      <c r="D2324" s="819"/>
      <c r="E2324" s="819"/>
      <c r="F2324" s="819"/>
      <c r="G2324" s="819"/>
      <c r="H2324" s="819"/>
      <c r="I2324" s="819"/>
      <c r="J2324" s="355"/>
    </row>
    <row r="2325" spans="1:10" ht="21" x14ac:dyDescent="0.35">
      <c r="A2325" s="356" t="s">
        <v>272</v>
      </c>
      <c r="B2325" s="819"/>
      <c r="C2325" s="819"/>
      <c r="D2325" s="819"/>
      <c r="E2325" s="819"/>
      <c r="F2325" s="819"/>
      <c r="G2325" s="819"/>
      <c r="H2325" s="819"/>
      <c r="I2325" s="819"/>
      <c r="J2325" s="355"/>
    </row>
    <row r="2326" spans="1:10" ht="21" x14ac:dyDescent="0.35">
      <c r="A2326" s="356" t="s">
        <v>273</v>
      </c>
      <c r="B2326" s="819"/>
      <c r="C2326" s="819"/>
      <c r="D2326" s="819"/>
      <c r="E2326" s="819"/>
      <c r="F2326" s="819"/>
      <c r="G2326" s="819"/>
      <c r="H2326" s="819"/>
      <c r="I2326" s="819"/>
      <c r="J2326" s="355"/>
    </row>
    <row r="2327" spans="1:10" ht="21.75" thickBot="1" x14ac:dyDescent="0.4">
      <c r="A2327" s="355"/>
      <c r="B2327" s="355"/>
      <c r="C2327" s="355"/>
      <c r="D2327" s="355"/>
      <c r="E2327" s="355"/>
      <c r="F2327" s="355"/>
      <c r="G2327" s="355"/>
      <c r="H2327" s="355"/>
      <c r="I2327" s="355"/>
      <c r="J2327" s="355"/>
    </row>
    <row r="2328" spans="1:10" ht="21.75" thickBot="1" x14ac:dyDescent="0.4">
      <c r="A2328" s="368" t="s">
        <v>275</v>
      </c>
      <c r="B2328" s="369"/>
      <c r="C2328" s="370"/>
      <c r="D2328" s="355"/>
      <c r="E2328" s="355"/>
      <c r="F2328" s="355"/>
      <c r="G2328" s="355"/>
      <c r="H2328" s="355"/>
      <c r="I2328" s="355"/>
      <c r="J2328" s="355"/>
    </row>
    <row r="2329" spans="1:10" ht="21.75" thickBot="1" x14ac:dyDescent="0.4">
      <c r="A2329" s="368" t="s">
        <v>276</v>
      </c>
      <c r="B2329" s="369"/>
      <c r="C2329" s="370"/>
      <c r="D2329" s="355"/>
      <c r="E2329" s="355"/>
      <c r="F2329" s="355"/>
      <c r="G2329" s="355"/>
      <c r="H2329" s="355"/>
      <c r="I2329" s="355"/>
      <c r="J2329" s="355"/>
    </row>
    <row r="2330" spans="1:10" ht="21.75" thickBot="1" x14ac:dyDescent="0.4">
      <c r="A2330" s="368" t="s">
        <v>277</v>
      </c>
      <c r="B2330" s="369"/>
      <c r="C2330" s="371"/>
      <c r="D2330" s="355"/>
      <c r="E2330" s="355"/>
      <c r="F2330" s="355"/>
      <c r="G2330" s="355"/>
      <c r="H2330" s="355"/>
      <c r="I2330" s="355"/>
      <c r="J2330" s="355"/>
    </row>
    <row r="2331" spans="1:10" ht="21.75" thickBot="1" x14ac:dyDescent="0.4">
      <c r="A2331" s="368" t="s">
        <v>278</v>
      </c>
      <c r="B2331" s="369"/>
      <c r="C2331" s="370"/>
      <c r="D2331" s="355"/>
      <c r="E2331" s="355"/>
      <c r="F2331" s="355"/>
      <c r="G2331" s="355"/>
      <c r="H2331" s="355"/>
      <c r="I2331" s="355"/>
      <c r="J2331" s="355"/>
    </row>
    <row r="2332" spans="1:10" ht="21.75" thickBot="1" x14ac:dyDescent="0.4">
      <c r="A2332" s="368" t="s">
        <v>279</v>
      </c>
      <c r="B2332" s="369"/>
      <c r="C2332" s="372"/>
      <c r="D2332" s="814" t="s">
        <v>280</v>
      </c>
      <c r="E2332" s="815"/>
      <c r="F2332" s="373" t="str">
        <f>IF(B2328&gt;0,B2332/B2328,"")</f>
        <v/>
      </c>
      <c r="G2332" s="368" t="s">
        <v>281</v>
      </c>
      <c r="H2332" s="374"/>
      <c r="I2332" s="375" t="str">
        <f>IF(B2328&gt;0,(F2332-F2333)/F2333,"")</f>
        <v/>
      </c>
      <c r="J2332" s="355"/>
    </row>
    <row r="2333" spans="1:10" ht="21.75" thickBot="1" x14ac:dyDescent="0.4">
      <c r="A2333" s="368" t="s">
        <v>282</v>
      </c>
      <c r="B2333" s="369"/>
      <c r="C2333" s="372"/>
      <c r="D2333" s="814" t="s">
        <v>280</v>
      </c>
      <c r="E2333" s="815"/>
      <c r="F2333" s="373" t="str">
        <f>IF(B2329&gt;0,B2333/B2329,"")</f>
        <v/>
      </c>
      <c r="G2333" s="376"/>
      <c r="H2333" s="377"/>
      <c r="I2333" s="378"/>
      <c r="J2333" s="355"/>
    </row>
    <row r="2334" spans="1:10" ht="21.75" thickBot="1" x14ac:dyDescent="0.4">
      <c r="A2334" s="368" t="s">
        <v>283</v>
      </c>
      <c r="B2334" s="369"/>
      <c r="C2334" s="372"/>
      <c r="D2334" s="814" t="s">
        <v>280</v>
      </c>
      <c r="E2334" s="815"/>
      <c r="F2334" s="373" t="str">
        <f>IF(B2330&gt;0,B2334/B2330,"")</f>
        <v/>
      </c>
      <c r="G2334" s="368" t="s">
        <v>284</v>
      </c>
      <c r="H2334" s="374"/>
      <c r="I2334" s="375" t="str">
        <f>IF(B2329&gt;0,(F2334-F2333)/F2333,"")</f>
        <v/>
      </c>
      <c r="J2334" s="355"/>
    </row>
    <row r="2335" spans="1:10" ht="21.75" thickBot="1" x14ac:dyDescent="0.4">
      <c r="A2335" s="368" t="s">
        <v>285</v>
      </c>
      <c r="B2335" s="369"/>
      <c r="C2335" s="372"/>
      <c r="D2335" s="814" t="s">
        <v>280</v>
      </c>
      <c r="E2335" s="815"/>
      <c r="F2335" s="373" t="str">
        <f>IF(B2331&gt;0,B2335/B2331,"")</f>
        <v/>
      </c>
      <c r="G2335" s="368" t="s">
        <v>286</v>
      </c>
      <c r="H2335" s="374"/>
      <c r="I2335" s="375" t="str">
        <f>IF(B2330&gt;0,(F2335-F2333)/F2333,"")</f>
        <v/>
      </c>
      <c r="J2335" s="355"/>
    </row>
    <row r="2336" spans="1:10" ht="21.75" thickBot="1" x14ac:dyDescent="0.4">
      <c r="A2336" s="368" t="s">
        <v>287</v>
      </c>
      <c r="B2336" s="369"/>
      <c r="C2336" s="372"/>
      <c r="D2336" s="814" t="s">
        <v>288</v>
      </c>
      <c r="E2336" s="815"/>
      <c r="F2336" s="373" t="str">
        <f>IF(B2332&gt;0,B2336/B2328,"")</f>
        <v/>
      </c>
      <c r="G2336" s="368" t="s">
        <v>281</v>
      </c>
      <c r="H2336" s="374"/>
      <c r="I2336" s="375" t="str">
        <f>IF(B2332&gt;0,(F2336-F2337)/F2337,"")</f>
        <v/>
      </c>
      <c r="J2336" s="355"/>
    </row>
    <row r="2337" spans="1:10" ht="21.75" thickBot="1" x14ac:dyDescent="0.4">
      <c r="A2337" s="368" t="s">
        <v>289</v>
      </c>
      <c r="B2337" s="369"/>
      <c r="C2337" s="372"/>
      <c r="D2337" s="816" t="s">
        <v>288</v>
      </c>
      <c r="E2337" s="817"/>
      <c r="F2337" s="373" t="str">
        <f>IF(B2333&gt;0,B2337/B2329,"")</f>
        <v/>
      </c>
      <c r="G2337" s="379"/>
      <c r="H2337" s="372"/>
      <c r="I2337" s="380"/>
      <c r="J2337" s="355"/>
    </row>
    <row r="2338" spans="1:10" ht="21.75" thickBot="1" x14ac:dyDescent="0.4">
      <c r="A2338" s="368" t="s">
        <v>290</v>
      </c>
      <c r="B2338" s="369"/>
      <c r="C2338" s="372"/>
      <c r="D2338" s="814" t="s">
        <v>288</v>
      </c>
      <c r="E2338" s="815"/>
      <c r="F2338" s="373" t="str">
        <f>IF(B2334&gt;0,B2338/B2330,"")</f>
        <v/>
      </c>
      <c r="G2338" s="368" t="s">
        <v>284</v>
      </c>
      <c r="H2338" s="374"/>
      <c r="I2338" s="375" t="str">
        <f>IF(B2333&gt;0,(F2338-F2337)/F2337,"")</f>
        <v/>
      </c>
      <c r="J2338" s="355"/>
    </row>
    <row r="2339" spans="1:10" ht="21.75" thickBot="1" x14ac:dyDescent="0.4">
      <c r="A2339" s="368" t="s">
        <v>291</v>
      </c>
      <c r="B2339" s="369"/>
      <c r="C2339" s="372"/>
      <c r="D2339" s="814" t="s">
        <v>288</v>
      </c>
      <c r="E2339" s="815"/>
      <c r="F2339" s="373" t="str">
        <f>IF(B2335&gt;0,B2339/B2331,"")</f>
        <v/>
      </c>
      <c r="G2339" s="368" t="s">
        <v>286</v>
      </c>
      <c r="H2339" s="374"/>
      <c r="I2339" s="375" t="str">
        <f>IF(B2334&gt;0,(F2339-F2337)/F2337,"")</f>
        <v/>
      </c>
      <c r="J2339" s="355"/>
    </row>
    <row r="2340" spans="1:10" ht="21.75" thickBot="1" x14ac:dyDescent="0.4">
      <c r="A2340" s="368" t="s">
        <v>292</v>
      </c>
      <c r="B2340" s="381"/>
      <c r="C2340" s="372"/>
      <c r="D2340" s="368" t="s">
        <v>281</v>
      </c>
      <c r="E2340" s="374"/>
      <c r="F2340" s="375" t="str">
        <f>IF(B2340&gt;0,(B2340-B2341)/B2341,"")</f>
        <v/>
      </c>
      <c r="G2340" s="355"/>
      <c r="H2340" s="355"/>
      <c r="I2340" s="355"/>
      <c r="J2340" s="355"/>
    </row>
    <row r="2341" spans="1:10" ht="21.75" thickBot="1" x14ac:dyDescent="0.4">
      <c r="A2341" s="368" t="s">
        <v>293</v>
      </c>
      <c r="B2341" s="381"/>
      <c r="C2341" s="372"/>
      <c r="D2341" s="382"/>
      <c r="E2341" s="372"/>
      <c r="F2341" s="380"/>
      <c r="G2341" s="355"/>
      <c r="H2341" s="355"/>
      <c r="I2341" s="355"/>
      <c r="J2341" s="355"/>
    </row>
    <row r="2342" spans="1:10" ht="21.75" thickBot="1" x14ac:dyDescent="0.4">
      <c r="A2342" s="368" t="s">
        <v>294</v>
      </c>
      <c r="B2342" s="381"/>
      <c r="C2342" s="372"/>
      <c r="D2342" s="368" t="s">
        <v>284</v>
      </c>
      <c r="E2342" s="374"/>
      <c r="F2342" s="375" t="str">
        <f>IF(B2342&gt;0,(B2342-B2341)/B2341,"")</f>
        <v/>
      </c>
      <c r="G2342" s="355"/>
      <c r="H2342" s="355"/>
      <c r="I2342" s="355"/>
      <c r="J2342" s="355"/>
    </row>
    <row r="2343" spans="1:10" ht="21.75" thickBot="1" x14ac:dyDescent="0.4">
      <c r="A2343" s="368" t="s">
        <v>295</v>
      </c>
      <c r="B2343" s="381"/>
      <c r="C2343" s="372"/>
      <c r="D2343" s="368" t="s">
        <v>286</v>
      </c>
      <c r="E2343" s="374"/>
      <c r="F2343" s="375" t="str">
        <f>IF(B2343&gt;0,(B2343-B2341)/B2341,"")</f>
        <v/>
      </c>
      <c r="G2343" s="355"/>
      <c r="H2343" s="355"/>
      <c r="I2343" s="355"/>
      <c r="J2343" s="355"/>
    </row>
    <row r="2344" spans="1:10" ht="21.75" thickBot="1" x14ac:dyDescent="0.4">
      <c r="A2344" s="355"/>
      <c r="B2344" s="355"/>
      <c r="C2344" s="355"/>
      <c r="D2344" s="355"/>
      <c r="E2344" s="355"/>
      <c r="F2344" s="383"/>
      <c r="G2344" s="355"/>
      <c r="H2344" s="823" t="s">
        <v>296</v>
      </c>
      <c r="I2344" s="823"/>
      <c r="J2344" s="355"/>
    </row>
    <row r="2345" spans="1:10" ht="21.75" thickBot="1" x14ac:dyDescent="0.4">
      <c r="A2345" s="368" t="s">
        <v>297</v>
      </c>
      <c r="B2345" s="820"/>
      <c r="C2345" s="821"/>
      <c r="D2345" s="821"/>
      <c r="E2345" s="821"/>
      <c r="F2345" s="821"/>
      <c r="G2345" s="822"/>
      <c r="H2345" s="819"/>
      <c r="I2345" s="819"/>
      <c r="J2345" s="355"/>
    </row>
    <row r="2346" spans="1:10" ht="21.75" thickBot="1" x14ac:dyDescent="0.4">
      <c r="A2346" s="368" t="s">
        <v>299</v>
      </c>
      <c r="B2346" s="820"/>
      <c r="C2346" s="821"/>
      <c r="D2346" s="821"/>
      <c r="E2346" s="821"/>
      <c r="F2346" s="821"/>
      <c r="G2346" s="822"/>
      <c r="H2346" s="819"/>
      <c r="I2346" s="819"/>
      <c r="J2346" s="355"/>
    </row>
    <row r="2347" spans="1:10" ht="21.75" thickBot="1" x14ac:dyDescent="0.4">
      <c r="A2347" s="368" t="s">
        <v>301</v>
      </c>
      <c r="B2347" s="820"/>
      <c r="C2347" s="821"/>
      <c r="D2347" s="821"/>
      <c r="E2347" s="821"/>
      <c r="F2347" s="821"/>
      <c r="G2347" s="822"/>
      <c r="H2347" s="819"/>
      <c r="I2347" s="819"/>
      <c r="J2347" s="355"/>
    </row>
    <row r="2348" spans="1:10" ht="21.75" thickBot="1" x14ac:dyDescent="0.4">
      <c r="A2348" s="368" t="s">
        <v>302</v>
      </c>
      <c r="B2348" s="820"/>
      <c r="C2348" s="821"/>
      <c r="D2348" s="821"/>
      <c r="E2348" s="821"/>
      <c r="F2348" s="821"/>
      <c r="G2348" s="822"/>
      <c r="H2348" s="819"/>
      <c r="I2348" s="819"/>
      <c r="J2348" s="355"/>
    </row>
    <row r="2349" spans="1:10" ht="21.75" thickBot="1" x14ac:dyDescent="0.4">
      <c r="A2349" s="368" t="s">
        <v>303</v>
      </c>
      <c r="B2349" s="820"/>
      <c r="C2349" s="821"/>
      <c r="D2349" s="821"/>
      <c r="E2349" s="821"/>
      <c r="F2349" s="821"/>
      <c r="G2349" s="822"/>
      <c r="H2349" s="819"/>
      <c r="I2349" s="819"/>
      <c r="J2349" s="355"/>
    </row>
    <row r="2350" spans="1:10" ht="21.75" thickBot="1" x14ac:dyDescent="0.4">
      <c r="A2350" s="368" t="s">
        <v>305</v>
      </c>
      <c r="B2350" s="820"/>
      <c r="C2350" s="821"/>
      <c r="D2350" s="821"/>
      <c r="E2350" s="821"/>
      <c r="F2350" s="821"/>
      <c r="G2350" s="822"/>
      <c r="H2350" s="819"/>
      <c r="I2350" s="819"/>
      <c r="J2350" s="355"/>
    </row>
    <row r="2351" spans="1:10" ht="36" x14ac:dyDescent="0.35">
      <c r="A2351" s="818" t="str">
        <f>CONCATENATE("Voluntário",J2351)</f>
        <v>Voluntário82</v>
      </c>
      <c r="B2351" s="818"/>
      <c r="C2351" s="818"/>
      <c r="D2351" s="818"/>
      <c r="E2351" s="818"/>
      <c r="F2351" s="818"/>
      <c r="G2351" s="818"/>
      <c r="H2351" s="818"/>
      <c r="I2351" s="818"/>
      <c r="J2351" s="355">
        <f>J2322+1</f>
        <v>82</v>
      </c>
    </row>
    <row r="2352" spans="1:10" ht="21" x14ac:dyDescent="0.35">
      <c r="A2352" s="355"/>
      <c r="B2352" s="355"/>
      <c r="C2352" s="355"/>
      <c r="D2352" s="355"/>
      <c r="E2352" s="355"/>
      <c r="F2352" s="355"/>
      <c r="G2352" s="355"/>
      <c r="H2352" s="355"/>
      <c r="I2352" s="355"/>
      <c r="J2352" s="355"/>
    </row>
    <row r="2353" spans="1:10" ht="21" x14ac:dyDescent="0.35">
      <c r="A2353" s="356" t="s">
        <v>271</v>
      </c>
      <c r="B2353" s="819"/>
      <c r="C2353" s="819"/>
      <c r="D2353" s="819"/>
      <c r="E2353" s="819"/>
      <c r="F2353" s="819"/>
      <c r="G2353" s="819"/>
      <c r="H2353" s="819"/>
      <c r="I2353" s="819"/>
      <c r="J2353" s="355"/>
    </row>
    <row r="2354" spans="1:10" ht="21" x14ac:dyDescent="0.35">
      <c r="A2354" s="356" t="s">
        <v>272</v>
      </c>
      <c r="B2354" s="819"/>
      <c r="C2354" s="819"/>
      <c r="D2354" s="819"/>
      <c r="E2354" s="819"/>
      <c r="F2354" s="819"/>
      <c r="G2354" s="819"/>
      <c r="H2354" s="819"/>
      <c r="I2354" s="819"/>
      <c r="J2354" s="355"/>
    </row>
    <row r="2355" spans="1:10" ht="21" x14ac:dyDescent="0.35">
      <c r="A2355" s="356" t="s">
        <v>273</v>
      </c>
      <c r="B2355" s="819"/>
      <c r="C2355" s="819"/>
      <c r="D2355" s="819"/>
      <c r="E2355" s="819"/>
      <c r="F2355" s="819"/>
      <c r="G2355" s="819"/>
      <c r="H2355" s="819"/>
      <c r="I2355" s="819"/>
      <c r="J2355" s="355"/>
    </row>
    <row r="2356" spans="1:10" ht="21.75" thickBot="1" x14ac:dyDescent="0.4">
      <c r="A2356" s="355"/>
      <c r="B2356" s="355"/>
      <c r="C2356" s="355"/>
      <c r="D2356" s="355"/>
      <c r="E2356" s="355"/>
      <c r="F2356" s="355"/>
      <c r="G2356" s="355"/>
      <c r="H2356" s="355"/>
      <c r="I2356" s="355"/>
      <c r="J2356" s="355"/>
    </row>
    <row r="2357" spans="1:10" ht="21.75" thickBot="1" x14ac:dyDescent="0.4">
      <c r="A2357" s="368" t="s">
        <v>275</v>
      </c>
      <c r="B2357" s="369"/>
      <c r="C2357" s="370"/>
      <c r="D2357" s="355"/>
      <c r="E2357" s="355"/>
      <c r="F2357" s="355"/>
      <c r="G2357" s="355"/>
      <c r="H2357" s="355"/>
      <c r="I2357" s="355"/>
      <c r="J2357" s="355"/>
    </row>
    <row r="2358" spans="1:10" ht="21.75" thickBot="1" x14ac:dyDescent="0.4">
      <c r="A2358" s="368" t="s">
        <v>276</v>
      </c>
      <c r="B2358" s="369"/>
      <c r="C2358" s="370"/>
      <c r="D2358" s="355"/>
      <c r="E2358" s="355"/>
      <c r="F2358" s="355"/>
      <c r="G2358" s="355"/>
      <c r="H2358" s="355"/>
      <c r="I2358" s="355"/>
      <c r="J2358" s="355"/>
    </row>
    <row r="2359" spans="1:10" ht="21.75" thickBot="1" x14ac:dyDescent="0.4">
      <c r="A2359" s="368" t="s">
        <v>277</v>
      </c>
      <c r="B2359" s="369"/>
      <c r="C2359" s="371"/>
      <c r="D2359" s="355"/>
      <c r="E2359" s="355"/>
      <c r="F2359" s="355"/>
      <c r="G2359" s="355"/>
      <c r="H2359" s="355"/>
      <c r="I2359" s="355"/>
      <c r="J2359" s="355"/>
    </row>
    <row r="2360" spans="1:10" ht="21.75" thickBot="1" x14ac:dyDescent="0.4">
      <c r="A2360" s="368" t="s">
        <v>278</v>
      </c>
      <c r="B2360" s="369"/>
      <c r="C2360" s="370"/>
      <c r="D2360" s="355"/>
      <c r="E2360" s="355"/>
      <c r="F2360" s="355"/>
      <c r="G2360" s="355"/>
      <c r="H2360" s="355"/>
      <c r="I2360" s="355"/>
      <c r="J2360" s="355"/>
    </row>
    <row r="2361" spans="1:10" ht="21.75" thickBot="1" x14ac:dyDescent="0.4">
      <c r="A2361" s="368" t="s">
        <v>279</v>
      </c>
      <c r="B2361" s="369"/>
      <c r="C2361" s="372"/>
      <c r="D2361" s="814" t="s">
        <v>280</v>
      </c>
      <c r="E2361" s="815"/>
      <c r="F2361" s="373" t="str">
        <f>IF(B2357&gt;0,B2361/B2357,"")</f>
        <v/>
      </c>
      <c r="G2361" s="368" t="s">
        <v>281</v>
      </c>
      <c r="H2361" s="374"/>
      <c r="I2361" s="375" t="str">
        <f>IF(B2357&gt;0,(F2361-F2362)/F2362,"")</f>
        <v/>
      </c>
      <c r="J2361" s="355"/>
    </row>
    <row r="2362" spans="1:10" ht="21.75" thickBot="1" x14ac:dyDescent="0.4">
      <c r="A2362" s="368" t="s">
        <v>282</v>
      </c>
      <c r="B2362" s="369"/>
      <c r="C2362" s="372"/>
      <c r="D2362" s="814" t="s">
        <v>280</v>
      </c>
      <c r="E2362" s="815"/>
      <c r="F2362" s="373" t="str">
        <f>IF(B2358&gt;0,B2362/B2358,"")</f>
        <v/>
      </c>
      <c r="G2362" s="376"/>
      <c r="H2362" s="377"/>
      <c r="I2362" s="378"/>
      <c r="J2362" s="355"/>
    </row>
    <row r="2363" spans="1:10" ht="21.75" thickBot="1" x14ac:dyDescent="0.4">
      <c r="A2363" s="368" t="s">
        <v>283</v>
      </c>
      <c r="B2363" s="369"/>
      <c r="C2363" s="372"/>
      <c r="D2363" s="814" t="s">
        <v>280</v>
      </c>
      <c r="E2363" s="815"/>
      <c r="F2363" s="373" t="str">
        <f>IF(B2359&gt;0,B2363/B2359,"")</f>
        <v/>
      </c>
      <c r="G2363" s="368" t="s">
        <v>284</v>
      </c>
      <c r="H2363" s="374"/>
      <c r="I2363" s="375" t="str">
        <f>IF(B2358&gt;0,(F2363-F2362)/F2362,"")</f>
        <v/>
      </c>
      <c r="J2363" s="355"/>
    </row>
    <row r="2364" spans="1:10" ht="21.75" thickBot="1" x14ac:dyDescent="0.4">
      <c r="A2364" s="368" t="s">
        <v>285</v>
      </c>
      <c r="B2364" s="369"/>
      <c r="C2364" s="372"/>
      <c r="D2364" s="814" t="s">
        <v>280</v>
      </c>
      <c r="E2364" s="815"/>
      <c r="F2364" s="373" t="str">
        <f>IF(B2360&gt;0,B2364/B2360,"")</f>
        <v/>
      </c>
      <c r="G2364" s="368" t="s">
        <v>286</v>
      </c>
      <c r="H2364" s="374"/>
      <c r="I2364" s="375" t="str">
        <f>IF(B2359&gt;0,(F2364-F2362)/F2362,"")</f>
        <v/>
      </c>
      <c r="J2364" s="355"/>
    </row>
    <row r="2365" spans="1:10" ht="21.75" thickBot="1" x14ac:dyDescent="0.4">
      <c r="A2365" s="368" t="s">
        <v>287</v>
      </c>
      <c r="B2365" s="369"/>
      <c r="C2365" s="372"/>
      <c r="D2365" s="814" t="s">
        <v>288</v>
      </c>
      <c r="E2365" s="815"/>
      <c r="F2365" s="373" t="str">
        <f>IF(B2361&gt;0,B2365/B2357,"")</f>
        <v/>
      </c>
      <c r="G2365" s="368" t="s">
        <v>281</v>
      </c>
      <c r="H2365" s="374"/>
      <c r="I2365" s="375" t="str">
        <f>IF(B2361&gt;0,(F2365-F2366)/F2366,"")</f>
        <v/>
      </c>
      <c r="J2365" s="355"/>
    </row>
    <row r="2366" spans="1:10" ht="21.75" thickBot="1" x14ac:dyDescent="0.4">
      <c r="A2366" s="368" t="s">
        <v>289</v>
      </c>
      <c r="B2366" s="369"/>
      <c r="C2366" s="372"/>
      <c r="D2366" s="816" t="s">
        <v>288</v>
      </c>
      <c r="E2366" s="817"/>
      <c r="F2366" s="373" t="str">
        <f>IF(B2362&gt;0,B2366/B2358,"")</f>
        <v/>
      </c>
      <c r="G2366" s="379"/>
      <c r="H2366" s="372"/>
      <c r="I2366" s="380"/>
      <c r="J2366" s="355"/>
    </row>
    <row r="2367" spans="1:10" ht="21.75" thickBot="1" x14ac:dyDescent="0.4">
      <c r="A2367" s="368" t="s">
        <v>290</v>
      </c>
      <c r="B2367" s="369"/>
      <c r="C2367" s="372"/>
      <c r="D2367" s="814" t="s">
        <v>288</v>
      </c>
      <c r="E2367" s="815"/>
      <c r="F2367" s="373" t="str">
        <f>IF(B2363&gt;0,B2367/B2359,"")</f>
        <v/>
      </c>
      <c r="G2367" s="368" t="s">
        <v>284</v>
      </c>
      <c r="H2367" s="374"/>
      <c r="I2367" s="375" t="str">
        <f>IF(B2362&gt;0,(F2367-F2366)/F2366,"")</f>
        <v/>
      </c>
      <c r="J2367" s="355"/>
    </row>
    <row r="2368" spans="1:10" ht="21.75" thickBot="1" x14ac:dyDescent="0.4">
      <c r="A2368" s="368" t="s">
        <v>291</v>
      </c>
      <c r="B2368" s="369"/>
      <c r="C2368" s="372"/>
      <c r="D2368" s="814" t="s">
        <v>288</v>
      </c>
      <c r="E2368" s="815"/>
      <c r="F2368" s="373" t="str">
        <f>IF(B2364&gt;0,B2368/B2360,"")</f>
        <v/>
      </c>
      <c r="G2368" s="368" t="s">
        <v>286</v>
      </c>
      <c r="H2368" s="374"/>
      <c r="I2368" s="375" t="str">
        <f>IF(B2363&gt;0,(F2368-F2366)/F2366,"")</f>
        <v/>
      </c>
      <c r="J2368" s="355"/>
    </row>
    <row r="2369" spans="1:10" ht="21.75" thickBot="1" x14ac:dyDescent="0.4">
      <c r="A2369" s="368" t="s">
        <v>292</v>
      </c>
      <c r="B2369" s="381"/>
      <c r="C2369" s="372"/>
      <c r="D2369" s="368" t="s">
        <v>281</v>
      </c>
      <c r="E2369" s="374"/>
      <c r="F2369" s="375" t="str">
        <f>IF(B2369&gt;0,(B2369-B2370)/B2370,"")</f>
        <v/>
      </c>
      <c r="G2369" s="355"/>
      <c r="H2369" s="355"/>
      <c r="I2369" s="355"/>
      <c r="J2369" s="355"/>
    </row>
    <row r="2370" spans="1:10" ht="21.75" thickBot="1" x14ac:dyDescent="0.4">
      <c r="A2370" s="368" t="s">
        <v>293</v>
      </c>
      <c r="B2370" s="381"/>
      <c r="C2370" s="372"/>
      <c r="D2370" s="382"/>
      <c r="E2370" s="372"/>
      <c r="F2370" s="380"/>
      <c r="G2370" s="355"/>
      <c r="H2370" s="355"/>
      <c r="I2370" s="355"/>
      <c r="J2370" s="355"/>
    </row>
    <row r="2371" spans="1:10" ht="21.75" thickBot="1" x14ac:dyDescent="0.4">
      <c r="A2371" s="368" t="s">
        <v>294</v>
      </c>
      <c r="B2371" s="381"/>
      <c r="C2371" s="372"/>
      <c r="D2371" s="368" t="s">
        <v>284</v>
      </c>
      <c r="E2371" s="374"/>
      <c r="F2371" s="375" t="str">
        <f>IF(B2371&gt;0,(B2371-B2370)/B2370,"")</f>
        <v/>
      </c>
      <c r="G2371" s="355"/>
      <c r="H2371" s="355"/>
      <c r="I2371" s="355"/>
      <c r="J2371" s="355"/>
    </row>
    <row r="2372" spans="1:10" ht="21.75" thickBot="1" x14ac:dyDescent="0.4">
      <c r="A2372" s="368" t="s">
        <v>295</v>
      </c>
      <c r="B2372" s="381"/>
      <c r="C2372" s="372"/>
      <c r="D2372" s="368" t="s">
        <v>286</v>
      </c>
      <c r="E2372" s="374"/>
      <c r="F2372" s="375" t="str">
        <f>IF(B2372&gt;0,(B2372-B2370)/B2370,"")</f>
        <v/>
      </c>
      <c r="G2372" s="355"/>
      <c r="H2372" s="355"/>
      <c r="I2372" s="355"/>
      <c r="J2372" s="355"/>
    </row>
    <row r="2373" spans="1:10" ht="21.75" thickBot="1" x14ac:dyDescent="0.4">
      <c r="A2373" s="355"/>
      <c r="B2373" s="355"/>
      <c r="C2373" s="355"/>
      <c r="D2373" s="355"/>
      <c r="E2373" s="355"/>
      <c r="F2373" s="383"/>
      <c r="G2373" s="355"/>
      <c r="H2373" s="823" t="s">
        <v>296</v>
      </c>
      <c r="I2373" s="823"/>
      <c r="J2373" s="355"/>
    </row>
    <row r="2374" spans="1:10" ht="21.75" thickBot="1" x14ac:dyDescent="0.4">
      <c r="A2374" s="368" t="s">
        <v>297</v>
      </c>
      <c r="B2374" s="820"/>
      <c r="C2374" s="821"/>
      <c r="D2374" s="821"/>
      <c r="E2374" s="821"/>
      <c r="F2374" s="821"/>
      <c r="G2374" s="822"/>
      <c r="H2374" s="819"/>
      <c r="I2374" s="819"/>
      <c r="J2374" s="355"/>
    </row>
    <row r="2375" spans="1:10" ht="21.75" thickBot="1" x14ac:dyDescent="0.4">
      <c r="A2375" s="368" t="s">
        <v>299</v>
      </c>
      <c r="B2375" s="820"/>
      <c r="C2375" s="821"/>
      <c r="D2375" s="821"/>
      <c r="E2375" s="821"/>
      <c r="F2375" s="821"/>
      <c r="G2375" s="822"/>
      <c r="H2375" s="819"/>
      <c r="I2375" s="819"/>
      <c r="J2375" s="355"/>
    </row>
    <row r="2376" spans="1:10" ht="21.75" thickBot="1" x14ac:dyDescent="0.4">
      <c r="A2376" s="368" t="s">
        <v>301</v>
      </c>
      <c r="B2376" s="820"/>
      <c r="C2376" s="821"/>
      <c r="D2376" s="821"/>
      <c r="E2376" s="821"/>
      <c r="F2376" s="821"/>
      <c r="G2376" s="822"/>
      <c r="H2376" s="819"/>
      <c r="I2376" s="819"/>
      <c r="J2376" s="355"/>
    </row>
    <row r="2377" spans="1:10" ht="21.75" thickBot="1" x14ac:dyDescent="0.4">
      <c r="A2377" s="368" t="s">
        <v>302</v>
      </c>
      <c r="B2377" s="820"/>
      <c r="C2377" s="821"/>
      <c r="D2377" s="821"/>
      <c r="E2377" s="821"/>
      <c r="F2377" s="821"/>
      <c r="G2377" s="822"/>
      <c r="H2377" s="819"/>
      <c r="I2377" s="819"/>
      <c r="J2377" s="355"/>
    </row>
    <row r="2378" spans="1:10" ht="21.75" thickBot="1" x14ac:dyDescent="0.4">
      <c r="A2378" s="368" t="s">
        <v>303</v>
      </c>
      <c r="B2378" s="820"/>
      <c r="C2378" s="821"/>
      <c r="D2378" s="821"/>
      <c r="E2378" s="821"/>
      <c r="F2378" s="821"/>
      <c r="G2378" s="822"/>
      <c r="H2378" s="819"/>
      <c r="I2378" s="819"/>
      <c r="J2378" s="355"/>
    </row>
    <row r="2379" spans="1:10" ht="21.75" thickBot="1" x14ac:dyDescent="0.4">
      <c r="A2379" s="368" t="s">
        <v>305</v>
      </c>
      <c r="B2379" s="820"/>
      <c r="C2379" s="821"/>
      <c r="D2379" s="821"/>
      <c r="E2379" s="821"/>
      <c r="F2379" s="821"/>
      <c r="G2379" s="822"/>
      <c r="H2379" s="819"/>
      <c r="I2379" s="819"/>
      <c r="J2379" s="355"/>
    </row>
    <row r="2380" spans="1:10" ht="36" x14ac:dyDescent="0.35">
      <c r="A2380" s="818" t="str">
        <f>CONCATENATE("Voluntário",J2380)</f>
        <v>Voluntário83</v>
      </c>
      <c r="B2380" s="818"/>
      <c r="C2380" s="818"/>
      <c r="D2380" s="818"/>
      <c r="E2380" s="818"/>
      <c r="F2380" s="818"/>
      <c r="G2380" s="818"/>
      <c r="H2380" s="818"/>
      <c r="I2380" s="818"/>
      <c r="J2380" s="355">
        <f>J2351+1</f>
        <v>83</v>
      </c>
    </row>
    <row r="2381" spans="1:10" ht="21" x14ac:dyDescent="0.35">
      <c r="A2381" s="355"/>
      <c r="B2381" s="355"/>
      <c r="C2381" s="355"/>
      <c r="D2381" s="355"/>
      <c r="E2381" s="355"/>
      <c r="F2381" s="355"/>
      <c r="G2381" s="355"/>
      <c r="H2381" s="355"/>
      <c r="I2381" s="355"/>
      <c r="J2381" s="355"/>
    </row>
    <row r="2382" spans="1:10" ht="21" x14ac:dyDescent="0.35">
      <c r="A2382" s="356" t="s">
        <v>271</v>
      </c>
      <c r="B2382" s="819"/>
      <c r="C2382" s="819"/>
      <c r="D2382" s="819"/>
      <c r="E2382" s="819"/>
      <c r="F2382" s="819"/>
      <c r="G2382" s="819"/>
      <c r="H2382" s="819"/>
      <c r="I2382" s="819"/>
      <c r="J2382" s="355"/>
    </row>
    <row r="2383" spans="1:10" ht="21" x14ac:dyDescent="0.35">
      <c r="A2383" s="356" t="s">
        <v>272</v>
      </c>
      <c r="B2383" s="819"/>
      <c r="C2383" s="819"/>
      <c r="D2383" s="819"/>
      <c r="E2383" s="819"/>
      <c r="F2383" s="819"/>
      <c r="G2383" s="819"/>
      <c r="H2383" s="819"/>
      <c r="I2383" s="819"/>
      <c r="J2383" s="355"/>
    </row>
    <row r="2384" spans="1:10" ht="21" x14ac:dyDescent="0.35">
      <c r="A2384" s="356" t="s">
        <v>273</v>
      </c>
      <c r="B2384" s="819"/>
      <c r="C2384" s="819"/>
      <c r="D2384" s="819"/>
      <c r="E2384" s="819"/>
      <c r="F2384" s="819"/>
      <c r="G2384" s="819"/>
      <c r="H2384" s="819"/>
      <c r="I2384" s="819"/>
      <c r="J2384" s="355"/>
    </row>
    <row r="2385" spans="1:10" ht="21.75" thickBot="1" x14ac:dyDescent="0.4">
      <c r="A2385" s="355"/>
      <c r="B2385" s="355"/>
      <c r="C2385" s="355"/>
      <c r="D2385" s="355"/>
      <c r="E2385" s="355"/>
      <c r="F2385" s="355"/>
      <c r="G2385" s="355"/>
      <c r="H2385" s="355"/>
      <c r="I2385" s="355"/>
      <c r="J2385" s="355"/>
    </row>
    <row r="2386" spans="1:10" ht="21.75" thickBot="1" x14ac:dyDescent="0.4">
      <c r="A2386" s="368" t="s">
        <v>275</v>
      </c>
      <c r="B2386" s="369"/>
      <c r="C2386" s="370"/>
      <c r="D2386" s="355"/>
      <c r="E2386" s="355"/>
      <c r="F2386" s="355"/>
      <c r="G2386" s="355"/>
      <c r="H2386" s="355"/>
      <c r="I2386" s="355"/>
      <c r="J2386" s="355"/>
    </row>
    <row r="2387" spans="1:10" ht="21.75" thickBot="1" x14ac:dyDescent="0.4">
      <c r="A2387" s="368" t="s">
        <v>276</v>
      </c>
      <c r="B2387" s="369"/>
      <c r="C2387" s="370"/>
      <c r="D2387" s="355"/>
      <c r="E2387" s="355"/>
      <c r="F2387" s="355"/>
      <c r="G2387" s="355"/>
      <c r="H2387" s="355"/>
      <c r="I2387" s="355"/>
      <c r="J2387" s="355"/>
    </row>
    <row r="2388" spans="1:10" ht="21.75" thickBot="1" x14ac:dyDescent="0.4">
      <c r="A2388" s="368" t="s">
        <v>277</v>
      </c>
      <c r="B2388" s="369"/>
      <c r="C2388" s="371"/>
      <c r="D2388" s="355"/>
      <c r="E2388" s="355"/>
      <c r="F2388" s="355"/>
      <c r="G2388" s="355"/>
      <c r="H2388" s="355"/>
      <c r="I2388" s="355"/>
      <c r="J2388" s="355"/>
    </row>
    <row r="2389" spans="1:10" ht="21.75" thickBot="1" x14ac:dyDescent="0.4">
      <c r="A2389" s="368" t="s">
        <v>278</v>
      </c>
      <c r="B2389" s="369"/>
      <c r="C2389" s="370"/>
      <c r="D2389" s="355"/>
      <c r="E2389" s="355"/>
      <c r="F2389" s="355"/>
      <c r="G2389" s="355"/>
      <c r="H2389" s="355"/>
      <c r="I2389" s="355"/>
      <c r="J2389" s="355"/>
    </row>
    <row r="2390" spans="1:10" ht="21.75" thickBot="1" x14ac:dyDescent="0.4">
      <c r="A2390" s="368" t="s">
        <v>279</v>
      </c>
      <c r="B2390" s="369"/>
      <c r="C2390" s="372"/>
      <c r="D2390" s="814" t="s">
        <v>280</v>
      </c>
      <c r="E2390" s="815"/>
      <c r="F2390" s="373" t="str">
        <f>IF(B2386&gt;0,B2390/B2386,"")</f>
        <v/>
      </c>
      <c r="G2390" s="368" t="s">
        <v>281</v>
      </c>
      <c r="H2390" s="374"/>
      <c r="I2390" s="375" t="str">
        <f>IF(B2386&gt;0,(F2390-F2391)/F2391,"")</f>
        <v/>
      </c>
      <c r="J2390" s="355"/>
    </row>
    <row r="2391" spans="1:10" ht="21.75" thickBot="1" x14ac:dyDescent="0.4">
      <c r="A2391" s="368" t="s">
        <v>282</v>
      </c>
      <c r="B2391" s="369"/>
      <c r="C2391" s="372"/>
      <c r="D2391" s="814" t="s">
        <v>280</v>
      </c>
      <c r="E2391" s="815"/>
      <c r="F2391" s="373" t="str">
        <f>IF(B2387&gt;0,B2391/B2387,"")</f>
        <v/>
      </c>
      <c r="G2391" s="376"/>
      <c r="H2391" s="377"/>
      <c r="I2391" s="378"/>
      <c r="J2391" s="355"/>
    </row>
    <row r="2392" spans="1:10" ht="21.75" thickBot="1" x14ac:dyDescent="0.4">
      <c r="A2392" s="368" t="s">
        <v>283</v>
      </c>
      <c r="B2392" s="369"/>
      <c r="C2392" s="372"/>
      <c r="D2392" s="814" t="s">
        <v>280</v>
      </c>
      <c r="E2392" s="815"/>
      <c r="F2392" s="373" t="str">
        <f>IF(B2388&gt;0,B2392/B2388,"")</f>
        <v/>
      </c>
      <c r="G2392" s="368" t="s">
        <v>284</v>
      </c>
      <c r="H2392" s="374"/>
      <c r="I2392" s="375" t="str">
        <f>IF(B2387&gt;0,(F2392-F2391)/F2391,"")</f>
        <v/>
      </c>
      <c r="J2392" s="355"/>
    </row>
    <row r="2393" spans="1:10" ht="21.75" thickBot="1" x14ac:dyDescent="0.4">
      <c r="A2393" s="368" t="s">
        <v>285</v>
      </c>
      <c r="B2393" s="369"/>
      <c r="C2393" s="372"/>
      <c r="D2393" s="814" t="s">
        <v>280</v>
      </c>
      <c r="E2393" s="815"/>
      <c r="F2393" s="373" t="str">
        <f>IF(B2389&gt;0,B2393/B2389,"")</f>
        <v/>
      </c>
      <c r="G2393" s="368" t="s">
        <v>286</v>
      </c>
      <c r="H2393" s="374"/>
      <c r="I2393" s="375" t="str">
        <f>IF(B2388&gt;0,(F2393-F2391)/F2391,"")</f>
        <v/>
      </c>
      <c r="J2393" s="355"/>
    </row>
    <row r="2394" spans="1:10" ht="21.75" thickBot="1" x14ac:dyDescent="0.4">
      <c r="A2394" s="368" t="s">
        <v>287</v>
      </c>
      <c r="B2394" s="369"/>
      <c r="C2394" s="372"/>
      <c r="D2394" s="814" t="s">
        <v>288</v>
      </c>
      <c r="E2394" s="815"/>
      <c r="F2394" s="373" t="str">
        <f>IF(B2390&gt;0,B2394/B2386,"")</f>
        <v/>
      </c>
      <c r="G2394" s="368" t="s">
        <v>281</v>
      </c>
      <c r="H2394" s="374"/>
      <c r="I2394" s="375" t="str">
        <f>IF(B2390&gt;0,(F2394-F2395)/F2395,"")</f>
        <v/>
      </c>
      <c r="J2394" s="355"/>
    </row>
    <row r="2395" spans="1:10" ht="21.75" thickBot="1" x14ac:dyDescent="0.4">
      <c r="A2395" s="368" t="s">
        <v>289</v>
      </c>
      <c r="B2395" s="369"/>
      <c r="C2395" s="372"/>
      <c r="D2395" s="816" t="s">
        <v>288</v>
      </c>
      <c r="E2395" s="817"/>
      <c r="F2395" s="373" t="str">
        <f>IF(B2391&gt;0,B2395/B2387,"")</f>
        <v/>
      </c>
      <c r="G2395" s="379"/>
      <c r="H2395" s="372"/>
      <c r="I2395" s="380"/>
      <c r="J2395" s="355"/>
    </row>
    <row r="2396" spans="1:10" ht="21.75" thickBot="1" x14ac:dyDescent="0.4">
      <c r="A2396" s="368" t="s">
        <v>290</v>
      </c>
      <c r="B2396" s="369"/>
      <c r="C2396" s="372"/>
      <c r="D2396" s="814" t="s">
        <v>288</v>
      </c>
      <c r="E2396" s="815"/>
      <c r="F2396" s="373" t="str">
        <f>IF(B2392&gt;0,B2396/B2388,"")</f>
        <v/>
      </c>
      <c r="G2396" s="368" t="s">
        <v>284</v>
      </c>
      <c r="H2396" s="374"/>
      <c r="I2396" s="375" t="str">
        <f>IF(B2391&gt;0,(F2396-F2395)/F2395,"")</f>
        <v/>
      </c>
      <c r="J2396" s="355"/>
    </row>
    <row r="2397" spans="1:10" ht="21.75" thickBot="1" x14ac:dyDescent="0.4">
      <c r="A2397" s="368" t="s">
        <v>291</v>
      </c>
      <c r="B2397" s="369"/>
      <c r="C2397" s="372"/>
      <c r="D2397" s="814" t="s">
        <v>288</v>
      </c>
      <c r="E2397" s="815"/>
      <c r="F2397" s="373" t="str">
        <f>IF(B2393&gt;0,B2397/B2389,"")</f>
        <v/>
      </c>
      <c r="G2397" s="368" t="s">
        <v>286</v>
      </c>
      <c r="H2397" s="374"/>
      <c r="I2397" s="375" t="str">
        <f>IF(B2392&gt;0,(F2397-F2395)/F2395,"")</f>
        <v/>
      </c>
      <c r="J2397" s="355"/>
    </row>
    <row r="2398" spans="1:10" ht="21.75" thickBot="1" x14ac:dyDescent="0.4">
      <c r="A2398" s="368" t="s">
        <v>292</v>
      </c>
      <c r="B2398" s="381"/>
      <c r="C2398" s="372"/>
      <c r="D2398" s="368" t="s">
        <v>281</v>
      </c>
      <c r="E2398" s="374"/>
      <c r="F2398" s="375" t="str">
        <f>IF(B2398&gt;0,(B2398-B2399)/B2399,"")</f>
        <v/>
      </c>
      <c r="G2398" s="355"/>
      <c r="H2398" s="355"/>
      <c r="I2398" s="355"/>
      <c r="J2398" s="355"/>
    </row>
    <row r="2399" spans="1:10" ht="21.75" thickBot="1" x14ac:dyDescent="0.4">
      <c r="A2399" s="368" t="s">
        <v>293</v>
      </c>
      <c r="B2399" s="381"/>
      <c r="C2399" s="372"/>
      <c r="D2399" s="382"/>
      <c r="E2399" s="372"/>
      <c r="F2399" s="380"/>
      <c r="G2399" s="355"/>
      <c r="H2399" s="355"/>
      <c r="I2399" s="355"/>
      <c r="J2399" s="355"/>
    </row>
    <row r="2400" spans="1:10" ht="21.75" thickBot="1" x14ac:dyDescent="0.4">
      <c r="A2400" s="368" t="s">
        <v>294</v>
      </c>
      <c r="B2400" s="381"/>
      <c r="C2400" s="372"/>
      <c r="D2400" s="368" t="s">
        <v>284</v>
      </c>
      <c r="E2400" s="374"/>
      <c r="F2400" s="375" t="str">
        <f>IF(B2400&gt;0,(B2400-B2399)/B2399,"")</f>
        <v/>
      </c>
      <c r="G2400" s="355"/>
      <c r="H2400" s="355"/>
      <c r="I2400" s="355"/>
      <c r="J2400" s="355"/>
    </row>
    <row r="2401" spans="1:10" ht="21.75" thickBot="1" x14ac:dyDescent="0.4">
      <c r="A2401" s="368" t="s">
        <v>295</v>
      </c>
      <c r="B2401" s="381"/>
      <c r="C2401" s="372"/>
      <c r="D2401" s="368" t="s">
        <v>286</v>
      </c>
      <c r="E2401" s="374"/>
      <c r="F2401" s="375" t="str">
        <f>IF(B2401&gt;0,(B2401-B2399)/B2399,"")</f>
        <v/>
      </c>
      <c r="G2401" s="355"/>
      <c r="H2401" s="355"/>
      <c r="I2401" s="355"/>
      <c r="J2401" s="355"/>
    </row>
    <row r="2402" spans="1:10" ht="21.75" thickBot="1" x14ac:dyDescent="0.4">
      <c r="A2402" s="355"/>
      <c r="B2402" s="355"/>
      <c r="C2402" s="355"/>
      <c r="D2402" s="355"/>
      <c r="E2402" s="355"/>
      <c r="F2402" s="383"/>
      <c r="G2402" s="355"/>
      <c r="H2402" s="823" t="s">
        <v>296</v>
      </c>
      <c r="I2402" s="823"/>
      <c r="J2402" s="355"/>
    </row>
    <row r="2403" spans="1:10" ht="21.75" thickBot="1" x14ac:dyDescent="0.4">
      <c r="A2403" s="368" t="s">
        <v>297</v>
      </c>
      <c r="B2403" s="820"/>
      <c r="C2403" s="821"/>
      <c r="D2403" s="821"/>
      <c r="E2403" s="821"/>
      <c r="F2403" s="821"/>
      <c r="G2403" s="822"/>
      <c r="H2403" s="819"/>
      <c r="I2403" s="819"/>
      <c r="J2403" s="355"/>
    </row>
    <row r="2404" spans="1:10" ht="21.75" thickBot="1" x14ac:dyDescent="0.4">
      <c r="A2404" s="368" t="s">
        <v>299</v>
      </c>
      <c r="B2404" s="820"/>
      <c r="C2404" s="821"/>
      <c r="D2404" s="821"/>
      <c r="E2404" s="821"/>
      <c r="F2404" s="821"/>
      <c r="G2404" s="822"/>
      <c r="H2404" s="819"/>
      <c r="I2404" s="819"/>
      <c r="J2404" s="355"/>
    </row>
    <row r="2405" spans="1:10" ht="21.75" thickBot="1" x14ac:dyDescent="0.4">
      <c r="A2405" s="368" t="s">
        <v>301</v>
      </c>
      <c r="B2405" s="820"/>
      <c r="C2405" s="821"/>
      <c r="D2405" s="821"/>
      <c r="E2405" s="821"/>
      <c r="F2405" s="821"/>
      <c r="G2405" s="822"/>
      <c r="H2405" s="819"/>
      <c r="I2405" s="819"/>
      <c r="J2405" s="355"/>
    </row>
    <row r="2406" spans="1:10" ht="21.75" thickBot="1" x14ac:dyDescent="0.4">
      <c r="A2406" s="368" t="s">
        <v>302</v>
      </c>
      <c r="B2406" s="820"/>
      <c r="C2406" s="821"/>
      <c r="D2406" s="821"/>
      <c r="E2406" s="821"/>
      <c r="F2406" s="821"/>
      <c r="G2406" s="822"/>
      <c r="H2406" s="819"/>
      <c r="I2406" s="819"/>
      <c r="J2406" s="355"/>
    </row>
    <row r="2407" spans="1:10" ht="21.75" thickBot="1" x14ac:dyDescent="0.4">
      <c r="A2407" s="368" t="s">
        <v>303</v>
      </c>
      <c r="B2407" s="820"/>
      <c r="C2407" s="821"/>
      <c r="D2407" s="821"/>
      <c r="E2407" s="821"/>
      <c r="F2407" s="821"/>
      <c r="G2407" s="822"/>
      <c r="H2407" s="819"/>
      <c r="I2407" s="819"/>
      <c r="J2407" s="355"/>
    </row>
    <row r="2408" spans="1:10" ht="21.75" thickBot="1" x14ac:dyDescent="0.4">
      <c r="A2408" s="368" t="s">
        <v>305</v>
      </c>
      <c r="B2408" s="820"/>
      <c r="C2408" s="821"/>
      <c r="D2408" s="821"/>
      <c r="E2408" s="821"/>
      <c r="F2408" s="821"/>
      <c r="G2408" s="822"/>
      <c r="H2408" s="819"/>
      <c r="I2408" s="819"/>
      <c r="J2408" s="355"/>
    </row>
    <row r="2409" spans="1:10" ht="36" x14ac:dyDescent="0.35">
      <c r="A2409" s="818" t="str">
        <f>CONCATENATE("Voluntário",J2409)</f>
        <v>Voluntário84</v>
      </c>
      <c r="B2409" s="818"/>
      <c r="C2409" s="818"/>
      <c r="D2409" s="818"/>
      <c r="E2409" s="818"/>
      <c r="F2409" s="818"/>
      <c r="G2409" s="818"/>
      <c r="H2409" s="818"/>
      <c r="I2409" s="818"/>
      <c r="J2409" s="355">
        <f>J2380+1</f>
        <v>84</v>
      </c>
    </row>
    <row r="2410" spans="1:10" ht="21" x14ac:dyDescent="0.35">
      <c r="A2410" s="355"/>
      <c r="B2410" s="355"/>
      <c r="C2410" s="355"/>
      <c r="D2410" s="355"/>
      <c r="E2410" s="355"/>
      <c r="F2410" s="355"/>
      <c r="G2410" s="355"/>
      <c r="H2410" s="355"/>
      <c r="I2410" s="355"/>
      <c r="J2410" s="355"/>
    </row>
    <row r="2411" spans="1:10" ht="21" x14ac:dyDescent="0.35">
      <c r="A2411" s="356" t="s">
        <v>271</v>
      </c>
      <c r="B2411" s="819"/>
      <c r="C2411" s="819"/>
      <c r="D2411" s="819"/>
      <c r="E2411" s="819"/>
      <c r="F2411" s="819"/>
      <c r="G2411" s="819"/>
      <c r="H2411" s="819"/>
      <c r="I2411" s="819"/>
      <c r="J2411" s="355"/>
    </row>
    <row r="2412" spans="1:10" ht="21" x14ac:dyDescent="0.35">
      <c r="A2412" s="356" t="s">
        <v>272</v>
      </c>
      <c r="B2412" s="819"/>
      <c r="C2412" s="819"/>
      <c r="D2412" s="819"/>
      <c r="E2412" s="819"/>
      <c r="F2412" s="819"/>
      <c r="G2412" s="819"/>
      <c r="H2412" s="819"/>
      <c r="I2412" s="819"/>
      <c r="J2412" s="355"/>
    </row>
    <row r="2413" spans="1:10" ht="21" x14ac:dyDescent="0.35">
      <c r="A2413" s="356" t="s">
        <v>273</v>
      </c>
      <c r="B2413" s="819"/>
      <c r="C2413" s="819"/>
      <c r="D2413" s="819"/>
      <c r="E2413" s="819"/>
      <c r="F2413" s="819"/>
      <c r="G2413" s="819"/>
      <c r="H2413" s="819"/>
      <c r="I2413" s="819"/>
      <c r="J2413" s="355"/>
    </row>
    <row r="2414" spans="1:10" ht="21.75" thickBot="1" x14ac:dyDescent="0.4">
      <c r="A2414" s="355"/>
      <c r="B2414" s="355"/>
      <c r="C2414" s="355"/>
      <c r="D2414" s="355"/>
      <c r="E2414" s="355"/>
      <c r="F2414" s="355"/>
      <c r="G2414" s="355"/>
      <c r="H2414" s="355"/>
      <c r="I2414" s="355"/>
      <c r="J2414" s="355"/>
    </row>
    <row r="2415" spans="1:10" ht="21.75" thickBot="1" x14ac:dyDescent="0.4">
      <c r="A2415" s="368" t="s">
        <v>275</v>
      </c>
      <c r="B2415" s="369"/>
      <c r="C2415" s="370"/>
      <c r="D2415" s="355"/>
      <c r="E2415" s="355"/>
      <c r="F2415" s="355"/>
      <c r="G2415" s="355"/>
      <c r="H2415" s="355"/>
      <c r="I2415" s="355"/>
      <c r="J2415" s="355"/>
    </row>
    <row r="2416" spans="1:10" ht="21.75" thickBot="1" x14ac:dyDescent="0.4">
      <c r="A2416" s="368" t="s">
        <v>276</v>
      </c>
      <c r="B2416" s="369"/>
      <c r="C2416" s="370"/>
      <c r="D2416" s="355"/>
      <c r="E2416" s="355"/>
      <c r="F2416" s="355"/>
      <c r="G2416" s="355"/>
      <c r="H2416" s="355"/>
      <c r="I2416" s="355"/>
      <c r="J2416" s="355"/>
    </row>
    <row r="2417" spans="1:10" ht="21.75" thickBot="1" x14ac:dyDescent="0.4">
      <c r="A2417" s="368" t="s">
        <v>277</v>
      </c>
      <c r="B2417" s="369"/>
      <c r="C2417" s="371"/>
      <c r="D2417" s="355"/>
      <c r="E2417" s="355"/>
      <c r="F2417" s="355"/>
      <c r="G2417" s="355"/>
      <c r="H2417" s="355"/>
      <c r="I2417" s="355"/>
      <c r="J2417" s="355"/>
    </row>
    <row r="2418" spans="1:10" ht="21.75" thickBot="1" x14ac:dyDescent="0.4">
      <c r="A2418" s="368" t="s">
        <v>278</v>
      </c>
      <c r="B2418" s="369"/>
      <c r="C2418" s="370"/>
      <c r="D2418" s="355"/>
      <c r="E2418" s="355"/>
      <c r="F2418" s="355"/>
      <c r="G2418" s="355"/>
      <c r="H2418" s="355"/>
      <c r="I2418" s="355"/>
      <c r="J2418" s="355"/>
    </row>
    <row r="2419" spans="1:10" ht="21.75" thickBot="1" x14ac:dyDescent="0.4">
      <c r="A2419" s="368" t="s">
        <v>279</v>
      </c>
      <c r="B2419" s="369"/>
      <c r="C2419" s="372"/>
      <c r="D2419" s="814" t="s">
        <v>280</v>
      </c>
      <c r="E2419" s="815"/>
      <c r="F2419" s="373" t="str">
        <f>IF(B2415&gt;0,B2419/B2415,"")</f>
        <v/>
      </c>
      <c r="G2419" s="368" t="s">
        <v>281</v>
      </c>
      <c r="H2419" s="374"/>
      <c r="I2419" s="375" t="str">
        <f>IF(B2415&gt;0,(F2419-F2420)/F2420,"")</f>
        <v/>
      </c>
      <c r="J2419" s="355"/>
    </row>
    <row r="2420" spans="1:10" ht="21.75" thickBot="1" x14ac:dyDescent="0.4">
      <c r="A2420" s="368" t="s">
        <v>282</v>
      </c>
      <c r="B2420" s="369"/>
      <c r="C2420" s="372"/>
      <c r="D2420" s="814" t="s">
        <v>280</v>
      </c>
      <c r="E2420" s="815"/>
      <c r="F2420" s="373" t="str">
        <f>IF(B2416&gt;0,B2420/B2416,"")</f>
        <v/>
      </c>
      <c r="G2420" s="376"/>
      <c r="H2420" s="377"/>
      <c r="I2420" s="378"/>
      <c r="J2420" s="355"/>
    </row>
    <row r="2421" spans="1:10" ht="21.75" thickBot="1" x14ac:dyDescent="0.4">
      <c r="A2421" s="368" t="s">
        <v>283</v>
      </c>
      <c r="B2421" s="369"/>
      <c r="C2421" s="372"/>
      <c r="D2421" s="814" t="s">
        <v>280</v>
      </c>
      <c r="E2421" s="815"/>
      <c r="F2421" s="373" t="str">
        <f>IF(B2417&gt;0,B2421/B2417,"")</f>
        <v/>
      </c>
      <c r="G2421" s="368" t="s">
        <v>284</v>
      </c>
      <c r="H2421" s="374"/>
      <c r="I2421" s="375" t="str">
        <f>IF(B2416&gt;0,(F2421-F2420)/F2420,"")</f>
        <v/>
      </c>
      <c r="J2421" s="355"/>
    </row>
    <row r="2422" spans="1:10" ht="21.75" thickBot="1" x14ac:dyDescent="0.4">
      <c r="A2422" s="368" t="s">
        <v>285</v>
      </c>
      <c r="B2422" s="369"/>
      <c r="C2422" s="372"/>
      <c r="D2422" s="814" t="s">
        <v>280</v>
      </c>
      <c r="E2422" s="815"/>
      <c r="F2422" s="373" t="str">
        <f>IF(B2418&gt;0,B2422/B2418,"")</f>
        <v/>
      </c>
      <c r="G2422" s="368" t="s">
        <v>286</v>
      </c>
      <c r="H2422" s="374"/>
      <c r="I2422" s="375" t="str">
        <f>IF(B2417&gt;0,(F2422-F2420)/F2420,"")</f>
        <v/>
      </c>
      <c r="J2422" s="355"/>
    </row>
    <row r="2423" spans="1:10" ht="21.75" thickBot="1" x14ac:dyDescent="0.4">
      <c r="A2423" s="368" t="s">
        <v>287</v>
      </c>
      <c r="B2423" s="369"/>
      <c r="C2423" s="372"/>
      <c r="D2423" s="814" t="s">
        <v>288</v>
      </c>
      <c r="E2423" s="815"/>
      <c r="F2423" s="373" t="str">
        <f>IF(B2419&gt;0,B2423/B2415,"")</f>
        <v/>
      </c>
      <c r="G2423" s="368" t="s">
        <v>281</v>
      </c>
      <c r="H2423" s="374"/>
      <c r="I2423" s="375" t="str">
        <f>IF(B2419&gt;0,(F2423-F2424)/F2424,"")</f>
        <v/>
      </c>
      <c r="J2423" s="355"/>
    </row>
    <row r="2424" spans="1:10" ht="21.75" thickBot="1" x14ac:dyDescent="0.4">
      <c r="A2424" s="368" t="s">
        <v>289</v>
      </c>
      <c r="B2424" s="369"/>
      <c r="C2424" s="372"/>
      <c r="D2424" s="816" t="s">
        <v>288</v>
      </c>
      <c r="E2424" s="817"/>
      <c r="F2424" s="373" t="str">
        <f>IF(B2420&gt;0,B2424/B2416,"")</f>
        <v/>
      </c>
      <c r="G2424" s="379"/>
      <c r="H2424" s="372"/>
      <c r="I2424" s="380"/>
      <c r="J2424" s="355"/>
    </row>
    <row r="2425" spans="1:10" ht="21.75" thickBot="1" x14ac:dyDescent="0.4">
      <c r="A2425" s="368" t="s">
        <v>290</v>
      </c>
      <c r="B2425" s="369"/>
      <c r="C2425" s="372"/>
      <c r="D2425" s="814" t="s">
        <v>288</v>
      </c>
      <c r="E2425" s="815"/>
      <c r="F2425" s="373" t="str">
        <f>IF(B2421&gt;0,B2425/B2417,"")</f>
        <v/>
      </c>
      <c r="G2425" s="368" t="s">
        <v>284</v>
      </c>
      <c r="H2425" s="374"/>
      <c r="I2425" s="375" t="str">
        <f>IF(B2420&gt;0,(F2425-F2424)/F2424,"")</f>
        <v/>
      </c>
      <c r="J2425" s="355"/>
    </row>
    <row r="2426" spans="1:10" ht="21.75" thickBot="1" x14ac:dyDescent="0.4">
      <c r="A2426" s="368" t="s">
        <v>291</v>
      </c>
      <c r="B2426" s="369"/>
      <c r="C2426" s="372"/>
      <c r="D2426" s="814" t="s">
        <v>288</v>
      </c>
      <c r="E2426" s="815"/>
      <c r="F2426" s="373" t="str">
        <f>IF(B2422&gt;0,B2426/B2418,"")</f>
        <v/>
      </c>
      <c r="G2426" s="368" t="s">
        <v>286</v>
      </c>
      <c r="H2426" s="374"/>
      <c r="I2426" s="375" t="str">
        <f>IF(B2421&gt;0,(F2426-F2424)/F2424,"")</f>
        <v/>
      </c>
      <c r="J2426" s="355"/>
    </row>
    <row r="2427" spans="1:10" ht="21.75" thickBot="1" x14ac:dyDescent="0.4">
      <c r="A2427" s="368" t="s">
        <v>292</v>
      </c>
      <c r="B2427" s="381"/>
      <c r="C2427" s="372"/>
      <c r="D2427" s="368" t="s">
        <v>281</v>
      </c>
      <c r="E2427" s="374"/>
      <c r="F2427" s="375" t="str">
        <f>IF(B2427&gt;0,(B2427-B2428)/B2428,"")</f>
        <v/>
      </c>
      <c r="G2427" s="355"/>
      <c r="H2427" s="355"/>
      <c r="I2427" s="355"/>
      <c r="J2427" s="355"/>
    </row>
    <row r="2428" spans="1:10" ht="21.75" thickBot="1" x14ac:dyDescent="0.4">
      <c r="A2428" s="368" t="s">
        <v>293</v>
      </c>
      <c r="B2428" s="381"/>
      <c r="C2428" s="372"/>
      <c r="D2428" s="382"/>
      <c r="E2428" s="372"/>
      <c r="F2428" s="380"/>
      <c r="G2428" s="355"/>
      <c r="H2428" s="355"/>
      <c r="I2428" s="355"/>
      <c r="J2428" s="355"/>
    </row>
    <row r="2429" spans="1:10" ht="21.75" thickBot="1" x14ac:dyDescent="0.4">
      <c r="A2429" s="368" t="s">
        <v>294</v>
      </c>
      <c r="B2429" s="381"/>
      <c r="C2429" s="372"/>
      <c r="D2429" s="368" t="s">
        <v>284</v>
      </c>
      <c r="E2429" s="374"/>
      <c r="F2429" s="375" t="str">
        <f>IF(B2429&gt;0,(B2429-B2428)/B2428,"")</f>
        <v/>
      </c>
      <c r="G2429" s="355"/>
      <c r="H2429" s="355"/>
      <c r="I2429" s="355"/>
      <c r="J2429" s="355"/>
    </row>
    <row r="2430" spans="1:10" ht="21.75" thickBot="1" x14ac:dyDescent="0.4">
      <c r="A2430" s="368" t="s">
        <v>295</v>
      </c>
      <c r="B2430" s="381"/>
      <c r="C2430" s="372"/>
      <c r="D2430" s="368" t="s">
        <v>286</v>
      </c>
      <c r="E2430" s="374"/>
      <c r="F2430" s="375" t="str">
        <f>IF(B2430&gt;0,(B2430-B2428)/B2428,"")</f>
        <v/>
      </c>
      <c r="G2430" s="355"/>
      <c r="H2430" s="355"/>
      <c r="I2430" s="355"/>
      <c r="J2430" s="355"/>
    </row>
    <row r="2431" spans="1:10" ht="21.75" thickBot="1" x14ac:dyDescent="0.4">
      <c r="A2431" s="355"/>
      <c r="B2431" s="355"/>
      <c r="C2431" s="355"/>
      <c r="D2431" s="355"/>
      <c r="E2431" s="355"/>
      <c r="F2431" s="383"/>
      <c r="G2431" s="355"/>
      <c r="H2431" s="823" t="s">
        <v>296</v>
      </c>
      <c r="I2431" s="823"/>
      <c r="J2431" s="355"/>
    </row>
    <row r="2432" spans="1:10" ht="21.75" thickBot="1" x14ac:dyDescent="0.4">
      <c r="A2432" s="368" t="s">
        <v>297</v>
      </c>
      <c r="B2432" s="820"/>
      <c r="C2432" s="821"/>
      <c r="D2432" s="821"/>
      <c r="E2432" s="821"/>
      <c r="F2432" s="821"/>
      <c r="G2432" s="822"/>
      <c r="H2432" s="819"/>
      <c r="I2432" s="819"/>
      <c r="J2432" s="355"/>
    </row>
    <row r="2433" spans="1:10" ht="21.75" thickBot="1" x14ac:dyDescent="0.4">
      <c r="A2433" s="368" t="s">
        <v>299</v>
      </c>
      <c r="B2433" s="820"/>
      <c r="C2433" s="821"/>
      <c r="D2433" s="821"/>
      <c r="E2433" s="821"/>
      <c r="F2433" s="821"/>
      <c r="G2433" s="822"/>
      <c r="H2433" s="819"/>
      <c r="I2433" s="819"/>
      <c r="J2433" s="355"/>
    </row>
    <row r="2434" spans="1:10" ht="21.75" thickBot="1" x14ac:dyDescent="0.4">
      <c r="A2434" s="368" t="s">
        <v>301</v>
      </c>
      <c r="B2434" s="820"/>
      <c r="C2434" s="821"/>
      <c r="D2434" s="821"/>
      <c r="E2434" s="821"/>
      <c r="F2434" s="821"/>
      <c r="G2434" s="822"/>
      <c r="H2434" s="819"/>
      <c r="I2434" s="819"/>
      <c r="J2434" s="355"/>
    </row>
    <row r="2435" spans="1:10" ht="21.75" thickBot="1" x14ac:dyDescent="0.4">
      <c r="A2435" s="368" t="s">
        <v>302</v>
      </c>
      <c r="B2435" s="820"/>
      <c r="C2435" s="821"/>
      <c r="D2435" s="821"/>
      <c r="E2435" s="821"/>
      <c r="F2435" s="821"/>
      <c r="G2435" s="822"/>
      <c r="H2435" s="819"/>
      <c r="I2435" s="819"/>
      <c r="J2435" s="355"/>
    </row>
    <row r="2436" spans="1:10" ht="21.75" thickBot="1" x14ac:dyDescent="0.4">
      <c r="A2436" s="368" t="s">
        <v>303</v>
      </c>
      <c r="B2436" s="820"/>
      <c r="C2436" s="821"/>
      <c r="D2436" s="821"/>
      <c r="E2436" s="821"/>
      <c r="F2436" s="821"/>
      <c r="G2436" s="822"/>
      <c r="H2436" s="819"/>
      <c r="I2436" s="819"/>
      <c r="J2436" s="355"/>
    </row>
    <row r="2437" spans="1:10" ht="21.75" thickBot="1" x14ac:dyDescent="0.4">
      <c r="A2437" s="368" t="s">
        <v>305</v>
      </c>
      <c r="B2437" s="820"/>
      <c r="C2437" s="821"/>
      <c r="D2437" s="821"/>
      <c r="E2437" s="821"/>
      <c r="F2437" s="821"/>
      <c r="G2437" s="822"/>
      <c r="H2437" s="819"/>
      <c r="I2437" s="819"/>
      <c r="J2437" s="355"/>
    </row>
    <row r="2438" spans="1:10" ht="36" x14ac:dyDescent="0.35">
      <c r="A2438" s="818" t="str">
        <f>CONCATENATE("Voluntário",J2438)</f>
        <v>Voluntário85</v>
      </c>
      <c r="B2438" s="818"/>
      <c r="C2438" s="818"/>
      <c r="D2438" s="818"/>
      <c r="E2438" s="818"/>
      <c r="F2438" s="818"/>
      <c r="G2438" s="818"/>
      <c r="H2438" s="818"/>
      <c r="I2438" s="818"/>
      <c r="J2438" s="355">
        <f>J2409+1</f>
        <v>85</v>
      </c>
    </row>
    <row r="2439" spans="1:10" ht="21" x14ac:dyDescent="0.35">
      <c r="A2439" s="355"/>
      <c r="B2439" s="355"/>
      <c r="C2439" s="355"/>
      <c r="D2439" s="355"/>
      <c r="E2439" s="355"/>
      <c r="F2439" s="355"/>
      <c r="G2439" s="355"/>
      <c r="H2439" s="355"/>
      <c r="I2439" s="355"/>
      <c r="J2439" s="355"/>
    </row>
    <row r="2440" spans="1:10" ht="21" x14ac:dyDescent="0.35">
      <c r="A2440" s="356" t="s">
        <v>271</v>
      </c>
      <c r="B2440" s="819"/>
      <c r="C2440" s="819"/>
      <c r="D2440" s="819"/>
      <c r="E2440" s="819"/>
      <c r="F2440" s="819"/>
      <c r="G2440" s="819"/>
      <c r="H2440" s="819"/>
      <c r="I2440" s="819"/>
      <c r="J2440" s="355"/>
    </row>
    <row r="2441" spans="1:10" ht="21" x14ac:dyDescent="0.35">
      <c r="A2441" s="356" t="s">
        <v>272</v>
      </c>
      <c r="B2441" s="819"/>
      <c r="C2441" s="819"/>
      <c r="D2441" s="819"/>
      <c r="E2441" s="819"/>
      <c r="F2441" s="819"/>
      <c r="G2441" s="819"/>
      <c r="H2441" s="819"/>
      <c r="I2441" s="819"/>
      <c r="J2441" s="355"/>
    </row>
    <row r="2442" spans="1:10" ht="21" x14ac:dyDescent="0.35">
      <c r="A2442" s="356" t="s">
        <v>273</v>
      </c>
      <c r="B2442" s="819"/>
      <c r="C2442" s="819"/>
      <c r="D2442" s="819"/>
      <c r="E2442" s="819"/>
      <c r="F2442" s="819"/>
      <c r="G2442" s="819"/>
      <c r="H2442" s="819"/>
      <c r="I2442" s="819"/>
      <c r="J2442" s="355"/>
    </row>
    <row r="2443" spans="1:10" ht="21.75" thickBot="1" x14ac:dyDescent="0.4">
      <c r="A2443" s="355"/>
      <c r="B2443" s="355"/>
      <c r="C2443" s="355"/>
      <c r="D2443" s="355"/>
      <c r="E2443" s="355"/>
      <c r="F2443" s="355"/>
      <c r="G2443" s="355"/>
      <c r="H2443" s="355"/>
      <c r="I2443" s="355"/>
      <c r="J2443" s="355"/>
    </row>
    <row r="2444" spans="1:10" ht="21.75" thickBot="1" x14ac:dyDescent="0.4">
      <c r="A2444" s="368" t="s">
        <v>275</v>
      </c>
      <c r="B2444" s="369"/>
      <c r="C2444" s="370"/>
      <c r="D2444" s="355"/>
      <c r="E2444" s="355"/>
      <c r="F2444" s="355"/>
      <c r="G2444" s="355"/>
      <c r="H2444" s="355"/>
      <c r="I2444" s="355"/>
      <c r="J2444" s="355"/>
    </row>
    <row r="2445" spans="1:10" ht="21.75" thickBot="1" x14ac:dyDescent="0.4">
      <c r="A2445" s="368" t="s">
        <v>276</v>
      </c>
      <c r="B2445" s="369"/>
      <c r="C2445" s="370"/>
      <c r="D2445" s="355"/>
      <c r="E2445" s="355"/>
      <c r="F2445" s="355"/>
      <c r="G2445" s="355"/>
      <c r="H2445" s="355"/>
      <c r="I2445" s="355"/>
      <c r="J2445" s="355"/>
    </row>
    <row r="2446" spans="1:10" ht="21.75" thickBot="1" x14ac:dyDescent="0.4">
      <c r="A2446" s="368" t="s">
        <v>277</v>
      </c>
      <c r="B2446" s="369"/>
      <c r="C2446" s="371"/>
      <c r="D2446" s="355"/>
      <c r="E2446" s="355"/>
      <c r="F2446" s="355"/>
      <c r="G2446" s="355"/>
      <c r="H2446" s="355"/>
      <c r="I2446" s="355"/>
      <c r="J2446" s="355"/>
    </row>
    <row r="2447" spans="1:10" ht="21.75" thickBot="1" x14ac:dyDescent="0.4">
      <c r="A2447" s="368" t="s">
        <v>278</v>
      </c>
      <c r="B2447" s="369"/>
      <c r="C2447" s="370"/>
      <c r="D2447" s="355"/>
      <c r="E2447" s="355"/>
      <c r="F2447" s="355"/>
      <c r="G2447" s="355"/>
      <c r="H2447" s="355"/>
      <c r="I2447" s="355"/>
      <c r="J2447" s="355"/>
    </row>
    <row r="2448" spans="1:10" ht="21.75" thickBot="1" x14ac:dyDescent="0.4">
      <c r="A2448" s="368" t="s">
        <v>279</v>
      </c>
      <c r="B2448" s="369"/>
      <c r="C2448" s="372"/>
      <c r="D2448" s="814" t="s">
        <v>280</v>
      </c>
      <c r="E2448" s="815"/>
      <c r="F2448" s="373" t="str">
        <f>IF(B2444&gt;0,B2448/B2444,"")</f>
        <v/>
      </c>
      <c r="G2448" s="368" t="s">
        <v>281</v>
      </c>
      <c r="H2448" s="374"/>
      <c r="I2448" s="375" t="str">
        <f>IF(B2444&gt;0,(F2448-F2449)/F2449,"")</f>
        <v/>
      </c>
      <c r="J2448" s="355"/>
    </row>
    <row r="2449" spans="1:10" ht="21.75" thickBot="1" x14ac:dyDescent="0.4">
      <c r="A2449" s="368" t="s">
        <v>282</v>
      </c>
      <c r="B2449" s="369"/>
      <c r="C2449" s="372"/>
      <c r="D2449" s="814" t="s">
        <v>280</v>
      </c>
      <c r="E2449" s="815"/>
      <c r="F2449" s="373" t="str">
        <f>IF(B2445&gt;0,B2449/B2445,"")</f>
        <v/>
      </c>
      <c r="G2449" s="376"/>
      <c r="H2449" s="377"/>
      <c r="I2449" s="378"/>
      <c r="J2449" s="355"/>
    </row>
    <row r="2450" spans="1:10" ht="21.75" thickBot="1" x14ac:dyDescent="0.4">
      <c r="A2450" s="368" t="s">
        <v>283</v>
      </c>
      <c r="B2450" s="369"/>
      <c r="C2450" s="372"/>
      <c r="D2450" s="814" t="s">
        <v>280</v>
      </c>
      <c r="E2450" s="815"/>
      <c r="F2450" s="373" t="str">
        <f>IF(B2446&gt;0,B2450/B2446,"")</f>
        <v/>
      </c>
      <c r="G2450" s="368" t="s">
        <v>284</v>
      </c>
      <c r="H2450" s="374"/>
      <c r="I2450" s="375" t="str">
        <f>IF(B2445&gt;0,(F2450-F2449)/F2449,"")</f>
        <v/>
      </c>
      <c r="J2450" s="355"/>
    </row>
    <row r="2451" spans="1:10" ht="21.75" thickBot="1" x14ac:dyDescent="0.4">
      <c r="A2451" s="368" t="s">
        <v>285</v>
      </c>
      <c r="B2451" s="369"/>
      <c r="C2451" s="372"/>
      <c r="D2451" s="814" t="s">
        <v>280</v>
      </c>
      <c r="E2451" s="815"/>
      <c r="F2451" s="373" t="str">
        <f>IF(B2447&gt;0,B2451/B2447,"")</f>
        <v/>
      </c>
      <c r="G2451" s="368" t="s">
        <v>286</v>
      </c>
      <c r="H2451" s="374"/>
      <c r="I2451" s="375" t="str">
        <f>IF(B2446&gt;0,(F2451-F2449)/F2449,"")</f>
        <v/>
      </c>
      <c r="J2451" s="355"/>
    </row>
    <row r="2452" spans="1:10" ht="21.75" thickBot="1" x14ac:dyDescent="0.4">
      <c r="A2452" s="368" t="s">
        <v>287</v>
      </c>
      <c r="B2452" s="369"/>
      <c r="C2452" s="372"/>
      <c r="D2452" s="814" t="s">
        <v>288</v>
      </c>
      <c r="E2452" s="815"/>
      <c r="F2452" s="373" t="str">
        <f>IF(B2448&gt;0,B2452/B2444,"")</f>
        <v/>
      </c>
      <c r="G2452" s="368" t="s">
        <v>281</v>
      </c>
      <c r="H2452" s="374"/>
      <c r="I2452" s="375" t="str">
        <f>IF(B2448&gt;0,(F2452-F2453)/F2453,"")</f>
        <v/>
      </c>
      <c r="J2452" s="355"/>
    </row>
    <row r="2453" spans="1:10" ht="21.75" thickBot="1" x14ac:dyDescent="0.4">
      <c r="A2453" s="368" t="s">
        <v>289</v>
      </c>
      <c r="B2453" s="369"/>
      <c r="C2453" s="372"/>
      <c r="D2453" s="816" t="s">
        <v>288</v>
      </c>
      <c r="E2453" s="817"/>
      <c r="F2453" s="373" t="str">
        <f>IF(B2449&gt;0,B2453/B2445,"")</f>
        <v/>
      </c>
      <c r="G2453" s="379"/>
      <c r="H2453" s="372"/>
      <c r="I2453" s="380"/>
      <c r="J2453" s="355"/>
    </row>
    <row r="2454" spans="1:10" ht="21.75" thickBot="1" x14ac:dyDescent="0.4">
      <c r="A2454" s="368" t="s">
        <v>290</v>
      </c>
      <c r="B2454" s="369"/>
      <c r="C2454" s="372"/>
      <c r="D2454" s="814" t="s">
        <v>288</v>
      </c>
      <c r="E2454" s="815"/>
      <c r="F2454" s="373" t="str">
        <f>IF(B2450&gt;0,B2454/B2446,"")</f>
        <v/>
      </c>
      <c r="G2454" s="368" t="s">
        <v>284</v>
      </c>
      <c r="H2454" s="374"/>
      <c r="I2454" s="375" t="str">
        <f>IF(B2449&gt;0,(F2454-F2453)/F2453,"")</f>
        <v/>
      </c>
      <c r="J2454" s="355"/>
    </row>
    <row r="2455" spans="1:10" ht="21.75" thickBot="1" x14ac:dyDescent="0.4">
      <c r="A2455" s="368" t="s">
        <v>291</v>
      </c>
      <c r="B2455" s="369"/>
      <c r="C2455" s="372"/>
      <c r="D2455" s="814" t="s">
        <v>288</v>
      </c>
      <c r="E2455" s="815"/>
      <c r="F2455" s="373" t="str">
        <f>IF(B2451&gt;0,B2455/B2447,"")</f>
        <v/>
      </c>
      <c r="G2455" s="368" t="s">
        <v>286</v>
      </c>
      <c r="H2455" s="374"/>
      <c r="I2455" s="375" t="str">
        <f>IF(B2450&gt;0,(F2455-F2453)/F2453,"")</f>
        <v/>
      </c>
      <c r="J2455" s="355"/>
    </row>
    <row r="2456" spans="1:10" ht="21.75" thickBot="1" x14ac:dyDescent="0.4">
      <c r="A2456" s="368" t="s">
        <v>292</v>
      </c>
      <c r="B2456" s="381"/>
      <c r="C2456" s="372"/>
      <c r="D2456" s="368" t="s">
        <v>281</v>
      </c>
      <c r="E2456" s="374"/>
      <c r="F2456" s="375" t="str">
        <f>IF(B2456&gt;0,(B2456-B2457)/B2457,"")</f>
        <v/>
      </c>
      <c r="G2456" s="355"/>
      <c r="H2456" s="355"/>
      <c r="I2456" s="355"/>
      <c r="J2456" s="355"/>
    </row>
    <row r="2457" spans="1:10" ht="21.75" thickBot="1" x14ac:dyDescent="0.4">
      <c r="A2457" s="368" t="s">
        <v>293</v>
      </c>
      <c r="B2457" s="381"/>
      <c r="C2457" s="372"/>
      <c r="D2457" s="382"/>
      <c r="E2457" s="372"/>
      <c r="F2457" s="380"/>
      <c r="G2457" s="355"/>
      <c r="H2457" s="355"/>
      <c r="I2457" s="355"/>
      <c r="J2457" s="355"/>
    </row>
    <row r="2458" spans="1:10" ht="21.75" thickBot="1" x14ac:dyDescent="0.4">
      <c r="A2458" s="368" t="s">
        <v>294</v>
      </c>
      <c r="B2458" s="381"/>
      <c r="C2458" s="372"/>
      <c r="D2458" s="368" t="s">
        <v>284</v>
      </c>
      <c r="E2458" s="374"/>
      <c r="F2458" s="375" t="str">
        <f>IF(B2458&gt;0,(B2458-B2457)/B2457,"")</f>
        <v/>
      </c>
      <c r="G2458" s="355"/>
      <c r="H2458" s="355"/>
      <c r="I2458" s="355"/>
      <c r="J2458" s="355"/>
    </row>
    <row r="2459" spans="1:10" ht="21.75" thickBot="1" x14ac:dyDescent="0.4">
      <c r="A2459" s="368" t="s">
        <v>295</v>
      </c>
      <c r="B2459" s="381"/>
      <c r="C2459" s="372"/>
      <c r="D2459" s="368" t="s">
        <v>286</v>
      </c>
      <c r="E2459" s="374"/>
      <c r="F2459" s="375" t="str">
        <f>IF(B2459&gt;0,(B2459-B2457)/B2457,"")</f>
        <v/>
      </c>
      <c r="G2459" s="355"/>
      <c r="H2459" s="355"/>
      <c r="I2459" s="355"/>
      <c r="J2459" s="355"/>
    </row>
    <row r="2460" spans="1:10" ht="21.75" thickBot="1" x14ac:dyDescent="0.4">
      <c r="A2460" s="355"/>
      <c r="B2460" s="355"/>
      <c r="C2460" s="355"/>
      <c r="D2460" s="355"/>
      <c r="E2460" s="355"/>
      <c r="F2460" s="383"/>
      <c r="G2460" s="355"/>
      <c r="H2460" s="823" t="s">
        <v>296</v>
      </c>
      <c r="I2460" s="823"/>
      <c r="J2460" s="355"/>
    </row>
    <row r="2461" spans="1:10" ht="21.75" thickBot="1" x14ac:dyDescent="0.4">
      <c r="A2461" s="368" t="s">
        <v>297</v>
      </c>
      <c r="B2461" s="820"/>
      <c r="C2461" s="821"/>
      <c r="D2461" s="821"/>
      <c r="E2461" s="821"/>
      <c r="F2461" s="821"/>
      <c r="G2461" s="822"/>
      <c r="H2461" s="819"/>
      <c r="I2461" s="819"/>
      <c r="J2461" s="355"/>
    </row>
    <row r="2462" spans="1:10" ht="21.75" thickBot="1" x14ac:dyDescent="0.4">
      <c r="A2462" s="368" t="s">
        <v>299</v>
      </c>
      <c r="B2462" s="820"/>
      <c r="C2462" s="821"/>
      <c r="D2462" s="821"/>
      <c r="E2462" s="821"/>
      <c r="F2462" s="821"/>
      <c r="G2462" s="822"/>
      <c r="H2462" s="819"/>
      <c r="I2462" s="819"/>
      <c r="J2462" s="355"/>
    </row>
    <row r="2463" spans="1:10" ht="21.75" thickBot="1" x14ac:dyDescent="0.4">
      <c r="A2463" s="368" t="s">
        <v>301</v>
      </c>
      <c r="B2463" s="820"/>
      <c r="C2463" s="821"/>
      <c r="D2463" s="821"/>
      <c r="E2463" s="821"/>
      <c r="F2463" s="821"/>
      <c r="G2463" s="822"/>
      <c r="H2463" s="819"/>
      <c r="I2463" s="819"/>
      <c r="J2463" s="355"/>
    </row>
    <row r="2464" spans="1:10" ht="21.75" thickBot="1" x14ac:dyDescent="0.4">
      <c r="A2464" s="368" t="s">
        <v>302</v>
      </c>
      <c r="B2464" s="820"/>
      <c r="C2464" s="821"/>
      <c r="D2464" s="821"/>
      <c r="E2464" s="821"/>
      <c r="F2464" s="821"/>
      <c r="G2464" s="822"/>
      <c r="H2464" s="819"/>
      <c r="I2464" s="819"/>
      <c r="J2464" s="355"/>
    </row>
    <row r="2465" spans="1:10" ht="21.75" thickBot="1" x14ac:dyDescent="0.4">
      <c r="A2465" s="368" t="s">
        <v>303</v>
      </c>
      <c r="B2465" s="820"/>
      <c r="C2465" s="821"/>
      <c r="D2465" s="821"/>
      <c r="E2465" s="821"/>
      <c r="F2465" s="821"/>
      <c r="G2465" s="822"/>
      <c r="H2465" s="819"/>
      <c r="I2465" s="819"/>
      <c r="J2465" s="355"/>
    </row>
    <row r="2466" spans="1:10" ht="21.75" thickBot="1" x14ac:dyDescent="0.4">
      <c r="A2466" s="368" t="s">
        <v>305</v>
      </c>
      <c r="B2466" s="820"/>
      <c r="C2466" s="821"/>
      <c r="D2466" s="821"/>
      <c r="E2466" s="821"/>
      <c r="F2466" s="821"/>
      <c r="G2466" s="822"/>
      <c r="H2466" s="819"/>
      <c r="I2466" s="819"/>
      <c r="J2466" s="355"/>
    </row>
    <row r="2467" spans="1:10" ht="36" x14ac:dyDescent="0.35">
      <c r="A2467" s="818" t="str">
        <f>CONCATENATE("Voluntário",J2467)</f>
        <v>Voluntário86</v>
      </c>
      <c r="B2467" s="818"/>
      <c r="C2467" s="818"/>
      <c r="D2467" s="818"/>
      <c r="E2467" s="818"/>
      <c r="F2467" s="818"/>
      <c r="G2467" s="818"/>
      <c r="H2467" s="818"/>
      <c r="I2467" s="818"/>
      <c r="J2467" s="355">
        <f>J2438+1</f>
        <v>86</v>
      </c>
    </row>
    <row r="2468" spans="1:10" ht="21" x14ac:dyDescent="0.35">
      <c r="A2468" s="355"/>
      <c r="B2468" s="355"/>
      <c r="C2468" s="355"/>
      <c r="D2468" s="355"/>
      <c r="E2468" s="355"/>
      <c r="F2468" s="355"/>
      <c r="G2468" s="355"/>
      <c r="H2468" s="355"/>
      <c r="I2468" s="355"/>
      <c r="J2468" s="355"/>
    </row>
    <row r="2469" spans="1:10" ht="21" x14ac:dyDescent="0.35">
      <c r="A2469" s="356" t="s">
        <v>271</v>
      </c>
      <c r="B2469" s="819"/>
      <c r="C2469" s="819"/>
      <c r="D2469" s="819"/>
      <c r="E2469" s="819"/>
      <c r="F2469" s="819"/>
      <c r="G2469" s="819"/>
      <c r="H2469" s="819"/>
      <c r="I2469" s="819"/>
      <c r="J2469" s="355"/>
    </row>
    <row r="2470" spans="1:10" ht="21" x14ac:dyDescent="0.35">
      <c r="A2470" s="356" t="s">
        <v>272</v>
      </c>
      <c r="B2470" s="819"/>
      <c r="C2470" s="819"/>
      <c r="D2470" s="819"/>
      <c r="E2470" s="819"/>
      <c r="F2470" s="819"/>
      <c r="G2470" s="819"/>
      <c r="H2470" s="819"/>
      <c r="I2470" s="819"/>
      <c r="J2470" s="355"/>
    </row>
    <row r="2471" spans="1:10" ht="21" x14ac:dyDescent="0.35">
      <c r="A2471" s="356" t="s">
        <v>273</v>
      </c>
      <c r="B2471" s="819"/>
      <c r="C2471" s="819"/>
      <c r="D2471" s="819"/>
      <c r="E2471" s="819"/>
      <c r="F2471" s="819"/>
      <c r="G2471" s="819"/>
      <c r="H2471" s="819"/>
      <c r="I2471" s="819"/>
      <c r="J2471" s="355"/>
    </row>
    <row r="2472" spans="1:10" ht="21.75" thickBot="1" x14ac:dyDescent="0.4">
      <c r="A2472" s="355"/>
      <c r="B2472" s="355"/>
      <c r="C2472" s="355"/>
      <c r="D2472" s="355"/>
      <c r="E2472" s="355"/>
      <c r="F2472" s="355"/>
      <c r="G2472" s="355"/>
      <c r="H2472" s="355"/>
      <c r="I2472" s="355"/>
      <c r="J2472" s="355"/>
    </row>
    <row r="2473" spans="1:10" ht="21.75" thickBot="1" x14ac:dyDescent="0.4">
      <c r="A2473" s="368" t="s">
        <v>275</v>
      </c>
      <c r="B2473" s="369"/>
      <c r="C2473" s="370"/>
      <c r="D2473" s="355"/>
      <c r="E2473" s="355"/>
      <c r="F2473" s="355"/>
      <c r="G2473" s="355"/>
      <c r="H2473" s="355"/>
      <c r="I2473" s="355"/>
      <c r="J2473" s="355"/>
    </row>
    <row r="2474" spans="1:10" ht="21.75" thickBot="1" x14ac:dyDescent="0.4">
      <c r="A2474" s="368" t="s">
        <v>276</v>
      </c>
      <c r="B2474" s="369"/>
      <c r="C2474" s="370"/>
      <c r="D2474" s="355"/>
      <c r="E2474" s="355"/>
      <c r="F2474" s="355"/>
      <c r="G2474" s="355"/>
      <c r="H2474" s="355"/>
      <c r="I2474" s="355"/>
      <c r="J2474" s="355"/>
    </row>
    <row r="2475" spans="1:10" ht="21.75" thickBot="1" x14ac:dyDescent="0.4">
      <c r="A2475" s="368" t="s">
        <v>277</v>
      </c>
      <c r="B2475" s="369"/>
      <c r="C2475" s="371"/>
      <c r="D2475" s="355"/>
      <c r="E2475" s="355"/>
      <c r="F2475" s="355"/>
      <c r="G2475" s="355"/>
      <c r="H2475" s="355"/>
      <c r="I2475" s="355"/>
      <c r="J2475" s="355"/>
    </row>
    <row r="2476" spans="1:10" ht="21.75" thickBot="1" x14ac:dyDescent="0.4">
      <c r="A2476" s="368" t="s">
        <v>278</v>
      </c>
      <c r="B2476" s="369"/>
      <c r="C2476" s="370"/>
      <c r="D2476" s="355"/>
      <c r="E2476" s="355"/>
      <c r="F2476" s="355"/>
      <c r="G2476" s="355"/>
      <c r="H2476" s="355"/>
      <c r="I2476" s="355"/>
      <c r="J2476" s="355"/>
    </row>
    <row r="2477" spans="1:10" ht="21.75" thickBot="1" x14ac:dyDescent="0.4">
      <c r="A2477" s="368" t="s">
        <v>279</v>
      </c>
      <c r="B2477" s="369"/>
      <c r="C2477" s="372"/>
      <c r="D2477" s="814" t="s">
        <v>280</v>
      </c>
      <c r="E2477" s="815"/>
      <c r="F2477" s="373" t="str">
        <f>IF(B2473&gt;0,B2477/B2473,"")</f>
        <v/>
      </c>
      <c r="G2477" s="368" t="s">
        <v>281</v>
      </c>
      <c r="H2477" s="374"/>
      <c r="I2477" s="375" t="str">
        <f>IF(B2473&gt;0,(F2477-F2478)/F2478,"")</f>
        <v/>
      </c>
      <c r="J2477" s="355"/>
    </row>
    <row r="2478" spans="1:10" ht="21.75" thickBot="1" x14ac:dyDescent="0.4">
      <c r="A2478" s="368" t="s">
        <v>282</v>
      </c>
      <c r="B2478" s="369"/>
      <c r="C2478" s="372"/>
      <c r="D2478" s="814" t="s">
        <v>280</v>
      </c>
      <c r="E2478" s="815"/>
      <c r="F2478" s="373" t="str">
        <f>IF(B2474&gt;0,B2478/B2474,"")</f>
        <v/>
      </c>
      <c r="G2478" s="376"/>
      <c r="H2478" s="377"/>
      <c r="I2478" s="378"/>
      <c r="J2478" s="355"/>
    </row>
    <row r="2479" spans="1:10" ht="21.75" thickBot="1" x14ac:dyDescent="0.4">
      <c r="A2479" s="368" t="s">
        <v>283</v>
      </c>
      <c r="B2479" s="369"/>
      <c r="C2479" s="372"/>
      <c r="D2479" s="814" t="s">
        <v>280</v>
      </c>
      <c r="E2479" s="815"/>
      <c r="F2479" s="373" t="str">
        <f>IF(B2475&gt;0,B2479/B2475,"")</f>
        <v/>
      </c>
      <c r="G2479" s="368" t="s">
        <v>284</v>
      </c>
      <c r="H2479" s="374"/>
      <c r="I2479" s="375" t="str">
        <f>IF(B2474&gt;0,(F2479-F2478)/F2478,"")</f>
        <v/>
      </c>
      <c r="J2479" s="355"/>
    </row>
    <row r="2480" spans="1:10" ht="21.75" thickBot="1" x14ac:dyDescent="0.4">
      <c r="A2480" s="368" t="s">
        <v>285</v>
      </c>
      <c r="B2480" s="369"/>
      <c r="C2480" s="372"/>
      <c r="D2480" s="814" t="s">
        <v>280</v>
      </c>
      <c r="E2480" s="815"/>
      <c r="F2480" s="373" t="str">
        <f>IF(B2476&gt;0,B2480/B2476,"")</f>
        <v/>
      </c>
      <c r="G2480" s="368" t="s">
        <v>286</v>
      </c>
      <c r="H2480" s="374"/>
      <c r="I2480" s="375" t="str">
        <f>IF(B2475&gt;0,(F2480-F2478)/F2478,"")</f>
        <v/>
      </c>
      <c r="J2480" s="355"/>
    </row>
    <row r="2481" spans="1:10" ht="21.75" thickBot="1" x14ac:dyDescent="0.4">
      <c r="A2481" s="368" t="s">
        <v>287</v>
      </c>
      <c r="B2481" s="369"/>
      <c r="C2481" s="372"/>
      <c r="D2481" s="814" t="s">
        <v>288</v>
      </c>
      <c r="E2481" s="815"/>
      <c r="F2481" s="373" t="str">
        <f>IF(B2477&gt;0,B2481/B2473,"")</f>
        <v/>
      </c>
      <c r="G2481" s="368" t="s">
        <v>281</v>
      </c>
      <c r="H2481" s="374"/>
      <c r="I2481" s="375" t="str">
        <f>IF(B2477&gt;0,(F2481-F2482)/F2482,"")</f>
        <v/>
      </c>
      <c r="J2481" s="355"/>
    </row>
    <row r="2482" spans="1:10" ht="21.75" thickBot="1" x14ac:dyDescent="0.4">
      <c r="A2482" s="368" t="s">
        <v>289</v>
      </c>
      <c r="B2482" s="369"/>
      <c r="C2482" s="372"/>
      <c r="D2482" s="816" t="s">
        <v>288</v>
      </c>
      <c r="E2482" s="817"/>
      <c r="F2482" s="373" t="str">
        <f>IF(B2478&gt;0,B2482/B2474,"")</f>
        <v/>
      </c>
      <c r="G2482" s="379"/>
      <c r="H2482" s="372"/>
      <c r="I2482" s="380"/>
      <c r="J2482" s="355"/>
    </row>
    <row r="2483" spans="1:10" ht="21.75" thickBot="1" x14ac:dyDescent="0.4">
      <c r="A2483" s="368" t="s">
        <v>290</v>
      </c>
      <c r="B2483" s="369"/>
      <c r="C2483" s="372"/>
      <c r="D2483" s="814" t="s">
        <v>288</v>
      </c>
      <c r="E2483" s="815"/>
      <c r="F2483" s="373" t="str">
        <f>IF(B2479&gt;0,B2483/B2475,"")</f>
        <v/>
      </c>
      <c r="G2483" s="368" t="s">
        <v>284</v>
      </c>
      <c r="H2483" s="374"/>
      <c r="I2483" s="375" t="str">
        <f>IF(B2478&gt;0,(F2483-F2482)/F2482,"")</f>
        <v/>
      </c>
      <c r="J2483" s="355"/>
    </row>
    <row r="2484" spans="1:10" ht="21.75" thickBot="1" x14ac:dyDescent="0.4">
      <c r="A2484" s="368" t="s">
        <v>291</v>
      </c>
      <c r="B2484" s="369"/>
      <c r="C2484" s="372"/>
      <c r="D2484" s="814" t="s">
        <v>288</v>
      </c>
      <c r="E2484" s="815"/>
      <c r="F2484" s="373" t="str">
        <f>IF(B2480&gt;0,B2484/B2476,"")</f>
        <v/>
      </c>
      <c r="G2484" s="368" t="s">
        <v>286</v>
      </c>
      <c r="H2484" s="374"/>
      <c r="I2484" s="375" t="str">
        <f>IF(B2479&gt;0,(F2484-F2482)/F2482,"")</f>
        <v/>
      </c>
      <c r="J2484" s="355"/>
    </row>
    <row r="2485" spans="1:10" ht="21.75" thickBot="1" x14ac:dyDescent="0.4">
      <c r="A2485" s="368" t="s">
        <v>292</v>
      </c>
      <c r="B2485" s="381"/>
      <c r="C2485" s="372"/>
      <c r="D2485" s="368" t="s">
        <v>281</v>
      </c>
      <c r="E2485" s="374"/>
      <c r="F2485" s="375" t="str">
        <f>IF(B2485&gt;0,(B2485-B2486)/B2486,"")</f>
        <v/>
      </c>
      <c r="G2485" s="355"/>
      <c r="H2485" s="355"/>
      <c r="I2485" s="355"/>
      <c r="J2485" s="355"/>
    </row>
    <row r="2486" spans="1:10" ht="21.75" thickBot="1" x14ac:dyDescent="0.4">
      <c r="A2486" s="368" t="s">
        <v>293</v>
      </c>
      <c r="B2486" s="381"/>
      <c r="C2486" s="372"/>
      <c r="D2486" s="382"/>
      <c r="E2486" s="372"/>
      <c r="F2486" s="380"/>
      <c r="G2486" s="355"/>
      <c r="H2486" s="355"/>
      <c r="I2486" s="355"/>
      <c r="J2486" s="355"/>
    </row>
    <row r="2487" spans="1:10" ht="21.75" thickBot="1" x14ac:dyDescent="0.4">
      <c r="A2487" s="368" t="s">
        <v>294</v>
      </c>
      <c r="B2487" s="381"/>
      <c r="C2487" s="372"/>
      <c r="D2487" s="368" t="s">
        <v>284</v>
      </c>
      <c r="E2487" s="374"/>
      <c r="F2487" s="375" t="str">
        <f>IF(B2487&gt;0,(B2487-B2486)/B2486,"")</f>
        <v/>
      </c>
      <c r="G2487" s="355"/>
      <c r="H2487" s="355"/>
      <c r="I2487" s="355"/>
      <c r="J2487" s="355"/>
    </row>
    <row r="2488" spans="1:10" ht="21.75" thickBot="1" x14ac:dyDescent="0.4">
      <c r="A2488" s="368" t="s">
        <v>295</v>
      </c>
      <c r="B2488" s="381"/>
      <c r="C2488" s="372"/>
      <c r="D2488" s="368" t="s">
        <v>286</v>
      </c>
      <c r="E2488" s="374"/>
      <c r="F2488" s="375" t="str">
        <f>IF(B2488&gt;0,(B2488-B2486)/B2486,"")</f>
        <v/>
      </c>
      <c r="G2488" s="355"/>
      <c r="H2488" s="355"/>
      <c r="I2488" s="355"/>
      <c r="J2488" s="355"/>
    </row>
    <row r="2489" spans="1:10" ht="21.75" thickBot="1" x14ac:dyDescent="0.4">
      <c r="A2489" s="355"/>
      <c r="B2489" s="355"/>
      <c r="C2489" s="355"/>
      <c r="D2489" s="355"/>
      <c r="E2489" s="355"/>
      <c r="F2489" s="383"/>
      <c r="G2489" s="355"/>
      <c r="H2489" s="823" t="s">
        <v>296</v>
      </c>
      <c r="I2489" s="823"/>
      <c r="J2489" s="355"/>
    </row>
    <row r="2490" spans="1:10" ht="21.75" thickBot="1" x14ac:dyDescent="0.4">
      <c r="A2490" s="368" t="s">
        <v>297</v>
      </c>
      <c r="B2490" s="820"/>
      <c r="C2490" s="821"/>
      <c r="D2490" s="821"/>
      <c r="E2490" s="821"/>
      <c r="F2490" s="821"/>
      <c r="G2490" s="822"/>
      <c r="H2490" s="819"/>
      <c r="I2490" s="819"/>
      <c r="J2490" s="355"/>
    </row>
    <row r="2491" spans="1:10" ht="21.75" thickBot="1" x14ac:dyDescent="0.4">
      <c r="A2491" s="368" t="s">
        <v>299</v>
      </c>
      <c r="B2491" s="820"/>
      <c r="C2491" s="821"/>
      <c r="D2491" s="821"/>
      <c r="E2491" s="821"/>
      <c r="F2491" s="821"/>
      <c r="G2491" s="822"/>
      <c r="H2491" s="819"/>
      <c r="I2491" s="819"/>
      <c r="J2491" s="355"/>
    </row>
    <row r="2492" spans="1:10" ht="21.75" thickBot="1" x14ac:dyDescent="0.4">
      <c r="A2492" s="368" t="s">
        <v>301</v>
      </c>
      <c r="B2492" s="820"/>
      <c r="C2492" s="821"/>
      <c r="D2492" s="821"/>
      <c r="E2492" s="821"/>
      <c r="F2492" s="821"/>
      <c r="G2492" s="822"/>
      <c r="H2492" s="819"/>
      <c r="I2492" s="819"/>
      <c r="J2492" s="355"/>
    </row>
    <row r="2493" spans="1:10" ht="21.75" thickBot="1" x14ac:dyDescent="0.4">
      <c r="A2493" s="368" t="s">
        <v>302</v>
      </c>
      <c r="B2493" s="820"/>
      <c r="C2493" s="821"/>
      <c r="D2493" s="821"/>
      <c r="E2493" s="821"/>
      <c r="F2493" s="821"/>
      <c r="G2493" s="822"/>
      <c r="H2493" s="819"/>
      <c r="I2493" s="819"/>
      <c r="J2493" s="355"/>
    </row>
    <row r="2494" spans="1:10" ht="21.75" thickBot="1" x14ac:dyDescent="0.4">
      <c r="A2494" s="368" t="s">
        <v>303</v>
      </c>
      <c r="B2494" s="820"/>
      <c r="C2494" s="821"/>
      <c r="D2494" s="821"/>
      <c r="E2494" s="821"/>
      <c r="F2494" s="821"/>
      <c r="G2494" s="822"/>
      <c r="H2494" s="819"/>
      <c r="I2494" s="819"/>
      <c r="J2494" s="355"/>
    </row>
    <row r="2495" spans="1:10" ht="21.75" thickBot="1" x14ac:dyDescent="0.4">
      <c r="A2495" s="368" t="s">
        <v>305</v>
      </c>
      <c r="B2495" s="820"/>
      <c r="C2495" s="821"/>
      <c r="D2495" s="821"/>
      <c r="E2495" s="821"/>
      <c r="F2495" s="821"/>
      <c r="G2495" s="822"/>
      <c r="H2495" s="819"/>
      <c r="I2495" s="819"/>
      <c r="J2495" s="355"/>
    </row>
    <row r="2496" spans="1:10" ht="36" x14ac:dyDescent="0.35">
      <c r="A2496" s="818" t="str">
        <f>CONCATENATE("Voluntário",J2496)</f>
        <v>Voluntário87</v>
      </c>
      <c r="B2496" s="818"/>
      <c r="C2496" s="818"/>
      <c r="D2496" s="818"/>
      <c r="E2496" s="818"/>
      <c r="F2496" s="818"/>
      <c r="G2496" s="818"/>
      <c r="H2496" s="818"/>
      <c r="I2496" s="818"/>
      <c r="J2496" s="355">
        <f>J2467+1</f>
        <v>87</v>
      </c>
    </row>
    <row r="2497" spans="1:10" ht="21" x14ac:dyDescent="0.35">
      <c r="A2497" s="355"/>
      <c r="B2497" s="355"/>
      <c r="C2497" s="355"/>
      <c r="D2497" s="355"/>
      <c r="E2497" s="355"/>
      <c r="F2497" s="355"/>
      <c r="G2497" s="355"/>
      <c r="H2497" s="355"/>
      <c r="I2497" s="355"/>
      <c r="J2497" s="355"/>
    </row>
    <row r="2498" spans="1:10" ht="21" x14ac:dyDescent="0.35">
      <c r="A2498" s="356" t="s">
        <v>271</v>
      </c>
      <c r="B2498" s="819"/>
      <c r="C2498" s="819"/>
      <c r="D2498" s="819"/>
      <c r="E2498" s="819"/>
      <c r="F2498" s="819"/>
      <c r="G2498" s="819"/>
      <c r="H2498" s="819"/>
      <c r="I2498" s="819"/>
      <c r="J2498" s="355"/>
    </row>
    <row r="2499" spans="1:10" ht="21" x14ac:dyDescent="0.35">
      <c r="A2499" s="356" t="s">
        <v>272</v>
      </c>
      <c r="B2499" s="819"/>
      <c r="C2499" s="819"/>
      <c r="D2499" s="819"/>
      <c r="E2499" s="819"/>
      <c r="F2499" s="819"/>
      <c r="G2499" s="819"/>
      <c r="H2499" s="819"/>
      <c r="I2499" s="819"/>
      <c r="J2499" s="355"/>
    </row>
    <row r="2500" spans="1:10" ht="21" x14ac:dyDescent="0.35">
      <c r="A2500" s="356" t="s">
        <v>273</v>
      </c>
      <c r="B2500" s="819"/>
      <c r="C2500" s="819"/>
      <c r="D2500" s="819"/>
      <c r="E2500" s="819"/>
      <c r="F2500" s="819"/>
      <c r="G2500" s="819"/>
      <c r="H2500" s="819"/>
      <c r="I2500" s="819"/>
      <c r="J2500" s="355"/>
    </row>
    <row r="2501" spans="1:10" ht="21.75" thickBot="1" x14ac:dyDescent="0.4">
      <c r="A2501" s="355"/>
      <c r="B2501" s="355"/>
      <c r="C2501" s="355"/>
      <c r="D2501" s="355"/>
      <c r="E2501" s="355"/>
      <c r="F2501" s="355"/>
      <c r="G2501" s="355"/>
      <c r="H2501" s="355"/>
      <c r="I2501" s="355"/>
      <c r="J2501" s="355"/>
    </row>
    <row r="2502" spans="1:10" ht="21.75" thickBot="1" x14ac:dyDescent="0.4">
      <c r="A2502" s="368" t="s">
        <v>275</v>
      </c>
      <c r="B2502" s="369"/>
      <c r="C2502" s="370"/>
      <c r="D2502" s="355"/>
      <c r="E2502" s="355"/>
      <c r="F2502" s="355"/>
      <c r="G2502" s="355"/>
      <c r="H2502" s="355"/>
      <c r="I2502" s="355"/>
      <c r="J2502" s="355"/>
    </row>
    <row r="2503" spans="1:10" ht="21.75" thickBot="1" x14ac:dyDescent="0.4">
      <c r="A2503" s="368" t="s">
        <v>276</v>
      </c>
      <c r="B2503" s="369"/>
      <c r="C2503" s="370"/>
      <c r="D2503" s="355"/>
      <c r="E2503" s="355"/>
      <c r="F2503" s="355"/>
      <c r="G2503" s="355"/>
      <c r="H2503" s="355"/>
      <c r="I2503" s="355"/>
      <c r="J2503" s="355"/>
    </row>
    <row r="2504" spans="1:10" ht="21.75" thickBot="1" x14ac:dyDescent="0.4">
      <c r="A2504" s="368" t="s">
        <v>277</v>
      </c>
      <c r="B2504" s="369"/>
      <c r="C2504" s="371"/>
      <c r="D2504" s="355"/>
      <c r="E2504" s="355"/>
      <c r="F2504" s="355"/>
      <c r="G2504" s="355"/>
      <c r="H2504" s="355"/>
      <c r="I2504" s="355"/>
      <c r="J2504" s="355"/>
    </row>
    <row r="2505" spans="1:10" ht="21.75" thickBot="1" x14ac:dyDescent="0.4">
      <c r="A2505" s="368" t="s">
        <v>278</v>
      </c>
      <c r="B2505" s="369"/>
      <c r="C2505" s="370"/>
      <c r="D2505" s="355"/>
      <c r="E2505" s="355"/>
      <c r="F2505" s="355"/>
      <c r="G2505" s="355"/>
      <c r="H2505" s="355"/>
      <c r="I2505" s="355"/>
      <c r="J2505" s="355"/>
    </row>
    <row r="2506" spans="1:10" ht="21.75" thickBot="1" x14ac:dyDescent="0.4">
      <c r="A2506" s="368" t="s">
        <v>279</v>
      </c>
      <c r="B2506" s="369"/>
      <c r="C2506" s="372"/>
      <c r="D2506" s="814" t="s">
        <v>280</v>
      </c>
      <c r="E2506" s="815"/>
      <c r="F2506" s="373" t="str">
        <f>IF(B2502&gt;0,B2506/B2502,"")</f>
        <v/>
      </c>
      <c r="G2506" s="368" t="s">
        <v>281</v>
      </c>
      <c r="H2506" s="374"/>
      <c r="I2506" s="375" t="str">
        <f>IF(B2502&gt;0,(F2506-F2507)/F2507,"")</f>
        <v/>
      </c>
      <c r="J2506" s="355"/>
    </row>
    <row r="2507" spans="1:10" ht="21.75" thickBot="1" x14ac:dyDescent="0.4">
      <c r="A2507" s="368" t="s">
        <v>282</v>
      </c>
      <c r="B2507" s="369"/>
      <c r="C2507" s="372"/>
      <c r="D2507" s="814" t="s">
        <v>280</v>
      </c>
      <c r="E2507" s="815"/>
      <c r="F2507" s="373" t="str">
        <f>IF(B2503&gt;0,B2507/B2503,"")</f>
        <v/>
      </c>
      <c r="G2507" s="376"/>
      <c r="H2507" s="377"/>
      <c r="I2507" s="378"/>
      <c r="J2507" s="355"/>
    </row>
    <row r="2508" spans="1:10" ht="21.75" thickBot="1" x14ac:dyDescent="0.4">
      <c r="A2508" s="368" t="s">
        <v>283</v>
      </c>
      <c r="B2508" s="369"/>
      <c r="C2508" s="372"/>
      <c r="D2508" s="814" t="s">
        <v>280</v>
      </c>
      <c r="E2508" s="815"/>
      <c r="F2508" s="373" t="str">
        <f>IF(B2504&gt;0,B2508/B2504,"")</f>
        <v/>
      </c>
      <c r="G2508" s="368" t="s">
        <v>284</v>
      </c>
      <c r="H2508" s="374"/>
      <c r="I2508" s="375" t="str">
        <f>IF(B2503&gt;0,(F2508-F2507)/F2507,"")</f>
        <v/>
      </c>
      <c r="J2508" s="355"/>
    </row>
    <row r="2509" spans="1:10" ht="21.75" thickBot="1" x14ac:dyDescent="0.4">
      <c r="A2509" s="368" t="s">
        <v>285</v>
      </c>
      <c r="B2509" s="369"/>
      <c r="C2509" s="372"/>
      <c r="D2509" s="814" t="s">
        <v>280</v>
      </c>
      <c r="E2509" s="815"/>
      <c r="F2509" s="373" t="str">
        <f>IF(B2505&gt;0,B2509/B2505,"")</f>
        <v/>
      </c>
      <c r="G2509" s="368" t="s">
        <v>286</v>
      </c>
      <c r="H2509" s="374"/>
      <c r="I2509" s="375" t="str">
        <f>IF(B2504&gt;0,(F2509-F2507)/F2507,"")</f>
        <v/>
      </c>
      <c r="J2509" s="355"/>
    </row>
    <row r="2510" spans="1:10" ht="21.75" thickBot="1" x14ac:dyDescent="0.4">
      <c r="A2510" s="368" t="s">
        <v>287</v>
      </c>
      <c r="B2510" s="369"/>
      <c r="C2510" s="372"/>
      <c r="D2510" s="814" t="s">
        <v>288</v>
      </c>
      <c r="E2510" s="815"/>
      <c r="F2510" s="373" t="str">
        <f>IF(B2506&gt;0,B2510/B2502,"")</f>
        <v/>
      </c>
      <c r="G2510" s="368" t="s">
        <v>281</v>
      </c>
      <c r="H2510" s="374"/>
      <c r="I2510" s="375" t="str">
        <f>IF(B2506&gt;0,(F2510-F2511)/F2511,"")</f>
        <v/>
      </c>
      <c r="J2510" s="355"/>
    </row>
    <row r="2511" spans="1:10" ht="21.75" thickBot="1" x14ac:dyDescent="0.4">
      <c r="A2511" s="368" t="s">
        <v>289</v>
      </c>
      <c r="B2511" s="369"/>
      <c r="C2511" s="372"/>
      <c r="D2511" s="816" t="s">
        <v>288</v>
      </c>
      <c r="E2511" s="817"/>
      <c r="F2511" s="373" t="str">
        <f>IF(B2507&gt;0,B2511/B2503,"")</f>
        <v/>
      </c>
      <c r="G2511" s="379"/>
      <c r="H2511" s="372"/>
      <c r="I2511" s="380"/>
      <c r="J2511" s="355"/>
    </row>
    <row r="2512" spans="1:10" ht="21.75" thickBot="1" x14ac:dyDescent="0.4">
      <c r="A2512" s="368" t="s">
        <v>290</v>
      </c>
      <c r="B2512" s="369"/>
      <c r="C2512" s="372"/>
      <c r="D2512" s="814" t="s">
        <v>288</v>
      </c>
      <c r="E2512" s="815"/>
      <c r="F2512" s="373" t="str">
        <f>IF(B2508&gt;0,B2512/B2504,"")</f>
        <v/>
      </c>
      <c r="G2512" s="368" t="s">
        <v>284</v>
      </c>
      <c r="H2512" s="374"/>
      <c r="I2512" s="375" t="str">
        <f>IF(B2507&gt;0,(F2512-F2511)/F2511,"")</f>
        <v/>
      </c>
      <c r="J2512" s="355"/>
    </row>
    <row r="2513" spans="1:10" ht="21.75" thickBot="1" x14ac:dyDescent="0.4">
      <c r="A2513" s="368" t="s">
        <v>291</v>
      </c>
      <c r="B2513" s="369"/>
      <c r="C2513" s="372"/>
      <c r="D2513" s="814" t="s">
        <v>288</v>
      </c>
      <c r="E2513" s="815"/>
      <c r="F2513" s="373" t="str">
        <f>IF(B2509&gt;0,B2513/B2505,"")</f>
        <v/>
      </c>
      <c r="G2513" s="368" t="s">
        <v>286</v>
      </c>
      <c r="H2513" s="374"/>
      <c r="I2513" s="375" t="str">
        <f>IF(B2508&gt;0,(F2513-F2511)/F2511,"")</f>
        <v/>
      </c>
      <c r="J2513" s="355"/>
    </row>
    <row r="2514" spans="1:10" ht="21.75" thickBot="1" x14ac:dyDescent="0.4">
      <c r="A2514" s="368" t="s">
        <v>292</v>
      </c>
      <c r="B2514" s="381"/>
      <c r="C2514" s="372"/>
      <c r="D2514" s="368" t="s">
        <v>281</v>
      </c>
      <c r="E2514" s="374"/>
      <c r="F2514" s="375" t="str">
        <f>IF(B2514&gt;0,(B2514-B2515)/B2515,"")</f>
        <v/>
      </c>
      <c r="G2514" s="355"/>
      <c r="H2514" s="355"/>
      <c r="I2514" s="355"/>
      <c r="J2514" s="355"/>
    </row>
    <row r="2515" spans="1:10" ht="21.75" thickBot="1" x14ac:dyDescent="0.4">
      <c r="A2515" s="368" t="s">
        <v>293</v>
      </c>
      <c r="B2515" s="381"/>
      <c r="C2515" s="372"/>
      <c r="D2515" s="382"/>
      <c r="E2515" s="372"/>
      <c r="F2515" s="380"/>
      <c r="G2515" s="355"/>
      <c r="H2515" s="355"/>
      <c r="I2515" s="355"/>
      <c r="J2515" s="355"/>
    </row>
    <row r="2516" spans="1:10" ht="21.75" thickBot="1" x14ac:dyDescent="0.4">
      <c r="A2516" s="368" t="s">
        <v>294</v>
      </c>
      <c r="B2516" s="381"/>
      <c r="C2516" s="372"/>
      <c r="D2516" s="368" t="s">
        <v>284</v>
      </c>
      <c r="E2516" s="374"/>
      <c r="F2516" s="375" t="str">
        <f>IF(B2516&gt;0,(B2516-B2515)/B2515,"")</f>
        <v/>
      </c>
      <c r="G2516" s="355"/>
      <c r="H2516" s="355"/>
      <c r="I2516" s="355"/>
      <c r="J2516" s="355"/>
    </row>
    <row r="2517" spans="1:10" ht="21.75" thickBot="1" x14ac:dyDescent="0.4">
      <c r="A2517" s="368" t="s">
        <v>295</v>
      </c>
      <c r="B2517" s="381"/>
      <c r="C2517" s="372"/>
      <c r="D2517" s="368" t="s">
        <v>286</v>
      </c>
      <c r="E2517" s="374"/>
      <c r="F2517" s="375" t="str">
        <f>IF(B2517&gt;0,(B2517-B2515)/B2515,"")</f>
        <v/>
      </c>
      <c r="G2517" s="355"/>
      <c r="H2517" s="355"/>
      <c r="I2517" s="355"/>
      <c r="J2517" s="355"/>
    </row>
    <row r="2518" spans="1:10" ht="21.75" thickBot="1" x14ac:dyDescent="0.4">
      <c r="A2518" s="355"/>
      <c r="B2518" s="355"/>
      <c r="C2518" s="355"/>
      <c r="D2518" s="355"/>
      <c r="E2518" s="355"/>
      <c r="F2518" s="383"/>
      <c r="G2518" s="355"/>
      <c r="H2518" s="823" t="s">
        <v>296</v>
      </c>
      <c r="I2518" s="823"/>
      <c r="J2518" s="355"/>
    </row>
    <row r="2519" spans="1:10" ht="21.75" thickBot="1" x14ac:dyDescent="0.4">
      <c r="A2519" s="368" t="s">
        <v>297</v>
      </c>
      <c r="B2519" s="820"/>
      <c r="C2519" s="821"/>
      <c r="D2519" s="821"/>
      <c r="E2519" s="821"/>
      <c r="F2519" s="821"/>
      <c r="G2519" s="822"/>
      <c r="H2519" s="819"/>
      <c r="I2519" s="819"/>
      <c r="J2519" s="355"/>
    </row>
    <row r="2520" spans="1:10" ht="21.75" thickBot="1" x14ac:dyDescent="0.4">
      <c r="A2520" s="368" t="s">
        <v>299</v>
      </c>
      <c r="B2520" s="820"/>
      <c r="C2520" s="821"/>
      <c r="D2520" s="821"/>
      <c r="E2520" s="821"/>
      <c r="F2520" s="821"/>
      <c r="G2520" s="822"/>
      <c r="H2520" s="819"/>
      <c r="I2520" s="819"/>
      <c r="J2520" s="355"/>
    </row>
    <row r="2521" spans="1:10" ht="21.75" thickBot="1" x14ac:dyDescent="0.4">
      <c r="A2521" s="368" t="s">
        <v>301</v>
      </c>
      <c r="B2521" s="820"/>
      <c r="C2521" s="821"/>
      <c r="D2521" s="821"/>
      <c r="E2521" s="821"/>
      <c r="F2521" s="821"/>
      <c r="G2521" s="822"/>
      <c r="H2521" s="819"/>
      <c r="I2521" s="819"/>
      <c r="J2521" s="355"/>
    </row>
    <row r="2522" spans="1:10" ht="21.75" thickBot="1" x14ac:dyDescent="0.4">
      <c r="A2522" s="368" t="s">
        <v>302</v>
      </c>
      <c r="B2522" s="820"/>
      <c r="C2522" s="821"/>
      <c r="D2522" s="821"/>
      <c r="E2522" s="821"/>
      <c r="F2522" s="821"/>
      <c r="G2522" s="822"/>
      <c r="H2522" s="819"/>
      <c r="I2522" s="819"/>
      <c r="J2522" s="355"/>
    </row>
    <row r="2523" spans="1:10" ht="21.75" thickBot="1" x14ac:dyDescent="0.4">
      <c r="A2523" s="368" t="s">
        <v>303</v>
      </c>
      <c r="B2523" s="820"/>
      <c r="C2523" s="821"/>
      <c r="D2523" s="821"/>
      <c r="E2523" s="821"/>
      <c r="F2523" s="821"/>
      <c r="G2523" s="822"/>
      <c r="H2523" s="819"/>
      <c r="I2523" s="819"/>
      <c r="J2523" s="355"/>
    </row>
    <row r="2524" spans="1:10" ht="21.75" thickBot="1" x14ac:dyDescent="0.4">
      <c r="A2524" s="368" t="s">
        <v>305</v>
      </c>
      <c r="B2524" s="820"/>
      <c r="C2524" s="821"/>
      <c r="D2524" s="821"/>
      <c r="E2524" s="821"/>
      <c r="F2524" s="821"/>
      <c r="G2524" s="822"/>
      <c r="H2524" s="819"/>
      <c r="I2524" s="819"/>
      <c r="J2524" s="355"/>
    </row>
    <row r="2525" spans="1:10" ht="36" x14ac:dyDescent="0.35">
      <c r="A2525" s="818" t="str">
        <f>CONCATENATE("Voluntário",J2525)</f>
        <v>Voluntário88</v>
      </c>
      <c r="B2525" s="818"/>
      <c r="C2525" s="818"/>
      <c r="D2525" s="818"/>
      <c r="E2525" s="818"/>
      <c r="F2525" s="818"/>
      <c r="G2525" s="818"/>
      <c r="H2525" s="818"/>
      <c r="I2525" s="818"/>
      <c r="J2525" s="355">
        <f>J2496+1</f>
        <v>88</v>
      </c>
    </row>
    <row r="2526" spans="1:10" ht="21" x14ac:dyDescent="0.35">
      <c r="A2526" s="355"/>
      <c r="B2526" s="355"/>
      <c r="C2526" s="355"/>
      <c r="D2526" s="355"/>
      <c r="E2526" s="355"/>
      <c r="F2526" s="355"/>
      <c r="G2526" s="355"/>
      <c r="H2526" s="355"/>
      <c r="I2526" s="355"/>
      <c r="J2526" s="355"/>
    </row>
    <row r="2527" spans="1:10" ht="21" x14ac:dyDescent="0.35">
      <c r="A2527" s="356" t="s">
        <v>271</v>
      </c>
      <c r="B2527" s="819"/>
      <c r="C2527" s="819"/>
      <c r="D2527" s="819"/>
      <c r="E2527" s="819"/>
      <c r="F2527" s="819"/>
      <c r="G2527" s="819"/>
      <c r="H2527" s="819"/>
      <c r="I2527" s="819"/>
      <c r="J2527" s="355"/>
    </row>
    <row r="2528" spans="1:10" ht="21" x14ac:dyDescent="0.35">
      <c r="A2528" s="356" t="s">
        <v>272</v>
      </c>
      <c r="B2528" s="819"/>
      <c r="C2528" s="819"/>
      <c r="D2528" s="819"/>
      <c r="E2528" s="819"/>
      <c r="F2528" s="819"/>
      <c r="G2528" s="819"/>
      <c r="H2528" s="819"/>
      <c r="I2528" s="819"/>
      <c r="J2528" s="355"/>
    </row>
    <row r="2529" spans="1:10" ht="21" x14ac:dyDescent="0.35">
      <c r="A2529" s="356" t="s">
        <v>273</v>
      </c>
      <c r="B2529" s="819"/>
      <c r="C2529" s="819"/>
      <c r="D2529" s="819"/>
      <c r="E2529" s="819"/>
      <c r="F2529" s="819"/>
      <c r="G2529" s="819"/>
      <c r="H2529" s="819"/>
      <c r="I2529" s="819"/>
      <c r="J2529" s="355"/>
    </row>
    <row r="2530" spans="1:10" ht="21.75" thickBot="1" x14ac:dyDescent="0.4">
      <c r="A2530" s="355"/>
      <c r="B2530" s="355"/>
      <c r="C2530" s="355"/>
      <c r="D2530" s="355"/>
      <c r="E2530" s="355"/>
      <c r="F2530" s="355"/>
      <c r="G2530" s="355"/>
      <c r="H2530" s="355"/>
      <c r="I2530" s="355"/>
      <c r="J2530" s="355"/>
    </row>
    <row r="2531" spans="1:10" ht="21.75" thickBot="1" x14ac:dyDescent="0.4">
      <c r="A2531" s="368" t="s">
        <v>275</v>
      </c>
      <c r="B2531" s="369"/>
      <c r="C2531" s="370"/>
      <c r="D2531" s="355"/>
      <c r="E2531" s="355"/>
      <c r="F2531" s="355"/>
      <c r="G2531" s="355"/>
      <c r="H2531" s="355"/>
      <c r="I2531" s="355"/>
      <c r="J2531" s="355"/>
    </row>
    <row r="2532" spans="1:10" ht="21.75" thickBot="1" x14ac:dyDescent="0.4">
      <c r="A2532" s="368" t="s">
        <v>276</v>
      </c>
      <c r="B2532" s="369"/>
      <c r="C2532" s="370"/>
      <c r="D2532" s="355"/>
      <c r="E2532" s="355"/>
      <c r="F2532" s="355"/>
      <c r="G2532" s="355"/>
      <c r="H2532" s="355"/>
      <c r="I2532" s="355"/>
      <c r="J2532" s="355"/>
    </row>
    <row r="2533" spans="1:10" ht="21.75" thickBot="1" x14ac:dyDescent="0.4">
      <c r="A2533" s="368" t="s">
        <v>277</v>
      </c>
      <c r="B2533" s="369"/>
      <c r="C2533" s="371"/>
      <c r="D2533" s="355"/>
      <c r="E2533" s="355"/>
      <c r="F2533" s="355"/>
      <c r="G2533" s="355"/>
      <c r="H2533" s="355"/>
      <c r="I2533" s="355"/>
      <c r="J2533" s="355"/>
    </row>
    <row r="2534" spans="1:10" ht="21.75" thickBot="1" x14ac:dyDescent="0.4">
      <c r="A2534" s="368" t="s">
        <v>278</v>
      </c>
      <c r="B2534" s="369"/>
      <c r="C2534" s="370"/>
      <c r="D2534" s="355"/>
      <c r="E2534" s="355"/>
      <c r="F2534" s="355"/>
      <c r="G2534" s="355"/>
      <c r="H2534" s="355"/>
      <c r="I2534" s="355"/>
      <c r="J2534" s="355"/>
    </row>
    <row r="2535" spans="1:10" ht="21.75" thickBot="1" x14ac:dyDescent="0.4">
      <c r="A2535" s="368" t="s">
        <v>279</v>
      </c>
      <c r="B2535" s="369"/>
      <c r="C2535" s="372"/>
      <c r="D2535" s="814" t="s">
        <v>280</v>
      </c>
      <c r="E2535" s="815"/>
      <c r="F2535" s="373" t="str">
        <f>IF(B2531&gt;0,B2535/B2531,"")</f>
        <v/>
      </c>
      <c r="G2535" s="368" t="s">
        <v>281</v>
      </c>
      <c r="H2535" s="374"/>
      <c r="I2535" s="375" t="str">
        <f>IF(B2531&gt;0,(F2535-F2536)/F2536,"")</f>
        <v/>
      </c>
      <c r="J2535" s="355"/>
    </row>
    <row r="2536" spans="1:10" ht="21.75" thickBot="1" x14ac:dyDescent="0.4">
      <c r="A2536" s="368" t="s">
        <v>282</v>
      </c>
      <c r="B2536" s="369"/>
      <c r="C2536" s="372"/>
      <c r="D2536" s="814" t="s">
        <v>280</v>
      </c>
      <c r="E2536" s="815"/>
      <c r="F2536" s="373" t="str">
        <f>IF(B2532&gt;0,B2536/B2532,"")</f>
        <v/>
      </c>
      <c r="G2536" s="376"/>
      <c r="H2536" s="377"/>
      <c r="I2536" s="378"/>
      <c r="J2536" s="355"/>
    </row>
    <row r="2537" spans="1:10" ht="21.75" thickBot="1" x14ac:dyDescent="0.4">
      <c r="A2537" s="368" t="s">
        <v>283</v>
      </c>
      <c r="B2537" s="369"/>
      <c r="C2537" s="372"/>
      <c r="D2537" s="814" t="s">
        <v>280</v>
      </c>
      <c r="E2537" s="815"/>
      <c r="F2537" s="373" t="str">
        <f>IF(B2533&gt;0,B2537/B2533,"")</f>
        <v/>
      </c>
      <c r="G2537" s="368" t="s">
        <v>284</v>
      </c>
      <c r="H2537" s="374"/>
      <c r="I2537" s="375" t="str">
        <f>IF(B2532&gt;0,(F2537-F2536)/F2536,"")</f>
        <v/>
      </c>
      <c r="J2537" s="355"/>
    </row>
    <row r="2538" spans="1:10" ht="21.75" thickBot="1" x14ac:dyDescent="0.4">
      <c r="A2538" s="368" t="s">
        <v>285</v>
      </c>
      <c r="B2538" s="369"/>
      <c r="C2538" s="372"/>
      <c r="D2538" s="814" t="s">
        <v>280</v>
      </c>
      <c r="E2538" s="815"/>
      <c r="F2538" s="373" t="str">
        <f>IF(B2534&gt;0,B2538/B2534,"")</f>
        <v/>
      </c>
      <c r="G2538" s="368" t="s">
        <v>286</v>
      </c>
      <c r="H2538" s="374"/>
      <c r="I2538" s="375" t="str">
        <f>IF(B2533&gt;0,(F2538-F2536)/F2536,"")</f>
        <v/>
      </c>
      <c r="J2538" s="355"/>
    </row>
    <row r="2539" spans="1:10" ht="21.75" thickBot="1" x14ac:dyDescent="0.4">
      <c r="A2539" s="368" t="s">
        <v>287</v>
      </c>
      <c r="B2539" s="369"/>
      <c r="C2539" s="372"/>
      <c r="D2539" s="814" t="s">
        <v>288</v>
      </c>
      <c r="E2539" s="815"/>
      <c r="F2539" s="373" t="str">
        <f>IF(B2535&gt;0,B2539/B2531,"")</f>
        <v/>
      </c>
      <c r="G2539" s="368" t="s">
        <v>281</v>
      </c>
      <c r="H2539" s="374"/>
      <c r="I2539" s="375" t="str">
        <f>IF(B2535&gt;0,(F2539-F2540)/F2540,"")</f>
        <v/>
      </c>
      <c r="J2539" s="355"/>
    </row>
    <row r="2540" spans="1:10" ht="21.75" thickBot="1" x14ac:dyDescent="0.4">
      <c r="A2540" s="368" t="s">
        <v>289</v>
      </c>
      <c r="B2540" s="369"/>
      <c r="C2540" s="372"/>
      <c r="D2540" s="816" t="s">
        <v>288</v>
      </c>
      <c r="E2540" s="817"/>
      <c r="F2540" s="373" t="str">
        <f>IF(B2536&gt;0,B2540/B2532,"")</f>
        <v/>
      </c>
      <c r="G2540" s="379"/>
      <c r="H2540" s="372"/>
      <c r="I2540" s="380"/>
      <c r="J2540" s="355"/>
    </row>
    <row r="2541" spans="1:10" ht="21.75" thickBot="1" x14ac:dyDescent="0.4">
      <c r="A2541" s="368" t="s">
        <v>290</v>
      </c>
      <c r="B2541" s="369"/>
      <c r="C2541" s="372"/>
      <c r="D2541" s="814" t="s">
        <v>288</v>
      </c>
      <c r="E2541" s="815"/>
      <c r="F2541" s="373" t="str">
        <f>IF(B2537&gt;0,B2541/B2533,"")</f>
        <v/>
      </c>
      <c r="G2541" s="368" t="s">
        <v>284</v>
      </c>
      <c r="H2541" s="374"/>
      <c r="I2541" s="375" t="str">
        <f>IF(B2536&gt;0,(F2541-F2540)/F2540,"")</f>
        <v/>
      </c>
      <c r="J2541" s="355"/>
    </row>
    <row r="2542" spans="1:10" ht="21.75" thickBot="1" x14ac:dyDescent="0.4">
      <c r="A2542" s="368" t="s">
        <v>291</v>
      </c>
      <c r="B2542" s="369"/>
      <c r="C2542" s="372"/>
      <c r="D2542" s="814" t="s">
        <v>288</v>
      </c>
      <c r="E2542" s="815"/>
      <c r="F2542" s="373" t="str">
        <f>IF(B2538&gt;0,B2542/B2534,"")</f>
        <v/>
      </c>
      <c r="G2542" s="368" t="s">
        <v>286</v>
      </c>
      <c r="H2542" s="374"/>
      <c r="I2542" s="375" t="str">
        <f>IF(B2537&gt;0,(F2542-F2540)/F2540,"")</f>
        <v/>
      </c>
      <c r="J2542" s="355"/>
    </row>
    <row r="2543" spans="1:10" ht="21.75" thickBot="1" x14ac:dyDescent="0.4">
      <c r="A2543" s="368" t="s">
        <v>292</v>
      </c>
      <c r="B2543" s="381"/>
      <c r="C2543" s="372"/>
      <c r="D2543" s="368" t="s">
        <v>281</v>
      </c>
      <c r="E2543" s="374"/>
      <c r="F2543" s="375" t="str">
        <f>IF(B2543&gt;0,(B2543-B2544)/B2544,"")</f>
        <v/>
      </c>
      <c r="G2543" s="355"/>
      <c r="H2543" s="355"/>
      <c r="I2543" s="355"/>
      <c r="J2543" s="355"/>
    </row>
    <row r="2544" spans="1:10" ht="21.75" thickBot="1" x14ac:dyDescent="0.4">
      <c r="A2544" s="368" t="s">
        <v>293</v>
      </c>
      <c r="B2544" s="381"/>
      <c r="C2544" s="372"/>
      <c r="D2544" s="382"/>
      <c r="E2544" s="372"/>
      <c r="F2544" s="380"/>
      <c r="G2544" s="355"/>
      <c r="H2544" s="355"/>
      <c r="I2544" s="355"/>
      <c r="J2544" s="355"/>
    </row>
    <row r="2545" spans="1:10" ht="21.75" thickBot="1" x14ac:dyDescent="0.4">
      <c r="A2545" s="368" t="s">
        <v>294</v>
      </c>
      <c r="B2545" s="381"/>
      <c r="C2545" s="372"/>
      <c r="D2545" s="368" t="s">
        <v>284</v>
      </c>
      <c r="E2545" s="374"/>
      <c r="F2545" s="375" t="str">
        <f>IF(B2545&gt;0,(B2545-B2544)/B2544,"")</f>
        <v/>
      </c>
      <c r="G2545" s="355"/>
      <c r="H2545" s="355"/>
      <c r="I2545" s="355"/>
      <c r="J2545" s="355"/>
    </row>
    <row r="2546" spans="1:10" ht="21.75" thickBot="1" x14ac:dyDescent="0.4">
      <c r="A2546" s="368" t="s">
        <v>295</v>
      </c>
      <c r="B2546" s="381"/>
      <c r="C2546" s="372"/>
      <c r="D2546" s="368" t="s">
        <v>286</v>
      </c>
      <c r="E2546" s="374"/>
      <c r="F2546" s="375" t="str">
        <f>IF(B2546&gt;0,(B2546-B2544)/B2544,"")</f>
        <v/>
      </c>
      <c r="G2546" s="355"/>
      <c r="H2546" s="355"/>
      <c r="I2546" s="355"/>
      <c r="J2546" s="355"/>
    </row>
    <row r="2547" spans="1:10" ht="21.75" thickBot="1" x14ac:dyDescent="0.4">
      <c r="A2547" s="355"/>
      <c r="B2547" s="355"/>
      <c r="C2547" s="355"/>
      <c r="D2547" s="355"/>
      <c r="E2547" s="355"/>
      <c r="F2547" s="383"/>
      <c r="G2547" s="355"/>
      <c r="H2547" s="823" t="s">
        <v>296</v>
      </c>
      <c r="I2547" s="823"/>
      <c r="J2547" s="355"/>
    </row>
    <row r="2548" spans="1:10" ht="21.75" thickBot="1" x14ac:dyDescent="0.4">
      <c r="A2548" s="368" t="s">
        <v>297</v>
      </c>
      <c r="B2548" s="820"/>
      <c r="C2548" s="821"/>
      <c r="D2548" s="821"/>
      <c r="E2548" s="821"/>
      <c r="F2548" s="821"/>
      <c r="G2548" s="822"/>
      <c r="H2548" s="819"/>
      <c r="I2548" s="819"/>
      <c r="J2548" s="355"/>
    </row>
    <row r="2549" spans="1:10" ht="21.75" thickBot="1" x14ac:dyDescent="0.4">
      <c r="A2549" s="368" t="s">
        <v>299</v>
      </c>
      <c r="B2549" s="820"/>
      <c r="C2549" s="821"/>
      <c r="D2549" s="821"/>
      <c r="E2549" s="821"/>
      <c r="F2549" s="821"/>
      <c r="G2549" s="822"/>
      <c r="H2549" s="819"/>
      <c r="I2549" s="819"/>
      <c r="J2549" s="355"/>
    </row>
    <row r="2550" spans="1:10" ht="21.75" thickBot="1" x14ac:dyDescent="0.4">
      <c r="A2550" s="368" t="s">
        <v>301</v>
      </c>
      <c r="B2550" s="820"/>
      <c r="C2550" s="821"/>
      <c r="D2550" s="821"/>
      <c r="E2550" s="821"/>
      <c r="F2550" s="821"/>
      <c r="G2550" s="822"/>
      <c r="H2550" s="819"/>
      <c r="I2550" s="819"/>
      <c r="J2550" s="355"/>
    </row>
    <row r="2551" spans="1:10" ht="21.75" thickBot="1" x14ac:dyDescent="0.4">
      <c r="A2551" s="368" t="s">
        <v>302</v>
      </c>
      <c r="B2551" s="820"/>
      <c r="C2551" s="821"/>
      <c r="D2551" s="821"/>
      <c r="E2551" s="821"/>
      <c r="F2551" s="821"/>
      <c r="G2551" s="822"/>
      <c r="H2551" s="819"/>
      <c r="I2551" s="819"/>
      <c r="J2551" s="355"/>
    </row>
    <row r="2552" spans="1:10" ht="21.75" thickBot="1" x14ac:dyDescent="0.4">
      <c r="A2552" s="368" t="s">
        <v>303</v>
      </c>
      <c r="B2552" s="820"/>
      <c r="C2552" s="821"/>
      <c r="D2552" s="821"/>
      <c r="E2552" s="821"/>
      <c r="F2552" s="821"/>
      <c r="G2552" s="822"/>
      <c r="H2552" s="819"/>
      <c r="I2552" s="819"/>
      <c r="J2552" s="355"/>
    </row>
    <row r="2553" spans="1:10" ht="21.75" thickBot="1" x14ac:dyDescent="0.4">
      <c r="A2553" s="368" t="s">
        <v>305</v>
      </c>
      <c r="B2553" s="820"/>
      <c r="C2553" s="821"/>
      <c r="D2553" s="821"/>
      <c r="E2553" s="821"/>
      <c r="F2553" s="821"/>
      <c r="G2553" s="822"/>
      <c r="H2553" s="819"/>
      <c r="I2553" s="819"/>
      <c r="J2553" s="355"/>
    </row>
    <row r="2554" spans="1:10" ht="36" x14ac:dyDescent="0.35">
      <c r="A2554" s="818" t="str">
        <f>CONCATENATE("Voluntário",J2554)</f>
        <v>Voluntário89</v>
      </c>
      <c r="B2554" s="818"/>
      <c r="C2554" s="818"/>
      <c r="D2554" s="818"/>
      <c r="E2554" s="818"/>
      <c r="F2554" s="818"/>
      <c r="G2554" s="818"/>
      <c r="H2554" s="818"/>
      <c r="I2554" s="818"/>
      <c r="J2554" s="355">
        <f>J2525+1</f>
        <v>89</v>
      </c>
    </row>
    <row r="2555" spans="1:10" ht="21" x14ac:dyDescent="0.35">
      <c r="A2555" s="355"/>
      <c r="B2555" s="355"/>
      <c r="C2555" s="355"/>
      <c r="D2555" s="355"/>
      <c r="E2555" s="355"/>
      <c r="F2555" s="355"/>
      <c r="G2555" s="355"/>
      <c r="H2555" s="355"/>
      <c r="I2555" s="355"/>
      <c r="J2555" s="355"/>
    </row>
    <row r="2556" spans="1:10" ht="21" x14ac:dyDescent="0.35">
      <c r="A2556" s="356" t="s">
        <v>271</v>
      </c>
      <c r="B2556" s="819"/>
      <c r="C2556" s="819"/>
      <c r="D2556" s="819"/>
      <c r="E2556" s="819"/>
      <c r="F2556" s="819"/>
      <c r="G2556" s="819"/>
      <c r="H2556" s="819"/>
      <c r="I2556" s="819"/>
      <c r="J2556" s="355"/>
    </row>
    <row r="2557" spans="1:10" ht="21" x14ac:dyDescent="0.35">
      <c r="A2557" s="356" t="s">
        <v>272</v>
      </c>
      <c r="B2557" s="819"/>
      <c r="C2557" s="819"/>
      <c r="D2557" s="819"/>
      <c r="E2557" s="819"/>
      <c r="F2557" s="819"/>
      <c r="G2557" s="819"/>
      <c r="H2557" s="819"/>
      <c r="I2557" s="819"/>
      <c r="J2557" s="355"/>
    </row>
    <row r="2558" spans="1:10" ht="21" x14ac:dyDescent="0.35">
      <c r="A2558" s="356" t="s">
        <v>273</v>
      </c>
      <c r="B2558" s="819"/>
      <c r="C2558" s="819"/>
      <c r="D2558" s="819"/>
      <c r="E2558" s="819"/>
      <c r="F2558" s="819"/>
      <c r="G2558" s="819"/>
      <c r="H2558" s="819"/>
      <c r="I2558" s="819"/>
      <c r="J2558" s="355"/>
    </row>
    <row r="2559" spans="1:10" ht="21.75" thickBot="1" x14ac:dyDescent="0.4">
      <c r="A2559" s="355"/>
      <c r="B2559" s="355"/>
      <c r="C2559" s="355"/>
      <c r="D2559" s="355"/>
      <c r="E2559" s="355"/>
      <c r="F2559" s="355"/>
      <c r="G2559" s="355"/>
      <c r="H2559" s="355"/>
      <c r="I2559" s="355"/>
      <c r="J2559" s="355"/>
    </row>
    <row r="2560" spans="1:10" ht="21.75" thickBot="1" x14ac:dyDescent="0.4">
      <c r="A2560" s="368" t="s">
        <v>275</v>
      </c>
      <c r="B2560" s="369"/>
      <c r="C2560" s="370"/>
      <c r="D2560" s="355"/>
      <c r="E2560" s="355"/>
      <c r="F2560" s="355"/>
      <c r="G2560" s="355"/>
      <c r="H2560" s="355"/>
      <c r="I2560" s="355"/>
      <c r="J2560" s="355"/>
    </row>
    <row r="2561" spans="1:10" ht="21.75" thickBot="1" x14ac:dyDescent="0.4">
      <c r="A2561" s="368" t="s">
        <v>276</v>
      </c>
      <c r="B2561" s="369"/>
      <c r="C2561" s="370"/>
      <c r="D2561" s="355"/>
      <c r="E2561" s="355"/>
      <c r="F2561" s="355"/>
      <c r="G2561" s="355"/>
      <c r="H2561" s="355"/>
      <c r="I2561" s="355"/>
      <c r="J2561" s="355"/>
    </row>
    <row r="2562" spans="1:10" ht="21.75" thickBot="1" x14ac:dyDescent="0.4">
      <c r="A2562" s="368" t="s">
        <v>277</v>
      </c>
      <c r="B2562" s="369"/>
      <c r="C2562" s="371"/>
      <c r="D2562" s="355"/>
      <c r="E2562" s="355"/>
      <c r="F2562" s="355"/>
      <c r="G2562" s="355"/>
      <c r="H2562" s="355"/>
      <c r="I2562" s="355"/>
      <c r="J2562" s="355"/>
    </row>
    <row r="2563" spans="1:10" ht="21.75" thickBot="1" x14ac:dyDescent="0.4">
      <c r="A2563" s="368" t="s">
        <v>278</v>
      </c>
      <c r="B2563" s="369"/>
      <c r="C2563" s="370"/>
      <c r="D2563" s="355"/>
      <c r="E2563" s="355"/>
      <c r="F2563" s="355"/>
      <c r="G2563" s="355"/>
      <c r="H2563" s="355"/>
      <c r="I2563" s="355"/>
      <c r="J2563" s="355"/>
    </row>
    <row r="2564" spans="1:10" ht="21.75" thickBot="1" x14ac:dyDescent="0.4">
      <c r="A2564" s="368" t="s">
        <v>279</v>
      </c>
      <c r="B2564" s="369"/>
      <c r="C2564" s="372"/>
      <c r="D2564" s="814" t="s">
        <v>280</v>
      </c>
      <c r="E2564" s="815"/>
      <c r="F2564" s="373" t="str">
        <f>IF(B2560&gt;0,B2564/B2560,"")</f>
        <v/>
      </c>
      <c r="G2564" s="368" t="s">
        <v>281</v>
      </c>
      <c r="H2564" s="374"/>
      <c r="I2564" s="375" t="str">
        <f>IF(B2560&gt;0,(F2564-F2565)/F2565,"")</f>
        <v/>
      </c>
      <c r="J2564" s="355"/>
    </row>
    <row r="2565" spans="1:10" ht="21.75" thickBot="1" x14ac:dyDescent="0.4">
      <c r="A2565" s="368" t="s">
        <v>282</v>
      </c>
      <c r="B2565" s="369"/>
      <c r="C2565" s="372"/>
      <c r="D2565" s="814" t="s">
        <v>280</v>
      </c>
      <c r="E2565" s="815"/>
      <c r="F2565" s="373" t="str">
        <f>IF(B2561&gt;0,B2565/B2561,"")</f>
        <v/>
      </c>
      <c r="G2565" s="376"/>
      <c r="H2565" s="377"/>
      <c r="I2565" s="378"/>
      <c r="J2565" s="355"/>
    </row>
    <row r="2566" spans="1:10" ht="21.75" thickBot="1" x14ac:dyDescent="0.4">
      <c r="A2566" s="368" t="s">
        <v>283</v>
      </c>
      <c r="B2566" s="369"/>
      <c r="C2566" s="372"/>
      <c r="D2566" s="814" t="s">
        <v>280</v>
      </c>
      <c r="E2566" s="815"/>
      <c r="F2566" s="373" t="str">
        <f>IF(B2562&gt;0,B2566/B2562,"")</f>
        <v/>
      </c>
      <c r="G2566" s="368" t="s">
        <v>284</v>
      </c>
      <c r="H2566" s="374"/>
      <c r="I2566" s="375" t="str">
        <f>IF(B2561&gt;0,(F2566-F2565)/F2565,"")</f>
        <v/>
      </c>
      <c r="J2566" s="355"/>
    </row>
    <row r="2567" spans="1:10" ht="21.75" thickBot="1" x14ac:dyDescent="0.4">
      <c r="A2567" s="368" t="s">
        <v>285</v>
      </c>
      <c r="B2567" s="369"/>
      <c r="C2567" s="372"/>
      <c r="D2567" s="814" t="s">
        <v>280</v>
      </c>
      <c r="E2567" s="815"/>
      <c r="F2567" s="373" t="str">
        <f>IF(B2563&gt;0,B2567/B2563,"")</f>
        <v/>
      </c>
      <c r="G2567" s="368" t="s">
        <v>286</v>
      </c>
      <c r="H2567" s="374"/>
      <c r="I2567" s="375" t="str">
        <f>IF(B2562&gt;0,(F2567-F2565)/F2565,"")</f>
        <v/>
      </c>
      <c r="J2567" s="355"/>
    </row>
    <row r="2568" spans="1:10" ht="21.75" thickBot="1" x14ac:dyDescent="0.4">
      <c r="A2568" s="368" t="s">
        <v>287</v>
      </c>
      <c r="B2568" s="369"/>
      <c r="C2568" s="372"/>
      <c r="D2568" s="814" t="s">
        <v>288</v>
      </c>
      <c r="E2568" s="815"/>
      <c r="F2568" s="373" t="str">
        <f>IF(B2564&gt;0,B2568/B2560,"")</f>
        <v/>
      </c>
      <c r="G2568" s="368" t="s">
        <v>281</v>
      </c>
      <c r="H2568" s="374"/>
      <c r="I2568" s="375" t="str">
        <f>IF(B2564&gt;0,(F2568-F2569)/F2569,"")</f>
        <v/>
      </c>
      <c r="J2568" s="355"/>
    </row>
    <row r="2569" spans="1:10" ht="21.75" thickBot="1" x14ac:dyDescent="0.4">
      <c r="A2569" s="368" t="s">
        <v>289</v>
      </c>
      <c r="B2569" s="369"/>
      <c r="C2569" s="372"/>
      <c r="D2569" s="816" t="s">
        <v>288</v>
      </c>
      <c r="E2569" s="817"/>
      <c r="F2569" s="373" t="str">
        <f>IF(B2565&gt;0,B2569/B2561,"")</f>
        <v/>
      </c>
      <c r="G2569" s="379"/>
      <c r="H2569" s="372"/>
      <c r="I2569" s="380"/>
      <c r="J2569" s="355"/>
    </row>
    <row r="2570" spans="1:10" ht="21.75" thickBot="1" x14ac:dyDescent="0.4">
      <c r="A2570" s="368" t="s">
        <v>290</v>
      </c>
      <c r="B2570" s="369"/>
      <c r="C2570" s="372"/>
      <c r="D2570" s="814" t="s">
        <v>288</v>
      </c>
      <c r="E2570" s="815"/>
      <c r="F2570" s="373" t="str">
        <f>IF(B2566&gt;0,B2570/B2562,"")</f>
        <v/>
      </c>
      <c r="G2570" s="368" t="s">
        <v>284</v>
      </c>
      <c r="H2570" s="374"/>
      <c r="I2570" s="375" t="str">
        <f>IF(B2565&gt;0,(F2570-F2569)/F2569,"")</f>
        <v/>
      </c>
      <c r="J2570" s="355"/>
    </row>
    <row r="2571" spans="1:10" ht="21.75" thickBot="1" x14ac:dyDescent="0.4">
      <c r="A2571" s="368" t="s">
        <v>291</v>
      </c>
      <c r="B2571" s="369"/>
      <c r="C2571" s="372"/>
      <c r="D2571" s="814" t="s">
        <v>288</v>
      </c>
      <c r="E2571" s="815"/>
      <c r="F2571" s="373" t="str">
        <f>IF(B2567&gt;0,B2571/B2563,"")</f>
        <v/>
      </c>
      <c r="G2571" s="368" t="s">
        <v>286</v>
      </c>
      <c r="H2571" s="374"/>
      <c r="I2571" s="375" t="str">
        <f>IF(B2566&gt;0,(F2571-F2569)/F2569,"")</f>
        <v/>
      </c>
      <c r="J2571" s="355"/>
    </row>
    <row r="2572" spans="1:10" ht="21.75" thickBot="1" x14ac:dyDescent="0.4">
      <c r="A2572" s="368" t="s">
        <v>292</v>
      </c>
      <c r="B2572" s="381"/>
      <c r="C2572" s="372"/>
      <c r="D2572" s="368" t="s">
        <v>281</v>
      </c>
      <c r="E2572" s="374"/>
      <c r="F2572" s="375" t="str">
        <f>IF(B2572&gt;0,(B2572-B2573)/B2573,"")</f>
        <v/>
      </c>
      <c r="G2572" s="355"/>
      <c r="H2572" s="355"/>
      <c r="I2572" s="355"/>
      <c r="J2572" s="355"/>
    </row>
    <row r="2573" spans="1:10" ht="21.75" thickBot="1" x14ac:dyDescent="0.4">
      <c r="A2573" s="368" t="s">
        <v>293</v>
      </c>
      <c r="B2573" s="381"/>
      <c r="C2573" s="372"/>
      <c r="D2573" s="382"/>
      <c r="E2573" s="372"/>
      <c r="F2573" s="380"/>
      <c r="G2573" s="355"/>
      <c r="H2573" s="355"/>
      <c r="I2573" s="355"/>
      <c r="J2573" s="355"/>
    </row>
    <row r="2574" spans="1:10" ht="21.75" thickBot="1" x14ac:dyDescent="0.4">
      <c r="A2574" s="368" t="s">
        <v>294</v>
      </c>
      <c r="B2574" s="381"/>
      <c r="C2574" s="372"/>
      <c r="D2574" s="368" t="s">
        <v>284</v>
      </c>
      <c r="E2574" s="374"/>
      <c r="F2574" s="375" t="str">
        <f>IF(B2574&gt;0,(B2574-B2573)/B2573,"")</f>
        <v/>
      </c>
      <c r="G2574" s="355"/>
      <c r="H2574" s="355"/>
      <c r="I2574" s="355"/>
      <c r="J2574" s="355"/>
    </row>
    <row r="2575" spans="1:10" ht="21.75" thickBot="1" x14ac:dyDescent="0.4">
      <c r="A2575" s="368" t="s">
        <v>295</v>
      </c>
      <c r="B2575" s="381"/>
      <c r="C2575" s="372"/>
      <c r="D2575" s="368" t="s">
        <v>286</v>
      </c>
      <c r="E2575" s="374"/>
      <c r="F2575" s="375" t="str">
        <f>IF(B2575&gt;0,(B2575-B2573)/B2573,"")</f>
        <v/>
      </c>
      <c r="G2575" s="355"/>
      <c r="H2575" s="355"/>
      <c r="I2575" s="355"/>
      <c r="J2575" s="355"/>
    </row>
    <row r="2576" spans="1:10" ht="21.75" thickBot="1" x14ac:dyDescent="0.4">
      <c r="A2576" s="355"/>
      <c r="B2576" s="355"/>
      <c r="C2576" s="355"/>
      <c r="D2576" s="355"/>
      <c r="E2576" s="355"/>
      <c r="F2576" s="383"/>
      <c r="G2576" s="355"/>
      <c r="H2576" s="823" t="s">
        <v>296</v>
      </c>
      <c r="I2576" s="823"/>
      <c r="J2576" s="355"/>
    </row>
    <row r="2577" spans="1:10" ht="21.75" thickBot="1" x14ac:dyDescent="0.4">
      <c r="A2577" s="368" t="s">
        <v>297</v>
      </c>
      <c r="B2577" s="820"/>
      <c r="C2577" s="821"/>
      <c r="D2577" s="821"/>
      <c r="E2577" s="821"/>
      <c r="F2577" s="821"/>
      <c r="G2577" s="822"/>
      <c r="H2577" s="819"/>
      <c r="I2577" s="819"/>
      <c r="J2577" s="355"/>
    </row>
    <row r="2578" spans="1:10" ht="21.75" thickBot="1" x14ac:dyDescent="0.4">
      <c r="A2578" s="368" t="s">
        <v>299</v>
      </c>
      <c r="B2578" s="820"/>
      <c r="C2578" s="821"/>
      <c r="D2578" s="821"/>
      <c r="E2578" s="821"/>
      <c r="F2578" s="821"/>
      <c r="G2578" s="822"/>
      <c r="H2578" s="819"/>
      <c r="I2578" s="819"/>
      <c r="J2578" s="355"/>
    </row>
    <row r="2579" spans="1:10" ht="21.75" thickBot="1" x14ac:dyDescent="0.4">
      <c r="A2579" s="368" t="s">
        <v>301</v>
      </c>
      <c r="B2579" s="820"/>
      <c r="C2579" s="821"/>
      <c r="D2579" s="821"/>
      <c r="E2579" s="821"/>
      <c r="F2579" s="821"/>
      <c r="G2579" s="822"/>
      <c r="H2579" s="819"/>
      <c r="I2579" s="819"/>
      <c r="J2579" s="355"/>
    </row>
    <row r="2580" spans="1:10" ht="21.75" thickBot="1" x14ac:dyDescent="0.4">
      <c r="A2580" s="368" t="s">
        <v>302</v>
      </c>
      <c r="B2580" s="820"/>
      <c r="C2580" s="821"/>
      <c r="D2580" s="821"/>
      <c r="E2580" s="821"/>
      <c r="F2580" s="821"/>
      <c r="G2580" s="822"/>
      <c r="H2580" s="819"/>
      <c r="I2580" s="819"/>
      <c r="J2580" s="355"/>
    </row>
    <row r="2581" spans="1:10" ht="21.75" thickBot="1" x14ac:dyDescent="0.4">
      <c r="A2581" s="368" t="s">
        <v>303</v>
      </c>
      <c r="B2581" s="820"/>
      <c r="C2581" s="821"/>
      <c r="D2581" s="821"/>
      <c r="E2581" s="821"/>
      <c r="F2581" s="821"/>
      <c r="G2581" s="822"/>
      <c r="H2581" s="819"/>
      <c r="I2581" s="819"/>
      <c r="J2581" s="355"/>
    </row>
    <row r="2582" spans="1:10" ht="21.75" thickBot="1" x14ac:dyDescent="0.4">
      <c r="A2582" s="368" t="s">
        <v>305</v>
      </c>
      <c r="B2582" s="820"/>
      <c r="C2582" s="821"/>
      <c r="D2582" s="821"/>
      <c r="E2582" s="821"/>
      <c r="F2582" s="821"/>
      <c r="G2582" s="822"/>
      <c r="H2582" s="819"/>
      <c r="I2582" s="819"/>
      <c r="J2582" s="355"/>
    </row>
    <row r="2583" spans="1:10" ht="36" x14ac:dyDescent="0.35">
      <c r="A2583" s="818" t="str">
        <f>CONCATENATE("Voluntário",J2583)</f>
        <v>Voluntário90</v>
      </c>
      <c r="B2583" s="818"/>
      <c r="C2583" s="818"/>
      <c r="D2583" s="818"/>
      <c r="E2583" s="818"/>
      <c r="F2583" s="818"/>
      <c r="G2583" s="818"/>
      <c r="H2583" s="818"/>
      <c r="I2583" s="818"/>
      <c r="J2583" s="355">
        <f>J2554+1</f>
        <v>90</v>
      </c>
    </row>
    <row r="2584" spans="1:10" ht="21" x14ac:dyDescent="0.35">
      <c r="A2584" s="355"/>
      <c r="B2584" s="355"/>
      <c r="C2584" s="355"/>
      <c r="D2584" s="355"/>
      <c r="E2584" s="355"/>
      <c r="F2584" s="355"/>
      <c r="G2584" s="355"/>
      <c r="H2584" s="355"/>
      <c r="I2584" s="355"/>
      <c r="J2584" s="355"/>
    </row>
    <row r="2585" spans="1:10" ht="21" x14ac:dyDescent="0.35">
      <c r="A2585" s="356" t="s">
        <v>271</v>
      </c>
      <c r="B2585" s="819"/>
      <c r="C2585" s="819"/>
      <c r="D2585" s="819"/>
      <c r="E2585" s="819"/>
      <c r="F2585" s="819"/>
      <c r="G2585" s="819"/>
      <c r="H2585" s="819"/>
      <c r="I2585" s="819"/>
      <c r="J2585" s="355"/>
    </row>
    <row r="2586" spans="1:10" ht="21" x14ac:dyDescent="0.35">
      <c r="A2586" s="356" t="s">
        <v>272</v>
      </c>
      <c r="B2586" s="819"/>
      <c r="C2586" s="819"/>
      <c r="D2586" s="819"/>
      <c r="E2586" s="819"/>
      <c r="F2586" s="819"/>
      <c r="G2586" s="819"/>
      <c r="H2586" s="819"/>
      <c r="I2586" s="819"/>
      <c r="J2586" s="355"/>
    </row>
    <row r="2587" spans="1:10" ht="21" x14ac:dyDescent="0.35">
      <c r="A2587" s="356" t="s">
        <v>273</v>
      </c>
      <c r="B2587" s="819"/>
      <c r="C2587" s="819"/>
      <c r="D2587" s="819"/>
      <c r="E2587" s="819"/>
      <c r="F2587" s="819"/>
      <c r="G2587" s="819"/>
      <c r="H2587" s="819"/>
      <c r="I2587" s="819"/>
      <c r="J2587" s="355"/>
    </row>
    <row r="2588" spans="1:10" ht="21.75" thickBot="1" x14ac:dyDescent="0.4">
      <c r="A2588" s="355"/>
      <c r="B2588" s="355"/>
      <c r="C2588" s="355"/>
      <c r="D2588" s="355"/>
      <c r="E2588" s="355"/>
      <c r="F2588" s="355"/>
      <c r="G2588" s="355"/>
      <c r="H2588" s="355"/>
      <c r="I2588" s="355"/>
      <c r="J2588" s="355"/>
    </row>
    <row r="2589" spans="1:10" ht="21.75" thickBot="1" x14ac:dyDescent="0.4">
      <c r="A2589" s="368" t="s">
        <v>275</v>
      </c>
      <c r="B2589" s="369"/>
      <c r="C2589" s="370"/>
      <c r="D2589" s="355"/>
      <c r="E2589" s="355"/>
      <c r="F2589" s="355"/>
      <c r="G2589" s="355"/>
      <c r="H2589" s="355"/>
      <c r="I2589" s="355"/>
      <c r="J2589" s="355"/>
    </row>
    <row r="2590" spans="1:10" ht="21.75" thickBot="1" x14ac:dyDescent="0.4">
      <c r="A2590" s="368" t="s">
        <v>276</v>
      </c>
      <c r="B2590" s="369"/>
      <c r="C2590" s="370"/>
      <c r="D2590" s="355"/>
      <c r="E2590" s="355"/>
      <c r="F2590" s="355"/>
      <c r="G2590" s="355"/>
      <c r="H2590" s="355"/>
      <c r="I2590" s="355"/>
      <c r="J2590" s="355"/>
    </row>
    <row r="2591" spans="1:10" ht="21.75" thickBot="1" x14ac:dyDescent="0.4">
      <c r="A2591" s="368" t="s">
        <v>277</v>
      </c>
      <c r="B2591" s="369"/>
      <c r="C2591" s="371"/>
      <c r="D2591" s="355"/>
      <c r="E2591" s="355"/>
      <c r="F2591" s="355"/>
      <c r="G2591" s="355"/>
      <c r="H2591" s="355"/>
      <c r="I2591" s="355"/>
      <c r="J2591" s="355"/>
    </row>
    <row r="2592" spans="1:10" ht="21.75" thickBot="1" x14ac:dyDescent="0.4">
      <c r="A2592" s="368" t="s">
        <v>278</v>
      </c>
      <c r="B2592" s="369"/>
      <c r="C2592" s="370"/>
      <c r="D2592" s="355"/>
      <c r="E2592" s="355"/>
      <c r="F2592" s="355"/>
      <c r="G2592" s="355"/>
      <c r="H2592" s="355"/>
      <c r="I2592" s="355"/>
      <c r="J2592" s="355"/>
    </row>
    <row r="2593" spans="1:10" ht="21.75" thickBot="1" x14ac:dyDescent="0.4">
      <c r="A2593" s="368" t="s">
        <v>279</v>
      </c>
      <c r="B2593" s="369"/>
      <c r="C2593" s="372"/>
      <c r="D2593" s="814" t="s">
        <v>280</v>
      </c>
      <c r="E2593" s="815"/>
      <c r="F2593" s="373" t="str">
        <f>IF(B2589&gt;0,B2593/B2589,"")</f>
        <v/>
      </c>
      <c r="G2593" s="368" t="s">
        <v>281</v>
      </c>
      <c r="H2593" s="374"/>
      <c r="I2593" s="375" t="str">
        <f>IF(B2589&gt;0,(F2593-F2594)/F2594,"")</f>
        <v/>
      </c>
      <c r="J2593" s="355"/>
    </row>
    <row r="2594" spans="1:10" ht="21.75" thickBot="1" x14ac:dyDescent="0.4">
      <c r="A2594" s="368" t="s">
        <v>282</v>
      </c>
      <c r="B2594" s="369"/>
      <c r="C2594" s="372"/>
      <c r="D2594" s="814" t="s">
        <v>280</v>
      </c>
      <c r="E2594" s="815"/>
      <c r="F2594" s="373" t="str">
        <f>IF(B2590&gt;0,B2594/B2590,"")</f>
        <v/>
      </c>
      <c r="G2594" s="376"/>
      <c r="H2594" s="377"/>
      <c r="I2594" s="378"/>
      <c r="J2594" s="355"/>
    </row>
    <row r="2595" spans="1:10" ht="21.75" thickBot="1" x14ac:dyDescent="0.4">
      <c r="A2595" s="368" t="s">
        <v>283</v>
      </c>
      <c r="B2595" s="369"/>
      <c r="C2595" s="372"/>
      <c r="D2595" s="814" t="s">
        <v>280</v>
      </c>
      <c r="E2595" s="815"/>
      <c r="F2595" s="373" t="str">
        <f>IF(B2591&gt;0,B2595/B2591,"")</f>
        <v/>
      </c>
      <c r="G2595" s="368" t="s">
        <v>284</v>
      </c>
      <c r="H2595" s="374"/>
      <c r="I2595" s="375" t="str">
        <f>IF(B2590&gt;0,(F2595-F2594)/F2594,"")</f>
        <v/>
      </c>
      <c r="J2595" s="355"/>
    </row>
    <row r="2596" spans="1:10" ht="21.75" thickBot="1" x14ac:dyDescent="0.4">
      <c r="A2596" s="368" t="s">
        <v>285</v>
      </c>
      <c r="B2596" s="369"/>
      <c r="C2596" s="372"/>
      <c r="D2596" s="814" t="s">
        <v>280</v>
      </c>
      <c r="E2596" s="815"/>
      <c r="F2596" s="373" t="str">
        <f>IF(B2592&gt;0,B2596/B2592,"")</f>
        <v/>
      </c>
      <c r="G2596" s="368" t="s">
        <v>286</v>
      </c>
      <c r="H2596" s="374"/>
      <c r="I2596" s="375" t="str">
        <f>IF(B2591&gt;0,(F2596-F2594)/F2594,"")</f>
        <v/>
      </c>
      <c r="J2596" s="355"/>
    </row>
    <row r="2597" spans="1:10" ht="21.75" thickBot="1" x14ac:dyDescent="0.4">
      <c r="A2597" s="368" t="s">
        <v>287</v>
      </c>
      <c r="B2597" s="369"/>
      <c r="C2597" s="372"/>
      <c r="D2597" s="814" t="s">
        <v>288</v>
      </c>
      <c r="E2597" s="815"/>
      <c r="F2597" s="373" t="str">
        <f>IF(B2593&gt;0,B2597/B2589,"")</f>
        <v/>
      </c>
      <c r="G2597" s="368" t="s">
        <v>281</v>
      </c>
      <c r="H2597" s="374"/>
      <c r="I2597" s="375" t="str">
        <f>IF(B2593&gt;0,(F2597-F2598)/F2598,"")</f>
        <v/>
      </c>
      <c r="J2597" s="355"/>
    </row>
    <row r="2598" spans="1:10" ht="21.75" thickBot="1" x14ac:dyDescent="0.4">
      <c r="A2598" s="368" t="s">
        <v>289</v>
      </c>
      <c r="B2598" s="369"/>
      <c r="C2598" s="372"/>
      <c r="D2598" s="816" t="s">
        <v>288</v>
      </c>
      <c r="E2598" s="817"/>
      <c r="F2598" s="373" t="str">
        <f>IF(B2594&gt;0,B2598/B2590,"")</f>
        <v/>
      </c>
      <c r="G2598" s="379"/>
      <c r="H2598" s="372"/>
      <c r="I2598" s="380"/>
      <c r="J2598" s="355"/>
    </row>
    <row r="2599" spans="1:10" ht="21.75" thickBot="1" x14ac:dyDescent="0.4">
      <c r="A2599" s="368" t="s">
        <v>290</v>
      </c>
      <c r="B2599" s="369"/>
      <c r="C2599" s="372"/>
      <c r="D2599" s="814" t="s">
        <v>288</v>
      </c>
      <c r="E2599" s="815"/>
      <c r="F2599" s="373" t="str">
        <f>IF(B2595&gt;0,B2599/B2591,"")</f>
        <v/>
      </c>
      <c r="G2599" s="368" t="s">
        <v>284</v>
      </c>
      <c r="H2599" s="374"/>
      <c r="I2599" s="375" t="str">
        <f>IF(B2594&gt;0,(F2599-F2598)/F2598,"")</f>
        <v/>
      </c>
      <c r="J2599" s="355"/>
    </row>
    <row r="2600" spans="1:10" ht="21.75" thickBot="1" x14ac:dyDescent="0.4">
      <c r="A2600" s="368" t="s">
        <v>291</v>
      </c>
      <c r="B2600" s="369"/>
      <c r="C2600" s="372"/>
      <c r="D2600" s="814" t="s">
        <v>288</v>
      </c>
      <c r="E2600" s="815"/>
      <c r="F2600" s="373" t="str">
        <f>IF(B2596&gt;0,B2600/B2592,"")</f>
        <v/>
      </c>
      <c r="G2600" s="368" t="s">
        <v>286</v>
      </c>
      <c r="H2600" s="374"/>
      <c r="I2600" s="375" t="str">
        <f>IF(B2595&gt;0,(F2600-F2598)/F2598,"")</f>
        <v/>
      </c>
      <c r="J2600" s="355"/>
    </row>
    <row r="2601" spans="1:10" ht="21.75" thickBot="1" x14ac:dyDescent="0.4">
      <c r="A2601" s="368" t="s">
        <v>292</v>
      </c>
      <c r="B2601" s="381"/>
      <c r="C2601" s="372"/>
      <c r="D2601" s="368" t="s">
        <v>281</v>
      </c>
      <c r="E2601" s="374"/>
      <c r="F2601" s="375" t="str">
        <f>IF(B2601&gt;0,(B2601-B2602)/B2602,"")</f>
        <v/>
      </c>
      <c r="G2601" s="355"/>
      <c r="H2601" s="355"/>
      <c r="I2601" s="355"/>
      <c r="J2601" s="355"/>
    </row>
    <row r="2602" spans="1:10" ht="21.75" thickBot="1" x14ac:dyDescent="0.4">
      <c r="A2602" s="368" t="s">
        <v>293</v>
      </c>
      <c r="B2602" s="381"/>
      <c r="C2602" s="372"/>
      <c r="D2602" s="382"/>
      <c r="E2602" s="372"/>
      <c r="F2602" s="380"/>
      <c r="G2602" s="355"/>
      <c r="H2602" s="355"/>
      <c r="I2602" s="355"/>
      <c r="J2602" s="355"/>
    </row>
    <row r="2603" spans="1:10" ht="21.75" thickBot="1" x14ac:dyDescent="0.4">
      <c r="A2603" s="368" t="s">
        <v>294</v>
      </c>
      <c r="B2603" s="381"/>
      <c r="C2603" s="372"/>
      <c r="D2603" s="368" t="s">
        <v>284</v>
      </c>
      <c r="E2603" s="374"/>
      <c r="F2603" s="375" t="str">
        <f>IF(B2603&gt;0,(B2603-B2602)/B2602,"")</f>
        <v/>
      </c>
      <c r="G2603" s="355"/>
      <c r="H2603" s="355"/>
      <c r="I2603" s="355"/>
      <c r="J2603" s="355"/>
    </row>
    <row r="2604" spans="1:10" ht="21.75" thickBot="1" x14ac:dyDescent="0.4">
      <c r="A2604" s="368" t="s">
        <v>295</v>
      </c>
      <c r="B2604" s="381"/>
      <c r="C2604" s="372"/>
      <c r="D2604" s="368" t="s">
        <v>286</v>
      </c>
      <c r="E2604" s="374"/>
      <c r="F2604" s="375" t="str">
        <f>IF(B2604&gt;0,(B2604-B2602)/B2602,"")</f>
        <v/>
      </c>
      <c r="G2604" s="355"/>
      <c r="H2604" s="355"/>
      <c r="I2604" s="355"/>
      <c r="J2604" s="355"/>
    </row>
    <row r="2605" spans="1:10" ht="21.75" thickBot="1" x14ac:dyDescent="0.4">
      <c r="A2605" s="355"/>
      <c r="B2605" s="355"/>
      <c r="C2605" s="355"/>
      <c r="D2605" s="355"/>
      <c r="E2605" s="355"/>
      <c r="F2605" s="383"/>
      <c r="G2605" s="355"/>
      <c r="H2605" s="823" t="s">
        <v>296</v>
      </c>
      <c r="I2605" s="823"/>
      <c r="J2605" s="355"/>
    </row>
    <row r="2606" spans="1:10" ht="21.75" thickBot="1" x14ac:dyDescent="0.4">
      <c r="A2606" s="368" t="s">
        <v>297</v>
      </c>
      <c r="B2606" s="820"/>
      <c r="C2606" s="821"/>
      <c r="D2606" s="821"/>
      <c r="E2606" s="821"/>
      <c r="F2606" s="821"/>
      <c r="G2606" s="822"/>
      <c r="H2606" s="819"/>
      <c r="I2606" s="819"/>
      <c r="J2606" s="355"/>
    </row>
    <row r="2607" spans="1:10" ht="21.75" thickBot="1" x14ac:dyDescent="0.4">
      <c r="A2607" s="368" t="s">
        <v>299</v>
      </c>
      <c r="B2607" s="820"/>
      <c r="C2607" s="821"/>
      <c r="D2607" s="821"/>
      <c r="E2607" s="821"/>
      <c r="F2607" s="821"/>
      <c r="G2607" s="822"/>
      <c r="H2607" s="819"/>
      <c r="I2607" s="819"/>
      <c r="J2607" s="355"/>
    </row>
    <row r="2608" spans="1:10" ht="21.75" thickBot="1" x14ac:dyDescent="0.4">
      <c r="A2608" s="368" t="s">
        <v>301</v>
      </c>
      <c r="B2608" s="820"/>
      <c r="C2608" s="821"/>
      <c r="D2608" s="821"/>
      <c r="E2608" s="821"/>
      <c r="F2608" s="821"/>
      <c r="G2608" s="822"/>
      <c r="H2608" s="819"/>
      <c r="I2608" s="819"/>
      <c r="J2608" s="355"/>
    </row>
    <row r="2609" spans="1:10" ht="21.75" thickBot="1" x14ac:dyDescent="0.4">
      <c r="A2609" s="368" t="s">
        <v>302</v>
      </c>
      <c r="B2609" s="820"/>
      <c r="C2609" s="821"/>
      <c r="D2609" s="821"/>
      <c r="E2609" s="821"/>
      <c r="F2609" s="821"/>
      <c r="G2609" s="822"/>
      <c r="H2609" s="819"/>
      <c r="I2609" s="819"/>
      <c r="J2609" s="355"/>
    </row>
    <row r="2610" spans="1:10" ht="21.75" thickBot="1" x14ac:dyDescent="0.4">
      <c r="A2610" s="368" t="s">
        <v>303</v>
      </c>
      <c r="B2610" s="820"/>
      <c r="C2610" s="821"/>
      <c r="D2610" s="821"/>
      <c r="E2610" s="821"/>
      <c r="F2610" s="821"/>
      <c r="G2610" s="822"/>
      <c r="H2610" s="819"/>
      <c r="I2610" s="819"/>
      <c r="J2610" s="355"/>
    </row>
    <row r="2611" spans="1:10" ht="21.75" thickBot="1" x14ac:dyDescent="0.4">
      <c r="A2611" s="368" t="s">
        <v>305</v>
      </c>
      <c r="B2611" s="820"/>
      <c r="C2611" s="821"/>
      <c r="D2611" s="821"/>
      <c r="E2611" s="821"/>
      <c r="F2611" s="821"/>
      <c r="G2611" s="822"/>
      <c r="H2611" s="819"/>
      <c r="I2611" s="819"/>
      <c r="J2611" s="355"/>
    </row>
    <row r="2612" spans="1:10" ht="36" x14ac:dyDescent="0.35">
      <c r="A2612" s="818" t="str">
        <f>CONCATENATE("Voluntário",J2612)</f>
        <v>Voluntário91</v>
      </c>
      <c r="B2612" s="818"/>
      <c r="C2612" s="818"/>
      <c r="D2612" s="818"/>
      <c r="E2612" s="818"/>
      <c r="F2612" s="818"/>
      <c r="G2612" s="818"/>
      <c r="H2612" s="818"/>
      <c r="I2612" s="818"/>
      <c r="J2612" s="355">
        <f>J2583+1</f>
        <v>91</v>
      </c>
    </row>
    <row r="2613" spans="1:10" ht="21" x14ac:dyDescent="0.35">
      <c r="A2613" s="355"/>
      <c r="B2613" s="355"/>
      <c r="C2613" s="355"/>
      <c r="D2613" s="355"/>
      <c r="E2613" s="355"/>
      <c r="F2613" s="355"/>
      <c r="G2613" s="355"/>
      <c r="H2613" s="355"/>
      <c r="I2613" s="355"/>
      <c r="J2613" s="355"/>
    </row>
    <row r="2614" spans="1:10" ht="21" x14ac:dyDescent="0.35">
      <c r="A2614" s="356" t="s">
        <v>271</v>
      </c>
      <c r="B2614" s="819"/>
      <c r="C2614" s="819"/>
      <c r="D2614" s="819"/>
      <c r="E2614" s="819"/>
      <c r="F2614" s="819"/>
      <c r="G2614" s="819"/>
      <c r="H2614" s="819"/>
      <c r="I2614" s="819"/>
      <c r="J2614" s="355"/>
    </row>
    <row r="2615" spans="1:10" ht="21" x14ac:dyDescent="0.35">
      <c r="A2615" s="356" t="s">
        <v>272</v>
      </c>
      <c r="B2615" s="819"/>
      <c r="C2615" s="819"/>
      <c r="D2615" s="819"/>
      <c r="E2615" s="819"/>
      <c r="F2615" s="819"/>
      <c r="G2615" s="819"/>
      <c r="H2615" s="819"/>
      <c r="I2615" s="819"/>
      <c r="J2615" s="355"/>
    </row>
    <row r="2616" spans="1:10" ht="21" x14ac:dyDescent="0.35">
      <c r="A2616" s="356" t="s">
        <v>273</v>
      </c>
      <c r="B2616" s="819"/>
      <c r="C2616" s="819"/>
      <c r="D2616" s="819"/>
      <c r="E2616" s="819"/>
      <c r="F2616" s="819"/>
      <c r="G2616" s="819"/>
      <c r="H2616" s="819"/>
      <c r="I2616" s="819"/>
      <c r="J2616" s="355"/>
    </row>
    <row r="2617" spans="1:10" ht="21.75" thickBot="1" x14ac:dyDescent="0.4">
      <c r="A2617" s="355"/>
      <c r="B2617" s="355"/>
      <c r="C2617" s="355"/>
      <c r="D2617" s="355"/>
      <c r="E2617" s="355"/>
      <c r="F2617" s="355"/>
      <c r="G2617" s="355"/>
      <c r="H2617" s="355"/>
      <c r="I2617" s="355"/>
      <c r="J2617" s="355"/>
    </row>
    <row r="2618" spans="1:10" ht="21.75" thickBot="1" x14ac:dyDescent="0.4">
      <c r="A2618" s="368" t="s">
        <v>275</v>
      </c>
      <c r="B2618" s="369"/>
      <c r="C2618" s="370"/>
      <c r="D2618" s="355"/>
      <c r="E2618" s="355"/>
      <c r="F2618" s="355"/>
      <c r="G2618" s="355"/>
      <c r="H2618" s="355"/>
      <c r="I2618" s="355"/>
      <c r="J2618" s="355"/>
    </row>
    <row r="2619" spans="1:10" ht="21.75" thickBot="1" x14ac:dyDescent="0.4">
      <c r="A2619" s="368" t="s">
        <v>276</v>
      </c>
      <c r="B2619" s="369"/>
      <c r="C2619" s="370"/>
      <c r="D2619" s="355"/>
      <c r="E2619" s="355"/>
      <c r="F2619" s="355"/>
      <c r="G2619" s="355"/>
      <c r="H2619" s="355"/>
      <c r="I2619" s="355"/>
      <c r="J2619" s="355"/>
    </row>
    <row r="2620" spans="1:10" ht="21.75" thickBot="1" x14ac:dyDescent="0.4">
      <c r="A2620" s="368" t="s">
        <v>277</v>
      </c>
      <c r="B2620" s="369"/>
      <c r="C2620" s="371"/>
      <c r="D2620" s="355"/>
      <c r="E2620" s="355"/>
      <c r="F2620" s="355"/>
      <c r="G2620" s="355"/>
      <c r="H2620" s="355"/>
      <c r="I2620" s="355"/>
      <c r="J2620" s="355"/>
    </row>
    <row r="2621" spans="1:10" ht="21.75" thickBot="1" x14ac:dyDescent="0.4">
      <c r="A2621" s="368" t="s">
        <v>278</v>
      </c>
      <c r="B2621" s="369"/>
      <c r="C2621" s="370"/>
      <c r="D2621" s="355"/>
      <c r="E2621" s="355"/>
      <c r="F2621" s="355"/>
      <c r="G2621" s="355"/>
      <c r="H2621" s="355"/>
      <c r="I2621" s="355"/>
      <c r="J2621" s="355"/>
    </row>
    <row r="2622" spans="1:10" ht="21.75" thickBot="1" x14ac:dyDescent="0.4">
      <c r="A2622" s="368" t="s">
        <v>279</v>
      </c>
      <c r="B2622" s="369"/>
      <c r="C2622" s="372"/>
      <c r="D2622" s="814" t="s">
        <v>280</v>
      </c>
      <c r="E2622" s="815"/>
      <c r="F2622" s="373" t="str">
        <f>IF(B2618&gt;0,B2622/B2618,"")</f>
        <v/>
      </c>
      <c r="G2622" s="368" t="s">
        <v>281</v>
      </c>
      <c r="H2622" s="374"/>
      <c r="I2622" s="375" t="str">
        <f>IF(B2618&gt;0,(F2622-F2623)/F2623,"")</f>
        <v/>
      </c>
      <c r="J2622" s="355"/>
    </row>
    <row r="2623" spans="1:10" ht="21.75" thickBot="1" x14ac:dyDescent="0.4">
      <c r="A2623" s="368" t="s">
        <v>282</v>
      </c>
      <c r="B2623" s="369"/>
      <c r="C2623" s="372"/>
      <c r="D2623" s="814" t="s">
        <v>280</v>
      </c>
      <c r="E2623" s="815"/>
      <c r="F2623" s="373" t="str">
        <f>IF(B2619&gt;0,B2623/B2619,"")</f>
        <v/>
      </c>
      <c r="G2623" s="376"/>
      <c r="H2623" s="377"/>
      <c r="I2623" s="378"/>
      <c r="J2623" s="355"/>
    </row>
    <row r="2624" spans="1:10" ht="21.75" thickBot="1" x14ac:dyDescent="0.4">
      <c r="A2624" s="368" t="s">
        <v>283</v>
      </c>
      <c r="B2624" s="369"/>
      <c r="C2624" s="372"/>
      <c r="D2624" s="814" t="s">
        <v>280</v>
      </c>
      <c r="E2624" s="815"/>
      <c r="F2624" s="373" t="str">
        <f>IF(B2620&gt;0,B2624/B2620,"")</f>
        <v/>
      </c>
      <c r="G2624" s="368" t="s">
        <v>284</v>
      </c>
      <c r="H2624" s="374"/>
      <c r="I2624" s="375" t="str">
        <f>IF(B2619&gt;0,(F2624-F2623)/F2623,"")</f>
        <v/>
      </c>
      <c r="J2624" s="355"/>
    </row>
    <row r="2625" spans="1:10" ht="21.75" thickBot="1" x14ac:dyDescent="0.4">
      <c r="A2625" s="368" t="s">
        <v>285</v>
      </c>
      <c r="B2625" s="369"/>
      <c r="C2625" s="372"/>
      <c r="D2625" s="814" t="s">
        <v>280</v>
      </c>
      <c r="E2625" s="815"/>
      <c r="F2625" s="373" t="str">
        <f>IF(B2621&gt;0,B2625/B2621,"")</f>
        <v/>
      </c>
      <c r="G2625" s="368" t="s">
        <v>286</v>
      </c>
      <c r="H2625" s="374"/>
      <c r="I2625" s="375" t="str">
        <f>IF(B2620&gt;0,(F2625-F2623)/F2623,"")</f>
        <v/>
      </c>
      <c r="J2625" s="355"/>
    </row>
    <row r="2626" spans="1:10" ht="21.75" thickBot="1" x14ac:dyDescent="0.4">
      <c r="A2626" s="368" t="s">
        <v>287</v>
      </c>
      <c r="B2626" s="369"/>
      <c r="C2626" s="372"/>
      <c r="D2626" s="814" t="s">
        <v>288</v>
      </c>
      <c r="E2626" s="815"/>
      <c r="F2626" s="373" t="str">
        <f>IF(B2622&gt;0,B2626/B2618,"")</f>
        <v/>
      </c>
      <c r="G2626" s="368" t="s">
        <v>281</v>
      </c>
      <c r="H2626" s="374"/>
      <c r="I2626" s="375" t="str">
        <f>IF(B2622&gt;0,(F2626-F2627)/F2627,"")</f>
        <v/>
      </c>
      <c r="J2626" s="355"/>
    </row>
    <row r="2627" spans="1:10" ht="21.75" thickBot="1" x14ac:dyDescent="0.4">
      <c r="A2627" s="368" t="s">
        <v>289</v>
      </c>
      <c r="B2627" s="369"/>
      <c r="C2627" s="372"/>
      <c r="D2627" s="816" t="s">
        <v>288</v>
      </c>
      <c r="E2627" s="817"/>
      <c r="F2627" s="373" t="str">
        <f>IF(B2623&gt;0,B2627/B2619,"")</f>
        <v/>
      </c>
      <c r="G2627" s="379"/>
      <c r="H2627" s="372"/>
      <c r="I2627" s="380"/>
      <c r="J2627" s="355"/>
    </row>
    <row r="2628" spans="1:10" ht="21.75" thickBot="1" x14ac:dyDescent="0.4">
      <c r="A2628" s="368" t="s">
        <v>290</v>
      </c>
      <c r="B2628" s="369"/>
      <c r="C2628" s="372"/>
      <c r="D2628" s="814" t="s">
        <v>288</v>
      </c>
      <c r="E2628" s="815"/>
      <c r="F2628" s="373" t="str">
        <f>IF(B2624&gt;0,B2628/B2620,"")</f>
        <v/>
      </c>
      <c r="G2628" s="368" t="s">
        <v>284</v>
      </c>
      <c r="H2628" s="374"/>
      <c r="I2628" s="375" t="str">
        <f>IF(B2623&gt;0,(F2628-F2627)/F2627,"")</f>
        <v/>
      </c>
      <c r="J2628" s="355"/>
    </row>
    <row r="2629" spans="1:10" ht="21.75" thickBot="1" x14ac:dyDescent="0.4">
      <c r="A2629" s="368" t="s">
        <v>291</v>
      </c>
      <c r="B2629" s="369"/>
      <c r="C2629" s="372"/>
      <c r="D2629" s="814" t="s">
        <v>288</v>
      </c>
      <c r="E2629" s="815"/>
      <c r="F2629" s="373" t="str">
        <f>IF(B2625&gt;0,B2629/B2621,"")</f>
        <v/>
      </c>
      <c r="G2629" s="368" t="s">
        <v>286</v>
      </c>
      <c r="H2629" s="374"/>
      <c r="I2629" s="375" t="str">
        <f>IF(B2624&gt;0,(F2629-F2627)/F2627,"")</f>
        <v/>
      </c>
      <c r="J2629" s="355"/>
    </row>
    <row r="2630" spans="1:10" ht="21.75" thickBot="1" x14ac:dyDescent="0.4">
      <c r="A2630" s="368" t="s">
        <v>292</v>
      </c>
      <c r="B2630" s="381"/>
      <c r="C2630" s="372"/>
      <c r="D2630" s="368" t="s">
        <v>281</v>
      </c>
      <c r="E2630" s="374"/>
      <c r="F2630" s="375" t="str">
        <f>IF(B2630&gt;0,(B2630-B2631)/B2631,"")</f>
        <v/>
      </c>
      <c r="G2630" s="355"/>
      <c r="H2630" s="355"/>
      <c r="I2630" s="355"/>
      <c r="J2630" s="355"/>
    </row>
    <row r="2631" spans="1:10" ht="21.75" thickBot="1" x14ac:dyDescent="0.4">
      <c r="A2631" s="368" t="s">
        <v>293</v>
      </c>
      <c r="B2631" s="381"/>
      <c r="C2631" s="372"/>
      <c r="D2631" s="382"/>
      <c r="E2631" s="372"/>
      <c r="F2631" s="380"/>
      <c r="G2631" s="355"/>
      <c r="H2631" s="355"/>
      <c r="I2631" s="355"/>
      <c r="J2631" s="355"/>
    </row>
    <row r="2632" spans="1:10" ht="21.75" thickBot="1" x14ac:dyDescent="0.4">
      <c r="A2632" s="368" t="s">
        <v>294</v>
      </c>
      <c r="B2632" s="381"/>
      <c r="C2632" s="372"/>
      <c r="D2632" s="368" t="s">
        <v>284</v>
      </c>
      <c r="E2632" s="374"/>
      <c r="F2632" s="375" t="str">
        <f>IF(B2632&gt;0,(B2632-B2631)/B2631,"")</f>
        <v/>
      </c>
      <c r="G2632" s="355"/>
      <c r="H2632" s="355"/>
      <c r="I2632" s="355"/>
      <c r="J2632" s="355"/>
    </row>
    <row r="2633" spans="1:10" ht="21.75" thickBot="1" x14ac:dyDescent="0.4">
      <c r="A2633" s="368" t="s">
        <v>295</v>
      </c>
      <c r="B2633" s="381"/>
      <c r="C2633" s="372"/>
      <c r="D2633" s="368" t="s">
        <v>286</v>
      </c>
      <c r="E2633" s="374"/>
      <c r="F2633" s="375" t="str">
        <f>IF(B2633&gt;0,(B2633-B2631)/B2631,"")</f>
        <v/>
      </c>
      <c r="G2633" s="355"/>
      <c r="H2633" s="355"/>
      <c r="I2633" s="355"/>
      <c r="J2633" s="355"/>
    </row>
    <row r="2634" spans="1:10" ht="21.75" thickBot="1" x14ac:dyDescent="0.4">
      <c r="A2634" s="355"/>
      <c r="B2634" s="355"/>
      <c r="C2634" s="355"/>
      <c r="D2634" s="355"/>
      <c r="E2634" s="355"/>
      <c r="F2634" s="383"/>
      <c r="G2634" s="355"/>
      <c r="H2634" s="823" t="s">
        <v>296</v>
      </c>
      <c r="I2634" s="823"/>
      <c r="J2634" s="355"/>
    </row>
    <row r="2635" spans="1:10" ht="21.75" thickBot="1" x14ac:dyDescent="0.4">
      <c r="A2635" s="368" t="s">
        <v>297</v>
      </c>
      <c r="B2635" s="820"/>
      <c r="C2635" s="821"/>
      <c r="D2635" s="821"/>
      <c r="E2635" s="821"/>
      <c r="F2635" s="821"/>
      <c r="G2635" s="822"/>
      <c r="H2635" s="819"/>
      <c r="I2635" s="819"/>
      <c r="J2635" s="355"/>
    </row>
    <row r="2636" spans="1:10" ht="21.75" thickBot="1" x14ac:dyDescent="0.4">
      <c r="A2636" s="368" t="s">
        <v>299</v>
      </c>
      <c r="B2636" s="820"/>
      <c r="C2636" s="821"/>
      <c r="D2636" s="821"/>
      <c r="E2636" s="821"/>
      <c r="F2636" s="821"/>
      <c r="G2636" s="822"/>
      <c r="H2636" s="819"/>
      <c r="I2636" s="819"/>
      <c r="J2636" s="355"/>
    </row>
    <row r="2637" spans="1:10" ht="21.75" thickBot="1" x14ac:dyDescent="0.4">
      <c r="A2637" s="368" t="s">
        <v>301</v>
      </c>
      <c r="B2637" s="820"/>
      <c r="C2637" s="821"/>
      <c r="D2637" s="821"/>
      <c r="E2637" s="821"/>
      <c r="F2637" s="821"/>
      <c r="G2637" s="822"/>
      <c r="H2637" s="819"/>
      <c r="I2637" s="819"/>
      <c r="J2637" s="355"/>
    </row>
    <row r="2638" spans="1:10" ht="21.75" thickBot="1" x14ac:dyDescent="0.4">
      <c r="A2638" s="368" t="s">
        <v>302</v>
      </c>
      <c r="B2638" s="820"/>
      <c r="C2638" s="821"/>
      <c r="D2638" s="821"/>
      <c r="E2638" s="821"/>
      <c r="F2638" s="821"/>
      <c r="G2638" s="822"/>
      <c r="H2638" s="819"/>
      <c r="I2638" s="819"/>
      <c r="J2638" s="355"/>
    </row>
    <row r="2639" spans="1:10" ht="21.75" thickBot="1" x14ac:dyDescent="0.4">
      <c r="A2639" s="368" t="s">
        <v>303</v>
      </c>
      <c r="B2639" s="820"/>
      <c r="C2639" s="821"/>
      <c r="D2639" s="821"/>
      <c r="E2639" s="821"/>
      <c r="F2639" s="821"/>
      <c r="G2639" s="822"/>
      <c r="H2639" s="819"/>
      <c r="I2639" s="819"/>
      <c r="J2639" s="355"/>
    </row>
    <row r="2640" spans="1:10" ht="21.75" thickBot="1" x14ac:dyDescent="0.4">
      <c r="A2640" s="368" t="s">
        <v>305</v>
      </c>
      <c r="B2640" s="820"/>
      <c r="C2640" s="821"/>
      <c r="D2640" s="821"/>
      <c r="E2640" s="821"/>
      <c r="F2640" s="821"/>
      <c r="G2640" s="822"/>
      <c r="H2640" s="819"/>
      <c r="I2640" s="819"/>
      <c r="J2640" s="355"/>
    </row>
    <row r="2641" spans="1:10" ht="36" x14ac:dyDescent="0.35">
      <c r="A2641" s="818" t="str">
        <f>CONCATENATE("Voluntário",J2641)</f>
        <v>Voluntário92</v>
      </c>
      <c r="B2641" s="818"/>
      <c r="C2641" s="818"/>
      <c r="D2641" s="818"/>
      <c r="E2641" s="818"/>
      <c r="F2641" s="818"/>
      <c r="G2641" s="818"/>
      <c r="H2641" s="818"/>
      <c r="I2641" s="818"/>
      <c r="J2641" s="355">
        <f>J2612+1</f>
        <v>92</v>
      </c>
    </row>
    <row r="2642" spans="1:10" ht="21" x14ac:dyDescent="0.35">
      <c r="A2642" s="355"/>
      <c r="B2642" s="355"/>
      <c r="C2642" s="355"/>
      <c r="D2642" s="355"/>
      <c r="E2642" s="355"/>
      <c r="F2642" s="355"/>
      <c r="G2642" s="355"/>
      <c r="H2642" s="355"/>
      <c r="I2642" s="355"/>
      <c r="J2642" s="355"/>
    </row>
    <row r="2643" spans="1:10" ht="21" x14ac:dyDescent="0.35">
      <c r="A2643" s="356" t="s">
        <v>271</v>
      </c>
      <c r="B2643" s="819"/>
      <c r="C2643" s="819"/>
      <c r="D2643" s="819"/>
      <c r="E2643" s="819"/>
      <c r="F2643" s="819"/>
      <c r="G2643" s="819"/>
      <c r="H2643" s="819"/>
      <c r="I2643" s="819"/>
      <c r="J2643" s="355"/>
    </row>
    <row r="2644" spans="1:10" ht="21" x14ac:dyDescent="0.35">
      <c r="A2644" s="356" t="s">
        <v>272</v>
      </c>
      <c r="B2644" s="819"/>
      <c r="C2644" s="819"/>
      <c r="D2644" s="819"/>
      <c r="E2644" s="819"/>
      <c r="F2644" s="819"/>
      <c r="G2644" s="819"/>
      <c r="H2644" s="819"/>
      <c r="I2644" s="819"/>
      <c r="J2644" s="355"/>
    </row>
    <row r="2645" spans="1:10" ht="21" x14ac:dyDescent="0.35">
      <c r="A2645" s="356" t="s">
        <v>273</v>
      </c>
      <c r="B2645" s="819"/>
      <c r="C2645" s="819"/>
      <c r="D2645" s="819"/>
      <c r="E2645" s="819"/>
      <c r="F2645" s="819"/>
      <c r="G2645" s="819"/>
      <c r="H2645" s="819"/>
      <c r="I2645" s="819"/>
      <c r="J2645" s="355"/>
    </row>
    <row r="2646" spans="1:10" ht="21.75" thickBot="1" x14ac:dyDescent="0.4">
      <c r="A2646" s="355"/>
      <c r="B2646" s="355"/>
      <c r="C2646" s="355"/>
      <c r="D2646" s="355"/>
      <c r="E2646" s="355"/>
      <c r="F2646" s="355"/>
      <c r="G2646" s="355"/>
      <c r="H2646" s="355"/>
      <c r="I2646" s="355"/>
      <c r="J2646" s="355"/>
    </row>
    <row r="2647" spans="1:10" ht="21.75" thickBot="1" x14ac:dyDescent="0.4">
      <c r="A2647" s="368" t="s">
        <v>275</v>
      </c>
      <c r="B2647" s="369"/>
      <c r="C2647" s="370"/>
      <c r="D2647" s="355"/>
      <c r="E2647" s="355"/>
      <c r="F2647" s="355"/>
      <c r="G2647" s="355"/>
      <c r="H2647" s="355"/>
      <c r="I2647" s="355"/>
      <c r="J2647" s="355"/>
    </row>
    <row r="2648" spans="1:10" ht="21.75" thickBot="1" x14ac:dyDescent="0.4">
      <c r="A2648" s="368" t="s">
        <v>276</v>
      </c>
      <c r="B2648" s="369"/>
      <c r="C2648" s="370"/>
      <c r="D2648" s="355"/>
      <c r="E2648" s="355"/>
      <c r="F2648" s="355"/>
      <c r="G2648" s="355"/>
      <c r="H2648" s="355"/>
      <c r="I2648" s="355"/>
      <c r="J2648" s="355"/>
    </row>
    <row r="2649" spans="1:10" ht="21.75" thickBot="1" x14ac:dyDescent="0.4">
      <c r="A2649" s="368" t="s">
        <v>277</v>
      </c>
      <c r="B2649" s="369"/>
      <c r="C2649" s="371"/>
      <c r="D2649" s="355"/>
      <c r="E2649" s="355"/>
      <c r="F2649" s="355"/>
      <c r="G2649" s="355"/>
      <c r="H2649" s="355"/>
      <c r="I2649" s="355"/>
      <c r="J2649" s="355"/>
    </row>
    <row r="2650" spans="1:10" ht="21.75" thickBot="1" x14ac:dyDescent="0.4">
      <c r="A2650" s="368" t="s">
        <v>278</v>
      </c>
      <c r="B2650" s="369"/>
      <c r="C2650" s="370"/>
      <c r="D2650" s="355"/>
      <c r="E2650" s="355"/>
      <c r="F2650" s="355"/>
      <c r="G2650" s="355"/>
      <c r="H2650" s="355"/>
      <c r="I2650" s="355"/>
      <c r="J2650" s="355"/>
    </row>
    <row r="2651" spans="1:10" ht="21.75" thickBot="1" x14ac:dyDescent="0.4">
      <c r="A2651" s="368" t="s">
        <v>279</v>
      </c>
      <c r="B2651" s="369"/>
      <c r="C2651" s="372"/>
      <c r="D2651" s="814" t="s">
        <v>280</v>
      </c>
      <c r="E2651" s="815"/>
      <c r="F2651" s="373" t="str">
        <f>IF(B2647&gt;0,B2651/B2647,"")</f>
        <v/>
      </c>
      <c r="G2651" s="368" t="s">
        <v>281</v>
      </c>
      <c r="H2651" s="374"/>
      <c r="I2651" s="375" t="str">
        <f>IF(B2647&gt;0,(F2651-F2652)/F2652,"")</f>
        <v/>
      </c>
      <c r="J2651" s="355"/>
    </row>
    <row r="2652" spans="1:10" ht="21.75" thickBot="1" x14ac:dyDescent="0.4">
      <c r="A2652" s="368" t="s">
        <v>282</v>
      </c>
      <c r="B2652" s="369"/>
      <c r="C2652" s="372"/>
      <c r="D2652" s="814" t="s">
        <v>280</v>
      </c>
      <c r="E2652" s="815"/>
      <c r="F2652" s="373" t="str">
        <f>IF(B2648&gt;0,B2652/B2648,"")</f>
        <v/>
      </c>
      <c r="G2652" s="376"/>
      <c r="H2652" s="377"/>
      <c r="I2652" s="378"/>
      <c r="J2652" s="355"/>
    </row>
    <row r="2653" spans="1:10" ht="21.75" thickBot="1" x14ac:dyDescent="0.4">
      <c r="A2653" s="368" t="s">
        <v>283</v>
      </c>
      <c r="B2653" s="369"/>
      <c r="C2653" s="372"/>
      <c r="D2653" s="814" t="s">
        <v>280</v>
      </c>
      <c r="E2653" s="815"/>
      <c r="F2653" s="373" t="str">
        <f>IF(B2649&gt;0,B2653/B2649,"")</f>
        <v/>
      </c>
      <c r="G2653" s="368" t="s">
        <v>284</v>
      </c>
      <c r="H2653" s="374"/>
      <c r="I2653" s="375" t="str">
        <f>IF(B2648&gt;0,(F2653-F2652)/F2652,"")</f>
        <v/>
      </c>
      <c r="J2653" s="355"/>
    </row>
    <row r="2654" spans="1:10" ht="21.75" thickBot="1" x14ac:dyDescent="0.4">
      <c r="A2654" s="368" t="s">
        <v>285</v>
      </c>
      <c r="B2654" s="369"/>
      <c r="C2654" s="372"/>
      <c r="D2654" s="814" t="s">
        <v>280</v>
      </c>
      <c r="E2654" s="815"/>
      <c r="F2654" s="373" t="str">
        <f>IF(B2650&gt;0,B2654/B2650,"")</f>
        <v/>
      </c>
      <c r="G2654" s="368" t="s">
        <v>286</v>
      </c>
      <c r="H2654" s="374"/>
      <c r="I2654" s="375" t="str">
        <f>IF(B2649&gt;0,(F2654-F2652)/F2652,"")</f>
        <v/>
      </c>
      <c r="J2654" s="355"/>
    </row>
    <row r="2655" spans="1:10" ht="21.75" thickBot="1" x14ac:dyDescent="0.4">
      <c r="A2655" s="368" t="s">
        <v>287</v>
      </c>
      <c r="B2655" s="369"/>
      <c r="C2655" s="372"/>
      <c r="D2655" s="814" t="s">
        <v>288</v>
      </c>
      <c r="E2655" s="815"/>
      <c r="F2655" s="373" t="str">
        <f>IF(B2651&gt;0,B2655/B2647,"")</f>
        <v/>
      </c>
      <c r="G2655" s="368" t="s">
        <v>281</v>
      </c>
      <c r="H2655" s="374"/>
      <c r="I2655" s="375" t="str">
        <f>IF(B2651&gt;0,(F2655-F2656)/F2656,"")</f>
        <v/>
      </c>
      <c r="J2655" s="355"/>
    </row>
    <row r="2656" spans="1:10" ht="21.75" thickBot="1" x14ac:dyDescent="0.4">
      <c r="A2656" s="368" t="s">
        <v>289</v>
      </c>
      <c r="B2656" s="369"/>
      <c r="C2656" s="372"/>
      <c r="D2656" s="816" t="s">
        <v>288</v>
      </c>
      <c r="E2656" s="817"/>
      <c r="F2656" s="373" t="str">
        <f>IF(B2652&gt;0,B2656/B2648,"")</f>
        <v/>
      </c>
      <c r="G2656" s="379"/>
      <c r="H2656" s="372"/>
      <c r="I2656" s="380"/>
      <c r="J2656" s="355"/>
    </row>
    <row r="2657" spans="1:10" ht="21.75" thickBot="1" x14ac:dyDescent="0.4">
      <c r="A2657" s="368" t="s">
        <v>290</v>
      </c>
      <c r="B2657" s="369"/>
      <c r="C2657" s="372"/>
      <c r="D2657" s="814" t="s">
        <v>288</v>
      </c>
      <c r="E2657" s="815"/>
      <c r="F2657" s="373" t="str">
        <f>IF(B2653&gt;0,B2657/B2649,"")</f>
        <v/>
      </c>
      <c r="G2657" s="368" t="s">
        <v>284</v>
      </c>
      <c r="H2657" s="374"/>
      <c r="I2657" s="375" t="str">
        <f>IF(B2652&gt;0,(F2657-F2656)/F2656,"")</f>
        <v/>
      </c>
      <c r="J2657" s="355"/>
    </row>
    <row r="2658" spans="1:10" ht="21.75" thickBot="1" x14ac:dyDescent="0.4">
      <c r="A2658" s="368" t="s">
        <v>291</v>
      </c>
      <c r="B2658" s="369"/>
      <c r="C2658" s="372"/>
      <c r="D2658" s="814" t="s">
        <v>288</v>
      </c>
      <c r="E2658" s="815"/>
      <c r="F2658" s="373" t="str">
        <f>IF(B2654&gt;0,B2658/B2650,"")</f>
        <v/>
      </c>
      <c r="G2658" s="368" t="s">
        <v>286</v>
      </c>
      <c r="H2658" s="374"/>
      <c r="I2658" s="375" t="str">
        <f>IF(B2653&gt;0,(F2658-F2656)/F2656,"")</f>
        <v/>
      </c>
      <c r="J2658" s="355"/>
    </row>
    <row r="2659" spans="1:10" ht="21.75" thickBot="1" x14ac:dyDescent="0.4">
      <c r="A2659" s="368" t="s">
        <v>292</v>
      </c>
      <c r="B2659" s="381"/>
      <c r="C2659" s="372"/>
      <c r="D2659" s="368" t="s">
        <v>281</v>
      </c>
      <c r="E2659" s="374"/>
      <c r="F2659" s="375" t="str">
        <f>IF(B2659&gt;0,(B2659-B2660)/B2660,"")</f>
        <v/>
      </c>
      <c r="G2659" s="355"/>
      <c r="H2659" s="355"/>
      <c r="I2659" s="355"/>
      <c r="J2659" s="355"/>
    </row>
    <row r="2660" spans="1:10" ht="21.75" thickBot="1" x14ac:dyDescent="0.4">
      <c r="A2660" s="368" t="s">
        <v>293</v>
      </c>
      <c r="B2660" s="381"/>
      <c r="C2660" s="372"/>
      <c r="D2660" s="382"/>
      <c r="E2660" s="372"/>
      <c r="F2660" s="380"/>
      <c r="G2660" s="355"/>
      <c r="H2660" s="355"/>
      <c r="I2660" s="355"/>
      <c r="J2660" s="355"/>
    </row>
    <row r="2661" spans="1:10" ht="21.75" thickBot="1" x14ac:dyDescent="0.4">
      <c r="A2661" s="368" t="s">
        <v>294</v>
      </c>
      <c r="B2661" s="381"/>
      <c r="C2661" s="372"/>
      <c r="D2661" s="368" t="s">
        <v>284</v>
      </c>
      <c r="E2661" s="374"/>
      <c r="F2661" s="375" t="str">
        <f>IF(B2661&gt;0,(B2661-B2660)/B2660,"")</f>
        <v/>
      </c>
      <c r="G2661" s="355"/>
      <c r="H2661" s="355"/>
      <c r="I2661" s="355"/>
      <c r="J2661" s="355"/>
    </row>
    <row r="2662" spans="1:10" ht="21.75" thickBot="1" x14ac:dyDescent="0.4">
      <c r="A2662" s="368" t="s">
        <v>295</v>
      </c>
      <c r="B2662" s="381"/>
      <c r="C2662" s="372"/>
      <c r="D2662" s="368" t="s">
        <v>286</v>
      </c>
      <c r="E2662" s="374"/>
      <c r="F2662" s="375" t="str">
        <f>IF(B2662&gt;0,(B2662-B2660)/B2660,"")</f>
        <v/>
      </c>
      <c r="G2662" s="355"/>
      <c r="H2662" s="355"/>
      <c r="I2662" s="355"/>
      <c r="J2662" s="355"/>
    </row>
    <row r="2663" spans="1:10" ht="21.75" thickBot="1" x14ac:dyDescent="0.4">
      <c r="A2663" s="355"/>
      <c r="B2663" s="355"/>
      <c r="C2663" s="355"/>
      <c r="D2663" s="355"/>
      <c r="E2663" s="355"/>
      <c r="F2663" s="383"/>
      <c r="G2663" s="355"/>
      <c r="H2663" s="823" t="s">
        <v>296</v>
      </c>
      <c r="I2663" s="823"/>
      <c r="J2663" s="355"/>
    </row>
    <row r="2664" spans="1:10" ht="21.75" thickBot="1" x14ac:dyDescent="0.4">
      <c r="A2664" s="368" t="s">
        <v>297</v>
      </c>
      <c r="B2664" s="820"/>
      <c r="C2664" s="821"/>
      <c r="D2664" s="821"/>
      <c r="E2664" s="821"/>
      <c r="F2664" s="821"/>
      <c r="G2664" s="822"/>
      <c r="H2664" s="819"/>
      <c r="I2664" s="819"/>
      <c r="J2664" s="355"/>
    </row>
    <row r="2665" spans="1:10" ht="21.75" thickBot="1" x14ac:dyDescent="0.4">
      <c r="A2665" s="368" t="s">
        <v>299</v>
      </c>
      <c r="B2665" s="820"/>
      <c r="C2665" s="821"/>
      <c r="D2665" s="821"/>
      <c r="E2665" s="821"/>
      <c r="F2665" s="821"/>
      <c r="G2665" s="822"/>
      <c r="H2665" s="819"/>
      <c r="I2665" s="819"/>
      <c r="J2665" s="355"/>
    </row>
    <row r="2666" spans="1:10" ht="21.75" thickBot="1" x14ac:dyDescent="0.4">
      <c r="A2666" s="368" t="s">
        <v>301</v>
      </c>
      <c r="B2666" s="820"/>
      <c r="C2666" s="821"/>
      <c r="D2666" s="821"/>
      <c r="E2666" s="821"/>
      <c r="F2666" s="821"/>
      <c r="G2666" s="822"/>
      <c r="H2666" s="819"/>
      <c r="I2666" s="819"/>
      <c r="J2666" s="355"/>
    </row>
    <row r="2667" spans="1:10" ht="21.75" thickBot="1" x14ac:dyDescent="0.4">
      <c r="A2667" s="368" t="s">
        <v>302</v>
      </c>
      <c r="B2667" s="820"/>
      <c r="C2667" s="821"/>
      <c r="D2667" s="821"/>
      <c r="E2667" s="821"/>
      <c r="F2667" s="821"/>
      <c r="G2667" s="822"/>
      <c r="H2667" s="819"/>
      <c r="I2667" s="819"/>
      <c r="J2667" s="355"/>
    </row>
    <row r="2668" spans="1:10" ht="21.75" thickBot="1" x14ac:dyDescent="0.4">
      <c r="A2668" s="368" t="s">
        <v>303</v>
      </c>
      <c r="B2668" s="820"/>
      <c r="C2668" s="821"/>
      <c r="D2668" s="821"/>
      <c r="E2668" s="821"/>
      <c r="F2668" s="821"/>
      <c r="G2668" s="822"/>
      <c r="H2668" s="819"/>
      <c r="I2668" s="819"/>
      <c r="J2668" s="355"/>
    </row>
    <row r="2669" spans="1:10" ht="21.75" thickBot="1" x14ac:dyDescent="0.4">
      <c r="A2669" s="368" t="s">
        <v>305</v>
      </c>
      <c r="B2669" s="820"/>
      <c r="C2669" s="821"/>
      <c r="D2669" s="821"/>
      <c r="E2669" s="821"/>
      <c r="F2669" s="821"/>
      <c r="G2669" s="822"/>
      <c r="H2669" s="819"/>
      <c r="I2669" s="819"/>
      <c r="J2669" s="355"/>
    </row>
    <row r="2670" spans="1:10" ht="36" x14ac:dyDescent="0.35">
      <c r="A2670" s="818" t="str">
        <f>CONCATENATE("Voluntário",J2670)</f>
        <v>Voluntário93</v>
      </c>
      <c r="B2670" s="818"/>
      <c r="C2670" s="818"/>
      <c r="D2670" s="818"/>
      <c r="E2670" s="818"/>
      <c r="F2670" s="818"/>
      <c r="G2670" s="818"/>
      <c r="H2670" s="818"/>
      <c r="I2670" s="818"/>
      <c r="J2670" s="355">
        <f>J2641+1</f>
        <v>93</v>
      </c>
    </row>
    <row r="2671" spans="1:10" ht="21" x14ac:dyDescent="0.35">
      <c r="A2671" s="355"/>
      <c r="B2671" s="355"/>
      <c r="C2671" s="355"/>
      <c r="D2671" s="355"/>
      <c r="E2671" s="355"/>
      <c r="F2671" s="355"/>
      <c r="G2671" s="355"/>
      <c r="H2671" s="355"/>
      <c r="I2671" s="355"/>
      <c r="J2671" s="355"/>
    </row>
    <row r="2672" spans="1:10" ht="21" x14ac:dyDescent="0.35">
      <c r="A2672" s="356" t="s">
        <v>271</v>
      </c>
      <c r="B2672" s="819"/>
      <c r="C2672" s="819"/>
      <c r="D2672" s="819"/>
      <c r="E2672" s="819"/>
      <c r="F2672" s="819"/>
      <c r="G2672" s="819"/>
      <c r="H2672" s="819"/>
      <c r="I2672" s="819"/>
      <c r="J2672" s="355"/>
    </row>
    <row r="2673" spans="1:10" ht="21" x14ac:dyDescent="0.35">
      <c r="A2673" s="356" t="s">
        <v>272</v>
      </c>
      <c r="B2673" s="819"/>
      <c r="C2673" s="819"/>
      <c r="D2673" s="819"/>
      <c r="E2673" s="819"/>
      <c r="F2673" s="819"/>
      <c r="G2673" s="819"/>
      <c r="H2673" s="819"/>
      <c r="I2673" s="819"/>
      <c r="J2673" s="355"/>
    </row>
    <row r="2674" spans="1:10" ht="21" x14ac:dyDescent="0.35">
      <c r="A2674" s="356" t="s">
        <v>273</v>
      </c>
      <c r="B2674" s="819"/>
      <c r="C2674" s="819"/>
      <c r="D2674" s="819"/>
      <c r="E2674" s="819"/>
      <c r="F2674" s="819"/>
      <c r="G2674" s="819"/>
      <c r="H2674" s="819"/>
      <c r="I2674" s="819"/>
      <c r="J2674" s="355"/>
    </row>
    <row r="2675" spans="1:10" ht="21.75" thickBot="1" x14ac:dyDescent="0.4">
      <c r="A2675" s="355"/>
      <c r="B2675" s="355"/>
      <c r="C2675" s="355"/>
      <c r="D2675" s="355"/>
      <c r="E2675" s="355"/>
      <c r="F2675" s="355"/>
      <c r="G2675" s="355"/>
      <c r="H2675" s="355"/>
      <c r="I2675" s="355"/>
      <c r="J2675" s="355"/>
    </row>
    <row r="2676" spans="1:10" ht="21.75" thickBot="1" x14ac:dyDescent="0.4">
      <c r="A2676" s="368" t="s">
        <v>275</v>
      </c>
      <c r="B2676" s="369"/>
      <c r="C2676" s="370"/>
      <c r="D2676" s="355"/>
      <c r="E2676" s="355"/>
      <c r="F2676" s="355"/>
      <c r="G2676" s="355"/>
      <c r="H2676" s="355"/>
      <c r="I2676" s="355"/>
      <c r="J2676" s="355"/>
    </row>
    <row r="2677" spans="1:10" ht="21.75" thickBot="1" x14ac:dyDescent="0.4">
      <c r="A2677" s="368" t="s">
        <v>276</v>
      </c>
      <c r="B2677" s="369"/>
      <c r="C2677" s="370"/>
      <c r="D2677" s="355"/>
      <c r="E2677" s="355"/>
      <c r="F2677" s="355"/>
      <c r="G2677" s="355"/>
      <c r="H2677" s="355"/>
      <c r="I2677" s="355"/>
      <c r="J2677" s="355"/>
    </row>
    <row r="2678" spans="1:10" ht="21.75" thickBot="1" x14ac:dyDescent="0.4">
      <c r="A2678" s="368" t="s">
        <v>277</v>
      </c>
      <c r="B2678" s="369"/>
      <c r="C2678" s="371"/>
      <c r="D2678" s="355"/>
      <c r="E2678" s="355"/>
      <c r="F2678" s="355"/>
      <c r="G2678" s="355"/>
      <c r="H2678" s="355"/>
      <c r="I2678" s="355"/>
      <c r="J2678" s="355"/>
    </row>
    <row r="2679" spans="1:10" ht="21.75" thickBot="1" x14ac:dyDescent="0.4">
      <c r="A2679" s="368" t="s">
        <v>278</v>
      </c>
      <c r="B2679" s="369"/>
      <c r="C2679" s="370"/>
      <c r="D2679" s="355"/>
      <c r="E2679" s="355"/>
      <c r="F2679" s="355"/>
      <c r="G2679" s="355"/>
      <c r="H2679" s="355"/>
      <c r="I2679" s="355"/>
      <c r="J2679" s="355"/>
    </row>
    <row r="2680" spans="1:10" ht="21.75" thickBot="1" x14ac:dyDescent="0.4">
      <c r="A2680" s="368" t="s">
        <v>279</v>
      </c>
      <c r="B2680" s="369"/>
      <c r="C2680" s="372"/>
      <c r="D2680" s="814" t="s">
        <v>280</v>
      </c>
      <c r="E2680" s="815"/>
      <c r="F2680" s="373" t="str">
        <f>IF(B2676&gt;0,B2680/B2676,"")</f>
        <v/>
      </c>
      <c r="G2680" s="368" t="s">
        <v>281</v>
      </c>
      <c r="H2680" s="374"/>
      <c r="I2680" s="375" t="str">
        <f>IF(B2676&gt;0,(F2680-F2681)/F2681,"")</f>
        <v/>
      </c>
      <c r="J2680" s="355"/>
    </row>
    <row r="2681" spans="1:10" ht="21.75" thickBot="1" x14ac:dyDescent="0.4">
      <c r="A2681" s="368" t="s">
        <v>282</v>
      </c>
      <c r="B2681" s="369"/>
      <c r="C2681" s="372"/>
      <c r="D2681" s="814" t="s">
        <v>280</v>
      </c>
      <c r="E2681" s="815"/>
      <c r="F2681" s="373" t="str">
        <f>IF(B2677&gt;0,B2681/B2677,"")</f>
        <v/>
      </c>
      <c r="G2681" s="376"/>
      <c r="H2681" s="377"/>
      <c r="I2681" s="378"/>
      <c r="J2681" s="355"/>
    </row>
    <row r="2682" spans="1:10" ht="21.75" thickBot="1" x14ac:dyDescent="0.4">
      <c r="A2682" s="368" t="s">
        <v>283</v>
      </c>
      <c r="B2682" s="369"/>
      <c r="C2682" s="372"/>
      <c r="D2682" s="814" t="s">
        <v>280</v>
      </c>
      <c r="E2682" s="815"/>
      <c r="F2682" s="373" t="str">
        <f>IF(B2678&gt;0,B2682/B2678,"")</f>
        <v/>
      </c>
      <c r="G2682" s="368" t="s">
        <v>284</v>
      </c>
      <c r="H2682" s="374"/>
      <c r="I2682" s="375" t="str">
        <f>IF(B2677&gt;0,(F2682-F2681)/F2681,"")</f>
        <v/>
      </c>
      <c r="J2682" s="355"/>
    </row>
    <row r="2683" spans="1:10" ht="21.75" thickBot="1" x14ac:dyDescent="0.4">
      <c r="A2683" s="368" t="s">
        <v>285</v>
      </c>
      <c r="B2683" s="369"/>
      <c r="C2683" s="372"/>
      <c r="D2683" s="814" t="s">
        <v>280</v>
      </c>
      <c r="E2683" s="815"/>
      <c r="F2683" s="373" t="str">
        <f>IF(B2679&gt;0,B2683/B2679,"")</f>
        <v/>
      </c>
      <c r="G2683" s="368" t="s">
        <v>286</v>
      </c>
      <c r="H2683" s="374"/>
      <c r="I2683" s="375" t="str">
        <f>IF(B2678&gt;0,(F2683-F2681)/F2681,"")</f>
        <v/>
      </c>
      <c r="J2683" s="355"/>
    </row>
    <row r="2684" spans="1:10" ht="21.75" thickBot="1" x14ac:dyDescent="0.4">
      <c r="A2684" s="368" t="s">
        <v>287</v>
      </c>
      <c r="B2684" s="369"/>
      <c r="C2684" s="372"/>
      <c r="D2684" s="814" t="s">
        <v>288</v>
      </c>
      <c r="E2684" s="815"/>
      <c r="F2684" s="373" t="str">
        <f>IF(B2680&gt;0,B2684/B2676,"")</f>
        <v/>
      </c>
      <c r="G2684" s="368" t="s">
        <v>281</v>
      </c>
      <c r="H2684" s="374"/>
      <c r="I2684" s="375" t="str">
        <f>IF(B2680&gt;0,(F2684-F2685)/F2685,"")</f>
        <v/>
      </c>
      <c r="J2684" s="355"/>
    </row>
    <row r="2685" spans="1:10" ht="21.75" thickBot="1" x14ac:dyDescent="0.4">
      <c r="A2685" s="368" t="s">
        <v>289</v>
      </c>
      <c r="B2685" s="369"/>
      <c r="C2685" s="372"/>
      <c r="D2685" s="816" t="s">
        <v>288</v>
      </c>
      <c r="E2685" s="817"/>
      <c r="F2685" s="373" t="str">
        <f>IF(B2681&gt;0,B2685/B2677,"")</f>
        <v/>
      </c>
      <c r="G2685" s="379"/>
      <c r="H2685" s="372"/>
      <c r="I2685" s="380"/>
      <c r="J2685" s="355"/>
    </row>
    <row r="2686" spans="1:10" ht="21.75" thickBot="1" x14ac:dyDescent="0.4">
      <c r="A2686" s="368" t="s">
        <v>290</v>
      </c>
      <c r="B2686" s="369"/>
      <c r="C2686" s="372"/>
      <c r="D2686" s="814" t="s">
        <v>288</v>
      </c>
      <c r="E2686" s="815"/>
      <c r="F2686" s="373" t="str">
        <f>IF(B2682&gt;0,B2686/B2678,"")</f>
        <v/>
      </c>
      <c r="G2686" s="368" t="s">
        <v>284</v>
      </c>
      <c r="H2686" s="374"/>
      <c r="I2686" s="375" t="str">
        <f>IF(B2681&gt;0,(F2686-F2685)/F2685,"")</f>
        <v/>
      </c>
      <c r="J2686" s="355"/>
    </row>
    <row r="2687" spans="1:10" ht="21.75" thickBot="1" x14ac:dyDescent="0.4">
      <c r="A2687" s="368" t="s">
        <v>291</v>
      </c>
      <c r="B2687" s="369"/>
      <c r="C2687" s="372"/>
      <c r="D2687" s="814" t="s">
        <v>288</v>
      </c>
      <c r="E2687" s="815"/>
      <c r="F2687" s="373" t="str">
        <f>IF(B2683&gt;0,B2687/B2679,"")</f>
        <v/>
      </c>
      <c r="G2687" s="368" t="s">
        <v>286</v>
      </c>
      <c r="H2687" s="374"/>
      <c r="I2687" s="375" t="str">
        <f>IF(B2682&gt;0,(F2687-F2685)/F2685,"")</f>
        <v/>
      </c>
      <c r="J2687" s="355"/>
    </row>
    <row r="2688" spans="1:10" ht="21.75" thickBot="1" x14ac:dyDescent="0.4">
      <c r="A2688" s="368" t="s">
        <v>292</v>
      </c>
      <c r="B2688" s="381"/>
      <c r="C2688" s="372"/>
      <c r="D2688" s="368" t="s">
        <v>281</v>
      </c>
      <c r="E2688" s="374"/>
      <c r="F2688" s="375" t="str">
        <f>IF(B2688&gt;0,(B2688-B2689)/B2689,"")</f>
        <v/>
      </c>
      <c r="G2688" s="355"/>
      <c r="H2688" s="355"/>
      <c r="I2688" s="355"/>
      <c r="J2688" s="355"/>
    </row>
    <row r="2689" spans="1:10" ht="21.75" thickBot="1" x14ac:dyDescent="0.4">
      <c r="A2689" s="368" t="s">
        <v>293</v>
      </c>
      <c r="B2689" s="381"/>
      <c r="C2689" s="372"/>
      <c r="D2689" s="382"/>
      <c r="E2689" s="372"/>
      <c r="F2689" s="380"/>
      <c r="G2689" s="355"/>
      <c r="H2689" s="355"/>
      <c r="I2689" s="355"/>
      <c r="J2689" s="355"/>
    </row>
    <row r="2690" spans="1:10" ht="21.75" thickBot="1" x14ac:dyDescent="0.4">
      <c r="A2690" s="368" t="s">
        <v>294</v>
      </c>
      <c r="B2690" s="381"/>
      <c r="C2690" s="372"/>
      <c r="D2690" s="368" t="s">
        <v>284</v>
      </c>
      <c r="E2690" s="374"/>
      <c r="F2690" s="375" t="str">
        <f>IF(B2690&gt;0,(B2690-B2689)/B2689,"")</f>
        <v/>
      </c>
      <c r="G2690" s="355"/>
      <c r="H2690" s="355"/>
      <c r="I2690" s="355"/>
      <c r="J2690" s="355"/>
    </row>
    <row r="2691" spans="1:10" ht="21.75" thickBot="1" x14ac:dyDescent="0.4">
      <c r="A2691" s="368" t="s">
        <v>295</v>
      </c>
      <c r="B2691" s="381"/>
      <c r="C2691" s="372"/>
      <c r="D2691" s="368" t="s">
        <v>286</v>
      </c>
      <c r="E2691" s="374"/>
      <c r="F2691" s="375" t="str">
        <f>IF(B2691&gt;0,(B2691-B2689)/B2689,"")</f>
        <v/>
      </c>
      <c r="G2691" s="355"/>
      <c r="H2691" s="355"/>
      <c r="I2691" s="355"/>
      <c r="J2691" s="355"/>
    </row>
    <row r="2692" spans="1:10" ht="21.75" thickBot="1" x14ac:dyDescent="0.4">
      <c r="A2692" s="355"/>
      <c r="B2692" s="355"/>
      <c r="C2692" s="355"/>
      <c r="D2692" s="355"/>
      <c r="E2692" s="355"/>
      <c r="F2692" s="383"/>
      <c r="G2692" s="355"/>
      <c r="H2692" s="823" t="s">
        <v>296</v>
      </c>
      <c r="I2692" s="823"/>
      <c r="J2692" s="355"/>
    </row>
    <row r="2693" spans="1:10" ht="21.75" thickBot="1" x14ac:dyDescent="0.4">
      <c r="A2693" s="368" t="s">
        <v>297</v>
      </c>
      <c r="B2693" s="820"/>
      <c r="C2693" s="821"/>
      <c r="D2693" s="821"/>
      <c r="E2693" s="821"/>
      <c r="F2693" s="821"/>
      <c r="G2693" s="822"/>
      <c r="H2693" s="819"/>
      <c r="I2693" s="819"/>
      <c r="J2693" s="355"/>
    </row>
    <row r="2694" spans="1:10" ht="21.75" thickBot="1" x14ac:dyDescent="0.4">
      <c r="A2694" s="368" t="s">
        <v>299</v>
      </c>
      <c r="B2694" s="820"/>
      <c r="C2694" s="821"/>
      <c r="D2694" s="821"/>
      <c r="E2694" s="821"/>
      <c r="F2694" s="821"/>
      <c r="G2694" s="822"/>
      <c r="H2694" s="819"/>
      <c r="I2694" s="819"/>
      <c r="J2694" s="355"/>
    </row>
    <row r="2695" spans="1:10" ht="21.75" thickBot="1" x14ac:dyDescent="0.4">
      <c r="A2695" s="368" t="s">
        <v>301</v>
      </c>
      <c r="B2695" s="820"/>
      <c r="C2695" s="821"/>
      <c r="D2695" s="821"/>
      <c r="E2695" s="821"/>
      <c r="F2695" s="821"/>
      <c r="G2695" s="822"/>
      <c r="H2695" s="819"/>
      <c r="I2695" s="819"/>
      <c r="J2695" s="355"/>
    </row>
    <row r="2696" spans="1:10" ht="21.75" thickBot="1" x14ac:dyDescent="0.4">
      <c r="A2696" s="368" t="s">
        <v>302</v>
      </c>
      <c r="B2696" s="820"/>
      <c r="C2696" s="821"/>
      <c r="D2696" s="821"/>
      <c r="E2696" s="821"/>
      <c r="F2696" s="821"/>
      <c r="G2696" s="822"/>
      <c r="H2696" s="819"/>
      <c r="I2696" s="819"/>
      <c r="J2696" s="355"/>
    </row>
    <row r="2697" spans="1:10" ht="21.75" thickBot="1" x14ac:dyDescent="0.4">
      <c r="A2697" s="368" t="s">
        <v>303</v>
      </c>
      <c r="B2697" s="820"/>
      <c r="C2697" s="821"/>
      <c r="D2697" s="821"/>
      <c r="E2697" s="821"/>
      <c r="F2697" s="821"/>
      <c r="G2697" s="822"/>
      <c r="H2697" s="819"/>
      <c r="I2697" s="819"/>
      <c r="J2697" s="355"/>
    </row>
    <row r="2698" spans="1:10" ht="21.75" thickBot="1" x14ac:dyDescent="0.4">
      <c r="A2698" s="368" t="s">
        <v>305</v>
      </c>
      <c r="B2698" s="820"/>
      <c r="C2698" s="821"/>
      <c r="D2698" s="821"/>
      <c r="E2698" s="821"/>
      <c r="F2698" s="821"/>
      <c r="G2698" s="822"/>
      <c r="H2698" s="819"/>
      <c r="I2698" s="819"/>
      <c r="J2698" s="355"/>
    </row>
    <row r="2699" spans="1:10" ht="36" x14ac:dyDescent="0.35">
      <c r="A2699" s="818" t="str">
        <f>CONCATENATE("Voluntário",J2699)</f>
        <v>Voluntário94</v>
      </c>
      <c r="B2699" s="818"/>
      <c r="C2699" s="818"/>
      <c r="D2699" s="818"/>
      <c r="E2699" s="818"/>
      <c r="F2699" s="818"/>
      <c r="G2699" s="818"/>
      <c r="H2699" s="818"/>
      <c r="I2699" s="818"/>
      <c r="J2699" s="355">
        <f>J2670+1</f>
        <v>94</v>
      </c>
    </row>
    <row r="2700" spans="1:10" ht="21" x14ac:dyDescent="0.35">
      <c r="A2700" s="355"/>
      <c r="B2700" s="355"/>
      <c r="C2700" s="355"/>
      <c r="D2700" s="355"/>
      <c r="E2700" s="355"/>
      <c r="F2700" s="355"/>
      <c r="G2700" s="355"/>
      <c r="H2700" s="355"/>
      <c r="I2700" s="355"/>
      <c r="J2700" s="355"/>
    </row>
    <row r="2701" spans="1:10" ht="21" x14ac:dyDescent="0.35">
      <c r="A2701" s="356" t="s">
        <v>271</v>
      </c>
      <c r="B2701" s="819"/>
      <c r="C2701" s="819"/>
      <c r="D2701" s="819"/>
      <c r="E2701" s="819"/>
      <c r="F2701" s="819"/>
      <c r="G2701" s="819"/>
      <c r="H2701" s="819"/>
      <c r="I2701" s="819"/>
      <c r="J2701" s="355"/>
    </row>
    <row r="2702" spans="1:10" ht="21" x14ac:dyDescent="0.35">
      <c r="A2702" s="356" t="s">
        <v>272</v>
      </c>
      <c r="B2702" s="819"/>
      <c r="C2702" s="819"/>
      <c r="D2702" s="819"/>
      <c r="E2702" s="819"/>
      <c r="F2702" s="819"/>
      <c r="G2702" s="819"/>
      <c r="H2702" s="819"/>
      <c r="I2702" s="819"/>
      <c r="J2702" s="355"/>
    </row>
    <row r="2703" spans="1:10" ht="21" x14ac:dyDescent="0.35">
      <c r="A2703" s="356" t="s">
        <v>273</v>
      </c>
      <c r="B2703" s="819"/>
      <c r="C2703" s="819"/>
      <c r="D2703" s="819"/>
      <c r="E2703" s="819"/>
      <c r="F2703" s="819"/>
      <c r="G2703" s="819"/>
      <c r="H2703" s="819"/>
      <c r="I2703" s="819"/>
      <c r="J2703" s="355"/>
    </row>
    <row r="2704" spans="1:10" ht="21.75" thickBot="1" x14ac:dyDescent="0.4">
      <c r="A2704" s="355"/>
      <c r="B2704" s="355"/>
      <c r="C2704" s="355"/>
      <c r="D2704" s="355"/>
      <c r="E2704" s="355"/>
      <c r="F2704" s="355"/>
      <c r="G2704" s="355"/>
      <c r="H2704" s="355"/>
      <c r="I2704" s="355"/>
      <c r="J2704" s="355"/>
    </row>
    <row r="2705" spans="1:10" ht="21.75" thickBot="1" x14ac:dyDescent="0.4">
      <c r="A2705" s="368" t="s">
        <v>275</v>
      </c>
      <c r="B2705" s="369"/>
      <c r="C2705" s="370"/>
      <c r="D2705" s="355"/>
      <c r="E2705" s="355"/>
      <c r="F2705" s="355"/>
      <c r="G2705" s="355"/>
      <c r="H2705" s="355"/>
      <c r="I2705" s="355"/>
      <c r="J2705" s="355"/>
    </row>
    <row r="2706" spans="1:10" ht="21.75" thickBot="1" x14ac:dyDescent="0.4">
      <c r="A2706" s="368" t="s">
        <v>276</v>
      </c>
      <c r="B2706" s="369"/>
      <c r="C2706" s="370"/>
      <c r="D2706" s="355"/>
      <c r="E2706" s="355"/>
      <c r="F2706" s="355"/>
      <c r="G2706" s="355"/>
      <c r="H2706" s="355"/>
      <c r="I2706" s="355"/>
      <c r="J2706" s="355"/>
    </row>
    <row r="2707" spans="1:10" ht="21.75" thickBot="1" x14ac:dyDescent="0.4">
      <c r="A2707" s="368" t="s">
        <v>277</v>
      </c>
      <c r="B2707" s="369"/>
      <c r="C2707" s="371"/>
      <c r="D2707" s="355"/>
      <c r="E2707" s="355"/>
      <c r="F2707" s="355"/>
      <c r="G2707" s="355"/>
      <c r="H2707" s="355"/>
      <c r="I2707" s="355"/>
      <c r="J2707" s="355"/>
    </row>
    <row r="2708" spans="1:10" ht="21.75" thickBot="1" x14ac:dyDescent="0.4">
      <c r="A2708" s="368" t="s">
        <v>278</v>
      </c>
      <c r="B2708" s="369"/>
      <c r="C2708" s="370"/>
      <c r="D2708" s="355"/>
      <c r="E2708" s="355"/>
      <c r="F2708" s="355"/>
      <c r="G2708" s="355"/>
      <c r="H2708" s="355"/>
      <c r="I2708" s="355"/>
      <c r="J2708" s="355"/>
    </row>
    <row r="2709" spans="1:10" ht="21.75" thickBot="1" x14ac:dyDescent="0.4">
      <c r="A2709" s="368" t="s">
        <v>279</v>
      </c>
      <c r="B2709" s="369"/>
      <c r="C2709" s="372"/>
      <c r="D2709" s="814" t="s">
        <v>280</v>
      </c>
      <c r="E2709" s="815"/>
      <c r="F2709" s="373" t="str">
        <f>IF(B2705&gt;0,B2709/B2705,"")</f>
        <v/>
      </c>
      <c r="G2709" s="368" t="s">
        <v>281</v>
      </c>
      <c r="H2709" s="374"/>
      <c r="I2709" s="375" t="str">
        <f>IF(B2705&gt;0,(F2709-F2710)/F2710,"")</f>
        <v/>
      </c>
      <c r="J2709" s="355"/>
    </row>
    <row r="2710" spans="1:10" ht="21.75" thickBot="1" x14ac:dyDescent="0.4">
      <c r="A2710" s="368" t="s">
        <v>282</v>
      </c>
      <c r="B2710" s="369"/>
      <c r="C2710" s="372"/>
      <c r="D2710" s="814" t="s">
        <v>280</v>
      </c>
      <c r="E2710" s="815"/>
      <c r="F2710" s="373" t="str">
        <f>IF(B2706&gt;0,B2710/B2706,"")</f>
        <v/>
      </c>
      <c r="G2710" s="376"/>
      <c r="H2710" s="377"/>
      <c r="I2710" s="378"/>
      <c r="J2710" s="355"/>
    </row>
    <row r="2711" spans="1:10" ht="21.75" thickBot="1" x14ac:dyDescent="0.4">
      <c r="A2711" s="368" t="s">
        <v>283</v>
      </c>
      <c r="B2711" s="369"/>
      <c r="C2711" s="372"/>
      <c r="D2711" s="814" t="s">
        <v>280</v>
      </c>
      <c r="E2711" s="815"/>
      <c r="F2711" s="373" t="str">
        <f>IF(B2707&gt;0,B2711/B2707,"")</f>
        <v/>
      </c>
      <c r="G2711" s="368" t="s">
        <v>284</v>
      </c>
      <c r="H2711" s="374"/>
      <c r="I2711" s="375" t="str">
        <f>IF(B2706&gt;0,(F2711-F2710)/F2710,"")</f>
        <v/>
      </c>
      <c r="J2711" s="355"/>
    </row>
    <row r="2712" spans="1:10" ht="21.75" thickBot="1" x14ac:dyDescent="0.4">
      <c r="A2712" s="368" t="s">
        <v>285</v>
      </c>
      <c r="B2712" s="369"/>
      <c r="C2712" s="372"/>
      <c r="D2712" s="814" t="s">
        <v>280</v>
      </c>
      <c r="E2712" s="815"/>
      <c r="F2712" s="373" t="str">
        <f>IF(B2708&gt;0,B2712/B2708,"")</f>
        <v/>
      </c>
      <c r="G2712" s="368" t="s">
        <v>286</v>
      </c>
      <c r="H2712" s="374"/>
      <c r="I2712" s="375" t="str">
        <f>IF(B2707&gt;0,(F2712-F2710)/F2710,"")</f>
        <v/>
      </c>
      <c r="J2712" s="355"/>
    </row>
    <row r="2713" spans="1:10" ht="21.75" thickBot="1" x14ac:dyDescent="0.4">
      <c r="A2713" s="368" t="s">
        <v>287</v>
      </c>
      <c r="B2713" s="369"/>
      <c r="C2713" s="372"/>
      <c r="D2713" s="814" t="s">
        <v>288</v>
      </c>
      <c r="E2713" s="815"/>
      <c r="F2713" s="373" t="str">
        <f>IF(B2709&gt;0,B2713/B2705,"")</f>
        <v/>
      </c>
      <c r="G2713" s="368" t="s">
        <v>281</v>
      </c>
      <c r="H2713" s="374"/>
      <c r="I2713" s="375" t="str">
        <f>IF(B2709&gt;0,(F2713-F2714)/F2714,"")</f>
        <v/>
      </c>
      <c r="J2713" s="355"/>
    </row>
    <row r="2714" spans="1:10" ht="21.75" thickBot="1" x14ac:dyDescent="0.4">
      <c r="A2714" s="368" t="s">
        <v>289</v>
      </c>
      <c r="B2714" s="369"/>
      <c r="C2714" s="372"/>
      <c r="D2714" s="816" t="s">
        <v>288</v>
      </c>
      <c r="E2714" s="817"/>
      <c r="F2714" s="373" t="str">
        <f>IF(B2710&gt;0,B2714/B2706,"")</f>
        <v/>
      </c>
      <c r="G2714" s="379"/>
      <c r="H2714" s="372"/>
      <c r="I2714" s="380"/>
      <c r="J2714" s="355"/>
    </row>
    <row r="2715" spans="1:10" ht="21.75" thickBot="1" x14ac:dyDescent="0.4">
      <c r="A2715" s="368" t="s">
        <v>290</v>
      </c>
      <c r="B2715" s="369"/>
      <c r="C2715" s="372"/>
      <c r="D2715" s="814" t="s">
        <v>288</v>
      </c>
      <c r="E2715" s="815"/>
      <c r="F2715" s="373" t="str">
        <f>IF(B2711&gt;0,B2715/B2707,"")</f>
        <v/>
      </c>
      <c r="G2715" s="368" t="s">
        <v>284</v>
      </c>
      <c r="H2715" s="374"/>
      <c r="I2715" s="375" t="str">
        <f>IF(B2710&gt;0,(F2715-F2714)/F2714,"")</f>
        <v/>
      </c>
      <c r="J2715" s="355"/>
    </row>
    <row r="2716" spans="1:10" ht="21.75" thickBot="1" x14ac:dyDescent="0.4">
      <c r="A2716" s="368" t="s">
        <v>291</v>
      </c>
      <c r="B2716" s="369"/>
      <c r="C2716" s="372"/>
      <c r="D2716" s="814" t="s">
        <v>288</v>
      </c>
      <c r="E2716" s="815"/>
      <c r="F2716" s="373" t="str">
        <f>IF(B2712&gt;0,B2716/B2708,"")</f>
        <v/>
      </c>
      <c r="G2716" s="368" t="s">
        <v>286</v>
      </c>
      <c r="H2716" s="374"/>
      <c r="I2716" s="375" t="str">
        <f>IF(B2711&gt;0,(F2716-F2714)/F2714,"")</f>
        <v/>
      </c>
      <c r="J2716" s="355"/>
    </row>
    <row r="2717" spans="1:10" ht="21.75" thickBot="1" x14ac:dyDescent="0.4">
      <c r="A2717" s="368" t="s">
        <v>292</v>
      </c>
      <c r="B2717" s="381"/>
      <c r="C2717" s="372"/>
      <c r="D2717" s="368" t="s">
        <v>281</v>
      </c>
      <c r="E2717" s="374"/>
      <c r="F2717" s="375" t="str">
        <f>IF(B2717&gt;0,(B2717-B2718)/B2718,"")</f>
        <v/>
      </c>
      <c r="G2717" s="355"/>
      <c r="H2717" s="355"/>
      <c r="I2717" s="355"/>
      <c r="J2717" s="355"/>
    </row>
    <row r="2718" spans="1:10" ht="21.75" thickBot="1" x14ac:dyDescent="0.4">
      <c r="A2718" s="368" t="s">
        <v>293</v>
      </c>
      <c r="B2718" s="381"/>
      <c r="C2718" s="372"/>
      <c r="D2718" s="382"/>
      <c r="E2718" s="372"/>
      <c r="F2718" s="380"/>
      <c r="G2718" s="355"/>
      <c r="H2718" s="355"/>
      <c r="I2718" s="355"/>
      <c r="J2718" s="355"/>
    </row>
    <row r="2719" spans="1:10" ht="21.75" thickBot="1" x14ac:dyDescent="0.4">
      <c r="A2719" s="368" t="s">
        <v>294</v>
      </c>
      <c r="B2719" s="381"/>
      <c r="C2719" s="372"/>
      <c r="D2719" s="368" t="s">
        <v>284</v>
      </c>
      <c r="E2719" s="374"/>
      <c r="F2719" s="375" t="str">
        <f>IF(B2719&gt;0,(B2719-B2718)/B2718,"")</f>
        <v/>
      </c>
      <c r="G2719" s="355"/>
      <c r="H2719" s="355"/>
      <c r="I2719" s="355"/>
      <c r="J2719" s="355"/>
    </row>
    <row r="2720" spans="1:10" ht="21.75" thickBot="1" x14ac:dyDescent="0.4">
      <c r="A2720" s="368" t="s">
        <v>295</v>
      </c>
      <c r="B2720" s="381"/>
      <c r="C2720" s="372"/>
      <c r="D2720" s="368" t="s">
        <v>286</v>
      </c>
      <c r="E2720" s="374"/>
      <c r="F2720" s="375" t="str">
        <f>IF(B2720&gt;0,(B2720-B2718)/B2718,"")</f>
        <v/>
      </c>
      <c r="G2720" s="355"/>
      <c r="H2720" s="355"/>
      <c r="I2720" s="355"/>
      <c r="J2720" s="355"/>
    </row>
    <row r="2721" spans="1:10" ht="21.75" thickBot="1" x14ac:dyDescent="0.4">
      <c r="A2721" s="355"/>
      <c r="B2721" s="355"/>
      <c r="C2721" s="355"/>
      <c r="D2721" s="355"/>
      <c r="E2721" s="355"/>
      <c r="F2721" s="383"/>
      <c r="G2721" s="355"/>
      <c r="H2721" s="823" t="s">
        <v>296</v>
      </c>
      <c r="I2721" s="823"/>
      <c r="J2721" s="355"/>
    </row>
    <row r="2722" spans="1:10" ht="21.75" thickBot="1" x14ac:dyDescent="0.4">
      <c r="A2722" s="368" t="s">
        <v>297</v>
      </c>
      <c r="B2722" s="820"/>
      <c r="C2722" s="821"/>
      <c r="D2722" s="821"/>
      <c r="E2722" s="821"/>
      <c r="F2722" s="821"/>
      <c r="G2722" s="822"/>
      <c r="H2722" s="819"/>
      <c r="I2722" s="819"/>
      <c r="J2722" s="355"/>
    </row>
    <row r="2723" spans="1:10" ht="21.75" thickBot="1" x14ac:dyDescent="0.4">
      <c r="A2723" s="368" t="s">
        <v>299</v>
      </c>
      <c r="B2723" s="820"/>
      <c r="C2723" s="821"/>
      <c r="D2723" s="821"/>
      <c r="E2723" s="821"/>
      <c r="F2723" s="821"/>
      <c r="G2723" s="822"/>
      <c r="H2723" s="819"/>
      <c r="I2723" s="819"/>
      <c r="J2723" s="355"/>
    </row>
    <row r="2724" spans="1:10" ht="21.75" thickBot="1" x14ac:dyDescent="0.4">
      <c r="A2724" s="368" t="s">
        <v>301</v>
      </c>
      <c r="B2724" s="820"/>
      <c r="C2724" s="821"/>
      <c r="D2724" s="821"/>
      <c r="E2724" s="821"/>
      <c r="F2724" s="821"/>
      <c r="G2724" s="822"/>
      <c r="H2724" s="819"/>
      <c r="I2724" s="819"/>
      <c r="J2724" s="355"/>
    </row>
    <row r="2725" spans="1:10" ht="21.75" thickBot="1" x14ac:dyDescent="0.4">
      <c r="A2725" s="368" t="s">
        <v>302</v>
      </c>
      <c r="B2725" s="820"/>
      <c r="C2725" s="821"/>
      <c r="D2725" s="821"/>
      <c r="E2725" s="821"/>
      <c r="F2725" s="821"/>
      <c r="G2725" s="822"/>
      <c r="H2725" s="819"/>
      <c r="I2725" s="819"/>
      <c r="J2725" s="355"/>
    </row>
    <row r="2726" spans="1:10" ht="21.75" thickBot="1" x14ac:dyDescent="0.4">
      <c r="A2726" s="368" t="s">
        <v>303</v>
      </c>
      <c r="B2726" s="820"/>
      <c r="C2726" s="821"/>
      <c r="D2726" s="821"/>
      <c r="E2726" s="821"/>
      <c r="F2726" s="821"/>
      <c r="G2726" s="822"/>
      <c r="H2726" s="819"/>
      <c r="I2726" s="819"/>
      <c r="J2726" s="355"/>
    </row>
    <row r="2727" spans="1:10" ht="21.75" thickBot="1" x14ac:dyDescent="0.4">
      <c r="A2727" s="368" t="s">
        <v>305</v>
      </c>
      <c r="B2727" s="820"/>
      <c r="C2727" s="821"/>
      <c r="D2727" s="821"/>
      <c r="E2727" s="821"/>
      <c r="F2727" s="821"/>
      <c r="G2727" s="822"/>
      <c r="H2727" s="819"/>
      <c r="I2727" s="819"/>
      <c r="J2727" s="355"/>
    </row>
    <row r="2728" spans="1:10" ht="36" x14ac:dyDescent="0.35">
      <c r="A2728" s="818" t="str">
        <f>CONCATENATE("Voluntário",J2728)</f>
        <v>Voluntário95</v>
      </c>
      <c r="B2728" s="818"/>
      <c r="C2728" s="818"/>
      <c r="D2728" s="818"/>
      <c r="E2728" s="818"/>
      <c r="F2728" s="818"/>
      <c r="G2728" s="818"/>
      <c r="H2728" s="818"/>
      <c r="I2728" s="818"/>
      <c r="J2728" s="355">
        <f>J2699+1</f>
        <v>95</v>
      </c>
    </row>
    <row r="2729" spans="1:10" ht="21" x14ac:dyDescent="0.35">
      <c r="A2729" s="355"/>
      <c r="B2729" s="355"/>
      <c r="C2729" s="355"/>
      <c r="D2729" s="355"/>
      <c r="E2729" s="355"/>
      <c r="F2729" s="355"/>
      <c r="G2729" s="355"/>
      <c r="H2729" s="355"/>
      <c r="I2729" s="355"/>
      <c r="J2729" s="355"/>
    </row>
    <row r="2730" spans="1:10" ht="21" x14ac:dyDescent="0.35">
      <c r="A2730" s="356" t="s">
        <v>271</v>
      </c>
      <c r="B2730" s="819"/>
      <c r="C2730" s="819"/>
      <c r="D2730" s="819"/>
      <c r="E2730" s="819"/>
      <c r="F2730" s="819"/>
      <c r="G2730" s="819"/>
      <c r="H2730" s="819"/>
      <c r="I2730" s="819"/>
      <c r="J2730" s="355"/>
    </row>
    <row r="2731" spans="1:10" ht="21" x14ac:dyDescent="0.35">
      <c r="A2731" s="356" t="s">
        <v>272</v>
      </c>
      <c r="B2731" s="819"/>
      <c r="C2731" s="819"/>
      <c r="D2731" s="819"/>
      <c r="E2731" s="819"/>
      <c r="F2731" s="819"/>
      <c r="G2731" s="819"/>
      <c r="H2731" s="819"/>
      <c r="I2731" s="819"/>
      <c r="J2731" s="355"/>
    </row>
    <row r="2732" spans="1:10" ht="21" x14ac:dyDescent="0.35">
      <c r="A2732" s="356" t="s">
        <v>273</v>
      </c>
      <c r="B2732" s="819"/>
      <c r="C2732" s="819"/>
      <c r="D2732" s="819"/>
      <c r="E2732" s="819"/>
      <c r="F2732" s="819"/>
      <c r="G2732" s="819"/>
      <c r="H2732" s="819"/>
      <c r="I2732" s="819"/>
      <c r="J2732" s="355"/>
    </row>
    <row r="2733" spans="1:10" ht="21.75" thickBot="1" x14ac:dyDescent="0.4">
      <c r="A2733" s="355"/>
      <c r="B2733" s="355"/>
      <c r="C2733" s="355"/>
      <c r="D2733" s="355"/>
      <c r="E2733" s="355"/>
      <c r="F2733" s="355"/>
      <c r="G2733" s="355"/>
      <c r="H2733" s="355"/>
      <c r="I2733" s="355"/>
      <c r="J2733" s="355"/>
    </row>
    <row r="2734" spans="1:10" ht="21.75" thickBot="1" x14ac:dyDescent="0.4">
      <c r="A2734" s="368" t="s">
        <v>275</v>
      </c>
      <c r="B2734" s="369"/>
      <c r="C2734" s="370"/>
      <c r="D2734" s="355"/>
      <c r="E2734" s="355"/>
      <c r="F2734" s="355"/>
      <c r="G2734" s="355"/>
      <c r="H2734" s="355"/>
      <c r="I2734" s="355"/>
      <c r="J2734" s="355"/>
    </row>
    <row r="2735" spans="1:10" ht="21.75" thickBot="1" x14ac:dyDescent="0.4">
      <c r="A2735" s="368" t="s">
        <v>276</v>
      </c>
      <c r="B2735" s="369"/>
      <c r="C2735" s="370"/>
      <c r="D2735" s="355"/>
      <c r="E2735" s="355"/>
      <c r="F2735" s="355"/>
      <c r="G2735" s="355"/>
      <c r="H2735" s="355"/>
      <c r="I2735" s="355"/>
      <c r="J2735" s="355"/>
    </row>
    <row r="2736" spans="1:10" ht="21.75" thickBot="1" x14ac:dyDescent="0.4">
      <c r="A2736" s="368" t="s">
        <v>277</v>
      </c>
      <c r="B2736" s="369"/>
      <c r="C2736" s="371"/>
      <c r="D2736" s="355"/>
      <c r="E2736" s="355"/>
      <c r="F2736" s="355"/>
      <c r="G2736" s="355"/>
      <c r="H2736" s="355"/>
      <c r="I2736" s="355"/>
      <c r="J2736" s="355"/>
    </row>
    <row r="2737" spans="1:10" ht="21.75" thickBot="1" x14ac:dyDescent="0.4">
      <c r="A2737" s="368" t="s">
        <v>278</v>
      </c>
      <c r="B2737" s="369"/>
      <c r="C2737" s="370"/>
      <c r="D2737" s="355"/>
      <c r="E2737" s="355"/>
      <c r="F2737" s="355"/>
      <c r="G2737" s="355"/>
      <c r="H2737" s="355"/>
      <c r="I2737" s="355"/>
      <c r="J2737" s="355"/>
    </row>
    <row r="2738" spans="1:10" ht="21.75" thickBot="1" x14ac:dyDescent="0.4">
      <c r="A2738" s="368" t="s">
        <v>279</v>
      </c>
      <c r="B2738" s="369"/>
      <c r="C2738" s="372"/>
      <c r="D2738" s="814" t="s">
        <v>280</v>
      </c>
      <c r="E2738" s="815"/>
      <c r="F2738" s="373" t="str">
        <f>IF(B2734&gt;0,B2738/B2734,"")</f>
        <v/>
      </c>
      <c r="G2738" s="368" t="s">
        <v>281</v>
      </c>
      <c r="H2738" s="374"/>
      <c r="I2738" s="375" t="str">
        <f>IF(B2734&gt;0,(F2738-F2739)/F2739,"")</f>
        <v/>
      </c>
      <c r="J2738" s="355"/>
    </row>
    <row r="2739" spans="1:10" ht="21.75" thickBot="1" x14ac:dyDescent="0.4">
      <c r="A2739" s="368" t="s">
        <v>282</v>
      </c>
      <c r="B2739" s="369"/>
      <c r="C2739" s="372"/>
      <c r="D2739" s="814" t="s">
        <v>280</v>
      </c>
      <c r="E2739" s="815"/>
      <c r="F2739" s="373" t="str">
        <f>IF(B2735&gt;0,B2739/B2735,"")</f>
        <v/>
      </c>
      <c r="G2739" s="376"/>
      <c r="H2739" s="377"/>
      <c r="I2739" s="378"/>
      <c r="J2739" s="355"/>
    </row>
    <row r="2740" spans="1:10" ht="21.75" thickBot="1" x14ac:dyDescent="0.4">
      <c r="A2740" s="368" t="s">
        <v>283</v>
      </c>
      <c r="B2740" s="369"/>
      <c r="C2740" s="372"/>
      <c r="D2740" s="814" t="s">
        <v>280</v>
      </c>
      <c r="E2740" s="815"/>
      <c r="F2740" s="373" t="str">
        <f>IF(B2736&gt;0,B2740/B2736,"")</f>
        <v/>
      </c>
      <c r="G2740" s="368" t="s">
        <v>284</v>
      </c>
      <c r="H2740" s="374"/>
      <c r="I2740" s="375" t="str">
        <f>IF(B2735&gt;0,(F2740-F2739)/F2739,"")</f>
        <v/>
      </c>
      <c r="J2740" s="355"/>
    </row>
    <row r="2741" spans="1:10" ht="21.75" thickBot="1" x14ac:dyDescent="0.4">
      <c r="A2741" s="368" t="s">
        <v>285</v>
      </c>
      <c r="B2741" s="369"/>
      <c r="C2741" s="372"/>
      <c r="D2741" s="814" t="s">
        <v>280</v>
      </c>
      <c r="E2741" s="815"/>
      <c r="F2741" s="373" t="str">
        <f>IF(B2737&gt;0,B2741/B2737,"")</f>
        <v/>
      </c>
      <c r="G2741" s="368" t="s">
        <v>286</v>
      </c>
      <c r="H2741" s="374"/>
      <c r="I2741" s="375" t="str">
        <f>IF(B2736&gt;0,(F2741-F2739)/F2739,"")</f>
        <v/>
      </c>
      <c r="J2741" s="355"/>
    </row>
    <row r="2742" spans="1:10" ht="21.75" thickBot="1" x14ac:dyDescent="0.4">
      <c r="A2742" s="368" t="s">
        <v>287</v>
      </c>
      <c r="B2742" s="369"/>
      <c r="C2742" s="372"/>
      <c r="D2742" s="814" t="s">
        <v>288</v>
      </c>
      <c r="E2742" s="815"/>
      <c r="F2742" s="373" t="str">
        <f>IF(B2738&gt;0,B2742/B2734,"")</f>
        <v/>
      </c>
      <c r="G2742" s="368" t="s">
        <v>281</v>
      </c>
      <c r="H2742" s="374"/>
      <c r="I2742" s="375" t="str">
        <f>IF(B2738&gt;0,(F2742-F2743)/F2743,"")</f>
        <v/>
      </c>
      <c r="J2742" s="355"/>
    </row>
    <row r="2743" spans="1:10" ht="21.75" thickBot="1" x14ac:dyDescent="0.4">
      <c r="A2743" s="368" t="s">
        <v>289</v>
      </c>
      <c r="B2743" s="369"/>
      <c r="C2743" s="372"/>
      <c r="D2743" s="816" t="s">
        <v>288</v>
      </c>
      <c r="E2743" s="817"/>
      <c r="F2743" s="373" t="str">
        <f>IF(B2739&gt;0,B2743/B2735,"")</f>
        <v/>
      </c>
      <c r="G2743" s="379"/>
      <c r="H2743" s="372"/>
      <c r="I2743" s="380"/>
      <c r="J2743" s="355"/>
    </row>
    <row r="2744" spans="1:10" ht="21.75" thickBot="1" x14ac:dyDescent="0.4">
      <c r="A2744" s="368" t="s">
        <v>290</v>
      </c>
      <c r="B2744" s="369"/>
      <c r="C2744" s="372"/>
      <c r="D2744" s="814" t="s">
        <v>288</v>
      </c>
      <c r="E2744" s="815"/>
      <c r="F2744" s="373" t="str">
        <f>IF(B2740&gt;0,B2744/B2736,"")</f>
        <v/>
      </c>
      <c r="G2744" s="368" t="s">
        <v>284</v>
      </c>
      <c r="H2744" s="374"/>
      <c r="I2744" s="375" t="str">
        <f>IF(B2739&gt;0,(F2744-F2743)/F2743,"")</f>
        <v/>
      </c>
      <c r="J2744" s="355"/>
    </row>
    <row r="2745" spans="1:10" ht="21.75" thickBot="1" x14ac:dyDescent="0.4">
      <c r="A2745" s="368" t="s">
        <v>291</v>
      </c>
      <c r="B2745" s="369"/>
      <c r="C2745" s="372"/>
      <c r="D2745" s="814" t="s">
        <v>288</v>
      </c>
      <c r="E2745" s="815"/>
      <c r="F2745" s="373" t="str">
        <f>IF(B2741&gt;0,B2745/B2737,"")</f>
        <v/>
      </c>
      <c r="G2745" s="368" t="s">
        <v>286</v>
      </c>
      <c r="H2745" s="374"/>
      <c r="I2745" s="375" t="str">
        <f>IF(B2740&gt;0,(F2745-F2743)/F2743,"")</f>
        <v/>
      </c>
      <c r="J2745" s="355"/>
    </row>
    <row r="2746" spans="1:10" ht="21.75" thickBot="1" x14ac:dyDescent="0.4">
      <c r="A2746" s="368" t="s">
        <v>292</v>
      </c>
      <c r="B2746" s="381"/>
      <c r="C2746" s="372"/>
      <c r="D2746" s="368" t="s">
        <v>281</v>
      </c>
      <c r="E2746" s="374"/>
      <c r="F2746" s="375" t="str">
        <f>IF(B2746&gt;0,(B2746-B2747)/B2747,"")</f>
        <v/>
      </c>
      <c r="G2746" s="355"/>
      <c r="H2746" s="355"/>
      <c r="I2746" s="355"/>
      <c r="J2746" s="355"/>
    </row>
    <row r="2747" spans="1:10" ht="21.75" thickBot="1" x14ac:dyDescent="0.4">
      <c r="A2747" s="368" t="s">
        <v>293</v>
      </c>
      <c r="B2747" s="381"/>
      <c r="C2747" s="372"/>
      <c r="D2747" s="382"/>
      <c r="E2747" s="372"/>
      <c r="F2747" s="380"/>
      <c r="G2747" s="355"/>
      <c r="H2747" s="355"/>
      <c r="I2747" s="355"/>
      <c r="J2747" s="355"/>
    </row>
    <row r="2748" spans="1:10" ht="21.75" thickBot="1" x14ac:dyDescent="0.4">
      <c r="A2748" s="368" t="s">
        <v>294</v>
      </c>
      <c r="B2748" s="381"/>
      <c r="C2748" s="372"/>
      <c r="D2748" s="368" t="s">
        <v>284</v>
      </c>
      <c r="E2748" s="374"/>
      <c r="F2748" s="375" t="str">
        <f>IF(B2748&gt;0,(B2748-B2747)/B2747,"")</f>
        <v/>
      </c>
      <c r="G2748" s="355"/>
      <c r="H2748" s="355"/>
      <c r="I2748" s="355"/>
      <c r="J2748" s="355"/>
    </row>
    <row r="2749" spans="1:10" ht="21.75" thickBot="1" x14ac:dyDescent="0.4">
      <c r="A2749" s="368" t="s">
        <v>295</v>
      </c>
      <c r="B2749" s="381"/>
      <c r="C2749" s="372"/>
      <c r="D2749" s="368" t="s">
        <v>286</v>
      </c>
      <c r="E2749" s="374"/>
      <c r="F2749" s="375" t="str">
        <f>IF(B2749&gt;0,(B2749-B2747)/B2747,"")</f>
        <v/>
      </c>
      <c r="G2749" s="355"/>
      <c r="H2749" s="355"/>
      <c r="I2749" s="355"/>
      <c r="J2749" s="355"/>
    </row>
    <row r="2750" spans="1:10" ht="21.75" thickBot="1" x14ac:dyDescent="0.4">
      <c r="A2750" s="355"/>
      <c r="B2750" s="355"/>
      <c r="C2750" s="355"/>
      <c r="D2750" s="355"/>
      <c r="E2750" s="355"/>
      <c r="F2750" s="383"/>
      <c r="G2750" s="355"/>
      <c r="H2750" s="823" t="s">
        <v>296</v>
      </c>
      <c r="I2750" s="823"/>
      <c r="J2750" s="355"/>
    </row>
    <row r="2751" spans="1:10" ht="21.75" thickBot="1" x14ac:dyDescent="0.4">
      <c r="A2751" s="368" t="s">
        <v>297</v>
      </c>
      <c r="B2751" s="820"/>
      <c r="C2751" s="821"/>
      <c r="D2751" s="821"/>
      <c r="E2751" s="821"/>
      <c r="F2751" s="821"/>
      <c r="G2751" s="822"/>
      <c r="H2751" s="819"/>
      <c r="I2751" s="819"/>
      <c r="J2751" s="355"/>
    </row>
    <row r="2752" spans="1:10" ht="21.75" thickBot="1" x14ac:dyDescent="0.4">
      <c r="A2752" s="368" t="s">
        <v>299</v>
      </c>
      <c r="B2752" s="820"/>
      <c r="C2752" s="821"/>
      <c r="D2752" s="821"/>
      <c r="E2752" s="821"/>
      <c r="F2752" s="821"/>
      <c r="G2752" s="822"/>
      <c r="H2752" s="819"/>
      <c r="I2752" s="819"/>
      <c r="J2752" s="355"/>
    </row>
    <row r="2753" spans="1:10" ht="21.75" thickBot="1" x14ac:dyDescent="0.4">
      <c r="A2753" s="368" t="s">
        <v>301</v>
      </c>
      <c r="B2753" s="820"/>
      <c r="C2753" s="821"/>
      <c r="D2753" s="821"/>
      <c r="E2753" s="821"/>
      <c r="F2753" s="821"/>
      <c r="G2753" s="822"/>
      <c r="H2753" s="819"/>
      <c r="I2753" s="819"/>
      <c r="J2753" s="355"/>
    </row>
    <row r="2754" spans="1:10" ht="21.75" thickBot="1" x14ac:dyDescent="0.4">
      <c r="A2754" s="368" t="s">
        <v>302</v>
      </c>
      <c r="B2754" s="820"/>
      <c r="C2754" s="821"/>
      <c r="D2754" s="821"/>
      <c r="E2754" s="821"/>
      <c r="F2754" s="821"/>
      <c r="G2754" s="822"/>
      <c r="H2754" s="819"/>
      <c r="I2754" s="819"/>
      <c r="J2754" s="355"/>
    </row>
    <row r="2755" spans="1:10" ht="21.75" thickBot="1" x14ac:dyDescent="0.4">
      <c r="A2755" s="368" t="s">
        <v>303</v>
      </c>
      <c r="B2755" s="820"/>
      <c r="C2755" s="821"/>
      <c r="D2755" s="821"/>
      <c r="E2755" s="821"/>
      <c r="F2755" s="821"/>
      <c r="G2755" s="822"/>
      <c r="H2755" s="819"/>
      <c r="I2755" s="819"/>
      <c r="J2755" s="355"/>
    </row>
    <row r="2756" spans="1:10" ht="21.75" thickBot="1" x14ac:dyDescent="0.4">
      <c r="A2756" s="368" t="s">
        <v>305</v>
      </c>
      <c r="B2756" s="820"/>
      <c r="C2756" s="821"/>
      <c r="D2756" s="821"/>
      <c r="E2756" s="821"/>
      <c r="F2756" s="821"/>
      <c r="G2756" s="822"/>
      <c r="H2756" s="819"/>
      <c r="I2756" s="819"/>
      <c r="J2756" s="355"/>
    </row>
    <row r="2757" spans="1:10" ht="36" x14ac:dyDescent="0.35">
      <c r="A2757" s="818" t="str">
        <f>CONCATENATE("Voluntário",J2757)</f>
        <v>Voluntário96</v>
      </c>
      <c r="B2757" s="818"/>
      <c r="C2757" s="818"/>
      <c r="D2757" s="818"/>
      <c r="E2757" s="818"/>
      <c r="F2757" s="818"/>
      <c r="G2757" s="818"/>
      <c r="H2757" s="818"/>
      <c r="I2757" s="818"/>
      <c r="J2757" s="355">
        <f>J2728+1</f>
        <v>96</v>
      </c>
    </row>
    <row r="2758" spans="1:10" ht="21" x14ac:dyDescent="0.35">
      <c r="A2758" s="355"/>
      <c r="B2758" s="355"/>
      <c r="C2758" s="355"/>
      <c r="D2758" s="355"/>
      <c r="E2758" s="355"/>
      <c r="F2758" s="355"/>
      <c r="G2758" s="355"/>
      <c r="H2758" s="355"/>
      <c r="I2758" s="355"/>
      <c r="J2758" s="355"/>
    </row>
    <row r="2759" spans="1:10" ht="21" x14ac:dyDescent="0.35">
      <c r="A2759" s="356" t="s">
        <v>271</v>
      </c>
      <c r="B2759" s="819"/>
      <c r="C2759" s="819"/>
      <c r="D2759" s="819"/>
      <c r="E2759" s="819"/>
      <c r="F2759" s="819"/>
      <c r="G2759" s="819"/>
      <c r="H2759" s="819"/>
      <c r="I2759" s="819"/>
      <c r="J2759" s="355"/>
    </row>
    <row r="2760" spans="1:10" ht="21" x14ac:dyDescent="0.35">
      <c r="A2760" s="356" t="s">
        <v>272</v>
      </c>
      <c r="B2760" s="819"/>
      <c r="C2760" s="819"/>
      <c r="D2760" s="819"/>
      <c r="E2760" s="819"/>
      <c r="F2760" s="819"/>
      <c r="G2760" s="819"/>
      <c r="H2760" s="819"/>
      <c r="I2760" s="819"/>
      <c r="J2760" s="355"/>
    </row>
    <row r="2761" spans="1:10" ht="21" x14ac:dyDescent="0.35">
      <c r="A2761" s="356" t="s">
        <v>273</v>
      </c>
      <c r="B2761" s="819"/>
      <c r="C2761" s="819"/>
      <c r="D2761" s="819"/>
      <c r="E2761" s="819"/>
      <c r="F2761" s="819"/>
      <c r="G2761" s="819"/>
      <c r="H2761" s="819"/>
      <c r="I2761" s="819"/>
      <c r="J2761" s="355"/>
    </row>
    <row r="2762" spans="1:10" ht="21.75" thickBot="1" x14ac:dyDescent="0.4">
      <c r="A2762" s="355"/>
      <c r="B2762" s="355"/>
      <c r="C2762" s="355"/>
      <c r="D2762" s="355"/>
      <c r="E2762" s="355"/>
      <c r="F2762" s="355"/>
      <c r="G2762" s="355"/>
      <c r="H2762" s="355"/>
      <c r="I2762" s="355"/>
      <c r="J2762" s="355"/>
    </row>
    <row r="2763" spans="1:10" ht="21.75" thickBot="1" x14ac:dyDescent="0.4">
      <c r="A2763" s="368" t="s">
        <v>275</v>
      </c>
      <c r="B2763" s="369"/>
      <c r="C2763" s="370"/>
      <c r="D2763" s="355"/>
      <c r="E2763" s="355"/>
      <c r="F2763" s="355"/>
      <c r="G2763" s="355"/>
      <c r="H2763" s="355"/>
      <c r="I2763" s="355"/>
      <c r="J2763" s="355"/>
    </row>
    <row r="2764" spans="1:10" ht="21.75" thickBot="1" x14ac:dyDescent="0.4">
      <c r="A2764" s="368" t="s">
        <v>276</v>
      </c>
      <c r="B2764" s="369"/>
      <c r="C2764" s="370"/>
      <c r="D2764" s="355"/>
      <c r="E2764" s="355"/>
      <c r="F2764" s="355"/>
      <c r="G2764" s="355"/>
      <c r="H2764" s="355"/>
      <c r="I2764" s="355"/>
      <c r="J2764" s="355"/>
    </row>
    <row r="2765" spans="1:10" ht="21.75" thickBot="1" x14ac:dyDescent="0.4">
      <c r="A2765" s="368" t="s">
        <v>277</v>
      </c>
      <c r="B2765" s="369"/>
      <c r="C2765" s="371"/>
      <c r="D2765" s="355"/>
      <c r="E2765" s="355"/>
      <c r="F2765" s="355"/>
      <c r="G2765" s="355"/>
      <c r="H2765" s="355"/>
      <c r="I2765" s="355"/>
      <c r="J2765" s="355"/>
    </row>
    <row r="2766" spans="1:10" ht="21.75" thickBot="1" x14ac:dyDescent="0.4">
      <c r="A2766" s="368" t="s">
        <v>278</v>
      </c>
      <c r="B2766" s="369"/>
      <c r="C2766" s="370"/>
      <c r="D2766" s="355"/>
      <c r="E2766" s="355"/>
      <c r="F2766" s="355"/>
      <c r="G2766" s="355"/>
      <c r="H2766" s="355"/>
      <c r="I2766" s="355"/>
      <c r="J2766" s="355"/>
    </row>
    <row r="2767" spans="1:10" ht="21.75" thickBot="1" x14ac:dyDescent="0.4">
      <c r="A2767" s="368" t="s">
        <v>279</v>
      </c>
      <c r="B2767" s="369"/>
      <c r="C2767" s="372"/>
      <c r="D2767" s="814" t="s">
        <v>280</v>
      </c>
      <c r="E2767" s="815"/>
      <c r="F2767" s="373" t="str">
        <f>IF(B2763&gt;0,B2767/B2763,"")</f>
        <v/>
      </c>
      <c r="G2767" s="368" t="s">
        <v>281</v>
      </c>
      <c r="H2767" s="374"/>
      <c r="I2767" s="375" t="str">
        <f>IF(B2763&gt;0,(F2767-F2768)/F2768,"")</f>
        <v/>
      </c>
      <c r="J2767" s="355"/>
    </row>
    <row r="2768" spans="1:10" ht="21.75" thickBot="1" x14ac:dyDescent="0.4">
      <c r="A2768" s="368" t="s">
        <v>282</v>
      </c>
      <c r="B2768" s="369"/>
      <c r="C2768" s="372"/>
      <c r="D2768" s="814" t="s">
        <v>280</v>
      </c>
      <c r="E2768" s="815"/>
      <c r="F2768" s="373" t="str">
        <f>IF(B2764&gt;0,B2768/B2764,"")</f>
        <v/>
      </c>
      <c r="G2768" s="376"/>
      <c r="H2768" s="377"/>
      <c r="I2768" s="378"/>
      <c r="J2768" s="355"/>
    </row>
    <row r="2769" spans="1:10" ht="21.75" thickBot="1" x14ac:dyDescent="0.4">
      <c r="A2769" s="368" t="s">
        <v>283</v>
      </c>
      <c r="B2769" s="369"/>
      <c r="C2769" s="372"/>
      <c r="D2769" s="814" t="s">
        <v>280</v>
      </c>
      <c r="E2769" s="815"/>
      <c r="F2769" s="373" t="str">
        <f>IF(B2765&gt;0,B2769/B2765,"")</f>
        <v/>
      </c>
      <c r="G2769" s="368" t="s">
        <v>284</v>
      </c>
      <c r="H2769" s="374"/>
      <c r="I2769" s="375" t="str">
        <f>IF(B2764&gt;0,(F2769-F2768)/F2768,"")</f>
        <v/>
      </c>
      <c r="J2769" s="355"/>
    </row>
    <row r="2770" spans="1:10" ht="21.75" thickBot="1" x14ac:dyDescent="0.4">
      <c r="A2770" s="368" t="s">
        <v>285</v>
      </c>
      <c r="B2770" s="369"/>
      <c r="C2770" s="372"/>
      <c r="D2770" s="814" t="s">
        <v>280</v>
      </c>
      <c r="E2770" s="815"/>
      <c r="F2770" s="373" t="str">
        <f>IF(B2766&gt;0,B2770/B2766,"")</f>
        <v/>
      </c>
      <c r="G2770" s="368" t="s">
        <v>286</v>
      </c>
      <c r="H2770" s="374"/>
      <c r="I2770" s="375" t="str">
        <f>IF(B2765&gt;0,(F2770-F2768)/F2768,"")</f>
        <v/>
      </c>
      <c r="J2770" s="355"/>
    </row>
    <row r="2771" spans="1:10" ht="21.75" thickBot="1" x14ac:dyDescent="0.4">
      <c r="A2771" s="368" t="s">
        <v>287</v>
      </c>
      <c r="B2771" s="369"/>
      <c r="C2771" s="372"/>
      <c r="D2771" s="814" t="s">
        <v>288</v>
      </c>
      <c r="E2771" s="815"/>
      <c r="F2771" s="373" t="str">
        <f>IF(B2767&gt;0,B2771/B2763,"")</f>
        <v/>
      </c>
      <c r="G2771" s="368" t="s">
        <v>281</v>
      </c>
      <c r="H2771" s="374"/>
      <c r="I2771" s="375" t="str">
        <f>IF(B2767&gt;0,(F2771-F2772)/F2772,"")</f>
        <v/>
      </c>
      <c r="J2771" s="355"/>
    </row>
    <row r="2772" spans="1:10" ht="21.75" thickBot="1" x14ac:dyDescent="0.4">
      <c r="A2772" s="368" t="s">
        <v>289</v>
      </c>
      <c r="B2772" s="369"/>
      <c r="C2772" s="372"/>
      <c r="D2772" s="816" t="s">
        <v>288</v>
      </c>
      <c r="E2772" s="817"/>
      <c r="F2772" s="373" t="str">
        <f>IF(B2768&gt;0,B2772/B2764,"")</f>
        <v/>
      </c>
      <c r="G2772" s="379"/>
      <c r="H2772" s="372"/>
      <c r="I2772" s="380"/>
      <c r="J2772" s="355"/>
    </row>
    <row r="2773" spans="1:10" ht="21.75" thickBot="1" x14ac:dyDescent="0.4">
      <c r="A2773" s="368" t="s">
        <v>290</v>
      </c>
      <c r="B2773" s="369"/>
      <c r="C2773" s="372"/>
      <c r="D2773" s="814" t="s">
        <v>288</v>
      </c>
      <c r="E2773" s="815"/>
      <c r="F2773" s="373" t="str">
        <f>IF(B2769&gt;0,B2773/B2765,"")</f>
        <v/>
      </c>
      <c r="G2773" s="368" t="s">
        <v>284</v>
      </c>
      <c r="H2773" s="374"/>
      <c r="I2773" s="375" t="str">
        <f>IF(B2768&gt;0,(F2773-F2772)/F2772,"")</f>
        <v/>
      </c>
      <c r="J2773" s="355"/>
    </row>
    <row r="2774" spans="1:10" ht="21.75" thickBot="1" x14ac:dyDescent="0.4">
      <c r="A2774" s="368" t="s">
        <v>291</v>
      </c>
      <c r="B2774" s="369"/>
      <c r="C2774" s="372"/>
      <c r="D2774" s="814" t="s">
        <v>288</v>
      </c>
      <c r="E2774" s="815"/>
      <c r="F2774" s="373" t="str">
        <f>IF(B2770&gt;0,B2774/B2766,"")</f>
        <v/>
      </c>
      <c r="G2774" s="368" t="s">
        <v>286</v>
      </c>
      <c r="H2774" s="374"/>
      <c r="I2774" s="375" t="str">
        <f>IF(B2769&gt;0,(F2774-F2772)/F2772,"")</f>
        <v/>
      </c>
      <c r="J2774" s="355"/>
    </row>
    <row r="2775" spans="1:10" ht="21.75" thickBot="1" x14ac:dyDescent="0.4">
      <c r="A2775" s="368" t="s">
        <v>292</v>
      </c>
      <c r="B2775" s="381"/>
      <c r="C2775" s="372"/>
      <c r="D2775" s="368" t="s">
        <v>281</v>
      </c>
      <c r="E2775" s="374"/>
      <c r="F2775" s="375" t="str">
        <f>IF(B2775&gt;0,(B2775-B2776)/B2776,"")</f>
        <v/>
      </c>
      <c r="G2775" s="355"/>
      <c r="H2775" s="355"/>
      <c r="I2775" s="355"/>
      <c r="J2775" s="355"/>
    </row>
    <row r="2776" spans="1:10" ht="21.75" thickBot="1" x14ac:dyDescent="0.4">
      <c r="A2776" s="368" t="s">
        <v>293</v>
      </c>
      <c r="B2776" s="381"/>
      <c r="C2776" s="372"/>
      <c r="D2776" s="382"/>
      <c r="E2776" s="372"/>
      <c r="F2776" s="380"/>
      <c r="G2776" s="355"/>
      <c r="H2776" s="355"/>
      <c r="I2776" s="355"/>
      <c r="J2776" s="355"/>
    </row>
    <row r="2777" spans="1:10" ht="21.75" thickBot="1" x14ac:dyDescent="0.4">
      <c r="A2777" s="368" t="s">
        <v>294</v>
      </c>
      <c r="B2777" s="381"/>
      <c r="C2777" s="372"/>
      <c r="D2777" s="368" t="s">
        <v>284</v>
      </c>
      <c r="E2777" s="374"/>
      <c r="F2777" s="375" t="str">
        <f>IF(B2777&gt;0,(B2777-B2776)/B2776,"")</f>
        <v/>
      </c>
      <c r="G2777" s="355"/>
      <c r="H2777" s="355"/>
      <c r="I2777" s="355"/>
      <c r="J2777" s="355"/>
    </row>
    <row r="2778" spans="1:10" ht="21.75" thickBot="1" x14ac:dyDescent="0.4">
      <c r="A2778" s="368" t="s">
        <v>295</v>
      </c>
      <c r="B2778" s="381"/>
      <c r="C2778" s="372"/>
      <c r="D2778" s="368" t="s">
        <v>286</v>
      </c>
      <c r="E2778" s="374"/>
      <c r="F2778" s="375" t="str">
        <f>IF(B2778&gt;0,(B2778-B2776)/B2776,"")</f>
        <v/>
      </c>
      <c r="G2778" s="355"/>
      <c r="H2778" s="355"/>
      <c r="I2778" s="355"/>
      <c r="J2778" s="355"/>
    </row>
    <row r="2779" spans="1:10" ht="21.75" thickBot="1" x14ac:dyDescent="0.4">
      <c r="A2779" s="355"/>
      <c r="B2779" s="355"/>
      <c r="C2779" s="355"/>
      <c r="D2779" s="355"/>
      <c r="E2779" s="355"/>
      <c r="F2779" s="383"/>
      <c r="G2779" s="355"/>
      <c r="H2779" s="823" t="s">
        <v>296</v>
      </c>
      <c r="I2779" s="823"/>
      <c r="J2779" s="355"/>
    </row>
    <row r="2780" spans="1:10" ht="21.75" thickBot="1" x14ac:dyDescent="0.4">
      <c r="A2780" s="368" t="s">
        <v>297</v>
      </c>
      <c r="B2780" s="820"/>
      <c r="C2780" s="821"/>
      <c r="D2780" s="821"/>
      <c r="E2780" s="821"/>
      <c r="F2780" s="821"/>
      <c r="G2780" s="822"/>
      <c r="H2780" s="819"/>
      <c r="I2780" s="819"/>
      <c r="J2780" s="355"/>
    </row>
    <row r="2781" spans="1:10" ht="21.75" thickBot="1" x14ac:dyDescent="0.4">
      <c r="A2781" s="368" t="s">
        <v>299</v>
      </c>
      <c r="B2781" s="820"/>
      <c r="C2781" s="821"/>
      <c r="D2781" s="821"/>
      <c r="E2781" s="821"/>
      <c r="F2781" s="821"/>
      <c r="G2781" s="822"/>
      <c r="H2781" s="819"/>
      <c r="I2781" s="819"/>
      <c r="J2781" s="355"/>
    </row>
    <row r="2782" spans="1:10" ht="21.75" thickBot="1" x14ac:dyDescent="0.4">
      <c r="A2782" s="368" t="s">
        <v>301</v>
      </c>
      <c r="B2782" s="820"/>
      <c r="C2782" s="821"/>
      <c r="D2782" s="821"/>
      <c r="E2782" s="821"/>
      <c r="F2782" s="821"/>
      <c r="G2782" s="822"/>
      <c r="H2782" s="819"/>
      <c r="I2782" s="819"/>
      <c r="J2782" s="355"/>
    </row>
    <row r="2783" spans="1:10" ht="21.75" thickBot="1" x14ac:dyDescent="0.4">
      <c r="A2783" s="368" t="s">
        <v>302</v>
      </c>
      <c r="B2783" s="820"/>
      <c r="C2783" s="821"/>
      <c r="D2783" s="821"/>
      <c r="E2783" s="821"/>
      <c r="F2783" s="821"/>
      <c r="G2783" s="822"/>
      <c r="H2783" s="819"/>
      <c r="I2783" s="819"/>
      <c r="J2783" s="355"/>
    </row>
    <row r="2784" spans="1:10" ht="21.75" thickBot="1" x14ac:dyDescent="0.4">
      <c r="A2784" s="368" t="s">
        <v>303</v>
      </c>
      <c r="B2784" s="820"/>
      <c r="C2784" s="821"/>
      <c r="D2784" s="821"/>
      <c r="E2784" s="821"/>
      <c r="F2784" s="821"/>
      <c r="G2784" s="822"/>
      <c r="H2784" s="819"/>
      <c r="I2784" s="819"/>
      <c r="J2784" s="355"/>
    </row>
    <row r="2785" spans="1:10" ht="21.75" thickBot="1" x14ac:dyDescent="0.4">
      <c r="A2785" s="368" t="s">
        <v>305</v>
      </c>
      <c r="B2785" s="820"/>
      <c r="C2785" s="821"/>
      <c r="D2785" s="821"/>
      <c r="E2785" s="821"/>
      <c r="F2785" s="821"/>
      <c r="G2785" s="822"/>
      <c r="H2785" s="819"/>
      <c r="I2785" s="819"/>
      <c r="J2785" s="355"/>
    </row>
    <row r="2786" spans="1:10" ht="36" x14ac:dyDescent="0.35">
      <c r="A2786" s="818" t="str">
        <f>CONCATENATE("Voluntário",J2786)</f>
        <v>Voluntário97</v>
      </c>
      <c r="B2786" s="818"/>
      <c r="C2786" s="818"/>
      <c r="D2786" s="818"/>
      <c r="E2786" s="818"/>
      <c r="F2786" s="818"/>
      <c r="G2786" s="818"/>
      <c r="H2786" s="818"/>
      <c r="I2786" s="818"/>
      <c r="J2786" s="355">
        <f>J2757+1</f>
        <v>97</v>
      </c>
    </row>
    <row r="2787" spans="1:10" ht="21" x14ac:dyDescent="0.35">
      <c r="A2787" s="355"/>
      <c r="B2787" s="355"/>
      <c r="C2787" s="355"/>
      <c r="D2787" s="355"/>
      <c r="E2787" s="355"/>
      <c r="F2787" s="355"/>
      <c r="G2787" s="355"/>
      <c r="H2787" s="355"/>
      <c r="I2787" s="355"/>
      <c r="J2787" s="355"/>
    </row>
    <row r="2788" spans="1:10" ht="21" x14ac:dyDescent="0.35">
      <c r="A2788" s="356" t="s">
        <v>271</v>
      </c>
      <c r="B2788" s="819"/>
      <c r="C2788" s="819"/>
      <c r="D2788" s="819"/>
      <c r="E2788" s="819"/>
      <c r="F2788" s="819"/>
      <c r="G2788" s="819"/>
      <c r="H2788" s="819"/>
      <c r="I2788" s="819"/>
      <c r="J2788" s="355"/>
    </row>
    <row r="2789" spans="1:10" ht="21" x14ac:dyDescent="0.35">
      <c r="A2789" s="356" t="s">
        <v>272</v>
      </c>
      <c r="B2789" s="819"/>
      <c r="C2789" s="819"/>
      <c r="D2789" s="819"/>
      <c r="E2789" s="819"/>
      <c r="F2789" s="819"/>
      <c r="G2789" s="819"/>
      <c r="H2789" s="819"/>
      <c r="I2789" s="819"/>
      <c r="J2789" s="355"/>
    </row>
    <row r="2790" spans="1:10" ht="21" x14ac:dyDescent="0.35">
      <c r="A2790" s="356" t="s">
        <v>273</v>
      </c>
      <c r="B2790" s="819"/>
      <c r="C2790" s="819"/>
      <c r="D2790" s="819"/>
      <c r="E2790" s="819"/>
      <c r="F2790" s="819"/>
      <c r="G2790" s="819"/>
      <c r="H2790" s="819"/>
      <c r="I2790" s="819"/>
      <c r="J2790" s="355"/>
    </row>
    <row r="2791" spans="1:10" ht="21.75" thickBot="1" x14ac:dyDescent="0.4">
      <c r="A2791" s="355"/>
      <c r="B2791" s="355"/>
      <c r="C2791" s="355"/>
      <c r="D2791" s="355"/>
      <c r="E2791" s="355"/>
      <c r="F2791" s="355"/>
      <c r="G2791" s="355"/>
      <c r="H2791" s="355"/>
      <c r="I2791" s="355"/>
      <c r="J2791" s="355"/>
    </row>
    <row r="2792" spans="1:10" ht="21.75" thickBot="1" x14ac:dyDescent="0.4">
      <c r="A2792" s="368" t="s">
        <v>275</v>
      </c>
      <c r="B2792" s="369"/>
      <c r="C2792" s="370"/>
      <c r="D2792" s="355"/>
      <c r="E2792" s="355"/>
      <c r="F2792" s="355"/>
      <c r="G2792" s="355"/>
      <c r="H2792" s="355"/>
      <c r="I2792" s="355"/>
      <c r="J2792" s="355"/>
    </row>
    <row r="2793" spans="1:10" ht="21.75" thickBot="1" x14ac:dyDescent="0.4">
      <c r="A2793" s="368" t="s">
        <v>276</v>
      </c>
      <c r="B2793" s="369"/>
      <c r="C2793" s="370"/>
      <c r="D2793" s="355"/>
      <c r="E2793" s="355"/>
      <c r="F2793" s="355"/>
      <c r="G2793" s="355"/>
      <c r="H2793" s="355"/>
      <c r="I2793" s="355"/>
      <c r="J2793" s="355"/>
    </row>
    <row r="2794" spans="1:10" ht="21.75" thickBot="1" x14ac:dyDescent="0.4">
      <c r="A2794" s="368" t="s">
        <v>277</v>
      </c>
      <c r="B2794" s="369"/>
      <c r="C2794" s="371"/>
      <c r="D2794" s="355"/>
      <c r="E2794" s="355"/>
      <c r="F2794" s="355"/>
      <c r="G2794" s="355"/>
      <c r="H2794" s="355"/>
      <c r="I2794" s="355"/>
      <c r="J2794" s="355"/>
    </row>
    <row r="2795" spans="1:10" ht="21.75" thickBot="1" x14ac:dyDescent="0.4">
      <c r="A2795" s="368" t="s">
        <v>278</v>
      </c>
      <c r="B2795" s="369"/>
      <c r="C2795" s="370"/>
      <c r="D2795" s="355"/>
      <c r="E2795" s="355"/>
      <c r="F2795" s="355"/>
      <c r="G2795" s="355"/>
      <c r="H2795" s="355"/>
      <c r="I2795" s="355"/>
      <c r="J2795" s="355"/>
    </row>
    <row r="2796" spans="1:10" ht="21.75" thickBot="1" x14ac:dyDescent="0.4">
      <c r="A2796" s="368" t="s">
        <v>279</v>
      </c>
      <c r="B2796" s="369"/>
      <c r="C2796" s="372"/>
      <c r="D2796" s="814" t="s">
        <v>280</v>
      </c>
      <c r="E2796" s="815"/>
      <c r="F2796" s="373" t="str">
        <f>IF(B2792&gt;0,B2796/B2792,"")</f>
        <v/>
      </c>
      <c r="G2796" s="368" t="s">
        <v>281</v>
      </c>
      <c r="H2796" s="374"/>
      <c r="I2796" s="375" t="str">
        <f>IF(B2792&gt;0,(F2796-F2797)/F2797,"")</f>
        <v/>
      </c>
      <c r="J2796" s="355"/>
    </row>
    <row r="2797" spans="1:10" ht="21.75" thickBot="1" x14ac:dyDescent="0.4">
      <c r="A2797" s="368" t="s">
        <v>282</v>
      </c>
      <c r="B2797" s="369"/>
      <c r="C2797" s="372"/>
      <c r="D2797" s="814" t="s">
        <v>280</v>
      </c>
      <c r="E2797" s="815"/>
      <c r="F2797" s="373" t="str">
        <f>IF(B2793&gt;0,B2797/B2793,"")</f>
        <v/>
      </c>
      <c r="G2797" s="376"/>
      <c r="H2797" s="377"/>
      <c r="I2797" s="378"/>
      <c r="J2797" s="355"/>
    </row>
    <row r="2798" spans="1:10" ht="21.75" thickBot="1" x14ac:dyDescent="0.4">
      <c r="A2798" s="368" t="s">
        <v>283</v>
      </c>
      <c r="B2798" s="369"/>
      <c r="C2798" s="372"/>
      <c r="D2798" s="814" t="s">
        <v>280</v>
      </c>
      <c r="E2798" s="815"/>
      <c r="F2798" s="373" t="str">
        <f>IF(B2794&gt;0,B2798/B2794,"")</f>
        <v/>
      </c>
      <c r="G2798" s="368" t="s">
        <v>284</v>
      </c>
      <c r="H2798" s="374"/>
      <c r="I2798" s="375" t="str">
        <f>IF(B2793&gt;0,(F2798-F2797)/F2797,"")</f>
        <v/>
      </c>
      <c r="J2798" s="355"/>
    </row>
    <row r="2799" spans="1:10" ht="21.75" thickBot="1" x14ac:dyDescent="0.4">
      <c r="A2799" s="368" t="s">
        <v>285</v>
      </c>
      <c r="B2799" s="369"/>
      <c r="C2799" s="372"/>
      <c r="D2799" s="814" t="s">
        <v>280</v>
      </c>
      <c r="E2799" s="815"/>
      <c r="F2799" s="373" t="str">
        <f>IF(B2795&gt;0,B2799/B2795,"")</f>
        <v/>
      </c>
      <c r="G2799" s="368" t="s">
        <v>286</v>
      </c>
      <c r="H2799" s="374"/>
      <c r="I2799" s="375" t="str">
        <f>IF(B2794&gt;0,(F2799-F2797)/F2797,"")</f>
        <v/>
      </c>
      <c r="J2799" s="355"/>
    </row>
    <row r="2800" spans="1:10" ht="21.75" thickBot="1" x14ac:dyDescent="0.4">
      <c r="A2800" s="368" t="s">
        <v>287</v>
      </c>
      <c r="B2800" s="369"/>
      <c r="C2800" s="372"/>
      <c r="D2800" s="814" t="s">
        <v>288</v>
      </c>
      <c r="E2800" s="815"/>
      <c r="F2800" s="373" t="str">
        <f>IF(B2796&gt;0,B2800/B2792,"")</f>
        <v/>
      </c>
      <c r="G2800" s="368" t="s">
        <v>281</v>
      </c>
      <c r="H2800" s="374"/>
      <c r="I2800" s="375" t="str">
        <f>IF(B2796&gt;0,(F2800-F2801)/F2801,"")</f>
        <v/>
      </c>
      <c r="J2800" s="355"/>
    </row>
    <row r="2801" spans="1:10" ht="21.75" thickBot="1" x14ac:dyDescent="0.4">
      <c r="A2801" s="368" t="s">
        <v>289</v>
      </c>
      <c r="B2801" s="369"/>
      <c r="C2801" s="372"/>
      <c r="D2801" s="816" t="s">
        <v>288</v>
      </c>
      <c r="E2801" s="817"/>
      <c r="F2801" s="373" t="str">
        <f>IF(B2797&gt;0,B2801/B2793,"")</f>
        <v/>
      </c>
      <c r="G2801" s="379"/>
      <c r="H2801" s="372"/>
      <c r="I2801" s="380"/>
      <c r="J2801" s="355"/>
    </row>
    <row r="2802" spans="1:10" ht="21.75" thickBot="1" x14ac:dyDescent="0.4">
      <c r="A2802" s="368" t="s">
        <v>290</v>
      </c>
      <c r="B2802" s="369"/>
      <c r="C2802" s="372"/>
      <c r="D2802" s="814" t="s">
        <v>288</v>
      </c>
      <c r="E2802" s="815"/>
      <c r="F2802" s="373" t="str">
        <f>IF(B2798&gt;0,B2802/B2794,"")</f>
        <v/>
      </c>
      <c r="G2802" s="368" t="s">
        <v>284</v>
      </c>
      <c r="H2802" s="374"/>
      <c r="I2802" s="375" t="str">
        <f>IF(B2797&gt;0,(F2802-F2801)/F2801,"")</f>
        <v/>
      </c>
      <c r="J2802" s="355"/>
    </row>
    <row r="2803" spans="1:10" ht="21.75" thickBot="1" x14ac:dyDescent="0.4">
      <c r="A2803" s="368" t="s">
        <v>291</v>
      </c>
      <c r="B2803" s="369"/>
      <c r="C2803" s="372"/>
      <c r="D2803" s="814" t="s">
        <v>288</v>
      </c>
      <c r="E2803" s="815"/>
      <c r="F2803" s="373" t="str">
        <f>IF(B2799&gt;0,B2803/B2795,"")</f>
        <v/>
      </c>
      <c r="G2803" s="368" t="s">
        <v>286</v>
      </c>
      <c r="H2803" s="374"/>
      <c r="I2803" s="375" t="str">
        <f>IF(B2798&gt;0,(F2803-F2801)/F2801,"")</f>
        <v/>
      </c>
      <c r="J2803" s="355"/>
    </row>
    <row r="2804" spans="1:10" ht="21.75" thickBot="1" x14ac:dyDescent="0.4">
      <c r="A2804" s="368" t="s">
        <v>292</v>
      </c>
      <c r="B2804" s="381"/>
      <c r="C2804" s="372"/>
      <c r="D2804" s="368" t="s">
        <v>281</v>
      </c>
      <c r="E2804" s="374"/>
      <c r="F2804" s="375" t="str">
        <f>IF(B2804&gt;0,(B2804-B2805)/B2805,"")</f>
        <v/>
      </c>
      <c r="G2804" s="355"/>
      <c r="H2804" s="355"/>
      <c r="I2804" s="355"/>
      <c r="J2804" s="355"/>
    </row>
    <row r="2805" spans="1:10" ht="21.75" thickBot="1" x14ac:dyDescent="0.4">
      <c r="A2805" s="368" t="s">
        <v>293</v>
      </c>
      <c r="B2805" s="381"/>
      <c r="C2805" s="372"/>
      <c r="D2805" s="382"/>
      <c r="E2805" s="372"/>
      <c r="F2805" s="380"/>
      <c r="G2805" s="355"/>
      <c r="H2805" s="355"/>
      <c r="I2805" s="355"/>
      <c r="J2805" s="355"/>
    </row>
    <row r="2806" spans="1:10" ht="21.75" thickBot="1" x14ac:dyDescent="0.4">
      <c r="A2806" s="368" t="s">
        <v>294</v>
      </c>
      <c r="B2806" s="381"/>
      <c r="C2806" s="372"/>
      <c r="D2806" s="368" t="s">
        <v>284</v>
      </c>
      <c r="E2806" s="374"/>
      <c r="F2806" s="375" t="str">
        <f>IF(B2806&gt;0,(B2806-B2805)/B2805,"")</f>
        <v/>
      </c>
      <c r="G2806" s="355"/>
      <c r="H2806" s="355"/>
      <c r="I2806" s="355"/>
      <c r="J2806" s="355"/>
    </row>
    <row r="2807" spans="1:10" ht="21.75" thickBot="1" x14ac:dyDescent="0.4">
      <c r="A2807" s="368" t="s">
        <v>295</v>
      </c>
      <c r="B2807" s="381"/>
      <c r="C2807" s="372"/>
      <c r="D2807" s="368" t="s">
        <v>286</v>
      </c>
      <c r="E2807" s="374"/>
      <c r="F2807" s="375" t="str">
        <f>IF(B2807&gt;0,(B2807-B2805)/B2805,"")</f>
        <v/>
      </c>
      <c r="G2807" s="355"/>
      <c r="H2807" s="355"/>
      <c r="I2807" s="355"/>
      <c r="J2807" s="355"/>
    </row>
    <row r="2808" spans="1:10" ht="21.75" thickBot="1" x14ac:dyDescent="0.4">
      <c r="A2808" s="355"/>
      <c r="B2808" s="355"/>
      <c r="C2808" s="355"/>
      <c r="D2808" s="355"/>
      <c r="E2808" s="355"/>
      <c r="F2808" s="383"/>
      <c r="G2808" s="355"/>
      <c r="H2808" s="823" t="s">
        <v>296</v>
      </c>
      <c r="I2808" s="823"/>
      <c r="J2808" s="355"/>
    </row>
    <row r="2809" spans="1:10" ht="21.75" thickBot="1" x14ac:dyDescent="0.4">
      <c r="A2809" s="368" t="s">
        <v>297</v>
      </c>
      <c r="B2809" s="820"/>
      <c r="C2809" s="821"/>
      <c r="D2809" s="821"/>
      <c r="E2809" s="821"/>
      <c r="F2809" s="821"/>
      <c r="G2809" s="822"/>
      <c r="H2809" s="819"/>
      <c r="I2809" s="819"/>
      <c r="J2809" s="355"/>
    </row>
    <row r="2810" spans="1:10" ht="21.75" thickBot="1" x14ac:dyDescent="0.4">
      <c r="A2810" s="368" t="s">
        <v>299</v>
      </c>
      <c r="B2810" s="820"/>
      <c r="C2810" s="821"/>
      <c r="D2810" s="821"/>
      <c r="E2810" s="821"/>
      <c r="F2810" s="821"/>
      <c r="G2810" s="822"/>
      <c r="H2810" s="819"/>
      <c r="I2810" s="819"/>
      <c r="J2810" s="355"/>
    </row>
    <row r="2811" spans="1:10" ht="21.75" thickBot="1" x14ac:dyDescent="0.4">
      <c r="A2811" s="368" t="s">
        <v>301</v>
      </c>
      <c r="B2811" s="820"/>
      <c r="C2811" s="821"/>
      <c r="D2811" s="821"/>
      <c r="E2811" s="821"/>
      <c r="F2811" s="821"/>
      <c r="G2811" s="822"/>
      <c r="H2811" s="819"/>
      <c r="I2811" s="819"/>
      <c r="J2811" s="355"/>
    </row>
    <row r="2812" spans="1:10" ht="21.75" thickBot="1" x14ac:dyDescent="0.4">
      <c r="A2812" s="368" t="s">
        <v>302</v>
      </c>
      <c r="B2812" s="820"/>
      <c r="C2812" s="821"/>
      <c r="D2812" s="821"/>
      <c r="E2812" s="821"/>
      <c r="F2812" s="821"/>
      <c r="G2812" s="822"/>
      <c r="H2812" s="819"/>
      <c r="I2812" s="819"/>
      <c r="J2812" s="355"/>
    </row>
    <row r="2813" spans="1:10" ht="21.75" thickBot="1" x14ac:dyDescent="0.4">
      <c r="A2813" s="368" t="s">
        <v>303</v>
      </c>
      <c r="B2813" s="820"/>
      <c r="C2813" s="821"/>
      <c r="D2813" s="821"/>
      <c r="E2813" s="821"/>
      <c r="F2813" s="821"/>
      <c r="G2813" s="822"/>
      <c r="H2813" s="819"/>
      <c r="I2813" s="819"/>
      <c r="J2813" s="355"/>
    </row>
    <row r="2814" spans="1:10" ht="21.75" thickBot="1" x14ac:dyDescent="0.4">
      <c r="A2814" s="368" t="s">
        <v>305</v>
      </c>
      <c r="B2814" s="820"/>
      <c r="C2814" s="821"/>
      <c r="D2814" s="821"/>
      <c r="E2814" s="821"/>
      <c r="F2814" s="821"/>
      <c r="G2814" s="822"/>
      <c r="H2814" s="819"/>
      <c r="I2814" s="819"/>
      <c r="J2814" s="355"/>
    </row>
    <row r="2815" spans="1:10" ht="36" x14ac:dyDescent="0.35">
      <c r="A2815" s="818" t="str">
        <f>CONCATENATE("Voluntário",J2815)</f>
        <v>Voluntário98</v>
      </c>
      <c r="B2815" s="818"/>
      <c r="C2815" s="818"/>
      <c r="D2815" s="818"/>
      <c r="E2815" s="818"/>
      <c r="F2815" s="818"/>
      <c r="G2815" s="818"/>
      <c r="H2815" s="818"/>
      <c r="I2815" s="818"/>
      <c r="J2815" s="355">
        <f>J2786+1</f>
        <v>98</v>
      </c>
    </row>
    <row r="2816" spans="1:10" ht="21" x14ac:dyDescent="0.35">
      <c r="A2816" s="355"/>
      <c r="B2816" s="355"/>
      <c r="C2816" s="355"/>
      <c r="D2816" s="355"/>
      <c r="E2816" s="355"/>
      <c r="F2816" s="355"/>
      <c r="G2816" s="355"/>
      <c r="H2816" s="355"/>
      <c r="I2816" s="355"/>
      <c r="J2816" s="355"/>
    </row>
    <row r="2817" spans="1:10" ht="21" x14ac:dyDescent="0.35">
      <c r="A2817" s="356" t="s">
        <v>271</v>
      </c>
      <c r="B2817" s="819"/>
      <c r="C2817" s="819"/>
      <c r="D2817" s="819"/>
      <c r="E2817" s="819"/>
      <c r="F2817" s="819"/>
      <c r="G2817" s="819"/>
      <c r="H2817" s="819"/>
      <c r="I2817" s="819"/>
      <c r="J2817" s="355"/>
    </row>
    <row r="2818" spans="1:10" ht="21" x14ac:dyDescent="0.35">
      <c r="A2818" s="356" t="s">
        <v>272</v>
      </c>
      <c r="B2818" s="819"/>
      <c r="C2818" s="819"/>
      <c r="D2818" s="819"/>
      <c r="E2818" s="819"/>
      <c r="F2818" s="819"/>
      <c r="G2818" s="819"/>
      <c r="H2818" s="819"/>
      <c r="I2818" s="819"/>
      <c r="J2818" s="355"/>
    </row>
    <row r="2819" spans="1:10" ht="21" x14ac:dyDescent="0.35">
      <c r="A2819" s="356" t="s">
        <v>273</v>
      </c>
      <c r="B2819" s="819"/>
      <c r="C2819" s="819"/>
      <c r="D2819" s="819"/>
      <c r="E2819" s="819"/>
      <c r="F2819" s="819"/>
      <c r="G2819" s="819"/>
      <c r="H2819" s="819"/>
      <c r="I2819" s="819"/>
      <c r="J2819" s="355"/>
    </row>
    <row r="2820" spans="1:10" ht="21.75" thickBot="1" x14ac:dyDescent="0.4">
      <c r="A2820" s="355"/>
      <c r="B2820" s="355"/>
      <c r="C2820" s="355"/>
      <c r="D2820" s="355"/>
      <c r="E2820" s="355"/>
      <c r="F2820" s="355"/>
      <c r="G2820" s="355"/>
      <c r="H2820" s="355"/>
      <c r="I2820" s="355"/>
      <c r="J2820" s="355"/>
    </row>
    <row r="2821" spans="1:10" ht="21.75" thickBot="1" x14ac:dyDescent="0.4">
      <c r="A2821" s="368" t="s">
        <v>275</v>
      </c>
      <c r="B2821" s="369"/>
      <c r="C2821" s="370"/>
      <c r="D2821" s="355"/>
      <c r="E2821" s="355"/>
      <c r="F2821" s="355"/>
      <c r="G2821" s="355"/>
      <c r="H2821" s="355"/>
      <c r="I2821" s="355"/>
      <c r="J2821" s="355"/>
    </row>
    <row r="2822" spans="1:10" ht="21.75" thickBot="1" x14ac:dyDescent="0.4">
      <c r="A2822" s="368" t="s">
        <v>276</v>
      </c>
      <c r="B2822" s="369"/>
      <c r="C2822" s="370"/>
      <c r="D2822" s="355"/>
      <c r="E2822" s="355"/>
      <c r="F2822" s="355"/>
      <c r="G2822" s="355"/>
      <c r="H2822" s="355"/>
      <c r="I2822" s="355"/>
      <c r="J2822" s="355"/>
    </row>
    <row r="2823" spans="1:10" ht="21.75" thickBot="1" x14ac:dyDescent="0.4">
      <c r="A2823" s="368" t="s">
        <v>277</v>
      </c>
      <c r="B2823" s="369"/>
      <c r="C2823" s="371"/>
      <c r="D2823" s="355"/>
      <c r="E2823" s="355"/>
      <c r="F2823" s="355"/>
      <c r="G2823" s="355"/>
      <c r="H2823" s="355"/>
      <c r="I2823" s="355"/>
      <c r="J2823" s="355"/>
    </row>
    <row r="2824" spans="1:10" ht="21.75" thickBot="1" x14ac:dyDescent="0.4">
      <c r="A2824" s="368" t="s">
        <v>278</v>
      </c>
      <c r="B2824" s="369"/>
      <c r="C2824" s="370"/>
      <c r="D2824" s="355"/>
      <c r="E2824" s="355"/>
      <c r="F2824" s="355"/>
      <c r="G2824" s="355"/>
      <c r="H2824" s="355"/>
      <c r="I2824" s="355"/>
      <c r="J2824" s="355"/>
    </row>
    <row r="2825" spans="1:10" ht="21.75" thickBot="1" x14ac:dyDescent="0.4">
      <c r="A2825" s="368" t="s">
        <v>279</v>
      </c>
      <c r="B2825" s="369"/>
      <c r="C2825" s="372"/>
      <c r="D2825" s="814" t="s">
        <v>280</v>
      </c>
      <c r="E2825" s="815"/>
      <c r="F2825" s="373" t="str">
        <f>IF(B2821&gt;0,B2825/B2821,"")</f>
        <v/>
      </c>
      <c r="G2825" s="368" t="s">
        <v>281</v>
      </c>
      <c r="H2825" s="374"/>
      <c r="I2825" s="375" t="str">
        <f>IF(B2821&gt;0,(F2825-F2826)/F2826,"")</f>
        <v/>
      </c>
      <c r="J2825" s="355"/>
    </row>
    <row r="2826" spans="1:10" ht="21.75" thickBot="1" x14ac:dyDescent="0.4">
      <c r="A2826" s="368" t="s">
        <v>282</v>
      </c>
      <c r="B2826" s="369"/>
      <c r="C2826" s="372"/>
      <c r="D2826" s="814" t="s">
        <v>280</v>
      </c>
      <c r="E2826" s="815"/>
      <c r="F2826" s="373" t="str">
        <f>IF(B2822&gt;0,B2826/B2822,"")</f>
        <v/>
      </c>
      <c r="G2826" s="376"/>
      <c r="H2826" s="377"/>
      <c r="I2826" s="378"/>
      <c r="J2826" s="355"/>
    </row>
    <row r="2827" spans="1:10" ht="21.75" thickBot="1" x14ac:dyDescent="0.4">
      <c r="A2827" s="368" t="s">
        <v>283</v>
      </c>
      <c r="B2827" s="369"/>
      <c r="C2827" s="372"/>
      <c r="D2827" s="814" t="s">
        <v>280</v>
      </c>
      <c r="E2827" s="815"/>
      <c r="F2827" s="373" t="str">
        <f>IF(B2823&gt;0,B2827/B2823,"")</f>
        <v/>
      </c>
      <c r="G2827" s="368" t="s">
        <v>284</v>
      </c>
      <c r="H2827" s="374"/>
      <c r="I2827" s="375" t="str">
        <f>IF(B2822&gt;0,(F2827-F2826)/F2826,"")</f>
        <v/>
      </c>
      <c r="J2827" s="355"/>
    </row>
    <row r="2828" spans="1:10" ht="21.75" thickBot="1" x14ac:dyDescent="0.4">
      <c r="A2828" s="368" t="s">
        <v>285</v>
      </c>
      <c r="B2828" s="369"/>
      <c r="C2828" s="372"/>
      <c r="D2828" s="814" t="s">
        <v>280</v>
      </c>
      <c r="E2828" s="815"/>
      <c r="F2828" s="373" t="str">
        <f>IF(B2824&gt;0,B2828/B2824,"")</f>
        <v/>
      </c>
      <c r="G2828" s="368" t="s">
        <v>286</v>
      </c>
      <c r="H2828" s="374"/>
      <c r="I2828" s="375" t="str">
        <f>IF(B2823&gt;0,(F2828-F2826)/F2826,"")</f>
        <v/>
      </c>
      <c r="J2828" s="355"/>
    </row>
    <row r="2829" spans="1:10" ht="21.75" thickBot="1" x14ac:dyDescent="0.4">
      <c r="A2829" s="368" t="s">
        <v>287</v>
      </c>
      <c r="B2829" s="369"/>
      <c r="C2829" s="372"/>
      <c r="D2829" s="814" t="s">
        <v>288</v>
      </c>
      <c r="E2829" s="815"/>
      <c r="F2829" s="373" t="str">
        <f>IF(B2825&gt;0,B2829/B2821,"")</f>
        <v/>
      </c>
      <c r="G2829" s="368" t="s">
        <v>281</v>
      </c>
      <c r="H2829" s="374"/>
      <c r="I2829" s="375" t="str">
        <f>IF(B2825&gt;0,(F2829-F2830)/F2830,"")</f>
        <v/>
      </c>
      <c r="J2829" s="355"/>
    </row>
    <row r="2830" spans="1:10" ht="21.75" thickBot="1" x14ac:dyDescent="0.4">
      <c r="A2830" s="368" t="s">
        <v>289</v>
      </c>
      <c r="B2830" s="369"/>
      <c r="C2830" s="372"/>
      <c r="D2830" s="816" t="s">
        <v>288</v>
      </c>
      <c r="E2830" s="817"/>
      <c r="F2830" s="373" t="str">
        <f>IF(B2826&gt;0,B2830/B2822,"")</f>
        <v/>
      </c>
      <c r="G2830" s="379"/>
      <c r="H2830" s="372"/>
      <c r="I2830" s="380"/>
      <c r="J2830" s="355"/>
    </row>
    <row r="2831" spans="1:10" ht="21.75" thickBot="1" x14ac:dyDescent="0.4">
      <c r="A2831" s="368" t="s">
        <v>290</v>
      </c>
      <c r="B2831" s="369"/>
      <c r="C2831" s="372"/>
      <c r="D2831" s="814" t="s">
        <v>288</v>
      </c>
      <c r="E2831" s="815"/>
      <c r="F2831" s="373" t="str">
        <f>IF(B2827&gt;0,B2831/B2823,"")</f>
        <v/>
      </c>
      <c r="G2831" s="368" t="s">
        <v>284</v>
      </c>
      <c r="H2831" s="374"/>
      <c r="I2831" s="375" t="str">
        <f>IF(B2826&gt;0,(F2831-F2830)/F2830,"")</f>
        <v/>
      </c>
      <c r="J2831" s="355"/>
    </row>
    <row r="2832" spans="1:10" ht="21.75" thickBot="1" x14ac:dyDescent="0.4">
      <c r="A2832" s="368" t="s">
        <v>291</v>
      </c>
      <c r="B2832" s="369"/>
      <c r="C2832" s="372"/>
      <c r="D2832" s="814" t="s">
        <v>288</v>
      </c>
      <c r="E2832" s="815"/>
      <c r="F2832" s="373" t="str">
        <f>IF(B2828&gt;0,B2832/B2824,"")</f>
        <v/>
      </c>
      <c r="G2832" s="368" t="s">
        <v>286</v>
      </c>
      <c r="H2832" s="374"/>
      <c r="I2832" s="375" t="str">
        <f>IF(B2827&gt;0,(F2832-F2830)/F2830,"")</f>
        <v/>
      </c>
      <c r="J2832" s="355"/>
    </row>
    <row r="2833" spans="1:10" ht="21.75" thickBot="1" x14ac:dyDescent="0.4">
      <c r="A2833" s="368" t="s">
        <v>292</v>
      </c>
      <c r="B2833" s="381"/>
      <c r="C2833" s="372"/>
      <c r="D2833" s="368" t="s">
        <v>281</v>
      </c>
      <c r="E2833" s="374"/>
      <c r="F2833" s="375" t="str">
        <f>IF(B2833&gt;0,(B2833-B2834)/B2834,"")</f>
        <v/>
      </c>
      <c r="G2833" s="355"/>
      <c r="H2833" s="355"/>
      <c r="I2833" s="355"/>
      <c r="J2833" s="355"/>
    </row>
    <row r="2834" spans="1:10" ht="21.75" thickBot="1" x14ac:dyDescent="0.4">
      <c r="A2834" s="368" t="s">
        <v>293</v>
      </c>
      <c r="B2834" s="381"/>
      <c r="C2834" s="372"/>
      <c r="D2834" s="382"/>
      <c r="E2834" s="372"/>
      <c r="F2834" s="380"/>
      <c r="G2834" s="355"/>
      <c r="H2834" s="355"/>
      <c r="I2834" s="355"/>
      <c r="J2834" s="355"/>
    </row>
    <row r="2835" spans="1:10" ht="21.75" thickBot="1" x14ac:dyDescent="0.4">
      <c r="A2835" s="368" t="s">
        <v>294</v>
      </c>
      <c r="B2835" s="381"/>
      <c r="C2835" s="372"/>
      <c r="D2835" s="368" t="s">
        <v>284</v>
      </c>
      <c r="E2835" s="374"/>
      <c r="F2835" s="375" t="str">
        <f>IF(B2835&gt;0,(B2835-B2834)/B2834,"")</f>
        <v/>
      </c>
      <c r="G2835" s="355"/>
      <c r="H2835" s="355"/>
      <c r="I2835" s="355"/>
      <c r="J2835" s="355"/>
    </row>
    <row r="2836" spans="1:10" ht="21.75" thickBot="1" x14ac:dyDescent="0.4">
      <c r="A2836" s="368" t="s">
        <v>295</v>
      </c>
      <c r="B2836" s="381"/>
      <c r="C2836" s="372"/>
      <c r="D2836" s="368" t="s">
        <v>286</v>
      </c>
      <c r="E2836" s="374"/>
      <c r="F2836" s="375" t="str">
        <f>IF(B2836&gt;0,(B2836-B2834)/B2834,"")</f>
        <v/>
      </c>
      <c r="G2836" s="355"/>
      <c r="H2836" s="355"/>
      <c r="I2836" s="355"/>
      <c r="J2836" s="355"/>
    </row>
    <row r="2837" spans="1:10" ht="21.75" thickBot="1" x14ac:dyDescent="0.4">
      <c r="A2837" s="355"/>
      <c r="B2837" s="355"/>
      <c r="C2837" s="355"/>
      <c r="D2837" s="355"/>
      <c r="E2837" s="355"/>
      <c r="F2837" s="383"/>
      <c r="G2837" s="355"/>
      <c r="H2837" s="823" t="s">
        <v>296</v>
      </c>
      <c r="I2837" s="823"/>
      <c r="J2837" s="355"/>
    </row>
    <row r="2838" spans="1:10" ht="21.75" thickBot="1" x14ac:dyDescent="0.4">
      <c r="A2838" s="368" t="s">
        <v>297</v>
      </c>
      <c r="B2838" s="820"/>
      <c r="C2838" s="821"/>
      <c r="D2838" s="821"/>
      <c r="E2838" s="821"/>
      <c r="F2838" s="821"/>
      <c r="G2838" s="822"/>
      <c r="H2838" s="819"/>
      <c r="I2838" s="819"/>
      <c r="J2838" s="355"/>
    </row>
    <row r="2839" spans="1:10" ht="21.75" thickBot="1" x14ac:dyDescent="0.4">
      <c r="A2839" s="368" t="s">
        <v>299</v>
      </c>
      <c r="B2839" s="820"/>
      <c r="C2839" s="821"/>
      <c r="D2839" s="821"/>
      <c r="E2839" s="821"/>
      <c r="F2839" s="821"/>
      <c r="G2839" s="822"/>
      <c r="H2839" s="819"/>
      <c r="I2839" s="819"/>
      <c r="J2839" s="355"/>
    </row>
    <row r="2840" spans="1:10" ht="21.75" thickBot="1" x14ac:dyDescent="0.4">
      <c r="A2840" s="368" t="s">
        <v>301</v>
      </c>
      <c r="B2840" s="820"/>
      <c r="C2840" s="821"/>
      <c r="D2840" s="821"/>
      <c r="E2840" s="821"/>
      <c r="F2840" s="821"/>
      <c r="G2840" s="822"/>
      <c r="H2840" s="819"/>
      <c r="I2840" s="819"/>
      <c r="J2840" s="355"/>
    </row>
    <row r="2841" spans="1:10" ht="21.75" thickBot="1" x14ac:dyDescent="0.4">
      <c r="A2841" s="368" t="s">
        <v>302</v>
      </c>
      <c r="B2841" s="820"/>
      <c r="C2841" s="821"/>
      <c r="D2841" s="821"/>
      <c r="E2841" s="821"/>
      <c r="F2841" s="821"/>
      <c r="G2841" s="822"/>
      <c r="H2841" s="819"/>
      <c r="I2841" s="819"/>
      <c r="J2841" s="355"/>
    </row>
    <row r="2842" spans="1:10" ht="21.75" thickBot="1" x14ac:dyDescent="0.4">
      <c r="A2842" s="368" t="s">
        <v>303</v>
      </c>
      <c r="B2842" s="820"/>
      <c r="C2842" s="821"/>
      <c r="D2842" s="821"/>
      <c r="E2842" s="821"/>
      <c r="F2842" s="821"/>
      <c r="G2842" s="822"/>
      <c r="H2842" s="819"/>
      <c r="I2842" s="819"/>
      <c r="J2842" s="355"/>
    </row>
    <row r="2843" spans="1:10" ht="21.75" thickBot="1" x14ac:dyDescent="0.4">
      <c r="A2843" s="368" t="s">
        <v>305</v>
      </c>
      <c r="B2843" s="820"/>
      <c r="C2843" s="821"/>
      <c r="D2843" s="821"/>
      <c r="E2843" s="821"/>
      <c r="F2843" s="821"/>
      <c r="G2843" s="822"/>
      <c r="H2843" s="819"/>
      <c r="I2843" s="819"/>
      <c r="J2843" s="355"/>
    </row>
    <row r="2844" spans="1:10" ht="36" x14ac:dyDescent="0.35">
      <c r="A2844" s="818" t="str">
        <f>CONCATENATE("Voluntário",J2844)</f>
        <v>Voluntário99</v>
      </c>
      <c r="B2844" s="818"/>
      <c r="C2844" s="818"/>
      <c r="D2844" s="818"/>
      <c r="E2844" s="818"/>
      <c r="F2844" s="818"/>
      <c r="G2844" s="818"/>
      <c r="H2844" s="818"/>
      <c r="I2844" s="818"/>
      <c r="J2844" s="355">
        <f>J2815+1</f>
        <v>99</v>
      </c>
    </row>
    <row r="2845" spans="1:10" ht="21" x14ac:dyDescent="0.35">
      <c r="A2845" s="355"/>
      <c r="B2845" s="355"/>
      <c r="C2845" s="355"/>
      <c r="D2845" s="355"/>
      <c r="E2845" s="355"/>
      <c r="F2845" s="355"/>
      <c r="G2845" s="355"/>
      <c r="H2845" s="355"/>
      <c r="I2845" s="355"/>
      <c r="J2845" s="355"/>
    </row>
    <row r="2846" spans="1:10" ht="21" x14ac:dyDescent="0.35">
      <c r="A2846" s="356" t="s">
        <v>271</v>
      </c>
      <c r="B2846" s="819"/>
      <c r="C2846" s="819"/>
      <c r="D2846" s="819"/>
      <c r="E2846" s="819"/>
      <c r="F2846" s="819"/>
      <c r="G2846" s="819"/>
      <c r="H2846" s="819"/>
      <c r="I2846" s="819"/>
      <c r="J2846" s="355"/>
    </row>
    <row r="2847" spans="1:10" ht="21" x14ac:dyDescent="0.35">
      <c r="A2847" s="356" t="s">
        <v>272</v>
      </c>
      <c r="B2847" s="819"/>
      <c r="C2847" s="819"/>
      <c r="D2847" s="819"/>
      <c r="E2847" s="819"/>
      <c r="F2847" s="819"/>
      <c r="G2847" s="819"/>
      <c r="H2847" s="819"/>
      <c r="I2847" s="819"/>
      <c r="J2847" s="355"/>
    </row>
    <row r="2848" spans="1:10" ht="21" x14ac:dyDescent="0.35">
      <c r="A2848" s="356" t="s">
        <v>273</v>
      </c>
      <c r="B2848" s="819"/>
      <c r="C2848" s="819"/>
      <c r="D2848" s="819"/>
      <c r="E2848" s="819"/>
      <c r="F2848" s="819"/>
      <c r="G2848" s="819"/>
      <c r="H2848" s="819"/>
      <c r="I2848" s="819"/>
      <c r="J2848" s="355"/>
    </row>
    <row r="2849" spans="1:10" ht="21.75" thickBot="1" x14ac:dyDescent="0.4">
      <c r="A2849" s="355"/>
      <c r="B2849" s="355"/>
      <c r="C2849" s="355"/>
      <c r="D2849" s="355"/>
      <c r="E2849" s="355"/>
      <c r="F2849" s="355"/>
      <c r="G2849" s="355"/>
      <c r="H2849" s="355"/>
      <c r="I2849" s="355"/>
      <c r="J2849" s="355"/>
    </row>
    <row r="2850" spans="1:10" ht="21.75" thickBot="1" x14ac:dyDescent="0.4">
      <c r="A2850" s="368" t="s">
        <v>275</v>
      </c>
      <c r="B2850" s="369"/>
      <c r="C2850" s="370"/>
      <c r="D2850" s="355"/>
      <c r="E2850" s="355"/>
      <c r="F2850" s="355"/>
      <c r="G2850" s="355"/>
      <c r="H2850" s="355"/>
      <c r="I2850" s="355"/>
      <c r="J2850" s="355"/>
    </row>
    <row r="2851" spans="1:10" ht="21.75" thickBot="1" x14ac:dyDescent="0.4">
      <c r="A2851" s="368" t="s">
        <v>276</v>
      </c>
      <c r="B2851" s="369"/>
      <c r="C2851" s="370"/>
      <c r="D2851" s="355"/>
      <c r="E2851" s="355"/>
      <c r="F2851" s="355"/>
      <c r="G2851" s="355"/>
      <c r="H2851" s="355"/>
      <c r="I2851" s="355"/>
      <c r="J2851" s="355"/>
    </row>
    <row r="2852" spans="1:10" ht="21.75" thickBot="1" x14ac:dyDescent="0.4">
      <c r="A2852" s="368" t="s">
        <v>277</v>
      </c>
      <c r="B2852" s="369"/>
      <c r="C2852" s="371"/>
      <c r="D2852" s="355"/>
      <c r="E2852" s="355"/>
      <c r="F2852" s="355"/>
      <c r="G2852" s="355"/>
      <c r="H2852" s="355"/>
      <c r="I2852" s="355"/>
      <c r="J2852" s="355"/>
    </row>
    <row r="2853" spans="1:10" ht="21.75" thickBot="1" x14ac:dyDescent="0.4">
      <c r="A2853" s="368" t="s">
        <v>278</v>
      </c>
      <c r="B2853" s="369"/>
      <c r="C2853" s="370"/>
      <c r="D2853" s="355"/>
      <c r="E2853" s="355"/>
      <c r="F2853" s="355"/>
      <c r="G2853" s="355"/>
      <c r="H2853" s="355"/>
      <c r="I2853" s="355"/>
      <c r="J2853" s="355"/>
    </row>
    <row r="2854" spans="1:10" ht="21.75" thickBot="1" x14ac:dyDescent="0.4">
      <c r="A2854" s="368" t="s">
        <v>279</v>
      </c>
      <c r="B2854" s="369"/>
      <c r="C2854" s="372"/>
      <c r="D2854" s="814" t="s">
        <v>280</v>
      </c>
      <c r="E2854" s="815"/>
      <c r="F2854" s="373" t="str">
        <f>IF(B2850&gt;0,B2854/B2850,"")</f>
        <v/>
      </c>
      <c r="G2854" s="368" t="s">
        <v>281</v>
      </c>
      <c r="H2854" s="374"/>
      <c r="I2854" s="375" t="str">
        <f>IF(B2850&gt;0,(F2854-F2855)/F2855,"")</f>
        <v/>
      </c>
      <c r="J2854" s="355"/>
    </row>
    <row r="2855" spans="1:10" ht="21.75" thickBot="1" x14ac:dyDescent="0.4">
      <c r="A2855" s="368" t="s">
        <v>282</v>
      </c>
      <c r="B2855" s="369"/>
      <c r="C2855" s="372"/>
      <c r="D2855" s="814" t="s">
        <v>280</v>
      </c>
      <c r="E2855" s="815"/>
      <c r="F2855" s="373" t="str">
        <f>IF(B2851&gt;0,B2855/B2851,"")</f>
        <v/>
      </c>
      <c r="G2855" s="376"/>
      <c r="H2855" s="377"/>
      <c r="I2855" s="378"/>
      <c r="J2855" s="355"/>
    </row>
    <row r="2856" spans="1:10" ht="21.75" thickBot="1" x14ac:dyDescent="0.4">
      <c r="A2856" s="368" t="s">
        <v>283</v>
      </c>
      <c r="B2856" s="369"/>
      <c r="C2856" s="372"/>
      <c r="D2856" s="814" t="s">
        <v>280</v>
      </c>
      <c r="E2856" s="815"/>
      <c r="F2856" s="373" t="str">
        <f>IF(B2852&gt;0,B2856/B2852,"")</f>
        <v/>
      </c>
      <c r="G2856" s="368" t="s">
        <v>284</v>
      </c>
      <c r="H2856" s="374"/>
      <c r="I2856" s="375" t="str">
        <f>IF(B2851&gt;0,(F2856-F2855)/F2855,"")</f>
        <v/>
      </c>
      <c r="J2856" s="355"/>
    </row>
    <row r="2857" spans="1:10" ht="21.75" thickBot="1" x14ac:dyDescent="0.4">
      <c r="A2857" s="368" t="s">
        <v>285</v>
      </c>
      <c r="B2857" s="369"/>
      <c r="C2857" s="372"/>
      <c r="D2857" s="814" t="s">
        <v>280</v>
      </c>
      <c r="E2857" s="815"/>
      <c r="F2857" s="373" t="str">
        <f>IF(B2853&gt;0,B2857/B2853,"")</f>
        <v/>
      </c>
      <c r="G2857" s="368" t="s">
        <v>286</v>
      </c>
      <c r="H2857" s="374"/>
      <c r="I2857" s="375" t="str">
        <f>IF(B2852&gt;0,(F2857-F2855)/F2855,"")</f>
        <v/>
      </c>
      <c r="J2857" s="355"/>
    </row>
    <row r="2858" spans="1:10" ht="21.75" thickBot="1" x14ac:dyDescent="0.4">
      <c r="A2858" s="368" t="s">
        <v>287</v>
      </c>
      <c r="B2858" s="369"/>
      <c r="C2858" s="372"/>
      <c r="D2858" s="814" t="s">
        <v>288</v>
      </c>
      <c r="E2858" s="815"/>
      <c r="F2858" s="373" t="str">
        <f>IF(B2854&gt;0,B2858/B2850,"")</f>
        <v/>
      </c>
      <c r="G2858" s="368" t="s">
        <v>281</v>
      </c>
      <c r="H2858" s="374"/>
      <c r="I2858" s="375" t="str">
        <f>IF(B2854&gt;0,(F2858-F2859)/F2859,"")</f>
        <v/>
      </c>
      <c r="J2858" s="355"/>
    </row>
    <row r="2859" spans="1:10" ht="21.75" thickBot="1" x14ac:dyDescent="0.4">
      <c r="A2859" s="368" t="s">
        <v>289</v>
      </c>
      <c r="B2859" s="369"/>
      <c r="C2859" s="372"/>
      <c r="D2859" s="816" t="s">
        <v>288</v>
      </c>
      <c r="E2859" s="817"/>
      <c r="F2859" s="373" t="str">
        <f>IF(B2855&gt;0,B2859/B2851,"")</f>
        <v/>
      </c>
      <c r="G2859" s="379"/>
      <c r="H2859" s="372"/>
      <c r="I2859" s="380"/>
      <c r="J2859" s="355"/>
    </row>
    <row r="2860" spans="1:10" ht="21.75" thickBot="1" x14ac:dyDescent="0.4">
      <c r="A2860" s="368" t="s">
        <v>290</v>
      </c>
      <c r="B2860" s="369"/>
      <c r="C2860" s="372"/>
      <c r="D2860" s="814" t="s">
        <v>288</v>
      </c>
      <c r="E2860" s="815"/>
      <c r="F2860" s="373" t="str">
        <f>IF(B2856&gt;0,B2860/B2852,"")</f>
        <v/>
      </c>
      <c r="G2860" s="368" t="s">
        <v>284</v>
      </c>
      <c r="H2860" s="374"/>
      <c r="I2860" s="375" t="str">
        <f>IF(B2855&gt;0,(F2860-F2859)/F2859,"")</f>
        <v/>
      </c>
      <c r="J2860" s="355"/>
    </row>
    <row r="2861" spans="1:10" ht="21.75" thickBot="1" x14ac:dyDescent="0.4">
      <c r="A2861" s="368" t="s">
        <v>291</v>
      </c>
      <c r="B2861" s="369"/>
      <c r="C2861" s="372"/>
      <c r="D2861" s="814" t="s">
        <v>288</v>
      </c>
      <c r="E2861" s="815"/>
      <c r="F2861" s="373" t="str">
        <f>IF(B2857&gt;0,B2861/B2853,"")</f>
        <v/>
      </c>
      <c r="G2861" s="368" t="s">
        <v>286</v>
      </c>
      <c r="H2861" s="374"/>
      <c r="I2861" s="375" t="str">
        <f>IF(B2856&gt;0,(F2861-F2859)/F2859,"")</f>
        <v/>
      </c>
      <c r="J2861" s="355"/>
    </row>
    <row r="2862" spans="1:10" ht="21.75" thickBot="1" x14ac:dyDescent="0.4">
      <c r="A2862" s="368" t="s">
        <v>292</v>
      </c>
      <c r="B2862" s="381"/>
      <c r="C2862" s="372"/>
      <c r="D2862" s="368" t="s">
        <v>281</v>
      </c>
      <c r="E2862" s="374"/>
      <c r="F2862" s="375" t="str">
        <f>IF(B2862&gt;0,(B2862-B2863)/B2863,"")</f>
        <v/>
      </c>
      <c r="G2862" s="355"/>
      <c r="H2862" s="355"/>
      <c r="I2862" s="355"/>
      <c r="J2862" s="355"/>
    </row>
    <row r="2863" spans="1:10" ht="21.75" thickBot="1" x14ac:dyDescent="0.4">
      <c r="A2863" s="368" t="s">
        <v>293</v>
      </c>
      <c r="B2863" s="381"/>
      <c r="C2863" s="372"/>
      <c r="D2863" s="382"/>
      <c r="E2863" s="372"/>
      <c r="F2863" s="380"/>
      <c r="G2863" s="355"/>
      <c r="H2863" s="355"/>
      <c r="I2863" s="355"/>
      <c r="J2863" s="355"/>
    </row>
    <row r="2864" spans="1:10" ht="21.75" thickBot="1" x14ac:dyDescent="0.4">
      <c r="A2864" s="368" t="s">
        <v>294</v>
      </c>
      <c r="B2864" s="381"/>
      <c r="C2864" s="372"/>
      <c r="D2864" s="368" t="s">
        <v>284</v>
      </c>
      <c r="E2864" s="374"/>
      <c r="F2864" s="375" t="str">
        <f>IF(B2864&gt;0,(B2864-B2863)/B2863,"")</f>
        <v/>
      </c>
      <c r="G2864" s="355"/>
      <c r="H2864" s="355"/>
      <c r="I2864" s="355"/>
      <c r="J2864" s="355"/>
    </row>
    <row r="2865" spans="1:10" ht="21.75" thickBot="1" x14ac:dyDescent="0.4">
      <c r="A2865" s="368" t="s">
        <v>295</v>
      </c>
      <c r="B2865" s="381"/>
      <c r="C2865" s="372"/>
      <c r="D2865" s="368" t="s">
        <v>286</v>
      </c>
      <c r="E2865" s="374"/>
      <c r="F2865" s="375" t="str">
        <f>IF(B2865&gt;0,(B2865-B2863)/B2863,"")</f>
        <v/>
      </c>
      <c r="G2865" s="355"/>
      <c r="H2865" s="355"/>
      <c r="I2865" s="355"/>
      <c r="J2865" s="355"/>
    </row>
    <row r="2866" spans="1:10" ht="21.75" thickBot="1" x14ac:dyDescent="0.4">
      <c r="A2866" s="355"/>
      <c r="B2866" s="355"/>
      <c r="C2866" s="355"/>
      <c r="D2866" s="355"/>
      <c r="E2866" s="355"/>
      <c r="F2866" s="383"/>
      <c r="G2866" s="355"/>
      <c r="H2866" s="823" t="s">
        <v>296</v>
      </c>
      <c r="I2866" s="823"/>
      <c r="J2866" s="355"/>
    </row>
    <row r="2867" spans="1:10" ht="21.75" thickBot="1" x14ac:dyDescent="0.4">
      <c r="A2867" s="368" t="s">
        <v>297</v>
      </c>
      <c r="B2867" s="820"/>
      <c r="C2867" s="821"/>
      <c r="D2867" s="821"/>
      <c r="E2867" s="821"/>
      <c r="F2867" s="821"/>
      <c r="G2867" s="822"/>
      <c r="H2867" s="819"/>
      <c r="I2867" s="819"/>
      <c r="J2867" s="355"/>
    </row>
    <row r="2868" spans="1:10" ht="21.75" thickBot="1" x14ac:dyDescent="0.4">
      <c r="A2868" s="368" t="s">
        <v>299</v>
      </c>
      <c r="B2868" s="820"/>
      <c r="C2868" s="821"/>
      <c r="D2868" s="821"/>
      <c r="E2868" s="821"/>
      <c r="F2868" s="821"/>
      <c r="G2868" s="822"/>
      <c r="H2868" s="819"/>
      <c r="I2868" s="819"/>
      <c r="J2868" s="355"/>
    </row>
    <row r="2869" spans="1:10" ht="21.75" thickBot="1" x14ac:dyDescent="0.4">
      <c r="A2869" s="368" t="s">
        <v>301</v>
      </c>
      <c r="B2869" s="820"/>
      <c r="C2869" s="821"/>
      <c r="D2869" s="821"/>
      <c r="E2869" s="821"/>
      <c r="F2869" s="821"/>
      <c r="G2869" s="822"/>
      <c r="H2869" s="819"/>
      <c r="I2869" s="819"/>
      <c r="J2869" s="355"/>
    </row>
    <row r="2870" spans="1:10" ht="21.75" thickBot="1" x14ac:dyDescent="0.4">
      <c r="A2870" s="368" t="s">
        <v>302</v>
      </c>
      <c r="B2870" s="820"/>
      <c r="C2870" s="821"/>
      <c r="D2870" s="821"/>
      <c r="E2870" s="821"/>
      <c r="F2870" s="821"/>
      <c r="G2870" s="822"/>
      <c r="H2870" s="819"/>
      <c r="I2870" s="819"/>
      <c r="J2870" s="355"/>
    </row>
    <row r="2871" spans="1:10" ht="21.75" thickBot="1" x14ac:dyDescent="0.4">
      <c r="A2871" s="368" t="s">
        <v>303</v>
      </c>
      <c r="B2871" s="820"/>
      <c r="C2871" s="821"/>
      <c r="D2871" s="821"/>
      <c r="E2871" s="821"/>
      <c r="F2871" s="821"/>
      <c r="G2871" s="822"/>
      <c r="H2871" s="819"/>
      <c r="I2871" s="819"/>
      <c r="J2871" s="355"/>
    </row>
    <row r="2872" spans="1:10" ht="21.75" thickBot="1" x14ac:dyDescent="0.4">
      <c r="A2872" s="368" t="s">
        <v>305</v>
      </c>
      <c r="B2872" s="820"/>
      <c r="C2872" s="821"/>
      <c r="D2872" s="821"/>
      <c r="E2872" s="821"/>
      <c r="F2872" s="821"/>
      <c r="G2872" s="822"/>
      <c r="H2872" s="819"/>
      <c r="I2872" s="819"/>
      <c r="J2872" s="355"/>
    </row>
    <row r="2873" spans="1:10" ht="36" x14ac:dyDescent="0.35">
      <c r="A2873" s="818" t="str">
        <f>CONCATENATE("Voluntário",J2873)</f>
        <v>Voluntário100</v>
      </c>
      <c r="B2873" s="818"/>
      <c r="C2873" s="818"/>
      <c r="D2873" s="818"/>
      <c r="E2873" s="818"/>
      <c r="F2873" s="818"/>
      <c r="G2873" s="818"/>
      <c r="H2873" s="818"/>
      <c r="I2873" s="818"/>
      <c r="J2873" s="355">
        <f>J2844+1</f>
        <v>100</v>
      </c>
    </row>
    <row r="2874" spans="1:10" ht="21" x14ac:dyDescent="0.35">
      <c r="A2874" s="355"/>
      <c r="B2874" s="355"/>
      <c r="C2874" s="355"/>
      <c r="D2874" s="355"/>
      <c r="E2874" s="355"/>
      <c r="F2874" s="355"/>
      <c r="G2874" s="355"/>
      <c r="H2874" s="355"/>
      <c r="I2874" s="355"/>
      <c r="J2874" s="355"/>
    </row>
    <row r="2875" spans="1:10" ht="21" x14ac:dyDescent="0.35">
      <c r="A2875" s="356" t="s">
        <v>271</v>
      </c>
      <c r="B2875" s="819"/>
      <c r="C2875" s="819"/>
      <c r="D2875" s="819"/>
      <c r="E2875" s="819"/>
      <c r="F2875" s="819"/>
      <c r="G2875" s="819"/>
      <c r="H2875" s="819"/>
      <c r="I2875" s="819"/>
      <c r="J2875" s="355"/>
    </row>
    <row r="2876" spans="1:10" ht="21" x14ac:dyDescent="0.35">
      <c r="A2876" s="356" t="s">
        <v>272</v>
      </c>
      <c r="B2876" s="819"/>
      <c r="C2876" s="819"/>
      <c r="D2876" s="819"/>
      <c r="E2876" s="819"/>
      <c r="F2876" s="819"/>
      <c r="G2876" s="819"/>
      <c r="H2876" s="819"/>
      <c r="I2876" s="819"/>
      <c r="J2876" s="355"/>
    </row>
    <row r="2877" spans="1:10" ht="21" x14ac:dyDescent="0.35">
      <c r="A2877" s="356" t="s">
        <v>273</v>
      </c>
      <c r="B2877" s="819"/>
      <c r="C2877" s="819"/>
      <c r="D2877" s="819"/>
      <c r="E2877" s="819"/>
      <c r="F2877" s="819"/>
      <c r="G2877" s="819"/>
      <c r="H2877" s="819"/>
      <c r="I2877" s="819"/>
      <c r="J2877" s="355"/>
    </row>
    <row r="2878" spans="1:10" ht="21.75" thickBot="1" x14ac:dyDescent="0.4">
      <c r="A2878" s="355"/>
      <c r="B2878" s="355"/>
      <c r="C2878" s="355"/>
      <c r="D2878" s="355"/>
      <c r="E2878" s="355"/>
      <c r="F2878" s="355"/>
      <c r="G2878" s="355"/>
      <c r="H2878" s="355"/>
      <c r="I2878" s="355"/>
      <c r="J2878" s="355"/>
    </row>
    <row r="2879" spans="1:10" ht="21.75" thickBot="1" x14ac:dyDescent="0.4">
      <c r="A2879" s="368" t="s">
        <v>275</v>
      </c>
      <c r="B2879" s="369"/>
      <c r="C2879" s="370"/>
      <c r="D2879" s="355"/>
      <c r="E2879" s="355"/>
      <c r="F2879" s="355"/>
      <c r="G2879" s="355"/>
      <c r="H2879" s="355"/>
      <c r="I2879" s="355"/>
      <c r="J2879" s="355"/>
    </row>
    <row r="2880" spans="1:10" ht="21.75" thickBot="1" x14ac:dyDescent="0.4">
      <c r="A2880" s="368" t="s">
        <v>276</v>
      </c>
      <c r="B2880" s="369"/>
      <c r="C2880" s="370"/>
      <c r="D2880" s="355"/>
      <c r="E2880" s="355"/>
      <c r="F2880" s="355"/>
      <c r="G2880" s="355"/>
      <c r="H2880" s="355"/>
      <c r="I2880" s="355"/>
      <c r="J2880" s="355"/>
    </row>
    <row r="2881" spans="1:10" ht="21.75" thickBot="1" x14ac:dyDescent="0.4">
      <c r="A2881" s="368" t="s">
        <v>277</v>
      </c>
      <c r="B2881" s="369"/>
      <c r="C2881" s="371"/>
      <c r="D2881" s="355"/>
      <c r="E2881" s="355"/>
      <c r="F2881" s="355"/>
      <c r="G2881" s="355"/>
      <c r="H2881" s="355"/>
      <c r="I2881" s="355"/>
      <c r="J2881" s="355"/>
    </row>
    <row r="2882" spans="1:10" ht="21.75" thickBot="1" x14ac:dyDescent="0.4">
      <c r="A2882" s="368" t="s">
        <v>278</v>
      </c>
      <c r="B2882" s="369"/>
      <c r="C2882" s="370"/>
      <c r="D2882" s="355"/>
      <c r="E2882" s="355"/>
      <c r="F2882" s="355"/>
      <c r="G2882" s="355"/>
      <c r="H2882" s="355"/>
      <c r="I2882" s="355"/>
      <c r="J2882" s="355"/>
    </row>
    <row r="2883" spans="1:10" ht="21.75" thickBot="1" x14ac:dyDescent="0.4">
      <c r="A2883" s="368" t="s">
        <v>279</v>
      </c>
      <c r="B2883" s="369"/>
      <c r="C2883" s="372"/>
      <c r="D2883" s="814" t="s">
        <v>280</v>
      </c>
      <c r="E2883" s="815"/>
      <c r="F2883" s="373" t="str">
        <f>IF(B2879&gt;0,B2883/B2879,"")</f>
        <v/>
      </c>
      <c r="G2883" s="368" t="s">
        <v>281</v>
      </c>
      <c r="H2883" s="374"/>
      <c r="I2883" s="375" t="str">
        <f>IF(B2879&gt;0,(F2883-F2884)/F2884,"")</f>
        <v/>
      </c>
      <c r="J2883" s="355"/>
    </row>
    <row r="2884" spans="1:10" ht="21.75" thickBot="1" x14ac:dyDescent="0.4">
      <c r="A2884" s="368" t="s">
        <v>282</v>
      </c>
      <c r="B2884" s="369"/>
      <c r="C2884" s="372"/>
      <c r="D2884" s="814" t="s">
        <v>280</v>
      </c>
      <c r="E2884" s="815"/>
      <c r="F2884" s="373" t="str">
        <f>IF(B2880&gt;0,B2884/B2880,"")</f>
        <v/>
      </c>
      <c r="G2884" s="376"/>
      <c r="H2884" s="377"/>
      <c r="I2884" s="378"/>
      <c r="J2884" s="355"/>
    </row>
    <row r="2885" spans="1:10" ht="21.75" thickBot="1" x14ac:dyDescent="0.4">
      <c r="A2885" s="368" t="s">
        <v>283</v>
      </c>
      <c r="B2885" s="369"/>
      <c r="C2885" s="372"/>
      <c r="D2885" s="814" t="s">
        <v>280</v>
      </c>
      <c r="E2885" s="815"/>
      <c r="F2885" s="373" t="str">
        <f>IF(B2881&gt;0,B2885/B2881,"")</f>
        <v/>
      </c>
      <c r="G2885" s="368" t="s">
        <v>284</v>
      </c>
      <c r="H2885" s="374"/>
      <c r="I2885" s="375" t="str">
        <f>IF(B2880&gt;0,(F2885-F2884)/F2884,"")</f>
        <v/>
      </c>
      <c r="J2885" s="355"/>
    </row>
    <row r="2886" spans="1:10" ht="21.75" thickBot="1" x14ac:dyDescent="0.4">
      <c r="A2886" s="368" t="s">
        <v>285</v>
      </c>
      <c r="B2886" s="369"/>
      <c r="C2886" s="372"/>
      <c r="D2886" s="814" t="s">
        <v>280</v>
      </c>
      <c r="E2886" s="815"/>
      <c r="F2886" s="373" t="str">
        <f>IF(B2882&gt;0,B2886/B2882,"")</f>
        <v/>
      </c>
      <c r="G2886" s="368" t="s">
        <v>286</v>
      </c>
      <c r="H2886" s="374"/>
      <c r="I2886" s="375" t="str">
        <f>IF(B2881&gt;0,(F2886-F2884)/F2884,"")</f>
        <v/>
      </c>
      <c r="J2886" s="355"/>
    </row>
    <row r="2887" spans="1:10" ht="21.75" thickBot="1" x14ac:dyDescent="0.4">
      <c r="A2887" s="368" t="s">
        <v>287</v>
      </c>
      <c r="B2887" s="369"/>
      <c r="C2887" s="372"/>
      <c r="D2887" s="814" t="s">
        <v>288</v>
      </c>
      <c r="E2887" s="815"/>
      <c r="F2887" s="373" t="str">
        <f>IF(B2883&gt;0,B2887/B2879,"")</f>
        <v/>
      </c>
      <c r="G2887" s="368" t="s">
        <v>281</v>
      </c>
      <c r="H2887" s="374"/>
      <c r="I2887" s="375" t="str">
        <f>IF(B2883&gt;0,(F2887-F2888)/F2888,"")</f>
        <v/>
      </c>
      <c r="J2887" s="355"/>
    </row>
    <row r="2888" spans="1:10" ht="21.75" thickBot="1" x14ac:dyDescent="0.4">
      <c r="A2888" s="368" t="s">
        <v>289</v>
      </c>
      <c r="B2888" s="369"/>
      <c r="C2888" s="372"/>
      <c r="D2888" s="816" t="s">
        <v>288</v>
      </c>
      <c r="E2888" s="817"/>
      <c r="F2888" s="373" t="str">
        <f>IF(B2884&gt;0,B2888/B2880,"")</f>
        <v/>
      </c>
      <c r="G2888" s="379"/>
      <c r="H2888" s="372"/>
      <c r="I2888" s="380"/>
      <c r="J2888" s="355"/>
    </row>
    <row r="2889" spans="1:10" ht="21.75" thickBot="1" x14ac:dyDescent="0.4">
      <c r="A2889" s="368" t="s">
        <v>290</v>
      </c>
      <c r="B2889" s="369"/>
      <c r="C2889" s="372"/>
      <c r="D2889" s="814" t="s">
        <v>288</v>
      </c>
      <c r="E2889" s="815"/>
      <c r="F2889" s="373" t="str">
        <f>IF(B2885&gt;0,B2889/B2881,"")</f>
        <v/>
      </c>
      <c r="G2889" s="368" t="s">
        <v>284</v>
      </c>
      <c r="H2889" s="374"/>
      <c r="I2889" s="375" t="str">
        <f>IF(B2884&gt;0,(F2889-F2888)/F2888,"")</f>
        <v/>
      </c>
      <c r="J2889" s="355"/>
    </row>
    <row r="2890" spans="1:10" ht="21.75" thickBot="1" x14ac:dyDescent="0.4">
      <c r="A2890" s="368" t="s">
        <v>291</v>
      </c>
      <c r="B2890" s="369"/>
      <c r="C2890" s="372"/>
      <c r="D2890" s="814" t="s">
        <v>288</v>
      </c>
      <c r="E2890" s="815"/>
      <c r="F2890" s="373" t="str">
        <f>IF(B2886&gt;0,B2890/B2882,"")</f>
        <v/>
      </c>
      <c r="G2890" s="368" t="s">
        <v>286</v>
      </c>
      <c r="H2890" s="374"/>
      <c r="I2890" s="375" t="str">
        <f>IF(B2885&gt;0,(F2890-F2888)/F2888,"")</f>
        <v/>
      </c>
      <c r="J2890" s="355"/>
    </row>
    <row r="2891" spans="1:10" ht="21.75" thickBot="1" x14ac:dyDescent="0.4">
      <c r="A2891" s="368" t="s">
        <v>292</v>
      </c>
      <c r="B2891" s="381"/>
      <c r="C2891" s="372"/>
      <c r="D2891" s="368" t="s">
        <v>281</v>
      </c>
      <c r="E2891" s="374"/>
      <c r="F2891" s="375" t="str">
        <f>IF(B2891&gt;0,(B2891-B2892)/B2892,"")</f>
        <v/>
      </c>
      <c r="G2891" s="355"/>
      <c r="H2891" s="355"/>
      <c r="I2891" s="355"/>
      <c r="J2891" s="355"/>
    </row>
    <row r="2892" spans="1:10" ht="21.75" thickBot="1" x14ac:dyDescent="0.4">
      <c r="A2892" s="368" t="s">
        <v>293</v>
      </c>
      <c r="B2892" s="381"/>
      <c r="C2892" s="372"/>
      <c r="D2892" s="382"/>
      <c r="E2892" s="372"/>
      <c r="F2892" s="380"/>
      <c r="G2892" s="355"/>
      <c r="H2892" s="355"/>
      <c r="I2892" s="355"/>
      <c r="J2892" s="355"/>
    </row>
    <row r="2893" spans="1:10" ht="21.75" thickBot="1" x14ac:dyDescent="0.4">
      <c r="A2893" s="368" t="s">
        <v>294</v>
      </c>
      <c r="B2893" s="381"/>
      <c r="C2893" s="372"/>
      <c r="D2893" s="368" t="s">
        <v>284</v>
      </c>
      <c r="E2893" s="374"/>
      <c r="F2893" s="375" t="str">
        <f>IF(B2893&gt;0,(B2893-B2892)/B2892,"")</f>
        <v/>
      </c>
      <c r="G2893" s="355"/>
      <c r="H2893" s="355"/>
      <c r="I2893" s="355"/>
      <c r="J2893" s="355"/>
    </row>
    <row r="2894" spans="1:10" ht="21.75" thickBot="1" x14ac:dyDescent="0.4">
      <c r="A2894" s="368" t="s">
        <v>295</v>
      </c>
      <c r="B2894" s="381"/>
      <c r="C2894" s="372"/>
      <c r="D2894" s="368" t="s">
        <v>286</v>
      </c>
      <c r="E2894" s="374"/>
      <c r="F2894" s="375" t="str">
        <f>IF(B2894&gt;0,(B2894-B2892)/B2892,"")</f>
        <v/>
      </c>
      <c r="G2894" s="355"/>
      <c r="H2894" s="355"/>
      <c r="I2894" s="355"/>
      <c r="J2894" s="355"/>
    </row>
    <row r="2895" spans="1:10" ht="21.75" thickBot="1" x14ac:dyDescent="0.4">
      <c r="A2895" s="355"/>
      <c r="B2895" s="355"/>
      <c r="C2895" s="355"/>
      <c r="D2895" s="355"/>
      <c r="E2895" s="355"/>
      <c r="F2895" s="383"/>
      <c r="G2895" s="355"/>
      <c r="H2895" s="823" t="s">
        <v>296</v>
      </c>
      <c r="I2895" s="823"/>
      <c r="J2895" s="355"/>
    </row>
    <row r="2896" spans="1:10" ht="21.75" thickBot="1" x14ac:dyDescent="0.4">
      <c r="A2896" s="368" t="s">
        <v>297</v>
      </c>
      <c r="B2896" s="820"/>
      <c r="C2896" s="821"/>
      <c r="D2896" s="821"/>
      <c r="E2896" s="821"/>
      <c r="F2896" s="821"/>
      <c r="G2896" s="822"/>
      <c r="H2896" s="819"/>
      <c r="I2896" s="819"/>
      <c r="J2896" s="355"/>
    </row>
    <row r="2897" spans="1:10" ht="21.75" thickBot="1" x14ac:dyDescent="0.4">
      <c r="A2897" s="368" t="s">
        <v>299</v>
      </c>
      <c r="B2897" s="820"/>
      <c r="C2897" s="821"/>
      <c r="D2897" s="821"/>
      <c r="E2897" s="821"/>
      <c r="F2897" s="821"/>
      <c r="G2897" s="822"/>
      <c r="H2897" s="819"/>
      <c r="I2897" s="819"/>
      <c r="J2897" s="355"/>
    </row>
    <row r="2898" spans="1:10" ht="21.75" thickBot="1" x14ac:dyDescent="0.4">
      <c r="A2898" s="368" t="s">
        <v>301</v>
      </c>
      <c r="B2898" s="820"/>
      <c r="C2898" s="821"/>
      <c r="D2898" s="821"/>
      <c r="E2898" s="821"/>
      <c r="F2898" s="821"/>
      <c r="G2898" s="822"/>
      <c r="H2898" s="819"/>
      <c r="I2898" s="819"/>
      <c r="J2898" s="355"/>
    </row>
    <row r="2899" spans="1:10" ht="21.75" thickBot="1" x14ac:dyDescent="0.4">
      <c r="A2899" s="368" t="s">
        <v>302</v>
      </c>
      <c r="B2899" s="820"/>
      <c r="C2899" s="821"/>
      <c r="D2899" s="821"/>
      <c r="E2899" s="821"/>
      <c r="F2899" s="821"/>
      <c r="G2899" s="822"/>
      <c r="H2899" s="819"/>
      <c r="I2899" s="819"/>
      <c r="J2899" s="355"/>
    </row>
    <row r="2900" spans="1:10" ht="21.75" thickBot="1" x14ac:dyDescent="0.4">
      <c r="A2900" s="368" t="s">
        <v>303</v>
      </c>
      <c r="B2900" s="820"/>
      <c r="C2900" s="821"/>
      <c r="D2900" s="821"/>
      <c r="E2900" s="821"/>
      <c r="F2900" s="821"/>
      <c r="G2900" s="822"/>
      <c r="H2900" s="819"/>
      <c r="I2900" s="819"/>
      <c r="J2900" s="355"/>
    </row>
    <row r="2901" spans="1:10" ht="21.75" thickBot="1" x14ac:dyDescent="0.4">
      <c r="A2901" s="368" t="s">
        <v>305</v>
      </c>
      <c r="B2901" s="820"/>
      <c r="C2901" s="821"/>
      <c r="D2901" s="821"/>
      <c r="E2901" s="821"/>
      <c r="F2901" s="821"/>
      <c r="G2901" s="822"/>
      <c r="H2901" s="819"/>
      <c r="I2901" s="819"/>
      <c r="J2901" s="355"/>
    </row>
    <row r="2902" spans="1:10" ht="36" x14ac:dyDescent="0.35">
      <c r="A2902" s="818" t="str">
        <f>CONCATENATE("Voluntário",J2902)</f>
        <v>Voluntário101</v>
      </c>
      <c r="B2902" s="818"/>
      <c r="C2902" s="818"/>
      <c r="D2902" s="818"/>
      <c r="E2902" s="818"/>
      <c r="F2902" s="818"/>
      <c r="G2902" s="818"/>
      <c r="H2902" s="818"/>
      <c r="I2902" s="818"/>
      <c r="J2902" s="355">
        <f>J2873+1</f>
        <v>101</v>
      </c>
    </row>
    <row r="2903" spans="1:10" ht="21" x14ac:dyDescent="0.35">
      <c r="A2903" s="355"/>
      <c r="B2903" s="355"/>
      <c r="C2903" s="355"/>
      <c r="D2903" s="355"/>
      <c r="E2903" s="355"/>
      <c r="F2903" s="355"/>
      <c r="G2903" s="355"/>
      <c r="H2903" s="355"/>
      <c r="I2903" s="355"/>
      <c r="J2903" s="355"/>
    </row>
    <row r="2904" spans="1:10" ht="21" x14ac:dyDescent="0.35">
      <c r="A2904" s="356" t="s">
        <v>271</v>
      </c>
      <c r="B2904" s="819"/>
      <c r="C2904" s="819"/>
      <c r="D2904" s="819"/>
      <c r="E2904" s="819"/>
      <c r="F2904" s="819"/>
      <c r="G2904" s="819"/>
      <c r="H2904" s="819"/>
      <c r="I2904" s="819"/>
      <c r="J2904" s="355"/>
    </row>
    <row r="2905" spans="1:10" ht="21" x14ac:dyDescent="0.35">
      <c r="A2905" s="356" t="s">
        <v>272</v>
      </c>
      <c r="B2905" s="819"/>
      <c r="C2905" s="819"/>
      <c r="D2905" s="819"/>
      <c r="E2905" s="819"/>
      <c r="F2905" s="819"/>
      <c r="G2905" s="819"/>
      <c r="H2905" s="819"/>
      <c r="I2905" s="819"/>
      <c r="J2905" s="355"/>
    </row>
    <row r="2906" spans="1:10" ht="21" x14ac:dyDescent="0.35">
      <c r="A2906" s="356" t="s">
        <v>273</v>
      </c>
      <c r="B2906" s="819"/>
      <c r="C2906" s="819"/>
      <c r="D2906" s="819"/>
      <c r="E2906" s="819"/>
      <c r="F2906" s="819"/>
      <c r="G2906" s="819"/>
      <c r="H2906" s="819"/>
      <c r="I2906" s="819"/>
      <c r="J2906" s="355"/>
    </row>
    <row r="2907" spans="1:10" ht="21.75" thickBot="1" x14ac:dyDescent="0.4">
      <c r="A2907" s="355"/>
      <c r="B2907" s="355"/>
      <c r="C2907" s="355"/>
      <c r="D2907" s="355"/>
      <c r="E2907" s="355"/>
      <c r="F2907" s="355"/>
      <c r="G2907" s="355"/>
      <c r="H2907" s="355"/>
      <c r="I2907" s="355"/>
      <c r="J2907" s="355"/>
    </row>
    <row r="2908" spans="1:10" ht="21.75" thickBot="1" x14ac:dyDescent="0.4">
      <c r="A2908" s="368" t="s">
        <v>275</v>
      </c>
      <c r="B2908" s="369"/>
      <c r="C2908" s="370"/>
      <c r="D2908" s="355"/>
      <c r="E2908" s="355"/>
      <c r="F2908" s="355"/>
      <c r="G2908" s="355"/>
      <c r="H2908" s="355"/>
      <c r="I2908" s="355"/>
      <c r="J2908" s="355"/>
    </row>
    <row r="2909" spans="1:10" ht="21.75" thickBot="1" x14ac:dyDescent="0.4">
      <c r="A2909" s="368" t="s">
        <v>276</v>
      </c>
      <c r="B2909" s="369"/>
      <c r="C2909" s="370"/>
      <c r="D2909" s="355"/>
      <c r="E2909" s="355"/>
      <c r="F2909" s="355"/>
      <c r="G2909" s="355"/>
      <c r="H2909" s="355"/>
      <c r="I2909" s="355"/>
      <c r="J2909" s="355"/>
    </row>
    <row r="2910" spans="1:10" ht="21.75" thickBot="1" x14ac:dyDescent="0.4">
      <c r="A2910" s="368" t="s">
        <v>277</v>
      </c>
      <c r="B2910" s="369"/>
      <c r="C2910" s="371"/>
      <c r="D2910" s="355"/>
      <c r="E2910" s="355"/>
      <c r="F2910" s="355"/>
      <c r="G2910" s="355"/>
      <c r="H2910" s="355"/>
      <c r="I2910" s="355"/>
      <c r="J2910" s="355"/>
    </row>
    <row r="2911" spans="1:10" ht="21.75" thickBot="1" x14ac:dyDescent="0.4">
      <c r="A2911" s="368" t="s">
        <v>278</v>
      </c>
      <c r="B2911" s="369"/>
      <c r="C2911" s="370"/>
      <c r="D2911" s="355"/>
      <c r="E2911" s="355"/>
      <c r="F2911" s="355"/>
      <c r="G2911" s="355"/>
      <c r="H2911" s="355"/>
      <c r="I2911" s="355"/>
      <c r="J2911" s="355"/>
    </row>
    <row r="2912" spans="1:10" ht="21.75" thickBot="1" x14ac:dyDescent="0.4">
      <c r="A2912" s="368" t="s">
        <v>279</v>
      </c>
      <c r="B2912" s="369"/>
      <c r="C2912" s="372"/>
      <c r="D2912" s="814" t="s">
        <v>280</v>
      </c>
      <c r="E2912" s="815"/>
      <c r="F2912" s="373" t="str">
        <f>IF(B2908&gt;0,B2912/B2908,"")</f>
        <v/>
      </c>
      <c r="G2912" s="368" t="s">
        <v>281</v>
      </c>
      <c r="H2912" s="374"/>
      <c r="I2912" s="375" t="str">
        <f>IF(B2908&gt;0,(F2912-F2913)/F2913,"")</f>
        <v/>
      </c>
      <c r="J2912" s="355"/>
    </row>
    <row r="2913" spans="1:10" ht="21.75" thickBot="1" x14ac:dyDescent="0.4">
      <c r="A2913" s="368" t="s">
        <v>282</v>
      </c>
      <c r="B2913" s="369"/>
      <c r="C2913" s="372"/>
      <c r="D2913" s="814" t="s">
        <v>280</v>
      </c>
      <c r="E2913" s="815"/>
      <c r="F2913" s="373" t="str">
        <f>IF(B2909&gt;0,B2913/B2909,"")</f>
        <v/>
      </c>
      <c r="G2913" s="376"/>
      <c r="H2913" s="377"/>
      <c r="I2913" s="378"/>
      <c r="J2913" s="355"/>
    </row>
    <row r="2914" spans="1:10" ht="21.75" thickBot="1" x14ac:dyDescent="0.4">
      <c r="A2914" s="368" t="s">
        <v>283</v>
      </c>
      <c r="B2914" s="369"/>
      <c r="C2914" s="372"/>
      <c r="D2914" s="814" t="s">
        <v>280</v>
      </c>
      <c r="E2914" s="815"/>
      <c r="F2914" s="373" t="str">
        <f>IF(B2910&gt;0,B2914/B2910,"")</f>
        <v/>
      </c>
      <c r="G2914" s="368" t="s">
        <v>284</v>
      </c>
      <c r="H2914" s="374"/>
      <c r="I2914" s="375" t="str">
        <f>IF(B2909&gt;0,(F2914-F2913)/F2913,"")</f>
        <v/>
      </c>
      <c r="J2914" s="355"/>
    </row>
    <row r="2915" spans="1:10" ht="21.75" thickBot="1" x14ac:dyDescent="0.4">
      <c r="A2915" s="368" t="s">
        <v>285</v>
      </c>
      <c r="B2915" s="369"/>
      <c r="C2915" s="372"/>
      <c r="D2915" s="814" t="s">
        <v>280</v>
      </c>
      <c r="E2915" s="815"/>
      <c r="F2915" s="373" t="str">
        <f>IF(B2911&gt;0,B2915/B2911,"")</f>
        <v/>
      </c>
      <c r="G2915" s="368" t="s">
        <v>286</v>
      </c>
      <c r="H2915" s="374"/>
      <c r="I2915" s="375" t="str">
        <f>IF(B2910&gt;0,(F2915-F2913)/F2913,"")</f>
        <v/>
      </c>
      <c r="J2915" s="355"/>
    </row>
    <row r="2916" spans="1:10" ht="21.75" thickBot="1" x14ac:dyDescent="0.4">
      <c r="A2916" s="368" t="s">
        <v>287</v>
      </c>
      <c r="B2916" s="369"/>
      <c r="C2916" s="372"/>
      <c r="D2916" s="814" t="s">
        <v>288</v>
      </c>
      <c r="E2916" s="815"/>
      <c r="F2916" s="373" t="str">
        <f>IF(B2912&gt;0,B2916/B2908,"")</f>
        <v/>
      </c>
      <c r="G2916" s="368" t="s">
        <v>281</v>
      </c>
      <c r="H2916" s="374"/>
      <c r="I2916" s="375" t="str">
        <f>IF(B2912&gt;0,(F2916-F2917)/F2917,"")</f>
        <v/>
      </c>
      <c r="J2916" s="355"/>
    </row>
    <row r="2917" spans="1:10" ht="21.75" thickBot="1" x14ac:dyDescent="0.4">
      <c r="A2917" s="368" t="s">
        <v>289</v>
      </c>
      <c r="B2917" s="369"/>
      <c r="C2917" s="372"/>
      <c r="D2917" s="816" t="s">
        <v>288</v>
      </c>
      <c r="E2917" s="817"/>
      <c r="F2917" s="373" t="str">
        <f>IF(B2913&gt;0,B2917/B2909,"")</f>
        <v/>
      </c>
      <c r="G2917" s="379"/>
      <c r="H2917" s="372"/>
      <c r="I2917" s="380"/>
      <c r="J2917" s="355"/>
    </row>
    <row r="2918" spans="1:10" ht="21.75" thickBot="1" x14ac:dyDescent="0.4">
      <c r="A2918" s="368" t="s">
        <v>290</v>
      </c>
      <c r="B2918" s="369"/>
      <c r="C2918" s="372"/>
      <c r="D2918" s="814" t="s">
        <v>288</v>
      </c>
      <c r="E2918" s="815"/>
      <c r="F2918" s="373" t="str">
        <f>IF(B2914&gt;0,B2918/B2910,"")</f>
        <v/>
      </c>
      <c r="G2918" s="368" t="s">
        <v>284</v>
      </c>
      <c r="H2918" s="374"/>
      <c r="I2918" s="375" t="str">
        <f>IF(B2913&gt;0,(F2918-F2917)/F2917,"")</f>
        <v/>
      </c>
      <c r="J2918" s="355"/>
    </row>
    <row r="2919" spans="1:10" ht="21.75" thickBot="1" x14ac:dyDescent="0.4">
      <c r="A2919" s="368" t="s">
        <v>291</v>
      </c>
      <c r="B2919" s="369"/>
      <c r="C2919" s="372"/>
      <c r="D2919" s="814" t="s">
        <v>288</v>
      </c>
      <c r="E2919" s="815"/>
      <c r="F2919" s="373" t="str">
        <f>IF(B2915&gt;0,B2919/B2911,"")</f>
        <v/>
      </c>
      <c r="G2919" s="368" t="s">
        <v>286</v>
      </c>
      <c r="H2919" s="374"/>
      <c r="I2919" s="375" t="str">
        <f>IF(B2914&gt;0,(F2919-F2917)/F2917,"")</f>
        <v/>
      </c>
      <c r="J2919" s="355"/>
    </row>
    <row r="2920" spans="1:10" ht="21.75" thickBot="1" x14ac:dyDescent="0.4">
      <c r="A2920" s="368" t="s">
        <v>292</v>
      </c>
      <c r="B2920" s="381"/>
      <c r="C2920" s="372"/>
      <c r="D2920" s="368" t="s">
        <v>281</v>
      </c>
      <c r="E2920" s="374"/>
      <c r="F2920" s="375" t="str">
        <f>IF(B2920&gt;0,(B2920-B2921)/B2921,"")</f>
        <v/>
      </c>
      <c r="G2920" s="355"/>
      <c r="H2920" s="355"/>
      <c r="I2920" s="355"/>
      <c r="J2920" s="355"/>
    </row>
    <row r="2921" spans="1:10" ht="21.75" thickBot="1" x14ac:dyDescent="0.4">
      <c r="A2921" s="368" t="s">
        <v>293</v>
      </c>
      <c r="B2921" s="381"/>
      <c r="C2921" s="372"/>
      <c r="D2921" s="382"/>
      <c r="E2921" s="372"/>
      <c r="F2921" s="380"/>
      <c r="G2921" s="355"/>
      <c r="H2921" s="355"/>
      <c r="I2921" s="355"/>
      <c r="J2921" s="355"/>
    </row>
    <row r="2922" spans="1:10" ht="21.75" thickBot="1" x14ac:dyDescent="0.4">
      <c r="A2922" s="368" t="s">
        <v>294</v>
      </c>
      <c r="B2922" s="381"/>
      <c r="C2922" s="372"/>
      <c r="D2922" s="368" t="s">
        <v>284</v>
      </c>
      <c r="E2922" s="374"/>
      <c r="F2922" s="375" t="str">
        <f>IF(B2922&gt;0,(B2922-B2921)/B2921,"")</f>
        <v/>
      </c>
      <c r="G2922" s="355"/>
      <c r="H2922" s="355"/>
      <c r="I2922" s="355"/>
      <c r="J2922" s="355"/>
    </row>
    <row r="2923" spans="1:10" ht="21.75" thickBot="1" x14ac:dyDescent="0.4">
      <c r="A2923" s="368" t="s">
        <v>295</v>
      </c>
      <c r="B2923" s="381"/>
      <c r="C2923" s="372"/>
      <c r="D2923" s="368" t="s">
        <v>286</v>
      </c>
      <c r="E2923" s="374"/>
      <c r="F2923" s="375" t="str">
        <f>IF(B2923&gt;0,(B2923-B2921)/B2921,"")</f>
        <v/>
      </c>
      <c r="G2923" s="355"/>
      <c r="H2923" s="355"/>
      <c r="I2923" s="355"/>
      <c r="J2923" s="355"/>
    </row>
    <row r="2924" spans="1:10" ht="21.75" thickBot="1" x14ac:dyDescent="0.4">
      <c r="A2924" s="355"/>
      <c r="B2924" s="355"/>
      <c r="C2924" s="355"/>
      <c r="D2924" s="355"/>
      <c r="E2924" s="355"/>
      <c r="F2924" s="383"/>
      <c r="G2924" s="355"/>
      <c r="H2924" s="823" t="s">
        <v>296</v>
      </c>
      <c r="I2924" s="823"/>
      <c r="J2924" s="355"/>
    </row>
    <row r="2925" spans="1:10" ht="21.75" thickBot="1" x14ac:dyDescent="0.4">
      <c r="A2925" s="368" t="s">
        <v>297</v>
      </c>
      <c r="B2925" s="820"/>
      <c r="C2925" s="821"/>
      <c r="D2925" s="821"/>
      <c r="E2925" s="821"/>
      <c r="F2925" s="821"/>
      <c r="G2925" s="822"/>
      <c r="H2925" s="819"/>
      <c r="I2925" s="819"/>
      <c r="J2925" s="355"/>
    </row>
    <row r="2926" spans="1:10" ht="21.75" thickBot="1" x14ac:dyDescent="0.4">
      <c r="A2926" s="368" t="s">
        <v>299</v>
      </c>
      <c r="B2926" s="820"/>
      <c r="C2926" s="821"/>
      <c r="D2926" s="821"/>
      <c r="E2926" s="821"/>
      <c r="F2926" s="821"/>
      <c r="G2926" s="822"/>
      <c r="H2926" s="819"/>
      <c r="I2926" s="819"/>
      <c r="J2926" s="355"/>
    </row>
    <row r="2927" spans="1:10" ht="21.75" thickBot="1" x14ac:dyDescent="0.4">
      <c r="A2927" s="368" t="s">
        <v>301</v>
      </c>
      <c r="B2927" s="820"/>
      <c r="C2927" s="821"/>
      <c r="D2927" s="821"/>
      <c r="E2927" s="821"/>
      <c r="F2927" s="821"/>
      <c r="G2927" s="822"/>
      <c r="H2927" s="819"/>
      <c r="I2927" s="819"/>
      <c r="J2927" s="355"/>
    </row>
    <row r="2928" spans="1:10" ht="21.75" thickBot="1" x14ac:dyDescent="0.4">
      <c r="A2928" s="368" t="s">
        <v>302</v>
      </c>
      <c r="B2928" s="820"/>
      <c r="C2928" s="821"/>
      <c r="D2928" s="821"/>
      <c r="E2928" s="821"/>
      <c r="F2928" s="821"/>
      <c r="G2928" s="822"/>
      <c r="H2928" s="819"/>
      <c r="I2928" s="819"/>
      <c r="J2928" s="355"/>
    </row>
    <row r="2929" spans="1:10" ht="21.75" thickBot="1" x14ac:dyDescent="0.4">
      <c r="A2929" s="368" t="s">
        <v>303</v>
      </c>
      <c r="B2929" s="820"/>
      <c r="C2929" s="821"/>
      <c r="D2929" s="821"/>
      <c r="E2929" s="821"/>
      <c r="F2929" s="821"/>
      <c r="G2929" s="822"/>
      <c r="H2929" s="819"/>
      <c r="I2929" s="819"/>
      <c r="J2929" s="355"/>
    </row>
    <row r="2930" spans="1:10" ht="21.75" thickBot="1" x14ac:dyDescent="0.4">
      <c r="A2930" s="368" t="s">
        <v>305</v>
      </c>
      <c r="B2930" s="820"/>
      <c r="C2930" s="821"/>
      <c r="D2930" s="821"/>
      <c r="E2930" s="821"/>
      <c r="F2930" s="821"/>
      <c r="G2930" s="822"/>
      <c r="H2930" s="819"/>
      <c r="I2930" s="819"/>
      <c r="J2930" s="355"/>
    </row>
    <row r="2931" spans="1:10" ht="36" x14ac:dyDescent="0.35">
      <c r="A2931" s="818" t="str">
        <f>CONCATENATE("Voluntário",J2931)</f>
        <v>Voluntário102</v>
      </c>
      <c r="B2931" s="818"/>
      <c r="C2931" s="818"/>
      <c r="D2931" s="818"/>
      <c r="E2931" s="818"/>
      <c r="F2931" s="818"/>
      <c r="G2931" s="818"/>
      <c r="H2931" s="818"/>
      <c r="I2931" s="818"/>
      <c r="J2931" s="355">
        <f>J2902+1</f>
        <v>102</v>
      </c>
    </row>
    <row r="2932" spans="1:10" ht="21" x14ac:dyDescent="0.35">
      <c r="A2932" s="355"/>
      <c r="B2932" s="355"/>
      <c r="C2932" s="355"/>
      <c r="D2932" s="355"/>
      <c r="E2932" s="355"/>
      <c r="F2932" s="355"/>
      <c r="G2932" s="355"/>
      <c r="H2932" s="355"/>
      <c r="I2932" s="355"/>
      <c r="J2932" s="355"/>
    </row>
    <row r="2933" spans="1:10" ht="21" x14ac:dyDescent="0.35">
      <c r="A2933" s="356" t="s">
        <v>271</v>
      </c>
      <c r="B2933" s="819"/>
      <c r="C2933" s="819"/>
      <c r="D2933" s="819"/>
      <c r="E2933" s="819"/>
      <c r="F2933" s="819"/>
      <c r="G2933" s="819"/>
      <c r="H2933" s="819"/>
      <c r="I2933" s="819"/>
      <c r="J2933" s="355"/>
    </row>
    <row r="2934" spans="1:10" ht="21" x14ac:dyDescent="0.35">
      <c r="A2934" s="356" t="s">
        <v>272</v>
      </c>
      <c r="B2934" s="819"/>
      <c r="C2934" s="819"/>
      <c r="D2934" s="819"/>
      <c r="E2934" s="819"/>
      <c r="F2934" s="819"/>
      <c r="G2934" s="819"/>
      <c r="H2934" s="819"/>
      <c r="I2934" s="819"/>
      <c r="J2934" s="355"/>
    </row>
    <row r="2935" spans="1:10" ht="21" x14ac:dyDescent="0.35">
      <c r="A2935" s="356" t="s">
        <v>273</v>
      </c>
      <c r="B2935" s="819"/>
      <c r="C2935" s="819"/>
      <c r="D2935" s="819"/>
      <c r="E2935" s="819"/>
      <c r="F2935" s="819"/>
      <c r="G2935" s="819"/>
      <c r="H2935" s="819"/>
      <c r="I2935" s="819"/>
      <c r="J2935" s="355"/>
    </row>
    <row r="2936" spans="1:10" ht="21.75" thickBot="1" x14ac:dyDescent="0.4">
      <c r="A2936" s="355"/>
      <c r="B2936" s="355"/>
      <c r="C2936" s="355"/>
      <c r="D2936" s="355"/>
      <c r="E2936" s="355"/>
      <c r="F2936" s="355"/>
      <c r="G2936" s="355"/>
      <c r="H2936" s="355"/>
      <c r="I2936" s="355"/>
      <c r="J2936" s="355"/>
    </row>
    <row r="2937" spans="1:10" ht="21.75" thickBot="1" x14ac:dyDescent="0.4">
      <c r="A2937" s="368" t="s">
        <v>275</v>
      </c>
      <c r="B2937" s="369"/>
      <c r="C2937" s="370"/>
      <c r="D2937" s="355"/>
      <c r="E2937" s="355"/>
      <c r="F2937" s="355"/>
      <c r="G2937" s="355"/>
      <c r="H2937" s="355"/>
      <c r="I2937" s="355"/>
      <c r="J2937" s="355"/>
    </row>
    <row r="2938" spans="1:10" ht="21.75" thickBot="1" x14ac:dyDescent="0.4">
      <c r="A2938" s="368" t="s">
        <v>276</v>
      </c>
      <c r="B2938" s="369"/>
      <c r="C2938" s="370"/>
      <c r="D2938" s="355"/>
      <c r="E2938" s="355"/>
      <c r="F2938" s="355"/>
      <c r="G2938" s="355"/>
      <c r="H2938" s="355"/>
      <c r="I2938" s="355"/>
      <c r="J2938" s="355"/>
    </row>
    <row r="2939" spans="1:10" ht="21.75" thickBot="1" x14ac:dyDescent="0.4">
      <c r="A2939" s="368" t="s">
        <v>277</v>
      </c>
      <c r="B2939" s="369"/>
      <c r="C2939" s="371"/>
      <c r="D2939" s="355"/>
      <c r="E2939" s="355"/>
      <c r="F2939" s="355"/>
      <c r="G2939" s="355"/>
      <c r="H2939" s="355"/>
      <c r="I2939" s="355"/>
      <c r="J2939" s="355"/>
    </row>
    <row r="2940" spans="1:10" ht="21.75" thickBot="1" x14ac:dyDescent="0.4">
      <c r="A2940" s="368" t="s">
        <v>278</v>
      </c>
      <c r="B2940" s="369"/>
      <c r="C2940" s="370"/>
      <c r="D2940" s="355"/>
      <c r="E2940" s="355"/>
      <c r="F2940" s="355"/>
      <c r="G2940" s="355"/>
      <c r="H2940" s="355"/>
      <c r="I2940" s="355"/>
      <c r="J2940" s="355"/>
    </row>
    <row r="2941" spans="1:10" ht="21.75" thickBot="1" x14ac:dyDescent="0.4">
      <c r="A2941" s="368" t="s">
        <v>279</v>
      </c>
      <c r="B2941" s="369"/>
      <c r="C2941" s="372"/>
      <c r="D2941" s="814" t="s">
        <v>280</v>
      </c>
      <c r="E2941" s="815"/>
      <c r="F2941" s="373" t="str">
        <f>IF(B2937&gt;0,B2941/B2937,"")</f>
        <v/>
      </c>
      <c r="G2941" s="368" t="s">
        <v>281</v>
      </c>
      <c r="H2941" s="374"/>
      <c r="I2941" s="375" t="str">
        <f>IF(B2937&gt;0,(F2941-F2942)/F2942,"")</f>
        <v/>
      </c>
      <c r="J2941" s="355"/>
    </row>
    <row r="2942" spans="1:10" ht="21.75" thickBot="1" x14ac:dyDescent="0.4">
      <c r="A2942" s="368" t="s">
        <v>282</v>
      </c>
      <c r="B2942" s="369"/>
      <c r="C2942" s="372"/>
      <c r="D2942" s="814" t="s">
        <v>280</v>
      </c>
      <c r="E2942" s="815"/>
      <c r="F2942" s="373" t="str">
        <f>IF(B2938&gt;0,B2942/B2938,"")</f>
        <v/>
      </c>
      <c r="G2942" s="376"/>
      <c r="H2942" s="377"/>
      <c r="I2942" s="378"/>
      <c r="J2942" s="355"/>
    </row>
    <row r="2943" spans="1:10" ht="21.75" thickBot="1" x14ac:dyDescent="0.4">
      <c r="A2943" s="368" t="s">
        <v>283</v>
      </c>
      <c r="B2943" s="369"/>
      <c r="C2943" s="372"/>
      <c r="D2943" s="814" t="s">
        <v>280</v>
      </c>
      <c r="E2943" s="815"/>
      <c r="F2943" s="373" t="str">
        <f>IF(B2939&gt;0,B2943/B2939,"")</f>
        <v/>
      </c>
      <c r="G2943" s="368" t="s">
        <v>284</v>
      </c>
      <c r="H2943" s="374"/>
      <c r="I2943" s="375" t="str">
        <f>IF(B2938&gt;0,(F2943-F2942)/F2942,"")</f>
        <v/>
      </c>
      <c r="J2943" s="355"/>
    </row>
    <row r="2944" spans="1:10" ht="21.75" thickBot="1" x14ac:dyDescent="0.4">
      <c r="A2944" s="368" t="s">
        <v>285</v>
      </c>
      <c r="B2944" s="369"/>
      <c r="C2944" s="372"/>
      <c r="D2944" s="814" t="s">
        <v>280</v>
      </c>
      <c r="E2944" s="815"/>
      <c r="F2944" s="373" t="str">
        <f>IF(B2940&gt;0,B2944/B2940,"")</f>
        <v/>
      </c>
      <c r="G2944" s="368" t="s">
        <v>286</v>
      </c>
      <c r="H2944" s="374"/>
      <c r="I2944" s="375" t="str">
        <f>IF(B2939&gt;0,(F2944-F2942)/F2942,"")</f>
        <v/>
      </c>
      <c r="J2944" s="355"/>
    </row>
    <row r="2945" spans="1:10" ht="21.75" thickBot="1" x14ac:dyDescent="0.4">
      <c r="A2945" s="368" t="s">
        <v>287</v>
      </c>
      <c r="B2945" s="369"/>
      <c r="C2945" s="372"/>
      <c r="D2945" s="814" t="s">
        <v>288</v>
      </c>
      <c r="E2945" s="815"/>
      <c r="F2945" s="373" t="str">
        <f>IF(B2941&gt;0,B2945/B2937,"")</f>
        <v/>
      </c>
      <c r="G2945" s="368" t="s">
        <v>281</v>
      </c>
      <c r="H2945" s="374"/>
      <c r="I2945" s="375" t="str">
        <f>IF(B2941&gt;0,(F2945-F2946)/F2946,"")</f>
        <v/>
      </c>
      <c r="J2945" s="355"/>
    </row>
    <row r="2946" spans="1:10" ht="21.75" thickBot="1" x14ac:dyDescent="0.4">
      <c r="A2946" s="368" t="s">
        <v>289</v>
      </c>
      <c r="B2946" s="369"/>
      <c r="C2946" s="372"/>
      <c r="D2946" s="816" t="s">
        <v>288</v>
      </c>
      <c r="E2946" s="817"/>
      <c r="F2946" s="373" t="str">
        <f>IF(B2942&gt;0,B2946/B2938,"")</f>
        <v/>
      </c>
      <c r="G2946" s="379"/>
      <c r="H2946" s="372"/>
      <c r="I2946" s="380"/>
      <c r="J2946" s="355"/>
    </row>
    <row r="2947" spans="1:10" ht="21.75" thickBot="1" x14ac:dyDescent="0.4">
      <c r="A2947" s="368" t="s">
        <v>290</v>
      </c>
      <c r="B2947" s="369"/>
      <c r="C2947" s="372"/>
      <c r="D2947" s="814" t="s">
        <v>288</v>
      </c>
      <c r="E2947" s="815"/>
      <c r="F2947" s="373" t="str">
        <f>IF(B2943&gt;0,B2947/B2939,"")</f>
        <v/>
      </c>
      <c r="G2947" s="368" t="s">
        <v>284</v>
      </c>
      <c r="H2947" s="374"/>
      <c r="I2947" s="375" t="str">
        <f>IF(B2942&gt;0,(F2947-F2946)/F2946,"")</f>
        <v/>
      </c>
      <c r="J2947" s="355"/>
    </row>
    <row r="2948" spans="1:10" ht="21.75" thickBot="1" x14ac:dyDescent="0.4">
      <c r="A2948" s="368" t="s">
        <v>291</v>
      </c>
      <c r="B2948" s="369"/>
      <c r="C2948" s="372"/>
      <c r="D2948" s="814" t="s">
        <v>288</v>
      </c>
      <c r="E2948" s="815"/>
      <c r="F2948" s="373" t="str">
        <f>IF(B2944&gt;0,B2948/B2940,"")</f>
        <v/>
      </c>
      <c r="G2948" s="368" t="s">
        <v>286</v>
      </c>
      <c r="H2948" s="374"/>
      <c r="I2948" s="375" t="str">
        <f>IF(B2943&gt;0,(F2948-F2946)/F2946,"")</f>
        <v/>
      </c>
      <c r="J2948" s="355"/>
    </row>
    <row r="2949" spans="1:10" ht="21.75" thickBot="1" x14ac:dyDescent="0.4">
      <c r="A2949" s="368" t="s">
        <v>292</v>
      </c>
      <c r="B2949" s="381"/>
      <c r="C2949" s="372"/>
      <c r="D2949" s="368" t="s">
        <v>281</v>
      </c>
      <c r="E2949" s="374"/>
      <c r="F2949" s="375" t="str">
        <f>IF(B2949&gt;0,(B2949-B2950)/B2950,"")</f>
        <v/>
      </c>
      <c r="G2949" s="355"/>
      <c r="H2949" s="355"/>
      <c r="I2949" s="355"/>
      <c r="J2949" s="355"/>
    </row>
    <row r="2950" spans="1:10" ht="21.75" thickBot="1" x14ac:dyDescent="0.4">
      <c r="A2950" s="368" t="s">
        <v>293</v>
      </c>
      <c r="B2950" s="381"/>
      <c r="C2950" s="372"/>
      <c r="D2950" s="382"/>
      <c r="E2950" s="372"/>
      <c r="F2950" s="380"/>
      <c r="G2950" s="355"/>
      <c r="H2950" s="355"/>
      <c r="I2950" s="355"/>
      <c r="J2950" s="355"/>
    </row>
    <row r="2951" spans="1:10" ht="21.75" thickBot="1" x14ac:dyDescent="0.4">
      <c r="A2951" s="368" t="s">
        <v>294</v>
      </c>
      <c r="B2951" s="381"/>
      <c r="C2951" s="372"/>
      <c r="D2951" s="368" t="s">
        <v>284</v>
      </c>
      <c r="E2951" s="374"/>
      <c r="F2951" s="375" t="str">
        <f>IF(B2951&gt;0,(B2951-B2950)/B2950,"")</f>
        <v/>
      </c>
      <c r="G2951" s="355"/>
      <c r="H2951" s="355"/>
      <c r="I2951" s="355"/>
      <c r="J2951" s="355"/>
    </row>
    <row r="2952" spans="1:10" ht="21.75" thickBot="1" x14ac:dyDescent="0.4">
      <c r="A2952" s="368" t="s">
        <v>295</v>
      </c>
      <c r="B2952" s="381"/>
      <c r="C2952" s="372"/>
      <c r="D2952" s="368" t="s">
        <v>286</v>
      </c>
      <c r="E2952" s="374"/>
      <c r="F2952" s="375" t="str">
        <f>IF(B2952&gt;0,(B2952-B2950)/B2950,"")</f>
        <v/>
      </c>
      <c r="G2952" s="355"/>
      <c r="H2952" s="355"/>
      <c r="I2952" s="355"/>
      <c r="J2952" s="355"/>
    </row>
    <row r="2953" spans="1:10" ht="21.75" thickBot="1" x14ac:dyDescent="0.4">
      <c r="A2953" s="355"/>
      <c r="B2953" s="355"/>
      <c r="C2953" s="355"/>
      <c r="D2953" s="355"/>
      <c r="E2953" s="355"/>
      <c r="F2953" s="383"/>
      <c r="G2953" s="355"/>
      <c r="H2953" s="823" t="s">
        <v>296</v>
      </c>
      <c r="I2953" s="823"/>
      <c r="J2953" s="355"/>
    </row>
    <row r="2954" spans="1:10" ht="21.75" thickBot="1" x14ac:dyDescent="0.4">
      <c r="A2954" s="368" t="s">
        <v>297</v>
      </c>
      <c r="B2954" s="820"/>
      <c r="C2954" s="821"/>
      <c r="D2954" s="821"/>
      <c r="E2954" s="821"/>
      <c r="F2954" s="821"/>
      <c r="G2954" s="822"/>
      <c r="H2954" s="819"/>
      <c r="I2954" s="819"/>
      <c r="J2954" s="355"/>
    </row>
    <row r="2955" spans="1:10" ht="21.75" thickBot="1" x14ac:dyDescent="0.4">
      <c r="A2955" s="368" t="s">
        <v>299</v>
      </c>
      <c r="B2955" s="820"/>
      <c r="C2955" s="821"/>
      <c r="D2955" s="821"/>
      <c r="E2955" s="821"/>
      <c r="F2955" s="821"/>
      <c r="G2955" s="822"/>
      <c r="H2955" s="819"/>
      <c r="I2955" s="819"/>
      <c r="J2955" s="355"/>
    </row>
    <row r="2956" spans="1:10" ht="21.75" thickBot="1" x14ac:dyDescent="0.4">
      <c r="A2956" s="368" t="s">
        <v>301</v>
      </c>
      <c r="B2956" s="820"/>
      <c r="C2956" s="821"/>
      <c r="D2956" s="821"/>
      <c r="E2956" s="821"/>
      <c r="F2956" s="821"/>
      <c r="G2956" s="822"/>
      <c r="H2956" s="819"/>
      <c r="I2956" s="819"/>
      <c r="J2956" s="355"/>
    </row>
    <row r="2957" spans="1:10" ht="21.75" thickBot="1" x14ac:dyDescent="0.4">
      <c r="A2957" s="368" t="s">
        <v>302</v>
      </c>
      <c r="B2957" s="820"/>
      <c r="C2957" s="821"/>
      <c r="D2957" s="821"/>
      <c r="E2957" s="821"/>
      <c r="F2957" s="821"/>
      <c r="G2957" s="822"/>
      <c r="H2957" s="819"/>
      <c r="I2957" s="819"/>
      <c r="J2957" s="355"/>
    </row>
    <row r="2958" spans="1:10" ht="21.75" thickBot="1" x14ac:dyDescent="0.4">
      <c r="A2958" s="368" t="s">
        <v>303</v>
      </c>
      <c r="B2958" s="820"/>
      <c r="C2958" s="821"/>
      <c r="D2958" s="821"/>
      <c r="E2958" s="821"/>
      <c r="F2958" s="821"/>
      <c r="G2958" s="822"/>
      <c r="H2958" s="819"/>
      <c r="I2958" s="819"/>
      <c r="J2958" s="355"/>
    </row>
    <row r="2959" spans="1:10" ht="21.75" thickBot="1" x14ac:dyDescent="0.4">
      <c r="A2959" s="368" t="s">
        <v>305</v>
      </c>
      <c r="B2959" s="820"/>
      <c r="C2959" s="821"/>
      <c r="D2959" s="821"/>
      <c r="E2959" s="821"/>
      <c r="F2959" s="821"/>
      <c r="G2959" s="822"/>
      <c r="H2959" s="819"/>
      <c r="I2959" s="819"/>
      <c r="J2959" s="355"/>
    </row>
    <row r="2960" spans="1:10" ht="36" x14ac:dyDescent="0.35">
      <c r="A2960" s="818" t="str">
        <f>CONCATENATE("Voluntário",J2960)</f>
        <v>Voluntário103</v>
      </c>
      <c r="B2960" s="818"/>
      <c r="C2960" s="818"/>
      <c r="D2960" s="818"/>
      <c r="E2960" s="818"/>
      <c r="F2960" s="818"/>
      <c r="G2960" s="818"/>
      <c r="H2960" s="818"/>
      <c r="I2960" s="818"/>
      <c r="J2960" s="355">
        <f>J2931+1</f>
        <v>103</v>
      </c>
    </row>
    <row r="2961" spans="1:10" ht="21" x14ac:dyDescent="0.35">
      <c r="A2961" s="355"/>
      <c r="B2961" s="355"/>
      <c r="C2961" s="355"/>
      <c r="D2961" s="355"/>
      <c r="E2961" s="355"/>
      <c r="F2961" s="355"/>
      <c r="G2961" s="355"/>
      <c r="H2961" s="355"/>
      <c r="I2961" s="355"/>
      <c r="J2961" s="355"/>
    </row>
    <row r="2962" spans="1:10" ht="21" x14ac:dyDescent="0.35">
      <c r="A2962" s="356" t="s">
        <v>271</v>
      </c>
      <c r="B2962" s="819"/>
      <c r="C2962" s="819"/>
      <c r="D2962" s="819"/>
      <c r="E2962" s="819"/>
      <c r="F2962" s="819"/>
      <c r="G2962" s="819"/>
      <c r="H2962" s="819"/>
      <c r="I2962" s="819"/>
      <c r="J2962" s="355"/>
    </row>
    <row r="2963" spans="1:10" ht="21" x14ac:dyDescent="0.35">
      <c r="A2963" s="356" t="s">
        <v>272</v>
      </c>
      <c r="B2963" s="819"/>
      <c r="C2963" s="819"/>
      <c r="D2963" s="819"/>
      <c r="E2963" s="819"/>
      <c r="F2963" s="819"/>
      <c r="G2963" s="819"/>
      <c r="H2963" s="819"/>
      <c r="I2963" s="819"/>
      <c r="J2963" s="355"/>
    </row>
    <row r="2964" spans="1:10" ht="21" x14ac:dyDescent="0.35">
      <c r="A2964" s="356" t="s">
        <v>273</v>
      </c>
      <c r="B2964" s="819"/>
      <c r="C2964" s="819"/>
      <c r="D2964" s="819"/>
      <c r="E2964" s="819"/>
      <c r="F2964" s="819"/>
      <c r="G2964" s="819"/>
      <c r="H2964" s="819"/>
      <c r="I2964" s="819"/>
      <c r="J2964" s="355"/>
    </row>
    <row r="2965" spans="1:10" ht="21.75" thickBot="1" x14ac:dyDescent="0.4">
      <c r="A2965" s="355"/>
      <c r="B2965" s="355"/>
      <c r="C2965" s="355"/>
      <c r="D2965" s="355"/>
      <c r="E2965" s="355"/>
      <c r="F2965" s="355"/>
      <c r="G2965" s="355"/>
      <c r="H2965" s="355"/>
      <c r="I2965" s="355"/>
      <c r="J2965" s="355"/>
    </row>
    <row r="2966" spans="1:10" ht="21.75" thickBot="1" x14ac:dyDescent="0.4">
      <c r="A2966" s="368" t="s">
        <v>275</v>
      </c>
      <c r="B2966" s="369"/>
      <c r="C2966" s="370"/>
      <c r="D2966" s="355"/>
      <c r="E2966" s="355"/>
      <c r="F2966" s="355"/>
      <c r="G2966" s="355"/>
      <c r="H2966" s="355"/>
      <c r="I2966" s="355"/>
      <c r="J2966" s="355"/>
    </row>
    <row r="2967" spans="1:10" ht="21.75" thickBot="1" x14ac:dyDescent="0.4">
      <c r="A2967" s="368" t="s">
        <v>276</v>
      </c>
      <c r="B2967" s="369"/>
      <c r="C2967" s="370"/>
      <c r="D2967" s="355"/>
      <c r="E2967" s="355"/>
      <c r="F2967" s="355"/>
      <c r="G2967" s="355"/>
      <c r="H2967" s="355"/>
      <c r="I2967" s="355"/>
      <c r="J2967" s="355"/>
    </row>
    <row r="2968" spans="1:10" ht="21.75" thickBot="1" x14ac:dyDescent="0.4">
      <c r="A2968" s="368" t="s">
        <v>277</v>
      </c>
      <c r="B2968" s="369"/>
      <c r="C2968" s="371"/>
      <c r="D2968" s="355"/>
      <c r="E2968" s="355"/>
      <c r="F2968" s="355"/>
      <c r="G2968" s="355"/>
      <c r="H2968" s="355"/>
      <c r="I2968" s="355"/>
      <c r="J2968" s="355"/>
    </row>
    <row r="2969" spans="1:10" ht="21.75" thickBot="1" x14ac:dyDescent="0.4">
      <c r="A2969" s="368" t="s">
        <v>278</v>
      </c>
      <c r="B2969" s="369"/>
      <c r="C2969" s="370"/>
      <c r="D2969" s="355"/>
      <c r="E2969" s="355"/>
      <c r="F2969" s="355"/>
      <c r="G2969" s="355"/>
      <c r="H2969" s="355"/>
      <c r="I2969" s="355"/>
      <c r="J2969" s="355"/>
    </row>
    <row r="2970" spans="1:10" ht="21.75" thickBot="1" x14ac:dyDescent="0.4">
      <c r="A2970" s="368" t="s">
        <v>279</v>
      </c>
      <c r="B2970" s="369"/>
      <c r="C2970" s="372"/>
      <c r="D2970" s="814" t="s">
        <v>280</v>
      </c>
      <c r="E2970" s="815"/>
      <c r="F2970" s="373" t="str">
        <f>IF(B2966&gt;0,B2970/B2966,"")</f>
        <v/>
      </c>
      <c r="G2970" s="368" t="s">
        <v>281</v>
      </c>
      <c r="H2970" s="374"/>
      <c r="I2970" s="375" t="str">
        <f>IF(B2966&gt;0,(F2970-F2971)/F2971,"")</f>
        <v/>
      </c>
      <c r="J2970" s="355"/>
    </row>
    <row r="2971" spans="1:10" ht="21.75" thickBot="1" x14ac:dyDescent="0.4">
      <c r="A2971" s="368" t="s">
        <v>282</v>
      </c>
      <c r="B2971" s="369"/>
      <c r="C2971" s="372"/>
      <c r="D2971" s="814" t="s">
        <v>280</v>
      </c>
      <c r="E2971" s="815"/>
      <c r="F2971" s="373" t="str">
        <f>IF(B2967&gt;0,B2971/B2967,"")</f>
        <v/>
      </c>
      <c r="G2971" s="376"/>
      <c r="H2971" s="377"/>
      <c r="I2971" s="378"/>
      <c r="J2971" s="355"/>
    </row>
    <row r="2972" spans="1:10" ht="21.75" thickBot="1" x14ac:dyDescent="0.4">
      <c r="A2972" s="368" t="s">
        <v>283</v>
      </c>
      <c r="B2972" s="369"/>
      <c r="C2972" s="372"/>
      <c r="D2972" s="814" t="s">
        <v>280</v>
      </c>
      <c r="E2972" s="815"/>
      <c r="F2972" s="373" t="str">
        <f>IF(B2968&gt;0,B2972/B2968,"")</f>
        <v/>
      </c>
      <c r="G2972" s="368" t="s">
        <v>284</v>
      </c>
      <c r="H2972" s="374"/>
      <c r="I2972" s="375" t="str">
        <f>IF(B2967&gt;0,(F2972-F2971)/F2971,"")</f>
        <v/>
      </c>
      <c r="J2972" s="355"/>
    </row>
    <row r="2973" spans="1:10" ht="21.75" thickBot="1" x14ac:dyDescent="0.4">
      <c r="A2973" s="368" t="s">
        <v>285</v>
      </c>
      <c r="B2973" s="369"/>
      <c r="C2973" s="372"/>
      <c r="D2973" s="814" t="s">
        <v>280</v>
      </c>
      <c r="E2973" s="815"/>
      <c r="F2973" s="373" t="str">
        <f>IF(B2969&gt;0,B2973/B2969,"")</f>
        <v/>
      </c>
      <c r="G2973" s="368" t="s">
        <v>286</v>
      </c>
      <c r="H2973" s="374"/>
      <c r="I2973" s="375" t="str">
        <f>IF(B2968&gt;0,(F2973-F2971)/F2971,"")</f>
        <v/>
      </c>
      <c r="J2973" s="355"/>
    </row>
    <row r="2974" spans="1:10" ht="21.75" thickBot="1" x14ac:dyDescent="0.4">
      <c r="A2974" s="368" t="s">
        <v>287</v>
      </c>
      <c r="B2974" s="369"/>
      <c r="C2974" s="372"/>
      <c r="D2974" s="814" t="s">
        <v>288</v>
      </c>
      <c r="E2974" s="815"/>
      <c r="F2974" s="373" t="str">
        <f>IF(B2970&gt;0,B2974/B2966,"")</f>
        <v/>
      </c>
      <c r="G2974" s="368" t="s">
        <v>281</v>
      </c>
      <c r="H2974" s="374"/>
      <c r="I2974" s="375" t="str">
        <f>IF(B2970&gt;0,(F2974-F2975)/F2975,"")</f>
        <v/>
      </c>
      <c r="J2974" s="355"/>
    </row>
    <row r="2975" spans="1:10" ht="21.75" thickBot="1" x14ac:dyDescent="0.4">
      <c r="A2975" s="368" t="s">
        <v>289</v>
      </c>
      <c r="B2975" s="369"/>
      <c r="C2975" s="372"/>
      <c r="D2975" s="816" t="s">
        <v>288</v>
      </c>
      <c r="E2975" s="817"/>
      <c r="F2975" s="373" t="str">
        <f>IF(B2971&gt;0,B2975/B2967,"")</f>
        <v/>
      </c>
      <c r="G2975" s="379"/>
      <c r="H2975" s="372"/>
      <c r="I2975" s="380"/>
      <c r="J2975" s="355"/>
    </row>
    <row r="2976" spans="1:10" ht="21.75" thickBot="1" x14ac:dyDescent="0.4">
      <c r="A2976" s="368" t="s">
        <v>290</v>
      </c>
      <c r="B2976" s="369"/>
      <c r="C2976" s="372"/>
      <c r="D2976" s="814" t="s">
        <v>288</v>
      </c>
      <c r="E2976" s="815"/>
      <c r="F2976" s="373" t="str">
        <f>IF(B2972&gt;0,B2976/B2968,"")</f>
        <v/>
      </c>
      <c r="G2976" s="368" t="s">
        <v>284</v>
      </c>
      <c r="H2976" s="374"/>
      <c r="I2976" s="375" t="str">
        <f>IF(B2971&gt;0,(F2976-F2975)/F2975,"")</f>
        <v/>
      </c>
      <c r="J2976" s="355"/>
    </row>
    <row r="2977" spans="1:10" ht="21.75" thickBot="1" x14ac:dyDescent="0.4">
      <c r="A2977" s="368" t="s">
        <v>291</v>
      </c>
      <c r="B2977" s="369"/>
      <c r="C2977" s="372"/>
      <c r="D2977" s="814" t="s">
        <v>288</v>
      </c>
      <c r="E2977" s="815"/>
      <c r="F2977" s="373" t="str">
        <f>IF(B2973&gt;0,B2977/B2969,"")</f>
        <v/>
      </c>
      <c r="G2977" s="368" t="s">
        <v>286</v>
      </c>
      <c r="H2977" s="374"/>
      <c r="I2977" s="375" t="str">
        <f>IF(B2972&gt;0,(F2977-F2975)/F2975,"")</f>
        <v/>
      </c>
      <c r="J2977" s="355"/>
    </row>
    <row r="2978" spans="1:10" ht="21.75" thickBot="1" x14ac:dyDescent="0.4">
      <c r="A2978" s="368" t="s">
        <v>292</v>
      </c>
      <c r="B2978" s="381"/>
      <c r="C2978" s="372"/>
      <c r="D2978" s="368" t="s">
        <v>281</v>
      </c>
      <c r="E2978" s="374"/>
      <c r="F2978" s="375" t="str">
        <f>IF(B2978&gt;0,(B2978-B2979)/B2979,"")</f>
        <v/>
      </c>
      <c r="G2978" s="355"/>
      <c r="H2978" s="355"/>
      <c r="I2978" s="355"/>
      <c r="J2978" s="355"/>
    </row>
    <row r="2979" spans="1:10" ht="21.75" thickBot="1" x14ac:dyDescent="0.4">
      <c r="A2979" s="368" t="s">
        <v>293</v>
      </c>
      <c r="B2979" s="381"/>
      <c r="C2979" s="372"/>
      <c r="D2979" s="382"/>
      <c r="E2979" s="372"/>
      <c r="F2979" s="380"/>
      <c r="G2979" s="355"/>
      <c r="H2979" s="355"/>
      <c r="I2979" s="355"/>
      <c r="J2979" s="355"/>
    </row>
    <row r="2980" spans="1:10" ht="21.75" thickBot="1" x14ac:dyDescent="0.4">
      <c r="A2980" s="368" t="s">
        <v>294</v>
      </c>
      <c r="B2980" s="381"/>
      <c r="C2980" s="372"/>
      <c r="D2980" s="368" t="s">
        <v>284</v>
      </c>
      <c r="E2980" s="374"/>
      <c r="F2980" s="375" t="str">
        <f>IF(B2980&gt;0,(B2980-B2979)/B2979,"")</f>
        <v/>
      </c>
      <c r="G2980" s="355"/>
      <c r="H2980" s="355"/>
      <c r="I2980" s="355"/>
      <c r="J2980" s="355"/>
    </row>
    <row r="2981" spans="1:10" ht="21.75" thickBot="1" x14ac:dyDescent="0.4">
      <c r="A2981" s="368" t="s">
        <v>295</v>
      </c>
      <c r="B2981" s="381"/>
      <c r="C2981" s="372"/>
      <c r="D2981" s="368" t="s">
        <v>286</v>
      </c>
      <c r="E2981" s="374"/>
      <c r="F2981" s="375" t="str">
        <f>IF(B2981&gt;0,(B2981-B2979)/B2979,"")</f>
        <v/>
      </c>
      <c r="G2981" s="355"/>
      <c r="H2981" s="355"/>
      <c r="I2981" s="355"/>
      <c r="J2981" s="355"/>
    </row>
    <row r="2982" spans="1:10" ht="21.75" thickBot="1" x14ac:dyDescent="0.4">
      <c r="A2982" s="355"/>
      <c r="B2982" s="355"/>
      <c r="C2982" s="355"/>
      <c r="D2982" s="355"/>
      <c r="E2982" s="355"/>
      <c r="F2982" s="383"/>
      <c r="G2982" s="355"/>
      <c r="H2982" s="823" t="s">
        <v>296</v>
      </c>
      <c r="I2982" s="823"/>
      <c r="J2982" s="355"/>
    </row>
    <row r="2983" spans="1:10" ht="21.75" thickBot="1" x14ac:dyDescent="0.4">
      <c r="A2983" s="368" t="s">
        <v>297</v>
      </c>
      <c r="B2983" s="820"/>
      <c r="C2983" s="821"/>
      <c r="D2983" s="821"/>
      <c r="E2983" s="821"/>
      <c r="F2983" s="821"/>
      <c r="G2983" s="822"/>
      <c r="H2983" s="819"/>
      <c r="I2983" s="819"/>
      <c r="J2983" s="355"/>
    </row>
    <row r="2984" spans="1:10" ht="21.75" thickBot="1" x14ac:dyDescent="0.4">
      <c r="A2984" s="368" t="s">
        <v>299</v>
      </c>
      <c r="B2984" s="820"/>
      <c r="C2984" s="821"/>
      <c r="D2984" s="821"/>
      <c r="E2984" s="821"/>
      <c r="F2984" s="821"/>
      <c r="G2984" s="822"/>
      <c r="H2984" s="819"/>
      <c r="I2984" s="819"/>
      <c r="J2984" s="355"/>
    </row>
    <row r="2985" spans="1:10" ht="21.75" thickBot="1" x14ac:dyDescent="0.4">
      <c r="A2985" s="368" t="s">
        <v>301</v>
      </c>
      <c r="B2985" s="820"/>
      <c r="C2985" s="821"/>
      <c r="D2985" s="821"/>
      <c r="E2985" s="821"/>
      <c r="F2985" s="821"/>
      <c r="G2985" s="822"/>
      <c r="H2985" s="819"/>
      <c r="I2985" s="819"/>
      <c r="J2985" s="355"/>
    </row>
    <row r="2986" spans="1:10" ht="21.75" thickBot="1" x14ac:dyDescent="0.4">
      <c r="A2986" s="368" t="s">
        <v>302</v>
      </c>
      <c r="B2986" s="820"/>
      <c r="C2986" s="821"/>
      <c r="D2986" s="821"/>
      <c r="E2986" s="821"/>
      <c r="F2986" s="821"/>
      <c r="G2986" s="822"/>
      <c r="H2986" s="819"/>
      <c r="I2986" s="819"/>
      <c r="J2986" s="355"/>
    </row>
    <row r="2987" spans="1:10" ht="21.75" thickBot="1" x14ac:dyDescent="0.4">
      <c r="A2987" s="368" t="s">
        <v>303</v>
      </c>
      <c r="B2987" s="820"/>
      <c r="C2987" s="821"/>
      <c r="D2987" s="821"/>
      <c r="E2987" s="821"/>
      <c r="F2987" s="821"/>
      <c r="G2987" s="822"/>
      <c r="H2987" s="819"/>
      <c r="I2987" s="819"/>
      <c r="J2987" s="355"/>
    </row>
    <row r="2988" spans="1:10" ht="21.75" thickBot="1" x14ac:dyDescent="0.4">
      <c r="A2988" s="368" t="s">
        <v>305</v>
      </c>
      <c r="B2988" s="820"/>
      <c r="C2988" s="821"/>
      <c r="D2988" s="821"/>
      <c r="E2988" s="821"/>
      <c r="F2988" s="821"/>
      <c r="G2988" s="822"/>
      <c r="H2988" s="819"/>
      <c r="I2988" s="819"/>
      <c r="J2988" s="355"/>
    </row>
    <row r="2989" spans="1:10" ht="36" x14ac:dyDescent="0.35">
      <c r="A2989" s="818" t="str">
        <f>CONCATENATE("Voluntário",J2989)</f>
        <v>Voluntário104</v>
      </c>
      <c r="B2989" s="818"/>
      <c r="C2989" s="818"/>
      <c r="D2989" s="818"/>
      <c r="E2989" s="818"/>
      <c r="F2989" s="818"/>
      <c r="G2989" s="818"/>
      <c r="H2989" s="818"/>
      <c r="I2989" s="818"/>
      <c r="J2989" s="355">
        <f>J2960+1</f>
        <v>104</v>
      </c>
    </row>
    <row r="2990" spans="1:10" ht="21" x14ac:dyDescent="0.35">
      <c r="A2990" s="355"/>
      <c r="B2990" s="355"/>
      <c r="C2990" s="355"/>
      <c r="D2990" s="355"/>
      <c r="E2990" s="355"/>
      <c r="F2990" s="355"/>
      <c r="G2990" s="355"/>
      <c r="H2990" s="355"/>
      <c r="I2990" s="355"/>
      <c r="J2990" s="355"/>
    </row>
    <row r="2991" spans="1:10" ht="21" x14ac:dyDescent="0.35">
      <c r="A2991" s="356" t="s">
        <v>271</v>
      </c>
      <c r="B2991" s="819"/>
      <c r="C2991" s="819"/>
      <c r="D2991" s="819"/>
      <c r="E2991" s="819"/>
      <c r="F2991" s="819"/>
      <c r="G2991" s="819"/>
      <c r="H2991" s="819"/>
      <c r="I2991" s="819"/>
      <c r="J2991" s="355"/>
    </row>
    <row r="2992" spans="1:10" ht="21" x14ac:dyDescent="0.35">
      <c r="A2992" s="356" t="s">
        <v>272</v>
      </c>
      <c r="B2992" s="819"/>
      <c r="C2992" s="819"/>
      <c r="D2992" s="819"/>
      <c r="E2992" s="819"/>
      <c r="F2992" s="819"/>
      <c r="G2992" s="819"/>
      <c r="H2992" s="819"/>
      <c r="I2992" s="819"/>
      <c r="J2992" s="355"/>
    </row>
    <row r="2993" spans="1:10" ht="21" x14ac:dyDescent="0.35">
      <c r="A2993" s="356" t="s">
        <v>273</v>
      </c>
      <c r="B2993" s="819"/>
      <c r="C2993" s="819"/>
      <c r="D2993" s="819"/>
      <c r="E2993" s="819"/>
      <c r="F2993" s="819"/>
      <c r="G2993" s="819"/>
      <c r="H2993" s="819"/>
      <c r="I2993" s="819"/>
      <c r="J2993" s="355"/>
    </row>
    <row r="2994" spans="1:10" ht="21.75" thickBot="1" x14ac:dyDescent="0.4">
      <c r="A2994" s="355"/>
      <c r="B2994" s="355"/>
      <c r="C2994" s="355"/>
      <c r="D2994" s="355"/>
      <c r="E2994" s="355"/>
      <c r="F2994" s="355"/>
      <c r="G2994" s="355"/>
      <c r="H2994" s="355"/>
      <c r="I2994" s="355"/>
      <c r="J2994" s="355"/>
    </row>
    <row r="2995" spans="1:10" ht="21.75" thickBot="1" x14ac:dyDescent="0.4">
      <c r="A2995" s="368" t="s">
        <v>275</v>
      </c>
      <c r="B2995" s="369"/>
      <c r="C2995" s="370"/>
      <c r="D2995" s="355"/>
      <c r="E2995" s="355"/>
      <c r="F2995" s="355"/>
      <c r="G2995" s="355"/>
      <c r="H2995" s="355"/>
      <c r="I2995" s="355"/>
      <c r="J2995" s="355"/>
    </row>
    <row r="2996" spans="1:10" ht="21.75" thickBot="1" x14ac:dyDescent="0.4">
      <c r="A2996" s="368" t="s">
        <v>276</v>
      </c>
      <c r="B2996" s="369"/>
      <c r="C2996" s="370"/>
      <c r="D2996" s="355"/>
      <c r="E2996" s="355"/>
      <c r="F2996" s="355"/>
      <c r="G2996" s="355"/>
      <c r="H2996" s="355"/>
      <c r="I2996" s="355"/>
      <c r="J2996" s="355"/>
    </row>
    <row r="2997" spans="1:10" ht="21.75" thickBot="1" x14ac:dyDescent="0.4">
      <c r="A2997" s="368" t="s">
        <v>277</v>
      </c>
      <c r="B2997" s="369"/>
      <c r="C2997" s="371"/>
      <c r="D2997" s="355"/>
      <c r="E2997" s="355"/>
      <c r="F2997" s="355"/>
      <c r="G2997" s="355"/>
      <c r="H2997" s="355"/>
      <c r="I2997" s="355"/>
      <c r="J2997" s="355"/>
    </row>
    <row r="2998" spans="1:10" ht="21.75" thickBot="1" x14ac:dyDescent="0.4">
      <c r="A2998" s="368" t="s">
        <v>278</v>
      </c>
      <c r="B2998" s="369"/>
      <c r="C2998" s="370"/>
      <c r="D2998" s="355"/>
      <c r="E2998" s="355"/>
      <c r="F2998" s="355"/>
      <c r="G2998" s="355"/>
      <c r="H2998" s="355"/>
      <c r="I2998" s="355"/>
      <c r="J2998" s="355"/>
    </row>
    <row r="2999" spans="1:10" ht="21.75" thickBot="1" x14ac:dyDescent="0.4">
      <c r="A2999" s="368" t="s">
        <v>279</v>
      </c>
      <c r="B2999" s="369"/>
      <c r="C2999" s="372"/>
      <c r="D2999" s="814" t="s">
        <v>280</v>
      </c>
      <c r="E2999" s="815"/>
      <c r="F2999" s="373" t="str">
        <f>IF(B2995&gt;0,B2999/B2995,"")</f>
        <v/>
      </c>
      <c r="G2999" s="368" t="s">
        <v>281</v>
      </c>
      <c r="H2999" s="374"/>
      <c r="I2999" s="375" t="str">
        <f>IF(B2995&gt;0,(F2999-F3000)/F3000,"")</f>
        <v/>
      </c>
      <c r="J2999" s="355"/>
    </row>
    <row r="3000" spans="1:10" ht="21.75" thickBot="1" x14ac:dyDescent="0.4">
      <c r="A3000" s="368" t="s">
        <v>282</v>
      </c>
      <c r="B3000" s="369"/>
      <c r="C3000" s="372"/>
      <c r="D3000" s="814" t="s">
        <v>280</v>
      </c>
      <c r="E3000" s="815"/>
      <c r="F3000" s="373" t="str">
        <f>IF(B2996&gt;0,B3000/B2996,"")</f>
        <v/>
      </c>
      <c r="G3000" s="376"/>
      <c r="H3000" s="377"/>
      <c r="I3000" s="378"/>
      <c r="J3000" s="355"/>
    </row>
    <row r="3001" spans="1:10" ht="21.75" thickBot="1" x14ac:dyDescent="0.4">
      <c r="A3001" s="368" t="s">
        <v>283</v>
      </c>
      <c r="B3001" s="369"/>
      <c r="C3001" s="372"/>
      <c r="D3001" s="814" t="s">
        <v>280</v>
      </c>
      <c r="E3001" s="815"/>
      <c r="F3001" s="373" t="str">
        <f>IF(B2997&gt;0,B3001/B2997,"")</f>
        <v/>
      </c>
      <c r="G3001" s="368" t="s">
        <v>284</v>
      </c>
      <c r="H3001" s="374"/>
      <c r="I3001" s="375" t="str">
        <f>IF(B2996&gt;0,(F3001-F3000)/F3000,"")</f>
        <v/>
      </c>
      <c r="J3001" s="355"/>
    </row>
    <row r="3002" spans="1:10" ht="21.75" thickBot="1" x14ac:dyDescent="0.4">
      <c r="A3002" s="368" t="s">
        <v>285</v>
      </c>
      <c r="B3002" s="369"/>
      <c r="C3002" s="372"/>
      <c r="D3002" s="814" t="s">
        <v>280</v>
      </c>
      <c r="E3002" s="815"/>
      <c r="F3002" s="373" t="str">
        <f>IF(B2998&gt;0,B3002/B2998,"")</f>
        <v/>
      </c>
      <c r="G3002" s="368" t="s">
        <v>286</v>
      </c>
      <c r="H3002" s="374"/>
      <c r="I3002" s="375" t="str">
        <f>IF(B2997&gt;0,(F3002-F3000)/F3000,"")</f>
        <v/>
      </c>
      <c r="J3002" s="355"/>
    </row>
    <row r="3003" spans="1:10" ht="21.75" thickBot="1" x14ac:dyDescent="0.4">
      <c r="A3003" s="368" t="s">
        <v>287</v>
      </c>
      <c r="B3003" s="369"/>
      <c r="C3003" s="372"/>
      <c r="D3003" s="814" t="s">
        <v>288</v>
      </c>
      <c r="E3003" s="815"/>
      <c r="F3003" s="373" t="str">
        <f>IF(B2999&gt;0,B3003/B2995,"")</f>
        <v/>
      </c>
      <c r="G3003" s="368" t="s">
        <v>281</v>
      </c>
      <c r="H3003" s="374"/>
      <c r="I3003" s="375" t="str">
        <f>IF(B2999&gt;0,(F3003-F3004)/F3004,"")</f>
        <v/>
      </c>
      <c r="J3003" s="355"/>
    </row>
    <row r="3004" spans="1:10" ht="21.75" thickBot="1" x14ac:dyDescent="0.4">
      <c r="A3004" s="368" t="s">
        <v>289</v>
      </c>
      <c r="B3004" s="369"/>
      <c r="C3004" s="372"/>
      <c r="D3004" s="816" t="s">
        <v>288</v>
      </c>
      <c r="E3004" s="817"/>
      <c r="F3004" s="373" t="str">
        <f>IF(B3000&gt;0,B3004/B2996,"")</f>
        <v/>
      </c>
      <c r="G3004" s="379"/>
      <c r="H3004" s="372"/>
      <c r="I3004" s="380"/>
      <c r="J3004" s="355"/>
    </row>
    <row r="3005" spans="1:10" ht="21.75" thickBot="1" x14ac:dyDescent="0.4">
      <c r="A3005" s="368" t="s">
        <v>290</v>
      </c>
      <c r="B3005" s="369"/>
      <c r="C3005" s="372"/>
      <c r="D3005" s="814" t="s">
        <v>288</v>
      </c>
      <c r="E3005" s="815"/>
      <c r="F3005" s="373" t="str">
        <f>IF(B3001&gt;0,B3005/B2997,"")</f>
        <v/>
      </c>
      <c r="G3005" s="368" t="s">
        <v>284</v>
      </c>
      <c r="H3005" s="374"/>
      <c r="I3005" s="375" t="str">
        <f>IF(B3000&gt;0,(F3005-F3004)/F3004,"")</f>
        <v/>
      </c>
      <c r="J3005" s="355"/>
    </row>
    <row r="3006" spans="1:10" ht="21.75" thickBot="1" x14ac:dyDescent="0.4">
      <c r="A3006" s="368" t="s">
        <v>291</v>
      </c>
      <c r="B3006" s="369"/>
      <c r="C3006" s="372"/>
      <c r="D3006" s="814" t="s">
        <v>288</v>
      </c>
      <c r="E3006" s="815"/>
      <c r="F3006" s="373" t="str">
        <f>IF(B3002&gt;0,B3006/B2998,"")</f>
        <v/>
      </c>
      <c r="G3006" s="368" t="s">
        <v>286</v>
      </c>
      <c r="H3006" s="374"/>
      <c r="I3006" s="375" t="str">
        <f>IF(B3001&gt;0,(F3006-F3004)/F3004,"")</f>
        <v/>
      </c>
      <c r="J3006" s="355"/>
    </row>
    <row r="3007" spans="1:10" ht="21.75" thickBot="1" x14ac:dyDescent="0.4">
      <c r="A3007" s="368" t="s">
        <v>292</v>
      </c>
      <c r="B3007" s="381"/>
      <c r="C3007" s="372"/>
      <c r="D3007" s="368" t="s">
        <v>281</v>
      </c>
      <c r="E3007" s="374"/>
      <c r="F3007" s="375" t="str">
        <f>IF(B3007&gt;0,(B3007-B3008)/B3008,"")</f>
        <v/>
      </c>
      <c r="G3007" s="355"/>
      <c r="H3007" s="355"/>
      <c r="I3007" s="355"/>
      <c r="J3007" s="355"/>
    </row>
    <row r="3008" spans="1:10" ht="21.75" thickBot="1" x14ac:dyDescent="0.4">
      <c r="A3008" s="368" t="s">
        <v>293</v>
      </c>
      <c r="B3008" s="381"/>
      <c r="C3008" s="372"/>
      <c r="D3008" s="382"/>
      <c r="E3008" s="372"/>
      <c r="F3008" s="380"/>
      <c r="G3008" s="355"/>
      <c r="H3008" s="355"/>
      <c r="I3008" s="355"/>
      <c r="J3008" s="355"/>
    </row>
    <row r="3009" spans="1:10" ht="21.75" thickBot="1" x14ac:dyDescent="0.4">
      <c r="A3009" s="368" t="s">
        <v>294</v>
      </c>
      <c r="B3009" s="381"/>
      <c r="C3009" s="372"/>
      <c r="D3009" s="368" t="s">
        <v>284</v>
      </c>
      <c r="E3009" s="374"/>
      <c r="F3009" s="375" t="str">
        <f>IF(B3009&gt;0,(B3009-B3008)/B3008,"")</f>
        <v/>
      </c>
      <c r="G3009" s="355"/>
      <c r="H3009" s="355"/>
      <c r="I3009" s="355"/>
      <c r="J3009" s="355"/>
    </row>
    <row r="3010" spans="1:10" ht="21.75" thickBot="1" x14ac:dyDescent="0.4">
      <c r="A3010" s="368" t="s">
        <v>295</v>
      </c>
      <c r="B3010" s="381"/>
      <c r="C3010" s="372"/>
      <c r="D3010" s="368" t="s">
        <v>286</v>
      </c>
      <c r="E3010" s="374"/>
      <c r="F3010" s="375" t="str">
        <f>IF(B3010&gt;0,(B3010-B3008)/B3008,"")</f>
        <v/>
      </c>
      <c r="G3010" s="355"/>
      <c r="H3010" s="355"/>
      <c r="I3010" s="355"/>
      <c r="J3010" s="355"/>
    </row>
    <row r="3011" spans="1:10" ht="21.75" thickBot="1" x14ac:dyDescent="0.4">
      <c r="A3011" s="355"/>
      <c r="B3011" s="355"/>
      <c r="C3011" s="355"/>
      <c r="D3011" s="355"/>
      <c r="E3011" s="355"/>
      <c r="F3011" s="383"/>
      <c r="G3011" s="355"/>
      <c r="H3011" s="823" t="s">
        <v>296</v>
      </c>
      <c r="I3011" s="823"/>
      <c r="J3011" s="355"/>
    </row>
    <row r="3012" spans="1:10" ht="21.75" thickBot="1" x14ac:dyDescent="0.4">
      <c r="A3012" s="368" t="s">
        <v>297</v>
      </c>
      <c r="B3012" s="820"/>
      <c r="C3012" s="821"/>
      <c r="D3012" s="821"/>
      <c r="E3012" s="821"/>
      <c r="F3012" s="821"/>
      <c r="G3012" s="822"/>
      <c r="H3012" s="819"/>
      <c r="I3012" s="819"/>
      <c r="J3012" s="355"/>
    </row>
    <row r="3013" spans="1:10" ht="21.75" thickBot="1" x14ac:dyDescent="0.4">
      <c r="A3013" s="368" t="s">
        <v>299</v>
      </c>
      <c r="B3013" s="820"/>
      <c r="C3013" s="821"/>
      <c r="D3013" s="821"/>
      <c r="E3013" s="821"/>
      <c r="F3013" s="821"/>
      <c r="G3013" s="822"/>
      <c r="H3013" s="819"/>
      <c r="I3013" s="819"/>
      <c r="J3013" s="355"/>
    </row>
    <row r="3014" spans="1:10" ht="21.75" thickBot="1" x14ac:dyDescent="0.4">
      <c r="A3014" s="368" t="s">
        <v>301</v>
      </c>
      <c r="B3014" s="820"/>
      <c r="C3014" s="821"/>
      <c r="D3014" s="821"/>
      <c r="E3014" s="821"/>
      <c r="F3014" s="821"/>
      <c r="G3014" s="822"/>
      <c r="H3014" s="819"/>
      <c r="I3014" s="819"/>
      <c r="J3014" s="355"/>
    </row>
    <row r="3015" spans="1:10" ht="21.75" thickBot="1" x14ac:dyDescent="0.4">
      <c r="A3015" s="368" t="s">
        <v>302</v>
      </c>
      <c r="B3015" s="820"/>
      <c r="C3015" s="821"/>
      <c r="D3015" s="821"/>
      <c r="E3015" s="821"/>
      <c r="F3015" s="821"/>
      <c r="G3015" s="822"/>
      <c r="H3015" s="819"/>
      <c r="I3015" s="819"/>
      <c r="J3015" s="355"/>
    </row>
    <row r="3016" spans="1:10" ht="21.75" thickBot="1" x14ac:dyDescent="0.4">
      <c r="A3016" s="368" t="s">
        <v>303</v>
      </c>
      <c r="B3016" s="820"/>
      <c r="C3016" s="821"/>
      <c r="D3016" s="821"/>
      <c r="E3016" s="821"/>
      <c r="F3016" s="821"/>
      <c r="G3016" s="822"/>
      <c r="H3016" s="819"/>
      <c r="I3016" s="819"/>
      <c r="J3016" s="355"/>
    </row>
    <row r="3017" spans="1:10" ht="21.75" thickBot="1" x14ac:dyDescent="0.4">
      <c r="A3017" s="368" t="s">
        <v>305</v>
      </c>
      <c r="B3017" s="820"/>
      <c r="C3017" s="821"/>
      <c r="D3017" s="821"/>
      <c r="E3017" s="821"/>
      <c r="F3017" s="821"/>
      <c r="G3017" s="822"/>
      <c r="H3017" s="819"/>
      <c r="I3017" s="819"/>
      <c r="J3017" s="355"/>
    </row>
    <row r="3018" spans="1:10" ht="36" x14ac:dyDescent="0.35">
      <c r="A3018" s="818" t="str">
        <f>CONCATENATE("Voluntário",J3018)</f>
        <v>Voluntário105</v>
      </c>
      <c r="B3018" s="818"/>
      <c r="C3018" s="818"/>
      <c r="D3018" s="818"/>
      <c r="E3018" s="818"/>
      <c r="F3018" s="818"/>
      <c r="G3018" s="818"/>
      <c r="H3018" s="818"/>
      <c r="I3018" s="818"/>
      <c r="J3018" s="355">
        <f>J2989+1</f>
        <v>105</v>
      </c>
    </row>
    <row r="3019" spans="1:10" ht="21" x14ac:dyDescent="0.35">
      <c r="A3019" s="355"/>
      <c r="B3019" s="355"/>
      <c r="C3019" s="355"/>
      <c r="D3019" s="355"/>
      <c r="E3019" s="355"/>
      <c r="F3019" s="355"/>
      <c r="G3019" s="355"/>
      <c r="H3019" s="355"/>
      <c r="I3019" s="355"/>
      <c r="J3019" s="355"/>
    </row>
    <row r="3020" spans="1:10" ht="21" x14ac:dyDescent="0.35">
      <c r="A3020" s="356" t="s">
        <v>271</v>
      </c>
      <c r="B3020" s="819"/>
      <c r="C3020" s="819"/>
      <c r="D3020" s="819"/>
      <c r="E3020" s="819"/>
      <c r="F3020" s="819"/>
      <c r="G3020" s="819"/>
      <c r="H3020" s="819"/>
      <c r="I3020" s="819"/>
      <c r="J3020" s="355"/>
    </row>
    <row r="3021" spans="1:10" ht="21" x14ac:dyDescent="0.35">
      <c r="A3021" s="356" t="s">
        <v>272</v>
      </c>
      <c r="B3021" s="819"/>
      <c r="C3021" s="819"/>
      <c r="D3021" s="819"/>
      <c r="E3021" s="819"/>
      <c r="F3021" s="819"/>
      <c r="G3021" s="819"/>
      <c r="H3021" s="819"/>
      <c r="I3021" s="819"/>
      <c r="J3021" s="355"/>
    </row>
    <row r="3022" spans="1:10" ht="21" x14ac:dyDescent="0.35">
      <c r="A3022" s="356" t="s">
        <v>273</v>
      </c>
      <c r="B3022" s="819"/>
      <c r="C3022" s="819"/>
      <c r="D3022" s="819"/>
      <c r="E3022" s="819"/>
      <c r="F3022" s="819"/>
      <c r="G3022" s="819"/>
      <c r="H3022" s="819"/>
      <c r="I3022" s="819"/>
      <c r="J3022" s="355"/>
    </row>
    <row r="3023" spans="1:10" ht="21.75" thickBot="1" x14ac:dyDescent="0.4">
      <c r="A3023" s="355"/>
      <c r="B3023" s="355"/>
      <c r="C3023" s="355"/>
      <c r="D3023" s="355"/>
      <c r="E3023" s="355"/>
      <c r="F3023" s="355"/>
      <c r="G3023" s="355"/>
      <c r="H3023" s="355"/>
      <c r="I3023" s="355"/>
      <c r="J3023" s="355"/>
    </row>
    <row r="3024" spans="1:10" ht="21.75" thickBot="1" x14ac:dyDescent="0.4">
      <c r="A3024" s="368" t="s">
        <v>275</v>
      </c>
      <c r="B3024" s="369"/>
      <c r="C3024" s="370"/>
      <c r="D3024" s="355"/>
      <c r="E3024" s="355"/>
      <c r="F3024" s="355"/>
      <c r="G3024" s="355"/>
      <c r="H3024" s="355"/>
      <c r="I3024" s="355"/>
      <c r="J3024" s="355"/>
    </row>
    <row r="3025" spans="1:10" ht="21.75" thickBot="1" x14ac:dyDescent="0.4">
      <c r="A3025" s="368" t="s">
        <v>276</v>
      </c>
      <c r="B3025" s="369"/>
      <c r="C3025" s="370"/>
      <c r="D3025" s="355"/>
      <c r="E3025" s="355"/>
      <c r="F3025" s="355"/>
      <c r="G3025" s="355"/>
      <c r="H3025" s="355"/>
      <c r="I3025" s="355"/>
      <c r="J3025" s="355"/>
    </row>
    <row r="3026" spans="1:10" ht="21.75" thickBot="1" x14ac:dyDescent="0.4">
      <c r="A3026" s="368" t="s">
        <v>277</v>
      </c>
      <c r="B3026" s="369"/>
      <c r="C3026" s="371"/>
      <c r="D3026" s="355"/>
      <c r="E3026" s="355"/>
      <c r="F3026" s="355"/>
      <c r="G3026" s="355"/>
      <c r="H3026" s="355"/>
      <c r="I3026" s="355"/>
      <c r="J3026" s="355"/>
    </row>
    <row r="3027" spans="1:10" ht="21.75" thickBot="1" x14ac:dyDescent="0.4">
      <c r="A3027" s="368" t="s">
        <v>278</v>
      </c>
      <c r="B3027" s="369"/>
      <c r="C3027" s="370"/>
      <c r="D3027" s="355"/>
      <c r="E3027" s="355"/>
      <c r="F3027" s="355"/>
      <c r="G3027" s="355"/>
      <c r="H3027" s="355"/>
      <c r="I3027" s="355"/>
      <c r="J3027" s="355"/>
    </row>
    <row r="3028" spans="1:10" ht="21.75" thickBot="1" x14ac:dyDescent="0.4">
      <c r="A3028" s="368" t="s">
        <v>279</v>
      </c>
      <c r="B3028" s="369"/>
      <c r="C3028" s="372"/>
      <c r="D3028" s="814" t="s">
        <v>280</v>
      </c>
      <c r="E3028" s="815"/>
      <c r="F3028" s="373" t="str">
        <f>IF(B3024&gt;0,B3028/B3024,"")</f>
        <v/>
      </c>
      <c r="G3028" s="368" t="s">
        <v>281</v>
      </c>
      <c r="H3028" s="374"/>
      <c r="I3028" s="375" t="str">
        <f>IF(B3024&gt;0,(F3028-F3029)/F3029,"")</f>
        <v/>
      </c>
      <c r="J3028" s="355"/>
    </row>
    <row r="3029" spans="1:10" ht="21.75" thickBot="1" x14ac:dyDescent="0.4">
      <c r="A3029" s="368" t="s">
        <v>282</v>
      </c>
      <c r="B3029" s="369"/>
      <c r="C3029" s="372"/>
      <c r="D3029" s="814" t="s">
        <v>280</v>
      </c>
      <c r="E3029" s="815"/>
      <c r="F3029" s="373" t="str">
        <f>IF(B3025&gt;0,B3029/B3025,"")</f>
        <v/>
      </c>
      <c r="G3029" s="376"/>
      <c r="H3029" s="377"/>
      <c r="I3029" s="378"/>
      <c r="J3029" s="355"/>
    </row>
    <row r="3030" spans="1:10" ht="21.75" thickBot="1" x14ac:dyDescent="0.4">
      <c r="A3030" s="368" t="s">
        <v>283</v>
      </c>
      <c r="B3030" s="369"/>
      <c r="C3030" s="372"/>
      <c r="D3030" s="814" t="s">
        <v>280</v>
      </c>
      <c r="E3030" s="815"/>
      <c r="F3030" s="373" t="str">
        <f>IF(B3026&gt;0,B3030/B3026,"")</f>
        <v/>
      </c>
      <c r="G3030" s="368" t="s">
        <v>284</v>
      </c>
      <c r="H3030" s="374"/>
      <c r="I3030" s="375" t="str">
        <f>IF(B3025&gt;0,(F3030-F3029)/F3029,"")</f>
        <v/>
      </c>
      <c r="J3030" s="355"/>
    </row>
    <row r="3031" spans="1:10" ht="21.75" thickBot="1" x14ac:dyDescent="0.4">
      <c r="A3031" s="368" t="s">
        <v>285</v>
      </c>
      <c r="B3031" s="369"/>
      <c r="C3031" s="372"/>
      <c r="D3031" s="814" t="s">
        <v>280</v>
      </c>
      <c r="E3031" s="815"/>
      <c r="F3031" s="373" t="str">
        <f>IF(B3027&gt;0,B3031/B3027,"")</f>
        <v/>
      </c>
      <c r="G3031" s="368" t="s">
        <v>286</v>
      </c>
      <c r="H3031" s="374"/>
      <c r="I3031" s="375" t="str">
        <f>IF(B3026&gt;0,(F3031-F3029)/F3029,"")</f>
        <v/>
      </c>
      <c r="J3031" s="355"/>
    </row>
    <row r="3032" spans="1:10" ht="21.75" thickBot="1" x14ac:dyDescent="0.4">
      <c r="A3032" s="368" t="s">
        <v>287</v>
      </c>
      <c r="B3032" s="369"/>
      <c r="C3032" s="372"/>
      <c r="D3032" s="814" t="s">
        <v>288</v>
      </c>
      <c r="E3032" s="815"/>
      <c r="F3032" s="373" t="str">
        <f>IF(B3028&gt;0,B3032/B3024,"")</f>
        <v/>
      </c>
      <c r="G3032" s="368" t="s">
        <v>281</v>
      </c>
      <c r="H3032" s="374"/>
      <c r="I3032" s="375" t="str">
        <f>IF(B3028&gt;0,(F3032-F3033)/F3033,"")</f>
        <v/>
      </c>
      <c r="J3032" s="355"/>
    </row>
    <row r="3033" spans="1:10" ht="21.75" thickBot="1" x14ac:dyDescent="0.4">
      <c r="A3033" s="368" t="s">
        <v>289</v>
      </c>
      <c r="B3033" s="369"/>
      <c r="C3033" s="372"/>
      <c r="D3033" s="816" t="s">
        <v>288</v>
      </c>
      <c r="E3033" s="817"/>
      <c r="F3033" s="373" t="str">
        <f>IF(B3029&gt;0,B3033/B3025,"")</f>
        <v/>
      </c>
      <c r="G3033" s="379"/>
      <c r="H3033" s="372"/>
      <c r="I3033" s="380"/>
      <c r="J3033" s="355"/>
    </row>
    <row r="3034" spans="1:10" ht="21.75" thickBot="1" x14ac:dyDescent="0.4">
      <c r="A3034" s="368" t="s">
        <v>290</v>
      </c>
      <c r="B3034" s="369"/>
      <c r="C3034" s="372"/>
      <c r="D3034" s="814" t="s">
        <v>288</v>
      </c>
      <c r="E3034" s="815"/>
      <c r="F3034" s="373" t="str">
        <f>IF(B3030&gt;0,B3034/B3026,"")</f>
        <v/>
      </c>
      <c r="G3034" s="368" t="s">
        <v>284</v>
      </c>
      <c r="H3034" s="374"/>
      <c r="I3034" s="375" t="str">
        <f>IF(B3029&gt;0,(F3034-F3033)/F3033,"")</f>
        <v/>
      </c>
      <c r="J3034" s="355"/>
    </row>
    <row r="3035" spans="1:10" ht="21.75" thickBot="1" x14ac:dyDescent="0.4">
      <c r="A3035" s="368" t="s">
        <v>291</v>
      </c>
      <c r="B3035" s="369"/>
      <c r="C3035" s="372"/>
      <c r="D3035" s="814" t="s">
        <v>288</v>
      </c>
      <c r="E3035" s="815"/>
      <c r="F3035" s="373" t="str">
        <f>IF(B3031&gt;0,B3035/B3027,"")</f>
        <v/>
      </c>
      <c r="G3035" s="368" t="s">
        <v>286</v>
      </c>
      <c r="H3035" s="374"/>
      <c r="I3035" s="375" t="str">
        <f>IF(B3030&gt;0,(F3035-F3033)/F3033,"")</f>
        <v/>
      </c>
      <c r="J3035" s="355"/>
    </row>
    <row r="3036" spans="1:10" ht="21.75" thickBot="1" x14ac:dyDescent="0.4">
      <c r="A3036" s="368" t="s">
        <v>292</v>
      </c>
      <c r="B3036" s="381"/>
      <c r="C3036" s="372"/>
      <c r="D3036" s="368" t="s">
        <v>281</v>
      </c>
      <c r="E3036" s="374"/>
      <c r="F3036" s="375" t="str">
        <f>IF(B3036&gt;0,(B3036-B3037)/B3037,"")</f>
        <v/>
      </c>
      <c r="G3036" s="355"/>
      <c r="H3036" s="355"/>
      <c r="I3036" s="355"/>
      <c r="J3036" s="355"/>
    </row>
    <row r="3037" spans="1:10" ht="21.75" thickBot="1" x14ac:dyDescent="0.4">
      <c r="A3037" s="368" t="s">
        <v>293</v>
      </c>
      <c r="B3037" s="381"/>
      <c r="C3037" s="372"/>
      <c r="D3037" s="382"/>
      <c r="E3037" s="372"/>
      <c r="F3037" s="380"/>
      <c r="G3037" s="355"/>
      <c r="H3037" s="355"/>
      <c r="I3037" s="355"/>
      <c r="J3037" s="355"/>
    </row>
    <row r="3038" spans="1:10" ht="21.75" thickBot="1" x14ac:dyDescent="0.4">
      <c r="A3038" s="368" t="s">
        <v>294</v>
      </c>
      <c r="B3038" s="381"/>
      <c r="C3038" s="372"/>
      <c r="D3038" s="368" t="s">
        <v>284</v>
      </c>
      <c r="E3038" s="374"/>
      <c r="F3038" s="375" t="str">
        <f>IF(B3038&gt;0,(B3038-B3037)/B3037,"")</f>
        <v/>
      </c>
      <c r="G3038" s="355"/>
      <c r="H3038" s="355"/>
      <c r="I3038" s="355"/>
      <c r="J3038" s="355"/>
    </row>
    <row r="3039" spans="1:10" ht="21.75" thickBot="1" x14ac:dyDescent="0.4">
      <c r="A3039" s="368" t="s">
        <v>295</v>
      </c>
      <c r="B3039" s="381"/>
      <c r="C3039" s="372"/>
      <c r="D3039" s="368" t="s">
        <v>286</v>
      </c>
      <c r="E3039" s="374"/>
      <c r="F3039" s="375" t="str">
        <f>IF(B3039&gt;0,(B3039-B3037)/B3037,"")</f>
        <v/>
      </c>
      <c r="G3039" s="355"/>
      <c r="H3039" s="355"/>
      <c r="I3039" s="355"/>
      <c r="J3039" s="355"/>
    </row>
    <row r="3040" spans="1:10" ht="21.75" thickBot="1" x14ac:dyDescent="0.4">
      <c r="A3040" s="355"/>
      <c r="B3040" s="355"/>
      <c r="C3040" s="355"/>
      <c r="D3040" s="355"/>
      <c r="E3040" s="355"/>
      <c r="F3040" s="383"/>
      <c r="G3040" s="355"/>
      <c r="H3040" s="823" t="s">
        <v>296</v>
      </c>
      <c r="I3040" s="823"/>
      <c r="J3040" s="355"/>
    </row>
    <row r="3041" spans="1:10" ht="21.75" thickBot="1" x14ac:dyDescent="0.4">
      <c r="A3041" s="368" t="s">
        <v>297</v>
      </c>
      <c r="B3041" s="820"/>
      <c r="C3041" s="821"/>
      <c r="D3041" s="821"/>
      <c r="E3041" s="821"/>
      <c r="F3041" s="821"/>
      <c r="G3041" s="822"/>
      <c r="H3041" s="819"/>
      <c r="I3041" s="819"/>
      <c r="J3041" s="355"/>
    </row>
    <row r="3042" spans="1:10" ht="21.75" thickBot="1" x14ac:dyDescent="0.4">
      <c r="A3042" s="368" t="s">
        <v>299</v>
      </c>
      <c r="B3042" s="820"/>
      <c r="C3042" s="821"/>
      <c r="D3042" s="821"/>
      <c r="E3042" s="821"/>
      <c r="F3042" s="821"/>
      <c r="G3042" s="822"/>
      <c r="H3042" s="819"/>
      <c r="I3042" s="819"/>
      <c r="J3042" s="355"/>
    </row>
    <row r="3043" spans="1:10" ht="21.75" thickBot="1" x14ac:dyDescent="0.4">
      <c r="A3043" s="368" t="s">
        <v>301</v>
      </c>
      <c r="B3043" s="820"/>
      <c r="C3043" s="821"/>
      <c r="D3043" s="821"/>
      <c r="E3043" s="821"/>
      <c r="F3043" s="821"/>
      <c r="G3043" s="822"/>
      <c r="H3043" s="819"/>
      <c r="I3043" s="819"/>
      <c r="J3043" s="355"/>
    </row>
    <row r="3044" spans="1:10" ht="21.75" thickBot="1" x14ac:dyDescent="0.4">
      <c r="A3044" s="368" t="s">
        <v>302</v>
      </c>
      <c r="B3044" s="820"/>
      <c r="C3044" s="821"/>
      <c r="D3044" s="821"/>
      <c r="E3044" s="821"/>
      <c r="F3044" s="821"/>
      <c r="G3044" s="822"/>
      <c r="H3044" s="819"/>
      <c r="I3044" s="819"/>
      <c r="J3044" s="355"/>
    </row>
    <row r="3045" spans="1:10" ht="21.75" thickBot="1" x14ac:dyDescent="0.4">
      <c r="A3045" s="368" t="s">
        <v>303</v>
      </c>
      <c r="B3045" s="820"/>
      <c r="C3045" s="821"/>
      <c r="D3045" s="821"/>
      <c r="E3045" s="821"/>
      <c r="F3045" s="821"/>
      <c r="G3045" s="822"/>
      <c r="H3045" s="819"/>
      <c r="I3045" s="819"/>
      <c r="J3045" s="355"/>
    </row>
    <row r="3046" spans="1:10" ht="21.75" thickBot="1" x14ac:dyDescent="0.4">
      <c r="A3046" s="368" t="s">
        <v>305</v>
      </c>
      <c r="B3046" s="820"/>
      <c r="C3046" s="821"/>
      <c r="D3046" s="821"/>
      <c r="E3046" s="821"/>
      <c r="F3046" s="821"/>
      <c r="G3046" s="822"/>
      <c r="H3046" s="819"/>
      <c r="I3046" s="819"/>
      <c r="J3046" s="355"/>
    </row>
    <row r="3047" spans="1:10" ht="36" x14ac:dyDescent="0.35">
      <c r="A3047" s="818" t="str">
        <f>CONCATENATE("Voluntário",J3047)</f>
        <v>Voluntário106</v>
      </c>
      <c r="B3047" s="818"/>
      <c r="C3047" s="818"/>
      <c r="D3047" s="818"/>
      <c r="E3047" s="818"/>
      <c r="F3047" s="818"/>
      <c r="G3047" s="818"/>
      <c r="H3047" s="818"/>
      <c r="I3047" s="818"/>
      <c r="J3047" s="355">
        <f>J3018+1</f>
        <v>106</v>
      </c>
    </row>
    <row r="3048" spans="1:10" ht="21" x14ac:dyDescent="0.35">
      <c r="A3048" s="355"/>
      <c r="B3048" s="355"/>
      <c r="C3048" s="355"/>
      <c r="D3048" s="355"/>
      <c r="E3048" s="355"/>
      <c r="F3048" s="355"/>
      <c r="G3048" s="355"/>
      <c r="H3048" s="355"/>
      <c r="I3048" s="355"/>
      <c r="J3048" s="355"/>
    </row>
    <row r="3049" spans="1:10" ht="21" x14ac:dyDescent="0.35">
      <c r="A3049" s="356" t="s">
        <v>271</v>
      </c>
      <c r="B3049" s="819"/>
      <c r="C3049" s="819"/>
      <c r="D3049" s="819"/>
      <c r="E3049" s="819"/>
      <c r="F3049" s="819"/>
      <c r="G3049" s="819"/>
      <c r="H3049" s="819"/>
      <c r="I3049" s="819"/>
      <c r="J3049" s="355"/>
    </row>
    <row r="3050" spans="1:10" ht="21" x14ac:dyDescent="0.35">
      <c r="A3050" s="356" t="s">
        <v>272</v>
      </c>
      <c r="B3050" s="819"/>
      <c r="C3050" s="819"/>
      <c r="D3050" s="819"/>
      <c r="E3050" s="819"/>
      <c r="F3050" s="819"/>
      <c r="G3050" s="819"/>
      <c r="H3050" s="819"/>
      <c r="I3050" s="819"/>
      <c r="J3050" s="355"/>
    </row>
    <row r="3051" spans="1:10" ht="21" x14ac:dyDescent="0.35">
      <c r="A3051" s="356" t="s">
        <v>273</v>
      </c>
      <c r="B3051" s="819"/>
      <c r="C3051" s="819"/>
      <c r="D3051" s="819"/>
      <c r="E3051" s="819"/>
      <c r="F3051" s="819"/>
      <c r="G3051" s="819"/>
      <c r="H3051" s="819"/>
      <c r="I3051" s="819"/>
      <c r="J3051" s="355"/>
    </row>
    <row r="3052" spans="1:10" ht="21.75" thickBot="1" x14ac:dyDescent="0.4">
      <c r="A3052" s="355"/>
      <c r="B3052" s="355"/>
      <c r="C3052" s="355"/>
      <c r="D3052" s="355"/>
      <c r="E3052" s="355"/>
      <c r="F3052" s="355"/>
      <c r="G3052" s="355"/>
      <c r="H3052" s="355"/>
      <c r="I3052" s="355"/>
      <c r="J3052" s="355"/>
    </row>
    <row r="3053" spans="1:10" ht="21.75" thickBot="1" x14ac:dyDescent="0.4">
      <c r="A3053" s="368" t="s">
        <v>275</v>
      </c>
      <c r="B3053" s="369"/>
      <c r="C3053" s="370"/>
      <c r="D3053" s="355"/>
      <c r="E3053" s="355"/>
      <c r="F3053" s="355"/>
      <c r="G3053" s="355"/>
      <c r="H3053" s="355"/>
      <c r="I3053" s="355"/>
      <c r="J3053" s="355"/>
    </row>
    <row r="3054" spans="1:10" ht="21.75" thickBot="1" x14ac:dyDescent="0.4">
      <c r="A3054" s="368" t="s">
        <v>276</v>
      </c>
      <c r="B3054" s="369"/>
      <c r="C3054" s="370"/>
      <c r="D3054" s="355"/>
      <c r="E3054" s="355"/>
      <c r="F3054" s="355"/>
      <c r="G3054" s="355"/>
      <c r="H3054" s="355"/>
      <c r="I3054" s="355"/>
      <c r="J3054" s="355"/>
    </row>
    <row r="3055" spans="1:10" ht="21.75" thickBot="1" x14ac:dyDescent="0.4">
      <c r="A3055" s="368" t="s">
        <v>277</v>
      </c>
      <c r="B3055" s="369"/>
      <c r="C3055" s="371"/>
      <c r="D3055" s="355"/>
      <c r="E3055" s="355"/>
      <c r="F3055" s="355"/>
      <c r="G3055" s="355"/>
      <c r="H3055" s="355"/>
      <c r="I3055" s="355"/>
      <c r="J3055" s="355"/>
    </row>
    <row r="3056" spans="1:10" ht="21.75" thickBot="1" x14ac:dyDescent="0.4">
      <c r="A3056" s="368" t="s">
        <v>278</v>
      </c>
      <c r="B3056" s="369"/>
      <c r="C3056" s="370"/>
      <c r="D3056" s="355"/>
      <c r="E3056" s="355"/>
      <c r="F3056" s="355"/>
      <c r="G3056" s="355"/>
      <c r="H3056" s="355"/>
      <c r="I3056" s="355"/>
      <c r="J3056" s="355"/>
    </row>
    <row r="3057" spans="1:10" ht="21.75" thickBot="1" x14ac:dyDescent="0.4">
      <c r="A3057" s="368" t="s">
        <v>279</v>
      </c>
      <c r="B3057" s="369"/>
      <c r="C3057" s="372"/>
      <c r="D3057" s="814" t="s">
        <v>280</v>
      </c>
      <c r="E3057" s="815"/>
      <c r="F3057" s="373" t="str">
        <f>IF(B3053&gt;0,B3057/B3053,"")</f>
        <v/>
      </c>
      <c r="G3057" s="368" t="s">
        <v>281</v>
      </c>
      <c r="H3057" s="374"/>
      <c r="I3057" s="375" t="str">
        <f>IF(B3053&gt;0,(F3057-F3058)/F3058,"")</f>
        <v/>
      </c>
      <c r="J3057" s="355"/>
    </row>
    <row r="3058" spans="1:10" ht="21.75" thickBot="1" x14ac:dyDescent="0.4">
      <c r="A3058" s="368" t="s">
        <v>282</v>
      </c>
      <c r="B3058" s="369"/>
      <c r="C3058" s="372"/>
      <c r="D3058" s="814" t="s">
        <v>280</v>
      </c>
      <c r="E3058" s="815"/>
      <c r="F3058" s="373" t="str">
        <f>IF(B3054&gt;0,B3058/B3054,"")</f>
        <v/>
      </c>
      <c r="G3058" s="376"/>
      <c r="H3058" s="377"/>
      <c r="I3058" s="378"/>
      <c r="J3058" s="355"/>
    </row>
    <row r="3059" spans="1:10" ht="21.75" thickBot="1" x14ac:dyDescent="0.4">
      <c r="A3059" s="368" t="s">
        <v>283</v>
      </c>
      <c r="B3059" s="369"/>
      <c r="C3059" s="372"/>
      <c r="D3059" s="814" t="s">
        <v>280</v>
      </c>
      <c r="E3059" s="815"/>
      <c r="F3059" s="373" t="str">
        <f>IF(B3055&gt;0,B3059/B3055,"")</f>
        <v/>
      </c>
      <c r="G3059" s="368" t="s">
        <v>284</v>
      </c>
      <c r="H3059" s="374"/>
      <c r="I3059" s="375" t="str">
        <f>IF(B3054&gt;0,(F3059-F3058)/F3058,"")</f>
        <v/>
      </c>
      <c r="J3059" s="355"/>
    </row>
    <row r="3060" spans="1:10" ht="21.75" thickBot="1" x14ac:dyDescent="0.4">
      <c r="A3060" s="368" t="s">
        <v>285</v>
      </c>
      <c r="B3060" s="369"/>
      <c r="C3060" s="372"/>
      <c r="D3060" s="814" t="s">
        <v>280</v>
      </c>
      <c r="E3060" s="815"/>
      <c r="F3060" s="373" t="str">
        <f>IF(B3056&gt;0,B3060/B3056,"")</f>
        <v/>
      </c>
      <c r="G3060" s="368" t="s">
        <v>286</v>
      </c>
      <c r="H3060" s="374"/>
      <c r="I3060" s="375" t="str">
        <f>IF(B3055&gt;0,(F3060-F3058)/F3058,"")</f>
        <v/>
      </c>
      <c r="J3060" s="355"/>
    </row>
    <row r="3061" spans="1:10" ht="21.75" thickBot="1" x14ac:dyDescent="0.4">
      <c r="A3061" s="368" t="s">
        <v>287</v>
      </c>
      <c r="B3061" s="369"/>
      <c r="C3061" s="372"/>
      <c r="D3061" s="814" t="s">
        <v>288</v>
      </c>
      <c r="E3061" s="815"/>
      <c r="F3061" s="373" t="str">
        <f>IF(B3057&gt;0,B3061/B3053,"")</f>
        <v/>
      </c>
      <c r="G3061" s="368" t="s">
        <v>281</v>
      </c>
      <c r="H3061" s="374"/>
      <c r="I3061" s="375" t="str">
        <f>IF(B3057&gt;0,(F3061-F3062)/F3062,"")</f>
        <v/>
      </c>
      <c r="J3061" s="355"/>
    </row>
    <row r="3062" spans="1:10" ht="21.75" thickBot="1" x14ac:dyDescent="0.4">
      <c r="A3062" s="368" t="s">
        <v>289</v>
      </c>
      <c r="B3062" s="369"/>
      <c r="C3062" s="372"/>
      <c r="D3062" s="816" t="s">
        <v>288</v>
      </c>
      <c r="E3062" s="817"/>
      <c r="F3062" s="373" t="str">
        <f>IF(B3058&gt;0,B3062/B3054,"")</f>
        <v/>
      </c>
      <c r="G3062" s="379"/>
      <c r="H3062" s="372"/>
      <c r="I3062" s="380"/>
      <c r="J3062" s="355"/>
    </row>
    <row r="3063" spans="1:10" ht="21.75" thickBot="1" x14ac:dyDescent="0.4">
      <c r="A3063" s="368" t="s">
        <v>290</v>
      </c>
      <c r="B3063" s="369"/>
      <c r="C3063" s="372"/>
      <c r="D3063" s="814" t="s">
        <v>288</v>
      </c>
      <c r="E3063" s="815"/>
      <c r="F3063" s="373" t="str">
        <f>IF(B3059&gt;0,B3063/B3055,"")</f>
        <v/>
      </c>
      <c r="G3063" s="368" t="s">
        <v>284</v>
      </c>
      <c r="H3063" s="374"/>
      <c r="I3063" s="375" t="str">
        <f>IF(B3058&gt;0,(F3063-F3062)/F3062,"")</f>
        <v/>
      </c>
      <c r="J3063" s="355"/>
    </row>
    <row r="3064" spans="1:10" ht="21.75" thickBot="1" x14ac:dyDescent="0.4">
      <c r="A3064" s="368" t="s">
        <v>291</v>
      </c>
      <c r="B3064" s="369"/>
      <c r="C3064" s="372"/>
      <c r="D3064" s="814" t="s">
        <v>288</v>
      </c>
      <c r="E3064" s="815"/>
      <c r="F3064" s="373" t="str">
        <f>IF(B3060&gt;0,B3064/B3056,"")</f>
        <v/>
      </c>
      <c r="G3064" s="368" t="s">
        <v>286</v>
      </c>
      <c r="H3064" s="374"/>
      <c r="I3064" s="375" t="str">
        <f>IF(B3059&gt;0,(F3064-F3062)/F3062,"")</f>
        <v/>
      </c>
      <c r="J3064" s="355"/>
    </row>
    <row r="3065" spans="1:10" ht="21.75" thickBot="1" x14ac:dyDescent="0.4">
      <c r="A3065" s="368" t="s">
        <v>292</v>
      </c>
      <c r="B3065" s="381"/>
      <c r="C3065" s="372"/>
      <c r="D3065" s="368" t="s">
        <v>281</v>
      </c>
      <c r="E3065" s="374"/>
      <c r="F3065" s="375" t="str">
        <f>IF(B3065&gt;0,(B3065-B3066)/B3066,"")</f>
        <v/>
      </c>
      <c r="G3065" s="355"/>
      <c r="H3065" s="355"/>
      <c r="I3065" s="355"/>
      <c r="J3065" s="355"/>
    </row>
    <row r="3066" spans="1:10" ht="21.75" thickBot="1" x14ac:dyDescent="0.4">
      <c r="A3066" s="368" t="s">
        <v>293</v>
      </c>
      <c r="B3066" s="381"/>
      <c r="C3066" s="372"/>
      <c r="D3066" s="382"/>
      <c r="E3066" s="372"/>
      <c r="F3066" s="380"/>
      <c r="G3066" s="355"/>
      <c r="H3066" s="355"/>
      <c r="I3066" s="355"/>
      <c r="J3066" s="355"/>
    </row>
    <row r="3067" spans="1:10" ht="21.75" thickBot="1" x14ac:dyDescent="0.4">
      <c r="A3067" s="368" t="s">
        <v>294</v>
      </c>
      <c r="B3067" s="381"/>
      <c r="C3067" s="372"/>
      <c r="D3067" s="368" t="s">
        <v>284</v>
      </c>
      <c r="E3067" s="374"/>
      <c r="F3067" s="375" t="str">
        <f>IF(B3067&gt;0,(B3067-B3066)/B3066,"")</f>
        <v/>
      </c>
      <c r="G3067" s="355"/>
      <c r="H3067" s="355"/>
      <c r="I3067" s="355"/>
      <c r="J3067" s="355"/>
    </row>
    <row r="3068" spans="1:10" ht="21.75" thickBot="1" x14ac:dyDescent="0.4">
      <c r="A3068" s="368" t="s">
        <v>295</v>
      </c>
      <c r="B3068" s="381"/>
      <c r="C3068" s="372"/>
      <c r="D3068" s="368" t="s">
        <v>286</v>
      </c>
      <c r="E3068" s="374"/>
      <c r="F3068" s="375" t="str">
        <f>IF(B3068&gt;0,(B3068-B3066)/B3066,"")</f>
        <v/>
      </c>
      <c r="G3068" s="355"/>
      <c r="H3068" s="355"/>
      <c r="I3068" s="355"/>
      <c r="J3068" s="355"/>
    </row>
    <row r="3069" spans="1:10" ht="21.75" thickBot="1" x14ac:dyDescent="0.4">
      <c r="A3069" s="355"/>
      <c r="B3069" s="355"/>
      <c r="C3069" s="355"/>
      <c r="D3069" s="355"/>
      <c r="E3069" s="355"/>
      <c r="F3069" s="383"/>
      <c r="G3069" s="355"/>
      <c r="H3069" s="823" t="s">
        <v>296</v>
      </c>
      <c r="I3069" s="823"/>
      <c r="J3069" s="355"/>
    </row>
    <row r="3070" spans="1:10" ht="21.75" thickBot="1" x14ac:dyDescent="0.4">
      <c r="A3070" s="368" t="s">
        <v>297</v>
      </c>
      <c r="B3070" s="820"/>
      <c r="C3070" s="821"/>
      <c r="D3070" s="821"/>
      <c r="E3070" s="821"/>
      <c r="F3070" s="821"/>
      <c r="G3070" s="822"/>
      <c r="H3070" s="819"/>
      <c r="I3070" s="819"/>
      <c r="J3070" s="355"/>
    </row>
    <row r="3071" spans="1:10" ht="21.75" thickBot="1" x14ac:dyDescent="0.4">
      <c r="A3071" s="368" t="s">
        <v>299</v>
      </c>
      <c r="B3071" s="820"/>
      <c r="C3071" s="821"/>
      <c r="D3071" s="821"/>
      <c r="E3071" s="821"/>
      <c r="F3071" s="821"/>
      <c r="G3071" s="822"/>
      <c r="H3071" s="819"/>
      <c r="I3071" s="819"/>
      <c r="J3071" s="355"/>
    </row>
    <row r="3072" spans="1:10" ht="21.75" thickBot="1" x14ac:dyDescent="0.4">
      <c r="A3072" s="368" t="s">
        <v>301</v>
      </c>
      <c r="B3072" s="820"/>
      <c r="C3072" s="821"/>
      <c r="D3072" s="821"/>
      <c r="E3072" s="821"/>
      <c r="F3072" s="821"/>
      <c r="G3072" s="822"/>
      <c r="H3072" s="819"/>
      <c r="I3072" s="819"/>
      <c r="J3072" s="355"/>
    </row>
    <row r="3073" spans="1:10" ht="21.75" thickBot="1" x14ac:dyDescent="0.4">
      <c r="A3073" s="368" t="s">
        <v>302</v>
      </c>
      <c r="B3073" s="820"/>
      <c r="C3073" s="821"/>
      <c r="D3073" s="821"/>
      <c r="E3073" s="821"/>
      <c r="F3073" s="821"/>
      <c r="G3073" s="822"/>
      <c r="H3073" s="819"/>
      <c r="I3073" s="819"/>
      <c r="J3073" s="355"/>
    </row>
    <row r="3074" spans="1:10" ht="21.75" thickBot="1" x14ac:dyDescent="0.4">
      <c r="A3074" s="368" t="s">
        <v>303</v>
      </c>
      <c r="B3074" s="820"/>
      <c r="C3074" s="821"/>
      <c r="D3074" s="821"/>
      <c r="E3074" s="821"/>
      <c r="F3074" s="821"/>
      <c r="G3074" s="822"/>
      <c r="H3074" s="819"/>
      <c r="I3074" s="819"/>
      <c r="J3074" s="355"/>
    </row>
    <row r="3075" spans="1:10" ht="21.75" thickBot="1" x14ac:dyDescent="0.4">
      <c r="A3075" s="368" t="s">
        <v>305</v>
      </c>
      <c r="B3075" s="820"/>
      <c r="C3075" s="821"/>
      <c r="D3075" s="821"/>
      <c r="E3075" s="821"/>
      <c r="F3075" s="821"/>
      <c r="G3075" s="822"/>
      <c r="H3075" s="819"/>
      <c r="I3075" s="819"/>
      <c r="J3075" s="355"/>
    </row>
    <row r="3076" spans="1:10" ht="36" x14ac:dyDescent="0.35">
      <c r="A3076" s="818" t="str">
        <f>CONCATENATE("Voluntário",J3076)</f>
        <v>Voluntário107</v>
      </c>
      <c r="B3076" s="818"/>
      <c r="C3076" s="818"/>
      <c r="D3076" s="818"/>
      <c r="E3076" s="818"/>
      <c r="F3076" s="818"/>
      <c r="G3076" s="818"/>
      <c r="H3076" s="818"/>
      <c r="I3076" s="818"/>
      <c r="J3076" s="355">
        <f>J3047+1</f>
        <v>107</v>
      </c>
    </row>
    <row r="3077" spans="1:10" ht="21" x14ac:dyDescent="0.35">
      <c r="A3077" s="355"/>
      <c r="B3077" s="355"/>
      <c r="C3077" s="355"/>
      <c r="D3077" s="355"/>
      <c r="E3077" s="355"/>
      <c r="F3077" s="355"/>
      <c r="G3077" s="355"/>
      <c r="H3077" s="355"/>
      <c r="I3077" s="355"/>
      <c r="J3077" s="355"/>
    </row>
    <row r="3078" spans="1:10" ht="21" x14ac:dyDescent="0.35">
      <c r="A3078" s="356" t="s">
        <v>271</v>
      </c>
      <c r="B3078" s="819"/>
      <c r="C3078" s="819"/>
      <c r="D3078" s="819"/>
      <c r="E3078" s="819"/>
      <c r="F3078" s="819"/>
      <c r="G3078" s="819"/>
      <c r="H3078" s="819"/>
      <c r="I3078" s="819"/>
      <c r="J3078" s="355"/>
    </row>
    <row r="3079" spans="1:10" ht="21" x14ac:dyDescent="0.35">
      <c r="A3079" s="356" t="s">
        <v>272</v>
      </c>
      <c r="B3079" s="819"/>
      <c r="C3079" s="819"/>
      <c r="D3079" s="819"/>
      <c r="E3079" s="819"/>
      <c r="F3079" s="819"/>
      <c r="G3079" s="819"/>
      <c r="H3079" s="819"/>
      <c r="I3079" s="819"/>
      <c r="J3079" s="355"/>
    </row>
    <row r="3080" spans="1:10" ht="21" x14ac:dyDescent="0.35">
      <c r="A3080" s="356" t="s">
        <v>273</v>
      </c>
      <c r="B3080" s="819"/>
      <c r="C3080" s="819"/>
      <c r="D3080" s="819"/>
      <c r="E3080" s="819"/>
      <c r="F3080" s="819"/>
      <c r="G3080" s="819"/>
      <c r="H3080" s="819"/>
      <c r="I3080" s="819"/>
      <c r="J3080" s="355"/>
    </row>
    <row r="3081" spans="1:10" ht="21.75" thickBot="1" x14ac:dyDescent="0.4">
      <c r="A3081" s="355"/>
      <c r="B3081" s="355"/>
      <c r="C3081" s="355"/>
      <c r="D3081" s="355"/>
      <c r="E3081" s="355"/>
      <c r="F3081" s="355"/>
      <c r="G3081" s="355"/>
      <c r="H3081" s="355"/>
      <c r="I3081" s="355"/>
      <c r="J3081" s="355"/>
    </row>
    <row r="3082" spans="1:10" ht="21.75" thickBot="1" x14ac:dyDescent="0.4">
      <c r="A3082" s="368" t="s">
        <v>275</v>
      </c>
      <c r="B3082" s="369"/>
      <c r="C3082" s="370"/>
      <c r="D3082" s="355"/>
      <c r="E3082" s="355"/>
      <c r="F3082" s="355"/>
      <c r="G3082" s="355"/>
      <c r="H3082" s="355"/>
      <c r="I3082" s="355"/>
      <c r="J3082" s="355"/>
    </row>
    <row r="3083" spans="1:10" ht="21.75" thickBot="1" x14ac:dyDescent="0.4">
      <c r="A3083" s="368" t="s">
        <v>276</v>
      </c>
      <c r="B3083" s="369"/>
      <c r="C3083" s="370"/>
      <c r="D3083" s="355"/>
      <c r="E3083" s="355"/>
      <c r="F3083" s="355"/>
      <c r="G3083" s="355"/>
      <c r="H3083" s="355"/>
      <c r="I3083" s="355"/>
      <c r="J3083" s="355"/>
    </row>
    <row r="3084" spans="1:10" ht="21.75" thickBot="1" x14ac:dyDescent="0.4">
      <c r="A3084" s="368" t="s">
        <v>277</v>
      </c>
      <c r="B3084" s="369"/>
      <c r="C3084" s="371"/>
      <c r="D3084" s="355"/>
      <c r="E3084" s="355"/>
      <c r="F3084" s="355"/>
      <c r="G3084" s="355"/>
      <c r="H3084" s="355"/>
      <c r="I3084" s="355"/>
      <c r="J3084" s="355"/>
    </row>
    <row r="3085" spans="1:10" ht="21.75" thickBot="1" x14ac:dyDescent="0.4">
      <c r="A3085" s="368" t="s">
        <v>278</v>
      </c>
      <c r="B3085" s="369"/>
      <c r="C3085" s="370"/>
      <c r="D3085" s="355"/>
      <c r="E3085" s="355"/>
      <c r="F3085" s="355"/>
      <c r="G3085" s="355"/>
      <c r="H3085" s="355"/>
      <c r="I3085" s="355"/>
      <c r="J3085" s="355"/>
    </row>
    <row r="3086" spans="1:10" ht="21.75" thickBot="1" x14ac:dyDescent="0.4">
      <c r="A3086" s="368" t="s">
        <v>279</v>
      </c>
      <c r="B3086" s="369"/>
      <c r="C3086" s="372"/>
      <c r="D3086" s="814" t="s">
        <v>280</v>
      </c>
      <c r="E3086" s="815"/>
      <c r="F3086" s="373" t="str">
        <f>IF(B3082&gt;0,B3086/B3082,"")</f>
        <v/>
      </c>
      <c r="G3086" s="368" t="s">
        <v>281</v>
      </c>
      <c r="H3086" s="374"/>
      <c r="I3086" s="375" t="str">
        <f>IF(B3082&gt;0,(F3086-F3087)/F3087,"")</f>
        <v/>
      </c>
      <c r="J3086" s="355"/>
    </row>
    <row r="3087" spans="1:10" ht="21.75" thickBot="1" x14ac:dyDescent="0.4">
      <c r="A3087" s="368" t="s">
        <v>282</v>
      </c>
      <c r="B3087" s="369"/>
      <c r="C3087" s="372"/>
      <c r="D3087" s="814" t="s">
        <v>280</v>
      </c>
      <c r="E3087" s="815"/>
      <c r="F3087" s="373" t="str">
        <f>IF(B3083&gt;0,B3087/B3083,"")</f>
        <v/>
      </c>
      <c r="G3087" s="376"/>
      <c r="H3087" s="377"/>
      <c r="I3087" s="378"/>
      <c r="J3087" s="355"/>
    </row>
    <row r="3088" spans="1:10" ht="21.75" thickBot="1" x14ac:dyDescent="0.4">
      <c r="A3088" s="368" t="s">
        <v>283</v>
      </c>
      <c r="B3088" s="369"/>
      <c r="C3088" s="372"/>
      <c r="D3088" s="814" t="s">
        <v>280</v>
      </c>
      <c r="E3088" s="815"/>
      <c r="F3088" s="373" t="str">
        <f>IF(B3084&gt;0,B3088/B3084,"")</f>
        <v/>
      </c>
      <c r="G3088" s="368" t="s">
        <v>284</v>
      </c>
      <c r="H3088" s="374"/>
      <c r="I3088" s="375" t="str">
        <f>IF(B3083&gt;0,(F3088-F3087)/F3087,"")</f>
        <v/>
      </c>
      <c r="J3088" s="355"/>
    </row>
    <row r="3089" spans="1:10" ht="21.75" thickBot="1" x14ac:dyDescent="0.4">
      <c r="A3089" s="368" t="s">
        <v>285</v>
      </c>
      <c r="B3089" s="369"/>
      <c r="C3089" s="372"/>
      <c r="D3089" s="814" t="s">
        <v>280</v>
      </c>
      <c r="E3089" s="815"/>
      <c r="F3089" s="373" t="str">
        <f>IF(B3085&gt;0,B3089/B3085,"")</f>
        <v/>
      </c>
      <c r="G3089" s="368" t="s">
        <v>286</v>
      </c>
      <c r="H3089" s="374"/>
      <c r="I3089" s="375" t="str">
        <f>IF(B3084&gt;0,(F3089-F3087)/F3087,"")</f>
        <v/>
      </c>
      <c r="J3089" s="355"/>
    </row>
    <row r="3090" spans="1:10" ht="21.75" thickBot="1" x14ac:dyDescent="0.4">
      <c r="A3090" s="368" t="s">
        <v>287</v>
      </c>
      <c r="B3090" s="369"/>
      <c r="C3090" s="372"/>
      <c r="D3090" s="814" t="s">
        <v>288</v>
      </c>
      <c r="E3090" s="815"/>
      <c r="F3090" s="373" t="str">
        <f>IF(B3086&gt;0,B3090/B3082,"")</f>
        <v/>
      </c>
      <c r="G3090" s="368" t="s">
        <v>281</v>
      </c>
      <c r="H3090" s="374"/>
      <c r="I3090" s="375" t="str">
        <f>IF(B3086&gt;0,(F3090-F3091)/F3091,"")</f>
        <v/>
      </c>
      <c r="J3090" s="355"/>
    </row>
    <row r="3091" spans="1:10" ht="21.75" thickBot="1" x14ac:dyDescent="0.4">
      <c r="A3091" s="368" t="s">
        <v>289</v>
      </c>
      <c r="B3091" s="369"/>
      <c r="C3091" s="372"/>
      <c r="D3091" s="816" t="s">
        <v>288</v>
      </c>
      <c r="E3091" s="817"/>
      <c r="F3091" s="373" t="str">
        <f>IF(B3087&gt;0,B3091/B3083,"")</f>
        <v/>
      </c>
      <c r="G3091" s="379"/>
      <c r="H3091" s="372"/>
      <c r="I3091" s="380"/>
      <c r="J3091" s="355"/>
    </row>
    <row r="3092" spans="1:10" ht="21.75" thickBot="1" x14ac:dyDescent="0.4">
      <c r="A3092" s="368" t="s">
        <v>290</v>
      </c>
      <c r="B3092" s="369"/>
      <c r="C3092" s="372"/>
      <c r="D3092" s="814" t="s">
        <v>288</v>
      </c>
      <c r="E3092" s="815"/>
      <c r="F3092" s="373" t="str">
        <f>IF(B3088&gt;0,B3092/B3084,"")</f>
        <v/>
      </c>
      <c r="G3092" s="368" t="s">
        <v>284</v>
      </c>
      <c r="H3092" s="374"/>
      <c r="I3092" s="375" t="str">
        <f>IF(B3087&gt;0,(F3092-F3091)/F3091,"")</f>
        <v/>
      </c>
      <c r="J3092" s="355"/>
    </row>
    <row r="3093" spans="1:10" ht="21.75" thickBot="1" x14ac:dyDescent="0.4">
      <c r="A3093" s="368" t="s">
        <v>291</v>
      </c>
      <c r="B3093" s="369"/>
      <c r="C3093" s="372"/>
      <c r="D3093" s="814" t="s">
        <v>288</v>
      </c>
      <c r="E3093" s="815"/>
      <c r="F3093" s="373" t="str">
        <f>IF(B3089&gt;0,B3093/B3085,"")</f>
        <v/>
      </c>
      <c r="G3093" s="368" t="s">
        <v>286</v>
      </c>
      <c r="H3093" s="374"/>
      <c r="I3093" s="375" t="str">
        <f>IF(B3088&gt;0,(F3093-F3091)/F3091,"")</f>
        <v/>
      </c>
      <c r="J3093" s="355"/>
    </row>
    <row r="3094" spans="1:10" ht="21.75" thickBot="1" x14ac:dyDescent="0.4">
      <c r="A3094" s="368" t="s">
        <v>292</v>
      </c>
      <c r="B3094" s="381"/>
      <c r="C3094" s="372"/>
      <c r="D3094" s="368" t="s">
        <v>281</v>
      </c>
      <c r="E3094" s="374"/>
      <c r="F3094" s="375" t="str">
        <f>IF(B3094&gt;0,(B3094-B3095)/B3095,"")</f>
        <v/>
      </c>
      <c r="G3094" s="355"/>
      <c r="H3094" s="355"/>
      <c r="I3094" s="355"/>
      <c r="J3094" s="355"/>
    </row>
    <row r="3095" spans="1:10" ht="21.75" thickBot="1" x14ac:dyDescent="0.4">
      <c r="A3095" s="368" t="s">
        <v>293</v>
      </c>
      <c r="B3095" s="381"/>
      <c r="C3095" s="372"/>
      <c r="D3095" s="382"/>
      <c r="E3095" s="372"/>
      <c r="F3095" s="380"/>
      <c r="G3095" s="355"/>
      <c r="H3095" s="355"/>
      <c r="I3095" s="355"/>
      <c r="J3095" s="355"/>
    </row>
    <row r="3096" spans="1:10" ht="21.75" thickBot="1" x14ac:dyDescent="0.4">
      <c r="A3096" s="368" t="s">
        <v>294</v>
      </c>
      <c r="B3096" s="381"/>
      <c r="C3096" s="372"/>
      <c r="D3096" s="368" t="s">
        <v>284</v>
      </c>
      <c r="E3096" s="374"/>
      <c r="F3096" s="375" t="str">
        <f>IF(B3096&gt;0,(B3096-B3095)/B3095,"")</f>
        <v/>
      </c>
      <c r="G3096" s="355"/>
      <c r="H3096" s="355"/>
      <c r="I3096" s="355"/>
      <c r="J3096" s="355"/>
    </row>
    <row r="3097" spans="1:10" ht="21.75" thickBot="1" x14ac:dyDescent="0.4">
      <c r="A3097" s="368" t="s">
        <v>295</v>
      </c>
      <c r="B3097" s="381"/>
      <c r="C3097" s="372"/>
      <c r="D3097" s="368" t="s">
        <v>286</v>
      </c>
      <c r="E3097" s="374"/>
      <c r="F3097" s="375" t="str">
        <f>IF(B3097&gt;0,(B3097-B3095)/B3095,"")</f>
        <v/>
      </c>
      <c r="G3097" s="355"/>
      <c r="H3097" s="355"/>
      <c r="I3097" s="355"/>
      <c r="J3097" s="355"/>
    </row>
    <row r="3098" spans="1:10" ht="21.75" thickBot="1" x14ac:dyDescent="0.4">
      <c r="A3098" s="355"/>
      <c r="B3098" s="355"/>
      <c r="C3098" s="355"/>
      <c r="D3098" s="355"/>
      <c r="E3098" s="355"/>
      <c r="F3098" s="383"/>
      <c r="G3098" s="355"/>
      <c r="H3098" s="823" t="s">
        <v>296</v>
      </c>
      <c r="I3098" s="823"/>
      <c r="J3098" s="355"/>
    </row>
    <row r="3099" spans="1:10" ht="21.75" thickBot="1" x14ac:dyDescent="0.4">
      <c r="A3099" s="368" t="s">
        <v>297</v>
      </c>
      <c r="B3099" s="820"/>
      <c r="C3099" s="821"/>
      <c r="D3099" s="821"/>
      <c r="E3099" s="821"/>
      <c r="F3099" s="821"/>
      <c r="G3099" s="822"/>
      <c r="H3099" s="819"/>
      <c r="I3099" s="819"/>
      <c r="J3099" s="355"/>
    </row>
    <row r="3100" spans="1:10" ht="21.75" thickBot="1" x14ac:dyDescent="0.4">
      <c r="A3100" s="368" t="s">
        <v>299</v>
      </c>
      <c r="B3100" s="820"/>
      <c r="C3100" s="821"/>
      <c r="D3100" s="821"/>
      <c r="E3100" s="821"/>
      <c r="F3100" s="821"/>
      <c r="G3100" s="822"/>
      <c r="H3100" s="819"/>
      <c r="I3100" s="819"/>
      <c r="J3100" s="355"/>
    </row>
    <row r="3101" spans="1:10" ht="21.75" thickBot="1" x14ac:dyDescent="0.4">
      <c r="A3101" s="368" t="s">
        <v>301</v>
      </c>
      <c r="B3101" s="820"/>
      <c r="C3101" s="821"/>
      <c r="D3101" s="821"/>
      <c r="E3101" s="821"/>
      <c r="F3101" s="821"/>
      <c r="G3101" s="822"/>
      <c r="H3101" s="819"/>
      <c r="I3101" s="819"/>
      <c r="J3101" s="355"/>
    </row>
    <row r="3102" spans="1:10" ht="21.75" thickBot="1" x14ac:dyDescent="0.4">
      <c r="A3102" s="368" t="s">
        <v>302</v>
      </c>
      <c r="B3102" s="820"/>
      <c r="C3102" s="821"/>
      <c r="D3102" s="821"/>
      <c r="E3102" s="821"/>
      <c r="F3102" s="821"/>
      <c r="G3102" s="822"/>
      <c r="H3102" s="819"/>
      <c r="I3102" s="819"/>
      <c r="J3102" s="355"/>
    </row>
    <row r="3103" spans="1:10" ht="21.75" thickBot="1" x14ac:dyDescent="0.4">
      <c r="A3103" s="368" t="s">
        <v>303</v>
      </c>
      <c r="B3103" s="820"/>
      <c r="C3103" s="821"/>
      <c r="D3103" s="821"/>
      <c r="E3103" s="821"/>
      <c r="F3103" s="821"/>
      <c r="G3103" s="822"/>
      <c r="H3103" s="819"/>
      <c r="I3103" s="819"/>
      <c r="J3103" s="355"/>
    </row>
    <row r="3104" spans="1:10" ht="21.75" thickBot="1" x14ac:dyDescent="0.4">
      <c r="A3104" s="368" t="s">
        <v>305</v>
      </c>
      <c r="B3104" s="820"/>
      <c r="C3104" s="821"/>
      <c r="D3104" s="821"/>
      <c r="E3104" s="821"/>
      <c r="F3104" s="821"/>
      <c r="G3104" s="822"/>
      <c r="H3104" s="819"/>
      <c r="I3104" s="819"/>
      <c r="J3104" s="355"/>
    </row>
    <row r="3105" spans="1:10" ht="36" x14ac:dyDescent="0.35">
      <c r="A3105" s="818" t="str">
        <f>CONCATENATE("Voluntário",J3105)</f>
        <v>Voluntário108</v>
      </c>
      <c r="B3105" s="818"/>
      <c r="C3105" s="818"/>
      <c r="D3105" s="818"/>
      <c r="E3105" s="818"/>
      <c r="F3105" s="818"/>
      <c r="G3105" s="818"/>
      <c r="H3105" s="818"/>
      <c r="I3105" s="818"/>
      <c r="J3105" s="355">
        <f>J3076+1</f>
        <v>108</v>
      </c>
    </row>
    <row r="3106" spans="1:10" ht="21" x14ac:dyDescent="0.35">
      <c r="A3106" s="355"/>
      <c r="B3106" s="355"/>
      <c r="C3106" s="355"/>
      <c r="D3106" s="355"/>
      <c r="E3106" s="355"/>
      <c r="F3106" s="355"/>
      <c r="G3106" s="355"/>
      <c r="H3106" s="355"/>
      <c r="I3106" s="355"/>
      <c r="J3106" s="355"/>
    </row>
    <row r="3107" spans="1:10" ht="21" x14ac:dyDescent="0.35">
      <c r="A3107" s="356" t="s">
        <v>271</v>
      </c>
      <c r="B3107" s="819"/>
      <c r="C3107" s="819"/>
      <c r="D3107" s="819"/>
      <c r="E3107" s="819"/>
      <c r="F3107" s="819"/>
      <c r="G3107" s="819"/>
      <c r="H3107" s="819"/>
      <c r="I3107" s="819"/>
      <c r="J3107" s="355"/>
    </row>
    <row r="3108" spans="1:10" ht="21" x14ac:dyDescent="0.35">
      <c r="A3108" s="356" t="s">
        <v>272</v>
      </c>
      <c r="B3108" s="819"/>
      <c r="C3108" s="819"/>
      <c r="D3108" s="819"/>
      <c r="E3108" s="819"/>
      <c r="F3108" s="819"/>
      <c r="G3108" s="819"/>
      <c r="H3108" s="819"/>
      <c r="I3108" s="819"/>
      <c r="J3108" s="355"/>
    </row>
    <row r="3109" spans="1:10" ht="21" x14ac:dyDescent="0.35">
      <c r="A3109" s="356" t="s">
        <v>273</v>
      </c>
      <c r="B3109" s="819"/>
      <c r="C3109" s="819"/>
      <c r="D3109" s="819"/>
      <c r="E3109" s="819"/>
      <c r="F3109" s="819"/>
      <c r="G3109" s="819"/>
      <c r="H3109" s="819"/>
      <c r="I3109" s="819"/>
      <c r="J3109" s="355"/>
    </row>
    <row r="3110" spans="1:10" ht="21.75" thickBot="1" x14ac:dyDescent="0.4">
      <c r="A3110" s="355"/>
      <c r="B3110" s="355"/>
      <c r="C3110" s="355"/>
      <c r="D3110" s="355"/>
      <c r="E3110" s="355"/>
      <c r="F3110" s="355"/>
      <c r="G3110" s="355"/>
      <c r="H3110" s="355"/>
      <c r="I3110" s="355"/>
      <c r="J3110" s="355"/>
    </row>
    <row r="3111" spans="1:10" ht="21.75" thickBot="1" x14ac:dyDescent="0.4">
      <c r="A3111" s="368" t="s">
        <v>275</v>
      </c>
      <c r="B3111" s="369"/>
      <c r="C3111" s="370"/>
      <c r="D3111" s="355"/>
      <c r="E3111" s="355"/>
      <c r="F3111" s="355"/>
      <c r="G3111" s="355"/>
      <c r="H3111" s="355"/>
      <c r="I3111" s="355"/>
      <c r="J3111" s="355"/>
    </row>
    <row r="3112" spans="1:10" ht="21.75" thickBot="1" x14ac:dyDescent="0.4">
      <c r="A3112" s="368" t="s">
        <v>276</v>
      </c>
      <c r="B3112" s="369"/>
      <c r="C3112" s="370"/>
      <c r="D3112" s="355"/>
      <c r="E3112" s="355"/>
      <c r="F3112" s="355"/>
      <c r="G3112" s="355"/>
      <c r="H3112" s="355"/>
      <c r="I3112" s="355"/>
      <c r="J3112" s="355"/>
    </row>
    <row r="3113" spans="1:10" ht="21.75" thickBot="1" x14ac:dyDescent="0.4">
      <c r="A3113" s="368" t="s">
        <v>277</v>
      </c>
      <c r="B3113" s="369"/>
      <c r="C3113" s="371"/>
      <c r="D3113" s="355"/>
      <c r="E3113" s="355"/>
      <c r="F3113" s="355"/>
      <c r="G3113" s="355"/>
      <c r="H3113" s="355"/>
      <c r="I3113" s="355"/>
      <c r="J3113" s="355"/>
    </row>
    <row r="3114" spans="1:10" ht="21.75" thickBot="1" x14ac:dyDescent="0.4">
      <c r="A3114" s="368" t="s">
        <v>278</v>
      </c>
      <c r="B3114" s="369"/>
      <c r="C3114" s="370"/>
      <c r="D3114" s="355"/>
      <c r="E3114" s="355"/>
      <c r="F3114" s="355"/>
      <c r="G3114" s="355"/>
      <c r="H3114" s="355"/>
      <c r="I3114" s="355"/>
      <c r="J3114" s="355"/>
    </row>
    <row r="3115" spans="1:10" ht="21.75" thickBot="1" x14ac:dyDescent="0.4">
      <c r="A3115" s="368" t="s">
        <v>279</v>
      </c>
      <c r="B3115" s="369"/>
      <c r="C3115" s="372"/>
      <c r="D3115" s="814" t="s">
        <v>280</v>
      </c>
      <c r="E3115" s="815"/>
      <c r="F3115" s="373" t="str">
        <f>IF(B3111&gt;0,B3115/B3111,"")</f>
        <v/>
      </c>
      <c r="G3115" s="368" t="s">
        <v>281</v>
      </c>
      <c r="H3115" s="374"/>
      <c r="I3115" s="375" t="str">
        <f>IF(B3111&gt;0,(F3115-F3116)/F3116,"")</f>
        <v/>
      </c>
      <c r="J3115" s="355"/>
    </row>
    <row r="3116" spans="1:10" ht="21.75" thickBot="1" x14ac:dyDescent="0.4">
      <c r="A3116" s="368" t="s">
        <v>282</v>
      </c>
      <c r="B3116" s="369"/>
      <c r="C3116" s="372"/>
      <c r="D3116" s="814" t="s">
        <v>280</v>
      </c>
      <c r="E3116" s="815"/>
      <c r="F3116" s="373" t="str">
        <f>IF(B3112&gt;0,B3116/B3112,"")</f>
        <v/>
      </c>
      <c r="G3116" s="376"/>
      <c r="H3116" s="377"/>
      <c r="I3116" s="378"/>
      <c r="J3116" s="355"/>
    </row>
    <row r="3117" spans="1:10" ht="21.75" thickBot="1" x14ac:dyDescent="0.4">
      <c r="A3117" s="368" t="s">
        <v>283</v>
      </c>
      <c r="B3117" s="369"/>
      <c r="C3117" s="372"/>
      <c r="D3117" s="814" t="s">
        <v>280</v>
      </c>
      <c r="E3117" s="815"/>
      <c r="F3117" s="373" t="str">
        <f>IF(B3113&gt;0,B3117/B3113,"")</f>
        <v/>
      </c>
      <c r="G3117" s="368" t="s">
        <v>284</v>
      </c>
      <c r="H3117" s="374"/>
      <c r="I3117" s="375" t="str">
        <f>IF(B3112&gt;0,(F3117-F3116)/F3116,"")</f>
        <v/>
      </c>
      <c r="J3117" s="355"/>
    </row>
    <row r="3118" spans="1:10" ht="21.75" thickBot="1" x14ac:dyDescent="0.4">
      <c r="A3118" s="368" t="s">
        <v>285</v>
      </c>
      <c r="B3118" s="369"/>
      <c r="C3118" s="372"/>
      <c r="D3118" s="814" t="s">
        <v>280</v>
      </c>
      <c r="E3118" s="815"/>
      <c r="F3118" s="373" t="str">
        <f>IF(B3114&gt;0,B3118/B3114,"")</f>
        <v/>
      </c>
      <c r="G3118" s="368" t="s">
        <v>286</v>
      </c>
      <c r="H3118" s="374"/>
      <c r="I3118" s="375" t="str">
        <f>IF(B3113&gt;0,(F3118-F3116)/F3116,"")</f>
        <v/>
      </c>
      <c r="J3118" s="355"/>
    </row>
    <row r="3119" spans="1:10" ht="21.75" thickBot="1" x14ac:dyDescent="0.4">
      <c r="A3119" s="368" t="s">
        <v>287</v>
      </c>
      <c r="B3119" s="369"/>
      <c r="C3119" s="372"/>
      <c r="D3119" s="814" t="s">
        <v>288</v>
      </c>
      <c r="E3119" s="815"/>
      <c r="F3119" s="373" t="str">
        <f>IF(B3115&gt;0,B3119/B3111,"")</f>
        <v/>
      </c>
      <c r="G3119" s="368" t="s">
        <v>281</v>
      </c>
      <c r="H3119" s="374"/>
      <c r="I3119" s="375" t="str">
        <f>IF(B3115&gt;0,(F3119-F3120)/F3120,"")</f>
        <v/>
      </c>
      <c r="J3119" s="355"/>
    </row>
    <row r="3120" spans="1:10" ht="21.75" thickBot="1" x14ac:dyDescent="0.4">
      <c r="A3120" s="368" t="s">
        <v>289</v>
      </c>
      <c r="B3120" s="369"/>
      <c r="C3120" s="372"/>
      <c r="D3120" s="816" t="s">
        <v>288</v>
      </c>
      <c r="E3120" s="817"/>
      <c r="F3120" s="373" t="str">
        <f>IF(B3116&gt;0,B3120/B3112,"")</f>
        <v/>
      </c>
      <c r="G3120" s="379"/>
      <c r="H3120" s="372"/>
      <c r="I3120" s="380"/>
      <c r="J3120" s="355"/>
    </row>
    <row r="3121" spans="1:10" ht="21.75" thickBot="1" x14ac:dyDescent="0.4">
      <c r="A3121" s="368" t="s">
        <v>290</v>
      </c>
      <c r="B3121" s="369"/>
      <c r="C3121" s="372"/>
      <c r="D3121" s="814" t="s">
        <v>288</v>
      </c>
      <c r="E3121" s="815"/>
      <c r="F3121" s="373" t="str">
        <f>IF(B3117&gt;0,B3121/B3113,"")</f>
        <v/>
      </c>
      <c r="G3121" s="368" t="s">
        <v>284</v>
      </c>
      <c r="H3121" s="374"/>
      <c r="I3121" s="375" t="str">
        <f>IF(B3116&gt;0,(F3121-F3120)/F3120,"")</f>
        <v/>
      </c>
      <c r="J3121" s="355"/>
    </row>
    <row r="3122" spans="1:10" ht="21.75" thickBot="1" x14ac:dyDescent="0.4">
      <c r="A3122" s="368" t="s">
        <v>291</v>
      </c>
      <c r="B3122" s="369"/>
      <c r="C3122" s="372"/>
      <c r="D3122" s="814" t="s">
        <v>288</v>
      </c>
      <c r="E3122" s="815"/>
      <c r="F3122" s="373" t="str">
        <f>IF(B3118&gt;0,B3122/B3114,"")</f>
        <v/>
      </c>
      <c r="G3122" s="368" t="s">
        <v>286</v>
      </c>
      <c r="H3122" s="374"/>
      <c r="I3122" s="375" t="str">
        <f>IF(B3117&gt;0,(F3122-F3120)/F3120,"")</f>
        <v/>
      </c>
      <c r="J3122" s="355"/>
    </row>
    <row r="3123" spans="1:10" ht="21.75" thickBot="1" x14ac:dyDescent="0.4">
      <c r="A3123" s="368" t="s">
        <v>292</v>
      </c>
      <c r="B3123" s="381"/>
      <c r="C3123" s="372"/>
      <c r="D3123" s="368" t="s">
        <v>281</v>
      </c>
      <c r="E3123" s="374"/>
      <c r="F3123" s="375" t="str">
        <f>IF(B3123&gt;0,(B3123-B3124)/B3124,"")</f>
        <v/>
      </c>
      <c r="G3123" s="355"/>
      <c r="H3123" s="355"/>
      <c r="I3123" s="355"/>
      <c r="J3123" s="355"/>
    </row>
    <row r="3124" spans="1:10" ht="21.75" thickBot="1" x14ac:dyDescent="0.4">
      <c r="A3124" s="368" t="s">
        <v>293</v>
      </c>
      <c r="B3124" s="381"/>
      <c r="C3124" s="372"/>
      <c r="D3124" s="382"/>
      <c r="E3124" s="372"/>
      <c r="F3124" s="380"/>
      <c r="G3124" s="355"/>
      <c r="H3124" s="355"/>
      <c r="I3124" s="355"/>
      <c r="J3124" s="355"/>
    </row>
    <row r="3125" spans="1:10" ht="21.75" thickBot="1" x14ac:dyDescent="0.4">
      <c r="A3125" s="368" t="s">
        <v>294</v>
      </c>
      <c r="B3125" s="381"/>
      <c r="C3125" s="372"/>
      <c r="D3125" s="368" t="s">
        <v>284</v>
      </c>
      <c r="E3125" s="374"/>
      <c r="F3125" s="375" t="str">
        <f>IF(B3125&gt;0,(B3125-B3124)/B3124,"")</f>
        <v/>
      </c>
      <c r="G3125" s="355"/>
      <c r="H3125" s="355"/>
      <c r="I3125" s="355"/>
      <c r="J3125" s="355"/>
    </row>
    <row r="3126" spans="1:10" ht="21.75" thickBot="1" x14ac:dyDescent="0.4">
      <c r="A3126" s="368" t="s">
        <v>295</v>
      </c>
      <c r="B3126" s="381"/>
      <c r="C3126" s="372"/>
      <c r="D3126" s="368" t="s">
        <v>286</v>
      </c>
      <c r="E3126" s="374"/>
      <c r="F3126" s="375" t="str">
        <f>IF(B3126&gt;0,(B3126-B3124)/B3124,"")</f>
        <v/>
      </c>
      <c r="G3126" s="355"/>
      <c r="H3126" s="355"/>
      <c r="I3126" s="355"/>
      <c r="J3126" s="355"/>
    </row>
    <row r="3127" spans="1:10" ht="21.75" thickBot="1" x14ac:dyDescent="0.4">
      <c r="A3127" s="355"/>
      <c r="B3127" s="355"/>
      <c r="C3127" s="355"/>
      <c r="D3127" s="355"/>
      <c r="E3127" s="355"/>
      <c r="F3127" s="383"/>
      <c r="G3127" s="355"/>
      <c r="H3127" s="823" t="s">
        <v>296</v>
      </c>
      <c r="I3127" s="823"/>
      <c r="J3127" s="355"/>
    </row>
    <row r="3128" spans="1:10" ht="21.75" thickBot="1" x14ac:dyDescent="0.4">
      <c r="A3128" s="368" t="s">
        <v>297</v>
      </c>
      <c r="B3128" s="820"/>
      <c r="C3128" s="821"/>
      <c r="D3128" s="821"/>
      <c r="E3128" s="821"/>
      <c r="F3128" s="821"/>
      <c r="G3128" s="822"/>
      <c r="H3128" s="819"/>
      <c r="I3128" s="819"/>
      <c r="J3128" s="355"/>
    </row>
    <row r="3129" spans="1:10" ht="21.75" thickBot="1" x14ac:dyDescent="0.4">
      <c r="A3129" s="368" t="s">
        <v>299</v>
      </c>
      <c r="B3129" s="820"/>
      <c r="C3129" s="821"/>
      <c r="D3129" s="821"/>
      <c r="E3129" s="821"/>
      <c r="F3129" s="821"/>
      <c r="G3129" s="822"/>
      <c r="H3129" s="819"/>
      <c r="I3129" s="819"/>
      <c r="J3129" s="355"/>
    </row>
    <row r="3130" spans="1:10" ht="21.75" thickBot="1" x14ac:dyDescent="0.4">
      <c r="A3130" s="368" t="s">
        <v>301</v>
      </c>
      <c r="B3130" s="820"/>
      <c r="C3130" s="821"/>
      <c r="D3130" s="821"/>
      <c r="E3130" s="821"/>
      <c r="F3130" s="821"/>
      <c r="G3130" s="822"/>
      <c r="H3130" s="819"/>
      <c r="I3130" s="819"/>
      <c r="J3130" s="355"/>
    </row>
    <row r="3131" spans="1:10" ht="21.75" thickBot="1" x14ac:dyDescent="0.4">
      <c r="A3131" s="368" t="s">
        <v>302</v>
      </c>
      <c r="B3131" s="820"/>
      <c r="C3131" s="821"/>
      <c r="D3131" s="821"/>
      <c r="E3131" s="821"/>
      <c r="F3131" s="821"/>
      <c r="G3131" s="822"/>
      <c r="H3131" s="819"/>
      <c r="I3131" s="819"/>
      <c r="J3131" s="355"/>
    </row>
    <row r="3132" spans="1:10" ht="21.75" thickBot="1" x14ac:dyDescent="0.4">
      <c r="A3132" s="368" t="s">
        <v>303</v>
      </c>
      <c r="B3132" s="820"/>
      <c r="C3132" s="821"/>
      <c r="D3132" s="821"/>
      <c r="E3132" s="821"/>
      <c r="F3132" s="821"/>
      <c r="G3132" s="822"/>
      <c r="H3132" s="819"/>
      <c r="I3132" s="819"/>
      <c r="J3132" s="355"/>
    </row>
    <row r="3133" spans="1:10" ht="21.75" thickBot="1" x14ac:dyDescent="0.4">
      <c r="A3133" s="368" t="s">
        <v>305</v>
      </c>
      <c r="B3133" s="820"/>
      <c r="C3133" s="821"/>
      <c r="D3133" s="821"/>
      <c r="E3133" s="821"/>
      <c r="F3133" s="821"/>
      <c r="G3133" s="822"/>
      <c r="H3133" s="819"/>
      <c r="I3133" s="819"/>
      <c r="J3133" s="355"/>
    </row>
    <row r="3134" spans="1:10" ht="36" x14ac:dyDescent="0.35">
      <c r="A3134" s="818" t="str">
        <f>CONCATENATE("Voluntário",J3134)</f>
        <v>Voluntário109</v>
      </c>
      <c r="B3134" s="818"/>
      <c r="C3134" s="818"/>
      <c r="D3134" s="818"/>
      <c r="E3134" s="818"/>
      <c r="F3134" s="818"/>
      <c r="G3134" s="818"/>
      <c r="H3134" s="818"/>
      <c r="I3134" s="818"/>
      <c r="J3134" s="355">
        <f>J3105+1</f>
        <v>109</v>
      </c>
    </row>
    <row r="3135" spans="1:10" ht="21" x14ac:dyDescent="0.35">
      <c r="A3135" s="355"/>
      <c r="B3135" s="355"/>
      <c r="C3135" s="355"/>
      <c r="D3135" s="355"/>
      <c r="E3135" s="355"/>
      <c r="F3135" s="355"/>
      <c r="G3135" s="355"/>
      <c r="H3135" s="355"/>
      <c r="I3135" s="355"/>
      <c r="J3135" s="355"/>
    </row>
    <row r="3136" spans="1:10" ht="21" x14ac:dyDescent="0.35">
      <c r="A3136" s="356" t="s">
        <v>271</v>
      </c>
      <c r="B3136" s="819"/>
      <c r="C3136" s="819"/>
      <c r="D3136" s="819"/>
      <c r="E3136" s="819"/>
      <c r="F3136" s="819"/>
      <c r="G3136" s="819"/>
      <c r="H3136" s="819"/>
      <c r="I3136" s="819"/>
      <c r="J3136" s="355"/>
    </row>
    <row r="3137" spans="1:10" ht="21" x14ac:dyDescent="0.35">
      <c r="A3137" s="356" t="s">
        <v>272</v>
      </c>
      <c r="B3137" s="819"/>
      <c r="C3137" s="819"/>
      <c r="D3137" s="819"/>
      <c r="E3137" s="819"/>
      <c r="F3137" s="819"/>
      <c r="G3137" s="819"/>
      <c r="H3137" s="819"/>
      <c r="I3137" s="819"/>
      <c r="J3137" s="355"/>
    </row>
    <row r="3138" spans="1:10" ht="21" x14ac:dyDescent="0.35">
      <c r="A3138" s="356" t="s">
        <v>273</v>
      </c>
      <c r="B3138" s="819"/>
      <c r="C3138" s="819"/>
      <c r="D3138" s="819"/>
      <c r="E3138" s="819"/>
      <c r="F3138" s="819"/>
      <c r="G3138" s="819"/>
      <c r="H3138" s="819"/>
      <c r="I3138" s="819"/>
      <c r="J3138" s="355"/>
    </row>
    <row r="3139" spans="1:10" ht="21.75" thickBot="1" x14ac:dyDescent="0.4">
      <c r="A3139" s="355"/>
      <c r="B3139" s="355"/>
      <c r="C3139" s="355"/>
      <c r="D3139" s="355"/>
      <c r="E3139" s="355"/>
      <c r="F3139" s="355"/>
      <c r="G3139" s="355"/>
      <c r="H3139" s="355"/>
      <c r="I3139" s="355"/>
      <c r="J3139" s="355"/>
    </row>
    <row r="3140" spans="1:10" ht="21.75" thickBot="1" x14ac:dyDescent="0.4">
      <c r="A3140" s="368" t="s">
        <v>275</v>
      </c>
      <c r="B3140" s="369"/>
      <c r="C3140" s="370"/>
      <c r="D3140" s="355"/>
      <c r="E3140" s="355"/>
      <c r="F3140" s="355"/>
      <c r="G3140" s="355"/>
      <c r="H3140" s="355"/>
      <c r="I3140" s="355"/>
      <c r="J3140" s="355"/>
    </row>
    <row r="3141" spans="1:10" ht="21.75" thickBot="1" x14ac:dyDescent="0.4">
      <c r="A3141" s="368" t="s">
        <v>276</v>
      </c>
      <c r="B3141" s="369"/>
      <c r="C3141" s="370"/>
      <c r="D3141" s="355"/>
      <c r="E3141" s="355"/>
      <c r="F3141" s="355"/>
      <c r="G3141" s="355"/>
      <c r="H3141" s="355"/>
      <c r="I3141" s="355"/>
      <c r="J3141" s="355"/>
    </row>
    <row r="3142" spans="1:10" ht="21.75" thickBot="1" x14ac:dyDescent="0.4">
      <c r="A3142" s="368" t="s">
        <v>277</v>
      </c>
      <c r="B3142" s="369"/>
      <c r="C3142" s="371"/>
      <c r="D3142" s="355"/>
      <c r="E3142" s="355"/>
      <c r="F3142" s="355"/>
      <c r="G3142" s="355"/>
      <c r="H3142" s="355"/>
      <c r="I3142" s="355"/>
      <c r="J3142" s="355"/>
    </row>
    <row r="3143" spans="1:10" ht="21.75" thickBot="1" x14ac:dyDescent="0.4">
      <c r="A3143" s="368" t="s">
        <v>278</v>
      </c>
      <c r="B3143" s="369"/>
      <c r="C3143" s="370"/>
      <c r="D3143" s="355"/>
      <c r="E3143" s="355"/>
      <c r="F3143" s="355"/>
      <c r="G3143" s="355"/>
      <c r="H3143" s="355"/>
      <c r="I3143" s="355"/>
      <c r="J3143" s="355"/>
    </row>
    <row r="3144" spans="1:10" ht="21.75" thickBot="1" x14ac:dyDescent="0.4">
      <c r="A3144" s="368" t="s">
        <v>279</v>
      </c>
      <c r="B3144" s="369"/>
      <c r="C3144" s="372"/>
      <c r="D3144" s="814" t="s">
        <v>280</v>
      </c>
      <c r="E3144" s="815"/>
      <c r="F3144" s="373" t="str">
        <f>IF(B3140&gt;0,B3144/B3140,"")</f>
        <v/>
      </c>
      <c r="G3144" s="368" t="s">
        <v>281</v>
      </c>
      <c r="H3144" s="374"/>
      <c r="I3144" s="375" t="str">
        <f>IF(B3140&gt;0,(F3144-F3145)/F3145,"")</f>
        <v/>
      </c>
      <c r="J3144" s="355"/>
    </row>
    <row r="3145" spans="1:10" ht="21.75" thickBot="1" x14ac:dyDescent="0.4">
      <c r="A3145" s="368" t="s">
        <v>282</v>
      </c>
      <c r="B3145" s="369"/>
      <c r="C3145" s="372"/>
      <c r="D3145" s="814" t="s">
        <v>280</v>
      </c>
      <c r="E3145" s="815"/>
      <c r="F3145" s="373" t="str">
        <f>IF(B3141&gt;0,B3145/B3141,"")</f>
        <v/>
      </c>
      <c r="G3145" s="376"/>
      <c r="H3145" s="377"/>
      <c r="I3145" s="378"/>
      <c r="J3145" s="355"/>
    </row>
    <row r="3146" spans="1:10" ht="21.75" thickBot="1" x14ac:dyDescent="0.4">
      <c r="A3146" s="368" t="s">
        <v>283</v>
      </c>
      <c r="B3146" s="369"/>
      <c r="C3146" s="372"/>
      <c r="D3146" s="814" t="s">
        <v>280</v>
      </c>
      <c r="E3146" s="815"/>
      <c r="F3146" s="373" t="str">
        <f>IF(B3142&gt;0,B3146/B3142,"")</f>
        <v/>
      </c>
      <c r="G3146" s="368" t="s">
        <v>284</v>
      </c>
      <c r="H3146" s="374"/>
      <c r="I3146" s="375" t="str">
        <f>IF(B3141&gt;0,(F3146-F3145)/F3145,"")</f>
        <v/>
      </c>
      <c r="J3146" s="355"/>
    </row>
    <row r="3147" spans="1:10" ht="21.75" thickBot="1" x14ac:dyDescent="0.4">
      <c r="A3147" s="368" t="s">
        <v>285</v>
      </c>
      <c r="B3147" s="369"/>
      <c r="C3147" s="372"/>
      <c r="D3147" s="814" t="s">
        <v>280</v>
      </c>
      <c r="E3147" s="815"/>
      <c r="F3147" s="373" t="str">
        <f>IF(B3143&gt;0,B3147/B3143,"")</f>
        <v/>
      </c>
      <c r="G3147" s="368" t="s">
        <v>286</v>
      </c>
      <c r="H3147" s="374"/>
      <c r="I3147" s="375" t="str">
        <f>IF(B3142&gt;0,(F3147-F3145)/F3145,"")</f>
        <v/>
      </c>
      <c r="J3147" s="355"/>
    </row>
    <row r="3148" spans="1:10" ht="21.75" thickBot="1" x14ac:dyDescent="0.4">
      <c r="A3148" s="368" t="s">
        <v>287</v>
      </c>
      <c r="B3148" s="369"/>
      <c r="C3148" s="372"/>
      <c r="D3148" s="814" t="s">
        <v>288</v>
      </c>
      <c r="E3148" s="815"/>
      <c r="F3148" s="373" t="str">
        <f>IF(B3144&gt;0,B3148/B3140,"")</f>
        <v/>
      </c>
      <c r="G3148" s="368" t="s">
        <v>281</v>
      </c>
      <c r="H3148" s="374"/>
      <c r="I3148" s="375" t="str">
        <f>IF(B3144&gt;0,(F3148-F3149)/F3149,"")</f>
        <v/>
      </c>
      <c r="J3148" s="355"/>
    </row>
    <row r="3149" spans="1:10" ht="21.75" thickBot="1" x14ac:dyDescent="0.4">
      <c r="A3149" s="368" t="s">
        <v>289</v>
      </c>
      <c r="B3149" s="369"/>
      <c r="C3149" s="372"/>
      <c r="D3149" s="816" t="s">
        <v>288</v>
      </c>
      <c r="E3149" s="817"/>
      <c r="F3149" s="373" t="str">
        <f>IF(B3145&gt;0,B3149/B3141,"")</f>
        <v/>
      </c>
      <c r="G3149" s="379"/>
      <c r="H3149" s="372"/>
      <c r="I3149" s="380"/>
      <c r="J3149" s="355"/>
    </row>
    <row r="3150" spans="1:10" ht="21.75" thickBot="1" x14ac:dyDescent="0.4">
      <c r="A3150" s="368" t="s">
        <v>290</v>
      </c>
      <c r="B3150" s="369"/>
      <c r="C3150" s="372"/>
      <c r="D3150" s="814" t="s">
        <v>288</v>
      </c>
      <c r="E3150" s="815"/>
      <c r="F3150" s="373" t="str">
        <f>IF(B3146&gt;0,B3150/B3142,"")</f>
        <v/>
      </c>
      <c r="G3150" s="368" t="s">
        <v>284</v>
      </c>
      <c r="H3150" s="374"/>
      <c r="I3150" s="375" t="str">
        <f>IF(B3145&gt;0,(F3150-F3149)/F3149,"")</f>
        <v/>
      </c>
      <c r="J3150" s="355"/>
    </row>
    <row r="3151" spans="1:10" ht="21.75" thickBot="1" x14ac:dyDescent="0.4">
      <c r="A3151" s="368" t="s">
        <v>291</v>
      </c>
      <c r="B3151" s="369"/>
      <c r="C3151" s="372"/>
      <c r="D3151" s="814" t="s">
        <v>288</v>
      </c>
      <c r="E3151" s="815"/>
      <c r="F3151" s="373" t="str">
        <f>IF(B3147&gt;0,B3151/B3143,"")</f>
        <v/>
      </c>
      <c r="G3151" s="368" t="s">
        <v>286</v>
      </c>
      <c r="H3151" s="374"/>
      <c r="I3151" s="375" t="str">
        <f>IF(B3146&gt;0,(F3151-F3149)/F3149,"")</f>
        <v/>
      </c>
      <c r="J3151" s="355"/>
    </row>
    <row r="3152" spans="1:10" ht="21.75" thickBot="1" x14ac:dyDescent="0.4">
      <c r="A3152" s="368" t="s">
        <v>292</v>
      </c>
      <c r="B3152" s="381"/>
      <c r="C3152" s="372"/>
      <c r="D3152" s="368" t="s">
        <v>281</v>
      </c>
      <c r="E3152" s="374"/>
      <c r="F3152" s="375" t="str">
        <f>IF(B3152&gt;0,(B3152-B3153)/B3153,"")</f>
        <v/>
      </c>
      <c r="G3152" s="355"/>
      <c r="H3152" s="355"/>
      <c r="I3152" s="355"/>
      <c r="J3152" s="355"/>
    </row>
    <row r="3153" spans="1:10" ht="21.75" thickBot="1" x14ac:dyDescent="0.4">
      <c r="A3153" s="368" t="s">
        <v>293</v>
      </c>
      <c r="B3153" s="381"/>
      <c r="C3153" s="372"/>
      <c r="D3153" s="382"/>
      <c r="E3153" s="372"/>
      <c r="F3153" s="380"/>
      <c r="G3153" s="355"/>
      <c r="H3153" s="355"/>
      <c r="I3153" s="355"/>
      <c r="J3153" s="355"/>
    </row>
    <row r="3154" spans="1:10" ht="21.75" thickBot="1" x14ac:dyDescent="0.4">
      <c r="A3154" s="368" t="s">
        <v>294</v>
      </c>
      <c r="B3154" s="381"/>
      <c r="C3154" s="372"/>
      <c r="D3154" s="368" t="s">
        <v>284</v>
      </c>
      <c r="E3154" s="374"/>
      <c r="F3154" s="375" t="str">
        <f>IF(B3154&gt;0,(B3154-B3153)/B3153,"")</f>
        <v/>
      </c>
      <c r="G3154" s="355"/>
      <c r="H3154" s="355"/>
      <c r="I3154" s="355"/>
      <c r="J3154" s="355"/>
    </row>
    <row r="3155" spans="1:10" ht="21.75" thickBot="1" x14ac:dyDescent="0.4">
      <c r="A3155" s="368" t="s">
        <v>295</v>
      </c>
      <c r="B3155" s="381"/>
      <c r="C3155" s="372"/>
      <c r="D3155" s="368" t="s">
        <v>286</v>
      </c>
      <c r="E3155" s="374"/>
      <c r="F3155" s="375" t="str">
        <f>IF(B3155&gt;0,(B3155-B3153)/B3153,"")</f>
        <v/>
      </c>
      <c r="G3155" s="355"/>
      <c r="H3155" s="355"/>
      <c r="I3155" s="355"/>
      <c r="J3155" s="355"/>
    </row>
    <row r="3156" spans="1:10" ht="21.75" thickBot="1" x14ac:dyDescent="0.4">
      <c r="A3156" s="355"/>
      <c r="B3156" s="355"/>
      <c r="C3156" s="355"/>
      <c r="D3156" s="355"/>
      <c r="E3156" s="355"/>
      <c r="F3156" s="383"/>
      <c r="G3156" s="355"/>
      <c r="H3156" s="823" t="s">
        <v>296</v>
      </c>
      <c r="I3156" s="823"/>
      <c r="J3156" s="355"/>
    </row>
    <row r="3157" spans="1:10" ht="21.75" thickBot="1" x14ac:dyDescent="0.4">
      <c r="A3157" s="368" t="s">
        <v>297</v>
      </c>
      <c r="B3157" s="820"/>
      <c r="C3157" s="821"/>
      <c r="D3157" s="821"/>
      <c r="E3157" s="821"/>
      <c r="F3157" s="821"/>
      <c r="G3157" s="822"/>
      <c r="H3157" s="819"/>
      <c r="I3157" s="819"/>
      <c r="J3157" s="355"/>
    </row>
    <row r="3158" spans="1:10" ht="21.75" thickBot="1" x14ac:dyDescent="0.4">
      <c r="A3158" s="368" t="s">
        <v>299</v>
      </c>
      <c r="B3158" s="820"/>
      <c r="C3158" s="821"/>
      <c r="D3158" s="821"/>
      <c r="E3158" s="821"/>
      <c r="F3158" s="821"/>
      <c r="G3158" s="822"/>
      <c r="H3158" s="819"/>
      <c r="I3158" s="819"/>
      <c r="J3158" s="355"/>
    </row>
    <row r="3159" spans="1:10" ht="21.75" thickBot="1" x14ac:dyDescent="0.4">
      <c r="A3159" s="368" t="s">
        <v>301</v>
      </c>
      <c r="B3159" s="820"/>
      <c r="C3159" s="821"/>
      <c r="D3159" s="821"/>
      <c r="E3159" s="821"/>
      <c r="F3159" s="821"/>
      <c r="G3159" s="822"/>
      <c r="H3159" s="819"/>
      <c r="I3159" s="819"/>
      <c r="J3159" s="355"/>
    </row>
    <row r="3160" spans="1:10" ht="21.75" thickBot="1" x14ac:dyDescent="0.4">
      <c r="A3160" s="368" t="s">
        <v>302</v>
      </c>
      <c r="B3160" s="820"/>
      <c r="C3160" s="821"/>
      <c r="D3160" s="821"/>
      <c r="E3160" s="821"/>
      <c r="F3160" s="821"/>
      <c r="G3160" s="822"/>
      <c r="H3160" s="819"/>
      <c r="I3160" s="819"/>
      <c r="J3160" s="355"/>
    </row>
    <row r="3161" spans="1:10" ht="21.75" thickBot="1" x14ac:dyDescent="0.4">
      <c r="A3161" s="368" t="s">
        <v>303</v>
      </c>
      <c r="B3161" s="820"/>
      <c r="C3161" s="821"/>
      <c r="D3161" s="821"/>
      <c r="E3161" s="821"/>
      <c r="F3161" s="821"/>
      <c r="G3161" s="822"/>
      <c r="H3161" s="819"/>
      <c r="I3161" s="819"/>
      <c r="J3161" s="355"/>
    </row>
    <row r="3162" spans="1:10" ht="21.75" thickBot="1" x14ac:dyDescent="0.4">
      <c r="A3162" s="368" t="s">
        <v>305</v>
      </c>
      <c r="B3162" s="820"/>
      <c r="C3162" s="821"/>
      <c r="D3162" s="821"/>
      <c r="E3162" s="821"/>
      <c r="F3162" s="821"/>
      <c r="G3162" s="822"/>
      <c r="H3162" s="819"/>
      <c r="I3162" s="819"/>
      <c r="J3162" s="355"/>
    </row>
    <row r="3163" spans="1:10" ht="36" x14ac:dyDescent="0.35">
      <c r="A3163" s="818" t="str">
        <f>CONCATENATE("Voluntário",J3163)</f>
        <v>Voluntário110</v>
      </c>
      <c r="B3163" s="818"/>
      <c r="C3163" s="818"/>
      <c r="D3163" s="818"/>
      <c r="E3163" s="818"/>
      <c r="F3163" s="818"/>
      <c r="G3163" s="818"/>
      <c r="H3163" s="818"/>
      <c r="I3163" s="818"/>
      <c r="J3163" s="355">
        <f>J3134+1</f>
        <v>110</v>
      </c>
    </row>
    <row r="3164" spans="1:10" ht="21" x14ac:dyDescent="0.35">
      <c r="A3164" s="355"/>
      <c r="B3164" s="355"/>
      <c r="C3164" s="355"/>
      <c r="D3164" s="355"/>
      <c r="E3164" s="355"/>
      <c r="F3164" s="355"/>
      <c r="G3164" s="355"/>
      <c r="H3164" s="355"/>
      <c r="I3164" s="355"/>
      <c r="J3164" s="355"/>
    </row>
    <row r="3165" spans="1:10" ht="21" x14ac:dyDescent="0.35">
      <c r="A3165" s="356" t="s">
        <v>271</v>
      </c>
      <c r="B3165" s="819"/>
      <c r="C3165" s="819"/>
      <c r="D3165" s="819"/>
      <c r="E3165" s="819"/>
      <c r="F3165" s="819"/>
      <c r="G3165" s="819"/>
      <c r="H3165" s="819"/>
      <c r="I3165" s="819"/>
      <c r="J3165" s="355"/>
    </row>
    <row r="3166" spans="1:10" ht="21" x14ac:dyDescent="0.35">
      <c r="A3166" s="356" t="s">
        <v>272</v>
      </c>
      <c r="B3166" s="819"/>
      <c r="C3166" s="819"/>
      <c r="D3166" s="819"/>
      <c r="E3166" s="819"/>
      <c r="F3166" s="819"/>
      <c r="G3166" s="819"/>
      <c r="H3166" s="819"/>
      <c r="I3166" s="819"/>
      <c r="J3166" s="355"/>
    </row>
    <row r="3167" spans="1:10" ht="21" x14ac:dyDescent="0.35">
      <c r="A3167" s="356" t="s">
        <v>273</v>
      </c>
      <c r="B3167" s="819"/>
      <c r="C3167" s="819"/>
      <c r="D3167" s="819"/>
      <c r="E3167" s="819"/>
      <c r="F3167" s="819"/>
      <c r="G3167" s="819"/>
      <c r="H3167" s="819"/>
      <c r="I3167" s="819"/>
      <c r="J3167" s="355"/>
    </row>
    <row r="3168" spans="1:10" ht="21.75" thickBot="1" x14ac:dyDescent="0.4">
      <c r="A3168" s="355"/>
      <c r="B3168" s="355"/>
      <c r="C3168" s="355"/>
      <c r="D3168" s="355"/>
      <c r="E3168" s="355"/>
      <c r="F3168" s="355"/>
      <c r="G3168" s="355"/>
      <c r="H3168" s="355"/>
      <c r="I3168" s="355"/>
      <c r="J3168" s="355"/>
    </row>
    <row r="3169" spans="1:10" ht="21.75" thickBot="1" x14ac:dyDescent="0.4">
      <c r="A3169" s="368" t="s">
        <v>275</v>
      </c>
      <c r="B3169" s="369"/>
      <c r="C3169" s="370"/>
      <c r="D3169" s="355"/>
      <c r="E3169" s="355"/>
      <c r="F3169" s="355"/>
      <c r="G3169" s="355"/>
      <c r="H3169" s="355"/>
      <c r="I3169" s="355"/>
      <c r="J3169" s="355"/>
    </row>
    <row r="3170" spans="1:10" ht="21.75" thickBot="1" x14ac:dyDescent="0.4">
      <c r="A3170" s="368" t="s">
        <v>276</v>
      </c>
      <c r="B3170" s="369"/>
      <c r="C3170" s="370"/>
      <c r="D3170" s="355"/>
      <c r="E3170" s="355"/>
      <c r="F3170" s="355"/>
      <c r="G3170" s="355"/>
      <c r="H3170" s="355"/>
      <c r="I3170" s="355"/>
      <c r="J3170" s="355"/>
    </row>
    <row r="3171" spans="1:10" ht="21.75" thickBot="1" x14ac:dyDescent="0.4">
      <c r="A3171" s="368" t="s">
        <v>277</v>
      </c>
      <c r="B3171" s="369"/>
      <c r="C3171" s="371"/>
      <c r="D3171" s="355"/>
      <c r="E3171" s="355"/>
      <c r="F3171" s="355"/>
      <c r="G3171" s="355"/>
      <c r="H3171" s="355"/>
      <c r="I3171" s="355"/>
      <c r="J3171" s="355"/>
    </row>
    <row r="3172" spans="1:10" ht="21.75" thickBot="1" x14ac:dyDescent="0.4">
      <c r="A3172" s="368" t="s">
        <v>278</v>
      </c>
      <c r="B3172" s="369"/>
      <c r="C3172" s="370"/>
      <c r="D3172" s="355"/>
      <c r="E3172" s="355"/>
      <c r="F3172" s="355"/>
      <c r="G3172" s="355"/>
      <c r="H3172" s="355"/>
      <c r="I3172" s="355"/>
      <c r="J3172" s="355"/>
    </row>
    <row r="3173" spans="1:10" ht="21.75" thickBot="1" x14ac:dyDescent="0.4">
      <c r="A3173" s="368" t="s">
        <v>279</v>
      </c>
      <c r="B3173" s="369"/>
      <c r="C3173" s="372"/>
      <c r="D3173" s="814" t="s">
        <v>280</v>
      </c>
      <c r="E3173" s="815"/>
      <c r="F3173" s="373" t="str">
        <f>IF(B3169&gt;0,B3173/B3169,"")</f>
        <v/>
      </c>
      <c r="G3173" s="368" t="s">
        <v>281</v>
      </c>
      <c r="H3173" s="374"/>
      <c r="I3173" s="375" t="str">
        <f>IF(B3169&gt;0,(F3173-F3174)/F3174,"")</f>
        <v/>
      </c>
      <c r="J3173" s="355"/>
    </row>
    <row r="3174" spans="1:10" ht="21.75" thickBot="1" x14ac:dyDescent="0.4">
      <c r="A3174" s="368" t="s">
        <v>282</v>
      </c>
      <c r="B3174" s="369"/>
      <c r="C3174" s="372"/>
      <c r="D3174" s="814" t="s">
        <v>280</v>
      </c>
      <c r="E3174" s="815"/>
      <c r="F3174" s="373" t="str">
        <f>IF(B3170&gt;0,B3174/B3170,"")</f>
        <v/>
      </c>
      <c r="G3174" s="376"/>
      <c r="H3174" s="377"/>
      <c r="I3174" s="378"/>
      <c r="J3174" s="355"/>
    </row>
    <row r="3175" spans="1:10" ht="21.75" thickBot="1" x14ac:dyDescent="0.4">
      <c r="A3175" s="368" t="s">
        <v>283</v>
      </c>
      <c r="B3175" s="369"/>
      <c r="C3175" s="372"/>
      <c r="D3175" s="814" t="s">
        <v>280</v>
      </c>
      <c r="E3175" s="815"/>
      <c r="F3175" s="373" t="str">
        <f>IF(B3171&gt;0,B3175/B3171,"")</f>
        <v/>
      </c>
      <c r="G3175" s="368" t="s">
        <v>284</v>
      </c>
      <c r="H3175" s="374"/>
      <c r="I3175" s="375" t="str">
        <f>IF(B3170&gt;0,(F3175-F3174)/F3174,"")</f>
        <v/>
      </c>
      <c r="J3175" s="355"/>
    </row>
    <row r="3176" spans="1:10" ht="21.75" thickBot="1" x14ac:dyDescent="0.4">
      <c r="A3176" s="368" t="s">
        <v>285</v>
      </c>
      <c r="B3176" s="369"/>
      <c r="C3176" s="372"/>
      <c r="D3176" s="814" t="s">
        <v>280</v>
      </c>
      <c r="E3176" s="815"/>
      <c r="F3176" s="373" t="str">
        <f>IF(B3172&gt;0,B3176/B3172,"")</f>
        <v/>
      </c>
      <c r="G3176" s="368" t="s">
        <v>286</v>
      </c>
      <c r="H3176" s="374"/>
      <c r="I3176" s="375" t="str">
        <f>IF(B3171&gt;0,(F3176-F3174)/F3174,"")</f>
        <v/>
      </c>
      <c r="J3176" s="355"/>
    </row>
    <row r="3177" spans="1:10" ht="21.75" thickBot="1" x14ac:dyDescent="0.4">
      <c r="A3177" s="368" t="s">
        <v>287</v>
      </c>
      <c r="B3177" s="369"/>
      <c r="C3177" s="372"/>
      <c r="D3177" s="814" t="s">
        <v>288</v>
      </c>
      <c r="E3177" s="815"/>
      <c r="F3177" s="373" t="str">
        <f>IF(B3173&gt;0,B3177/B3169,"")</f>
        <v/>
      </c>
      <c r="G3177" s="368" t="s">
        <v>281</v>
      </c>
      <c r="H3177" s="374"/>
      <c r="I3177" s="375" t="str">
        <f>IF(B3173&gt;0,(F3177-F3178)/F3178,"")</f>
        <v/>
      </c>
      <c r="J3177" s="355"/>
    </row>
    <row r="3178" spans="1:10" ht="21.75" thickBot="1" x14ac:dyDescent="0.4">
      <c r="A3178" s="368" t="s">
        <v>289</v>
      </c>
      <c r="B3178" s="369"/>
      <c r="C3178" s="372"/>
      <c r="D3178" s="816" t="s">
        <v>288</v>
      </c>
      <c r="E3178" s="817"/>
      <c r="F3178" s="373" t="str">
        <f>IF(B3174&gt;0,B3178/B3170,"")</f>
        <v/>
      </c>
      <c r="G3178" s="379"/>
      <c r="H3178" s="372"/>
      <c r="I3178" s="380"/>
      <c r="J3178" s="355"/>
    </row>
    <row r="3179" spans="1:10" ht="21.75" thickBot="1" x14ac:dyDescent="0.4">
      <c r="A3179" s="368" t="s">
        <v>290</v>
      </c>
      <c r="B3179" s="369"/>
      <c r="C3179" s="372"/>
      <c r="D3179" s="814" t="s">
        <v>288</v>
      </c>
      <c r="E3179" s="815"/>
      <c r="F3179" s="373" t="str">
        <f>IF(B3175&gt;0,B3179/B3171,"")</f>
        <v/>
      </c>
      <c r="G3179" s="368" t="s">
        <v>284</v>
      </c>
      <c r="H3179" s="374"/>
      <c r="I3179" s="375" t="str">
        <f>IF(B3174&gt;0,(F3179-F3178)/F3178,"")</f>
        <v/>
      </c>
      <c r="J3179" s="355"/>
    </row>
    <row r="3180" spans="1:10" ht="21.75" thickBot="1" x14ac:dyDescent="0.4">
      <c r="A3180" s="368" t="s">
        <v>291</v>
      </c>
      <c r="B3180" s="369"/>
      <c r="C3180" s="372"/>
      <c r="D3180" s="814" t="s">
        <v>288</v>
      </c>
      <c r="E3180" s="815"/>
      <c r="F3180" s="373" t="str">
        <f>IF(B3176&gt;0,B3180/B3172,"")</f>
        <v/>
      </c>
      <c r="G3180" s="368" t="s">
        <v>286</v>
      </c>
      <c r="H3180" s="374"/>
      <c r="I3180" s="375" t="str">
        <f>IF(B3175&gt;0,(F3180-F3178)/F3178,"")</f>
        <v/>
      </c>
      <c r="J3180" s="355"/>
    </row>
    <row r="3181" spans="1:10" ht="21.75" thickBot="1" x14ac:dyDescent="0.4">
      <c r="A3181" s="368" t="s">
        <v>292</v>
      </c>
      <c r="B3181" s="381"/>
      <c r="C3181" s="372"/>
      <c r="D3181" s="368" t="s">
        <v>281</v>
      </c>
      <c r="E3181" s="374"/>
      <c r="F3181" s="375" t="str">
        <f>IF(B3181&gt;0,(B3181-B3182)/B3182,"")</f>
        <v/>
      </c>
      <c r="G3181" s="355"/>
      <c r="H3181" s="355"/>
      <c r="I3181" s="355"/>
      <c r="J3181" s="355"/>
    </row>
    <row r="3182" spans="1:10" ht="21.75" thickBot="1" x14ac:dyDescent="0.4">
      <c r="A3182" s="368" t="s">
        <v>293</v>
      </c>
      <c r="B3182" s="381"/>
      <c r="C3182" s="372"/>
      <c r="D3182" s="382"/>
      <c r="E3182" s="372"/>
      <c r="F3182" s="380"/>
      <c r="G3182" s="355"/>
      <c r="H3182" s="355"/>
      <c r="I3182" s="355"/>
      <c r="J3182" s="355"/>
    </row>
    <row r="3183" spans="1:10" ht="21.75" thickBot="1" x14ac:dyDescent="0.4">
      <c r="A3183" s="368" t="s">
        <v>294</v>
      </c>
      <c r="B3183" s="381"/>
      <c r="C3183" s="372"/>
      <c r="D3183" s="368" t="s">
        <v>284</v>
      </c>
      <c r="E3183" s="374"/>
      <c r="F3183" s="375" t="str">
        <f>IF(B3183&gt;0,(B3183-B3182)/B3182,"")</f>
        <v/>
      </c>
      <c r="G3183" s="355"/>
      <c r="H3183" s="355"/>
      <c r="I3183" s="355"/>
      <c r="J3183" s="355"/>
    </row>
    <row r="3184" spans="1:10" ht="21.75" thickBot="1" x14ac:dyDescent="0.4">
      <c r="A3184" s="368" t="s">
        <v>295</v>
      </c>
      <c r="B3184" s="381"/>
      <c r="C3184" s="372"/>
      <c r="D3184" s="368" t="s">
        <v>286</v>
      </c>
      <c r="E3184" s="374"/>
      <c r="F3184" s="375" t="str">
        <f>IF(B3184&gt;0,(B3184-B3182)/B3182,"")</f>
        <v/>
      </c>
      <c r="G3184" s="355"/>
      <c r="H3184" s="355"/>
      <c r="I3184" s="355"/>
      <c r="J3184" s="355"/>
    </row>
    <row r="3185" spans="1:10" ht="21.75" thickBot="1" x14ac:dyDescent="0.4">
      <c r="A3185" s="355"/>
      <c r="B3185" s="355"/>
      <c r="C3185" s="355"/>
      <c r="D3185" s="355"/>
      <c r="E3185" s="355"/>
      <c r="F3185" s="383"/>
      <c r="G3185" s="355"/>
      <c r="H3185" s="823" t="s">
        <v>296</v>
      </c>
      <c r="I3185" s="823"/>
      <c r="J3185" s="355"/>
    </row>
    <row r="3186" spans="1:10" ht="21.75" thickBot="1" x14ac:dyDescent="0.4">
      <c r="A3186" s="368" t="s">
        <v>297</v>
      </c>
      <c r="B3186" s="820"/>
      <c r="C3186" s="821"/>
      <c r="D3186" s="821"/>
      <c r="E3186" s="821"/>
      <c r="F3186" s="821"/>
      <c r="G3186" s="822"/>
      <c r="H3186" s="819"/>
      <c r="I3186" s="819"/>
      <c r="J3186" s="355"/>
    </row>
    <row r="3187" spans="1:10" ht="21.75" thickBot="1" x14ac:dyDescent="0.4">
      <c r="A3187" s="368" t="s">
        <v>299</v>
      </c>
      <c r="B3187" s="820"/>
      <c r="C3187" s="821"/>
      <c r="D3187" s="821"/>
      <c r="E3187" s="821"/>
      <c r="F3187" s="821"/>
      <c r="G3187" s="822"/>
      <c r="H3187" s="819"/>
      <c r="I3187" s="819"/>
      <c r="J3187" s="355"/>
    </row>
    <row r="3188" spans="1:10" ht="21.75" thickBot="1" x14ac:dyDescent="0.4">
      <c r="A3188" s="368" t="s">
        <v>301</v>
      </c>
      <c r="B3188" s="820"/>
      <c r="C3188" s="821"/>
      <c r="D3188" s="821"/>
      <c r="E3188" s="821"/>
      <c r="F3188" s="821"/>
      <c r="G3188" s="822"/>
      <c r="H3188" s="819"/>
      <c r="I3188" s="819"/>
      <c r="J3188" s="355"/>
    </row>
    <row r="3189" spans="1:10" ht="21.75" thickBot="1" x14ac:dyDescent="0.4">
      <c r="A3189" s="368" t="s">
        <v>302</v>
      </c>
      <c r="B3189" s="820"/>
      <c r="C3189" s="821"/>
      <c r="D3189" s="821"/>
      <c r="E3189" s="821"/>
      <c r="F3189" s="821"/>
      <c r="G3189" s="822"/>
      <c r="H3189" s="819"/>
      <c r="I3189" s="819"/>
      <c r="J3189" s="355"/>
    </row>
    <row r="3190" spans="1:10" ht="21.75" thickBot="1" x14ac:dyDescent="0.4">
      <c r="A3190" s="368" t="s">
        <v>303</v>
      </c>
      <c r="B3190" s="820"/>
      <c r="C3190" s="821"/>
      <c r="D3190" s="821"/>
      <c r="E3190" s="821"/>
      <c r="F3190" s="821"/>
      <c r="G3190" s="822"/>
      <c r="H3190" s="819"/>
      <c r="I3190" s="819"/>
      <c r="J3190" s="355"/>
    </row>
    <row r="3191" spans="1:10" ht="21.75" thickBot="1" x14ac:dyDescent="0.4">
      <c r="A3191" s="368" t="s">
        <v>305</v>
      </c>
      <c r="B3191" s="820"/>
      <c r="C3191" s="821"/>
      <c r="D3191" s="821"/>
      <c r="E3191" s="821"/>
      <c r="F3191" s="821"/>
      <c r="G3191" s="822"/>
      <c r="H3191" s="819"/>
      <c r="I3191" s="819"/>
      <c r="J3191" s="355"/>
    </row>
    <row r="3192" spans="1:10" ht="36" x14ac:dyDescent="0.35">
      <c r="A3192" s="818" t="str">
        <f>CONCATENATE("Voluntário",J3192)</f>
        <v>Voluntário111</v>
      </c>
      <c r="B3192" s="818"/>
      <c r="C3192" s="818"/>
      <c r="D3192" s="818"/>
      <c r="E3192" s="818"/>
      <c r="F3192" s="818"/>
      <c r="G3192" s="818"/>
      <c r="H3192" s="818"/>
      <c r="I3192" s="818"/>
      <c r="J3192" s="355">
        <f>J3163+1</f>
        <v>111</v>
      </c>
    </row>
    <row r="3193" spans="1:10" ht="21" x14ac:dyDescent="0.35">
      <c r="A3193" s="355"/>
      <c r="B3193" s="355"/>
      <c r="C3193" s="355"/>
      <c r="D3193" s="355"/>
      <c r="E3193" s="355"/>
      <c r="F3193" s="355"/>
      <c r="G3193" s="355"/>
      <c r="H3193" s="355"/>
      <c r="I3193" s="355"/>
      <c r="J3193" s="355"/>
    </row>
    <row r="3194" spans="1:10" ht="21" x14ac:dyDescent="0.35">
      <c r="A3194" s="356" t="s">
        <v>271</v>
      </c>
      <c r="B3194" s="819"/>
      <c r="C3194" s="819"/>
      <c r="D3194" s="819"/>
      <c r="E3194" s="819"/>
      <c r="F3194" s="819"/>
      <c r="G3194" s="819"/>
      <c r="H3194" s="819"/>
      <c r="I3194" s="819"/>
      <c r="J3194" s="355"/>
    </row>
    <row r="3195" spans="1:10" ht="21" x14ac:dyDescent="0.35">
      <c r="A3195" s="356" t="s">
        <v>272</v>
      </c>
      <c r="B3195" s="819"/>
      <c r="C3195" s="819"/>
      <c r="D3195" s="819"/>
      <c r="E3195" s="819"/>
      <c r="F3195" s="819"/>
      <c r="G3195" s="819"/>
      <c r="H3195" s="819"/>
      <c r="I3195" s="819"/>
      <c r="J3195" s="355"/>
    </row>
    <row r="3196" spans="1:10" ht="21" x14ac:dyDescent="0.35">
      <c r="A3196" s="356" t="s">
        <v>273</v>
      </c>
      <c r="B3196" s="819"/>
      <c r="C3196" s="819"/>
      <c r="D3196" s="819"/>
      <c r="E3196" s="819"/>
      <c r="F3196" s="819"/>
      <c r="G3196" s="819"/>
      <c r="H3196" s="819"/>
      <c r="I3196" s="819"/>
      <c r="J3196" s="355"/>
    </row>
    <row r="3197" spans="1:10" ht="21.75" thickBot="1" x14ac:dyDescent="0.4">
      <c r="A3197" s="355"/>
      <c r="B3197" s="355"/>
      <c r="C3197" s="355"/>
      <c r="D3197" s="355"/>
      <c r="E3197" s="355"/>
      <c r="F3197" s="355"/>
      <c r="G3197" s="355"/>
      <c r="H3197" s="355"/>
      <c r="I3197" s="355"/>
      <c r="J3197" s="355"/>
    </row>
    <row r="3198" spans="1:10" ht="21.75" thickBot="1" x14ac:dyDescent="0.4">
      <c r="A3198" s="368" t="s">
        <v>275</v>
      </c>
      <c r="B3198" s="369"/>
      <c r="C3198" s="370"/>
      <c r="D3198" s="355"/>
      <c r="E3198" s="355"/>
      <c r="F3198" s="355"/>
      <c r="G3198" s="355"/>
      <c r="H3198" s="355"/>
      <c r="I3198" s="355"/>
      <c r="J3198" s="355"/>
    </row>
    <row r="3199" spans="1:10" ht="21.75" thickBot="1" x14ac:dyDescent="0.4">
      <c r="A3199" s="368" t="s">
        <v>276</v>
      </c>
      <c r="B3199" s="369"/>
      <c r="C3199" s="370"/>
      <c r="D3199" s="355"/>
      <c r="E3199" s="355"/>
      <c r="F3199" s="355"/>
      <c r="G3199" s="355"/>
      <c r="H3199" s="355"/>
      <c r="I3199" s="355"/>
      <c r="J3199" s="355"/>
    </row>
    <row r="3200" spans="1:10" ht="21.75" thickBot="1" x14ac:dyDescent="0.4">
      <c r="A3200" s="368" t="s">
        <v>277</v>
      </c>
      <c r="B3200" s="369"/>
      <c r="C3200" s="371"/>
      <c r="D3200" s="355"/>
      <c r="E3200" s="355"/>
      <c r="F3200" s="355"/>
      <c r="G3200" s="355"/>
      <c r="H3200" s="355"/>
      <c r="I3200" s="355"/>
      <c r="J3200" s="355"/>
    </row>
    <row r="3201" spans="1:10" ht="21.75" thickBot="1" x14ac:dyDescent="0.4">
      <c r="A3201" s="368" t="s">
        <v>278</v>
      </c>
      <c r="B3201" s="369"/>
      <c r="C3201" s="370"/>
      <c r="D3201" s="355"/>
      <c r="E3201" s="355"/>
      <c r="F3201" s="355"/>
      <c r="G3201" s="355"/>
      <c r="H3201" s="355"/>
      <c r="I3201" s="355"/>
      <c r="J3201" s="355"/>
    </row>
    <row r="3202" spans="1:10" ht="21.75" thickBot="1" x14ac:dyDescent="0.4">
      <c r="A3202" s="368" t="s">
        <v>279</v>
      </c>
      <c r="B3202" s="369"/>
      <c r="C3202" s="372"/>
      <c r="D3202" s="814" t="s">
        <v>280</v>
      </c>
      <c r="E3202" s="815"/>
      <c r="F3202" s="373" t="str">
        <f>IF(B3198&gt;0,B3202/B3198,"")</f>
        <v/>
      </c>
      <c r="G3202" s="368" t="s">
        <v>281</v>
      </c>
      <c r="H3202" s="374"/>
      <c r="I3202" s="375" t="str">
        <f>IF(B3198&gt;0,(F3202-F3203)/F3203,"")</f>
        <v/>
      </c>
      <c r="J3202" s="355"/>
    </row>
    <row r="3203" spans="1:10" ht="21.75" thickBot="1" x14ac:dyDescent="0.4">
      <c r="A3203" s="368" t="s">
        <v>282</v>
      </c>
      <c r="B3203" s="369"/>
      <c r="C3203" s="372"/>
      <c r="D3203" s="814" t="s">
        <v>280</v>
      </c>
      <c r="E3203" s="815"/>
      <c r="F3203" s="373" t="str">
        <f>IF(B3199&gt;0,B3203/B3199,"")</f>
        <v/>
      </c>
      <c r="G3203" s="376"/>
      <c r="H3203" s="377"/>
      <c r="I3203" s="378"/>
      <c r="J3203" s="355"/>
    </row>
    <row r="3204" spans="1:10" ht="21.75" thickBot="1" x14ac:dyDescent="0.4">
      <c r="A3204" s="368" t="s">
        <v>283</v>
      </c>
      <c r="B3204" s="369"/>
      <c r="C3204" s="372"/>
      <c r="D3204" s="814" t="s">
        <v>280</v>
      </c>
      <c r="E3204" s="815"/>
      <c r="F3204" s="373" t="str">
        <f>IF(B3200&gt;0,B3204/B3200,"")</f>
        <v/>
      </c>
      <c r="G3204" s="368" t="s">
        <v>284</v>
      </c>
      <c r="H3204" s="374"/>
      <c r="I3204" s="375" t="str">
        <f>IF(B3199&gt;0,(F3204-F3203)/F3203,"")</f>
        <v/>
      </c>
      <c r="J3204" s="355"/>
    </row>
    <row r="3205" spans="1:10" ht="21.75" thickBot="1" x14ac:dyDescent="0.4">
      <c r="A3205" s="368" t="s">
        <v>285</v>
      </c>
      <c r="B3205" s="369"/>
      <c r="C3205" s="372"/>
      <c r="D3205" s="814" t="s">
        <v>280</v>
      </c>
      <c r="E3205" s="815"/>
      <c r="F3205" s="373" t="str">
        <f>IF(B3201&gt;0,B3205/B3201,"")</f>
        <v/>
      </c>
      <c r="G3205" s="368" t="s">
        <v>286</v>
      </c>
      <c r="H3205" s="374"/>
      <c r="I3205" s="375" t="str">
        <f>IF(B3200&gt;0,(F3205-F3203)/F3203,"")</f>
        <v/>
      </c>
      <c r="J3205" s="355"/>
    </row>
    <row r="3206" spans="1:10" ht="21.75" thickBot="1" x14ac:dyDescent="0.4">
      <c r="A3206" s="368" t="s">
        <v>287</v>
      </c>
      <c r="B3206" s="369"/>
      <c r="C3206" s="372"/>
      <c r="D3206" s="814" t="s">
        <v>288</v>
      </c>
      <c r="E3206" s="815"/>
      <c r="F3206" s="373" t="str">
        <f>IF(B3202&gt;0,B3206/B3198,"")</f>
        <v/>
      </c>
      <c r="G3206" s="368" t="s">
        <v>281</v>
      </c>
      <c r="H3206" s="374"/>
      <c r="I3206" s="375" t="str">
        <f>IF(B3202&gt;0,(F3206-F3207)/F3207,"")</f>
        <v/>
      </c>
      <c r="J3206" s="355"/>
    </row>
    <row r="3207" spans="1:10" ht="21.75" thickBot="1" x14ac:dyDescent="0.4">
      <c r="A3207" s="368" t="s">
        <v>289</v>
      </c>
      <c r="B3207" s="369"/>
      <c r="C3207" s="372"/>
      <c r="D3207" s="816" t="s">
        <v>288</v>
      </c>
      <c r="E3207" s="817"/>
      <c r="F3207" s="373" t="str">
        <f>IF(B3203&gt;0,B3207/B3199,"")</f>
        <v/>
      </c>
      <c r="G3207" s="379"/>
      <c r="H3207" s="372"/>
      <c r="I3207" s="380"/>
      <c r="J3207" s="355"/>
    </row>
    <row r="3208" spans="1:10" ht="21.75" thickBot="1" x14ac:dyDescent="0.4">
      <c r="A3208" s="368" t="s">
        <v>290</v>
      </c>
      <c r="B3208" s="369"/>
      <c r="C3208" s="372"/>
      <c r="D3208" s="814" t="s">
        <v>288</v>
      </c>
      <c r="E3208" s="815"/>
      <c r="F3208" s="373" t="str">
        <f>IF(B3204&gt;0,B3208/B3200,"")</f>
        <v/>
      </c>
      <c r="G3208" s="368" t="s">
        <v>284</v>
      </c>
      <c r="H3208" s="374"/>
      <c r="I3208" s="375" t="str">
        <f>IF(B3203&gt;0,(F3208-F3207)/F3207,"")</f>
        <v/>
      </c>
      <c r="J3208" s="355"/>
    </row>
    <row r="3209" spans="1:10" ht="21.75" thickBot="1" x14ac:dyDescent="0.4">
      <c r="A3209" s="368" t="s">
        <v>291</v>
      </c>
      <c r="B3209" s="369"/>
      <c r="C3209" s="372"/>
      <c r="D3209" s="814" t="s">
        <v>288</v>
      </c>
      <c r="E3209" s="815"/>
      <c r="F3209" s="373" t="str">
        <f>IF(B3205&gt;0,B3209/B3201,"")</f>
        <v/>
      </c>
      <c r="G3209" s="368" t="s">
        <v>286</v>
      </c>
      <c r="H3209" s="374"/>
      <c r="I3209" s="375" t="str">
        <f>IF(B3204&gt;0,(F3209-F3207)/F3207,"")</f>
        <v/>
      </c>
      <c r="J3209" s="355"/>
    </row>
    <row r="3210" spans="1:10" ht="21.75" thickBot="1" x14ac:dyDescent="0.4">
      <c r="A3210" s="368" t="s">
        <v>292</v>
      </c>
      <c r="B3210" s="381"/>
      <c r="C3210" s="372"/>
      <c r="D3210" s="368" t="s">
        <v>281</v>
      </c>
      <c r="E3210" s="374"/>
      <c r="F3210" s="375" t="str">
        <f>IF(B3210&gt;0,(B3210-B3211)/B3211,"")</f>
        <v/>
      </c>
      <c r="G3210" s="355"/>
      <c r="H3210" s="355"/>
      <c r="I3210" s="355"/>
      <c r="J3210" s="355"/>
    </row>
    <row r="3211" spans="1:10" ht="21.75" thickBot="1" x14ac:dyDescent="0.4">
      <c r="A3211" s="368" t="s">
        <v>293</v>
      </c>
      <c r="B3211" s="381"/>
      <c r="C3211" s="372"/>
      <c r="D3211" s="382"/>
      <c r="E3211" s="372"/>
      <c r="F3211" s="380"/>
      <c r="G3211" s="355"/>
      <c r="H3211" s="355"/>
      <c r="I3211" s="355"/>
      <c r="J3211" s="355"/>
    </row>
    <row r="3212" spans="1:10" ht="21.75" thickBot="1" x14ac:dyDescent="0.4">
      <c r="A3212" s="368" t="s">
        <v>294</v>
      </c>
      <c r="B3212" s="381"/>
      <c r="C3212" s="372"/>
      <c r="D3212" s="368" t="s">
        <v>284</v>
      </c>
      <c r="E3212" s="374"/>
      <c r="F3212" s="375" t="str">
        <f>IF(B3212&gt;0,(B3212-B3211)/B3211,"")</f>
        <v/>
      </c>
      <c r="G3212" s="355"/>
      <c r="H3212" s="355"/>
      <c r="I3212" s="355"/>
      <c r="J3212" s="355"/>
    </row>
    <row r="3213" spans="1:10" ht="21.75" thickBot="1" x14ac:dyDescent="0.4">
      <c r="A3213" s="368" t="s">
        <v>295</v>
      </c>
      <c r="B3213" s="381"/>
      <c r="C3213" s="372"/>
      <c r="D3213" s="368" t="s">
        <v>286</v>
      </c>
      <c r="E3213" s="374"/>
      <c r="F3213" s="375" t="str">
        <f>IF(B3213&gt;0,(B3213-B3211)/B3211,"")</f>
        <v/>
      </c>
      <c r="G3213" s="355"/>
      <c r="H3213" s="355"/>
      <c r="I3213" s="355"/>
      <c r="J3213" s="355"/>
    </row>
    <row r="3214" spans="1:10" ht="21.75" thickBot="1" x14ac:dyDescent="0.4">
      <c r="A3214" s="355"/>
      <c r="B3214" s="355"/>
      <c r="C3214" s="355"/>
      <c r="D3214" s="355"/>
      <c r="E3214" s="355"/>
      <c r="F3214" s="383"/>
      <c r="G3214" s="355"/>
      <c r="H3214" s="823" t="s">
        <v>296</v>
      </c>
      <c r="I3214" s="823"/>
      <c r="J3214" s="355"/>
    </row>
    <row r="3215" spans="1:10" ht="21.75" thickBot="1" x14ac:dyDescent="0.4">
      <c r="A3215" s="368" t="s">
        <v>297</v>
      </c>
      <c r="B3215" s="820"/>
      <c r="C3215" s="821"/>
      <c r="D3215" s="821"/>
      <c r="E3215" s="821"/>
      <c r="F3215" s="821"/>
      <c r="G3215" s="822"/>
      <c r="H3215" s="819"/>
      <c r="I3215" s="819"/>
      <c r="J3215" s="355"/>
    </row>
    <row r="3216" spans="1:10" ht="21.75" thickBot="1" x14ac:dyDescent="0.4">
      <c r="A3216" s="368" t="s">
        <v>299</v>
      </c>
      <c r="B3216" s="820"/>
      <c r="C3216" s="821"/>
      <c r="D3216" s="821"/>
      <c r="E3216" s="821"/>
      <c r="F3216" s="821"/>
      <c r="G3216" s="822"/>
      <c r="H3216" s="819"/>
      <c r="I3216" s="819"/>
      <c r="J3216" s="355"/>
    </row>
    <row r="3217" spans="1:10" ht="21.75" thickBot="1" x14ac:dyDescent="0.4">
      <c r="A3217" s="368" t="s">
        <v>301</v>
      </c>
      <c r="B3217" s="820"/>
      <c r="C3217" s="821"/>
      <c r="D3217" s="821"/>
      <c r="E3217" s="821"/>
      <c r="F3217" s="821"/>
      <c r="G3217" s="822"/>
      <c r="H3217" s="819"/>
      <c r="I3217" s="819"/>
      <c r="J3217" s="355"/>
    </row>
    <row r="3218" spans="1:10" ht="21.75" thickBot="1" x14ac:dyDescent="0.4">
      <c r="A3218" s="368" t="s">
        <v>302</v>
      </c>
      <c r="B3218" s="820"/>
      <c r="C3218" s="821"/>
      <c r="D3218" s="821"/>
      <c r="E3218" s="821"/>
      <c r="F3218" s="821"/>
      <c r="G3218" s="822"/>
      <c r="H3218" s="819"/>
      <c r="I3218" s="819"/>
      <c r="J3218" s="355"/>
    </row>
    <row r="3219" spans="1:10" ht="21.75" thickBot="1" x14ac:dyDescent="0.4">
      <c r="A3219" s="368" t="s">
        <v>303</v>
      </c>
      <c r="B3219" s="820"/>
      <c r="C3219" s="821"/>
      <c r="D3219" s="821"/>
      <c r="E3219" s="821"/>
      <c r="F3219" s="821"/>
      <c r="G3219" s="822"/>
      <c r="H3219" s="819"/>
      <c r="I3219" s="819"/>
      <c r="J3219" s="355"/>
    </row>
    <row r="3220" spans="1:10" ht="21.75" thickBot="1" x14ac:dyDescent="0.4">
      <c r="A3220" s="368" t="s">
        <v>305</v>
      </c>
      <c r="B3220" s="820"/>
      <c r="C3220" s="821"/>
      <c r="D3220" s="821"/>
      <c r="E3220" s="821"/>
      <c r="F3220" s="821"/>
      <c r="G3220" s="822"/>
      <c r="H3220" s="819"/>
      <c r="I3220" s="819"/>
      <c r="J3220" s="355"/>
    </row>
    <row r="3221" spans="1:10" ht="36" x14ac:dyDescent="0.35">
      <c r="A3221" s="818" t="str">
        <f>CONCATENATE("Voluntário",J3221)</f>
        <v>Voluntário112</v>
      </c>
      <c r="B3221" s="818"/>
      <c r="C3221" s="818"/>
      <c r="D3221" s="818"/>
      <c r="E3221" s="818"/>
      <c r="F3221" s="818"/>
      <c r="G3221" s="818"/>
      <c r="H3221" s="818"/>
      <c r="I3221" s="818"/>
      <c r="J3221" s="355">
        <f>J3192+1</f>
        <v>112</v>
      </c>
    </row>
    <row r="3222" spans="1:10" ht="21" x14ac:dyDescent="0.35">
      <c r="A3222" s="355"/>
      <c r="B3222" s="355"/>
      <c r="C3222" s="355"/>
      <c r="D3222" s="355"/>
      <c r="E3222" s="355"/>
      <c r="F3222" s="355"/>
      <c r="G3222" s="355"/>
      <c r="H3222" s="355"/>
      <c r="I3222" s="355"/>
      <c r="J3222" s="355"/>
    </row>
    <row r="3223" spans="1:10" ht="21" x14ac:dyDescent="0.35">
      <c r="A3223" s="356" t="s">
        <v>271</v>
      </c>
      <c r="B3223" s="819"/>
      <c r="C3223" s="819"/>
      <c r="D3223" s="819"/>
      <c r="E3223" s="819"/>
      <c r="F3223" s="819"/>
      <c r="G3223" s="819"/>
      <c r="H3223" s="819"/>
      <c r="I3223" s="819"/>
      <c r="J3223" s="355"/>
    </row>
    <row r="3224" spans="1:10" ht="21" x14ac:dyDescent="0.35">
      <c r="A3224" s="356" t="s">
        <v>272</v>
      </c>
      <c r="B3224" s="819"/>
      <c r="C3224" s="819"/>
      <c r="D3224" s="819"/>
      <c r="E3224" s="819"/>
      <c r="F3224" s="819"/>
      <c r="G3224" s="819"/>
      <c r="H3224" s="819"/>
      <c r="I3224" s="819"/>
      <c r="J3224" s="355"/>
    </row>
    <row r="3225" spans="1:10" ht="21" x14ac:dyDescent="0.35">
      <c r="A3225" s="356" t="s">
        <v>273</v>
      </c>
      <c r="B3225" s="819"/>
      <c r="C3225" s="819"/>
      <c r="D3225" s="819"/>
      <c r="E3225" s="819"/>
      <c r="F3225" s="819"/>
      <c r="G3225" s="819"/>
      <c r="H3225" s="819"/>
      <c r="I3225" s="819"/>
      <c r="J3225" s="355"/>
    </row>
    <row r="3226" spans="1:10" ht="21.75" thickBot="1" x14ac:dyDescent="0.4">
      <c r="A3226" s="355"/>
      <c r="B3226" s="355"/>
      <c r="C3226" s="355"/>
      <c r="D3226" s="355"/>
      <c r="E3226" s="355"/>
      <c r="F3226" s="355"/>
      <c r="G3226" s="355"/>
      <c r="H3226" s="355"/>
      <c r="I3226" s="355"/>
      <c r="J3226" s="355"/>
    </row>
    <row r="3227" spans="1:10" ht="21.75" thickBot="1" x14ac:dyDescent="0.4">
      <c r="A3227" s="368" t="s">
        <v>275</v>
      </c>
      <c r="B3227" s="369"/>
      <c r="C3227" s="370"/>
      <c r="D3227" s="355"/>
      <c r="E3227" s="355"/>
      <c r="F3227" s="355"/>
      <c r="G3227" s="355"/>
      <c r="H3227" s="355"/>
      <c r="I3227" s="355"/>
      <c r="J3227" s="355"/>
    </row>
    <row r="3228" spans="1:10" ht="21.75" thickBot="1" x14ac:dyDescent="0.4">
      <c r="A3228" s="368" t="s">
        <v>276</v>
      </c>
      <c r="B3228" s="369"/>
      <c r="C3228" s="370"/>
      <c r="D3228" s="355"/>
      <c r="E3228" s="355"/>
      <c r="F3228" s="355"/>
      <c r="G3228" s="355"/>
      <c r="H3228" s="355"/>
      <c r="I3228" s="355"/>
      <c r="J3228" s="355"/>
    </row>
    <row r="3229" spans="1:10" ht="21.75" thickBot="1" x14ac:dyDescent="0.4">
      <c r="A3229" s="368" t="s">
        <v>277</v>
      </c>
      <c r="B3229" s="369"/>
      <c r="C3229" s="371"/>
      <c r="D3229" s="355"/>
      <c r="E3229" s="355"/>
      <c r="F3229" s="355"/>
      <c r="G3229" s="355"/>
      <c r="H3229" s="355"/>
      <c r="I3229" s="355"/>
      <c r="J3229" s="355"/>
    </row>
    <row r="3230" spans="1:10" ht="21.75" thickBot="1" x14ac:dyDescent="0.4">
      <c r="A3230" s="368" t="s">
        <v>278</v>
      </c>
      <c r="B3230" s="369"/>
      <c r="C3230" s="370"/>
      <c r="D3230" s="355"/>
      <c r="E3230" s="355"/>
      <c r="F3230" s="355"/>
      <c r="G3230" s="355"/>
      <c r="H3230" s="355"/>
      <c r="I3230" s="355"/>
      <c r="J3230" s="355"/>
    </row>
    <row r="3231" spans="1:10" ht="21.75" thickBot="1" x14ac:dyDescent="0.4">
      <c r="A3231" s="368" t="s">
        <v>279</v>
      </c>
      <c r="B3231" s="369"/>
      <c r="C3231" s="372"/>
      <c r="D3231" s="814" t="s">
        <v>280</v>
      </c>
      <c r="E3231" s="815"/>
      <c r="F3231" s="373" t="str">
        <f>IF(B3227&gt;0,B3231/B3227,"")</f>
        <v/>
      </c>
      <c r="G3231" s="368" t="s">
        <v>281</v>
      </c>
      <c r="H3231" s="374"/>
      <c r="I3231" s="375" t="str">
        <f>IF(B3227&gt;0,(F3231-F3232)/F3232,"")</f>
        <v/>
      </c>
      <c r="J3231" s="355"/>
    </row>
    <row r="3232" spans="1:10" ht="21.75" thickBot="1" x14ac:dyDescent="0.4">
      <c r="A3232" s="368" t="s">
        <v>282</v>
      </c>
      <c r="B3232" s="369"/>
      <c r="C3232" s="372"/>
      <c r="D3232" s="814" t="s">
        <v>280</v>
      </c>
      <c r="E3232" s="815"/>
      <c r="F3232" s="373" t="str">
        <f>IF(B3228&gt;0,B3232/B3228,"")</f>
        <v/>
      </c>
      <c r="G3232" s="376"/>
      <c r="H3232" s="377"/>
      <c r="I3232" s="378"/>
      <c r="J3232" s="355"/>
    </row>
    <row r="3233" spans="1:10" ht="21.75" thickBot="1" x14ac:dyDescent="0.4">
      <c r="A3233" s="368" t="s">
        <v>283</v>
      </c>
      <c r="B3233" s="369"/>
      <c r="C3233" s="372"/>
      <c r="D3233" s="814" t="s">
        <v>280</v>
      </c>
      <c r="E3233" s="815"/>
      <c r="F3233" s="373" t="str">
        <f>IF(B3229&gt;0,B3233/B3229,"")</f>
        <v/>
      </c>
      <c r="G3233" s="368" t="s">
        <v>284</v>
      </c>
      <c r="H3233" s="374"/>
      <c r="I3233" s="375" t="str">
        <f>IF(B3228&gt;0,(F3233-F3232)/F3232,"")</f>
        <v/>
      </c>
      <c r="J3233" s="355"/>
    </row>
    <row r="3234" spans="1:10" ht="21.75" thickBot="1" x14ac:dyDescent="0.4">
      <c r="A3234" s="368" t="s">
        <v>285</v>
      </c>
      <c r="B3234" s="369"/>
      <c r="C3234" s="372"/>
      <c r="D3234" s="814" t="s">
        <v>280</v>
      </c>
      <c r="E3234" s="815"/>
      <c r="F3234" s="373" t="str">
        <f>IF(B3230&gt;0,B3234/B3230,"")</f>
        <v/>
      </c>
      <c r="G3234" s="368" t="s">
        <v>286</v>
      </c>
      <c r="H3234" s="374"/>
      <c r="I3234" s="375" t="str">
        <f>IF(B3229&gt;0,(F3234-F3232)/F3232,"")</f>
        <v/>
      </c>
      <c r="J3234" s="355"/>
    </row>
    <row r="3235" spans="1:10" ht="21.75" thickBot="1" x14ac:dyDescent="0.4">
      <c r="A3235" s="368" t="s">
        <v>287</v>
      </c>
      <c r="B3235" s="369"/>
      <c r="C3235" s="372"/>
      <c r="D3235" s="814" t="s">
        <v>288</v>
      </c>
      <c r="E3235" s="815"/>
      <c r="F3235" s="373" t="str">
        <f>IF(B3231&gt;0,B3235/B3227,"")</f>
        <v/>
      </c>
      <c r="G3235" s="368" t="s">
        <v>281</v>
      </c>
      <c r="H3235" s="374"/>
      <c r="I3235" s="375" t="str">
        <f>IF(B3231&gt;0,(F3235-F3236)/F3236,"")</f>
        <v/>
      </c>
      <c r="J3235" s="355"/>
    </row>
    <row r="3236" spans="1:10" ht="21.75" thickBot="1" x14ac:dyDescent="0.4">
      <c r="A3236" s="368" t="s">
        <v>289</v>
      </c>
      <c r="B3236" s="369"/>
      <c r="C3236" s="372"/>
      <c r="D3236" s="816" t="s">
        <v>288</v>
      </c>
      <c r="E3236" s="817"/>
      <c r="F3236" s="373" t="str">
        <f>IF(B3232&gt;0,B3236/B3228,"")</f>
        <v/>
      </c>
      <c r="G3236" s="379"/>
      <c r="H3236" s="372"/>
      <c r="I3236" s="380"/>
      <c r="J3236" s="355"/>
    </row>
    <row r="3237" spans="1:10" ht="21.75" thickBot="1" x14ac:dyDescent="0.4">
      <c r="A3237" s="368" t="s">
        <v>290</v>
      </c>
      <c r="B3237" s="369"/>
      <c r="C3237" s="372"/>
      <c r="D3237" s="814" t="s">
        <v>288</v>
      </c>
      <c r="E3237" s="815"/>
      <c r="F3237" s="373" t="str">
        <f>IF(B3233&gt;0,B3237/B3229,"")</f>
        <v/>
      </c>
      <c r="G3237" s="368" t="s">
        <v>284</v>
      </c>
      <c r="H3237" s="374"/>
      <c r="I3237" s="375" t="str">
        <f>IF(B3232&gt;0,(F3237-F3236)/F3236,"")</f>
        <v/>
      </c>
      <c r="J3237" s="355"/>
    </row>
    <row r="3238" spans="1:10" ht="21.75" thickBot="1" x14ac:dyDescent="0.4">
      <c r="A3238" s="368" t="s">
        <v>291</v>
      </c>
      <c r="B3238" s="369"/>
      <c r="C3238" s="372"/>
      <c r="D3238" s="814" t="s">
        <v>288</v>
      </c>
      <c r="E3238" s="815"/>
      <c r="F3238" s="373" t="str">
        <f>IF(B3234&gt;0,B3238/B3230,"")</f>
        <v/>
      </c>
      <c r="G3238" s="368" t="s">
        <v>286</v>
      </c>
      <c r="H3238" s="374"/>
      <c r="I3238" s="375" t="str">
        <f>IF(B3233&gt;0,(F3238-F3236)/F3236,"")</f>
        <v/>
      </c>
      <c r="J3238" s="355"/>
    </row>
    <row r="3239" spans="1:10" ht="21.75" thickBot="1" x14ac:dyDescent="0.4">
      <c r="A3239" s="368" t="s">
        <v>292</v>
      </c>
      <c r="B3239" s="381"/>
      <c r="C3239" s="372"/>
      <c r="D3239" s="368" t="s">
        <v>281</v>
      </c>
      <c r="E3239" s="374"/>
      <c r="F3239" s="375" t="str">
        <f>IF(B3239&gt;0,(B3239-B3240)/B3240,"")</f>
        <v/>
      </c>
      <c r="G3239" s="355"/>
      <c r="H3239" s="355"/>
      <c r="I3239" s="355"/>
      <c r="J3239" s="355"/>
    </row>
    <row r="3240" spans="1:10" ht="21.75" thickBot="1" x14ac:dyDescent="0.4">
      <c r="A3240" s="368" t="s">
        <v>293</v>
      </c>
      <c r="B3240" s="381"/>
      <c r="C3240" s="372"/>
      <c r="D3240" s="382"/>
      <c r="E3240" s="372"/>
      <c r="F3240" s="380"/>
      <c r="G3240" s="355"/>
      <c r="H3240" s="355"/>
      <c r="I3240" s="355"/>
      <c r="J3240" s="355"/>
    </row>
    <row r="3241" spans="1:10" ht="21.75" thickBot="1" x14ac:dyDescent="0.4">
      <c r="A3241" s="368" t="s">
        <v>294</v>
      </c>
      <c r="B3241" s="381"/>
      <c r="C3241" s="372"/>
      <c r="D3241" s="368" t="s">
        <v>284</v>
      </c>
      <c r="E3241" s="374"/>
      <c r="F3241" s="375" t="str">
        <f>IF(B3241&gt;0,(B3241-B3240)/B3240,"")</f>
        <v/>
      </c>
      <c r="G3241" s="355"/>
      <c r="H3241" s="355"/>
      <c r="I3241" s="355"/>
      <c r="J3241" s="355"/>
    </row>
    <row r="3242" spans="1:10" ht="21.75" thickBot="1" x14ac:dyDescent="0.4">
      <c r="A3242" s="368" t="s">
        <v>295</v>
      </c>
      <c r="B3242" s="381"/>
      <c r="C3242" s="372"/>
      <c r="D3242" s="368" t="s">
        <v>286</v>
      </c>
      <c r="E3242" s="374"/>
      <c r="F3242" s="375" t="str">
        <f>IF(B3242&gt;0,(B3242-B3240)/B3240,"")</f>
        <v/>
      </c>
      <c r="G3242" s="355"/>
      <c r="H3242" s="355"/>
      <c r="I3242" s="355"/>
      <c r="J3242" s="355"/>
    </row>
    <row r="3243" spans="1:10" ht="21.75" thickBot="1" x14ac:dyDescent="0.4">
      <c r="A3243" s="355"/>
      <c r="B3243" s="355"/>
      <c r="C3243" s="355"/>
      <c r="D3243" s="355"/>
      <c r="E3243" s="355"/>
      <c r="F3243" s="383"/>
      <c r="G3243" s="355"/>
      <c r="H3243" s="823" t="s">
        <v>296</v>
      </c>
      <c r="I3243" s="823"/>
      <c r="J3243" s="355"/>
    </row>
    <row r="3244" spans="1:10" ht="21.75" thickBot="1" x14ac:dyDescent="0.4">
      <c r="A3244" s="368" t="s">
        <v>297</v>
      </c>
      <c r="B3244" s="820"/>
      <c r="C3244" s="821"/>
      <c r="D3244" s="821"/>
      <c r="E3244" s="821"/>
      <c r="F3244" s="821"/>
      <c r="G3244" s="822"/>
      <c r="H3244" s="819"/>
      <c r="I3244" s="819"/>
      <c r="J3244" s="355"/>
    </row>
    <row r="3245" spans="1:10" ht="21.75" thickBot="1" x14ac:dyDescent="0.4">
      <c r="A3245" s="368" t="s">
        <v>299</v>
      </c>
      <c r="B3245" s="820"/>
      <c r="C3245" s="821"/>
      <c r="D3245" s="821"/>
      <c r="E3245" s="821"/>
      <c r="F3245" s="821"/>
      <c r="G3245" s="822"/>
      <c r="H3245" s="819"/>
      <c r="I3245" s="819"/>
      <c r="J3245" s="355"/>
    </row>
    <row r="3246" spans="1:10" ht="21.75" thickBot="1" x14ac:dyDescent="0.4">
      <c r="A3246" s="368" t="s">
        <v>301</v>
      </c>
      <c r="B3246" s="820"/>
      <c r="C3246" s="821"/>
      <c r="D3246" s="821"/>
      <c r="E3246" s="821"/>
      <c r="F3246" s="821"/>
      <c r="G3246" s="822"/>
      <c r="H3246" s="819"/>
      <c r="I3246" s="819"/>
      <c r="J3246" s="355"/>
    </row>
    <row r="3247" spans="1:10" ht="21.75" thickBot="1" x14ac:dyDescent="0.4">
      <c r="A3247" s="368" t="s">
        <v>302</v>
      </c>
      <c r="B3247" s="820"/>
      <c r="C3247" s="821"/>
      <c r="D3247" s="821"/>
      <c r="E3247" s="821"/>
      <c r="F3247" s="821"/>
      <c r="G3247" s="822"/>
      <c r="H3247" s="819"/>
      <c r="I3247" s="819"/>
      <c r="J3247" s="355"/>
    </row>
    <row r="3248" spans="1:10" ht="21.75" thickBot="1" x14ac:dyDescent="0.4">
      <c r="A3248" s="368" t="s">
        <v>303</v>
      </c>
      <c r="B3248" s="820"/>
      <c r="C3248" s="821"/>
      <c r="D3248" s="821"/>
      <c r="E3248" s="821"/>
      <c r="F3248" s="821"/>
      <c r="G3248" s="822"/>
      <c r="H3248" s="819"/>
      <c r="I3248" s="819"/>
      <c r="J3248" s="355"/>
    </row>
    <row r="3249" spans="1:10" ht="21.75" thickBot="1" x14ac:dyDescent="0.4">
      <c r="A3249" s="368" t="s">
        <v>305</v>
      </c>
      <c r="B3249" s="820"/>
      <c r="C3249" s="821"/>
      <c r="D3249" s="821"/>
      <c r="E3249" s="821"/>
      <c r="F3249" s="821"/>
      <c r="G3249" s="822"/>
      <c r="H3249" s="819"/>
      <c r="I3249" s="819"/>
      <c r="J3249" s="355"/>
    </row>
    <row r="3250" spans="1:10" ht="36" x14ac:dyDescent="0.35">
      <c r="A3250" s="818" t="str">
        <f>CONCATENATE("Voluntário",J3250)</f>
        <v>Voluntário113</v>
      </c>
      <c r="B3250" s="818"/>
      <c r="C3250" s="818"/>
      <c r="D3250" s="818"/>
      <c r="E3250" s="818"/>
      <c r="F3250" s="818"/>
      <c r="G3250" s="818"/>
      <c r="H3250" s="818"/>
      <c r="I3250" s="818"/>
      <c r="J3250" s="355">
        <f>J3221+1</f>
        <v>113</v>
      </c>
    </row>
    <row r="3251" spans="1:10" ht="21" x14ac:dyDescent="0.35">
      <c r="A3251" s="355"/>
      <c r="B3251" s="355"/>
      <c r="C3251" s="355"/>
      <c r="D3251" s="355"/>
      <c r="E3251" s="355"/>
      <c r="F3251" s="355"/>
      <c r="G3251" s="355"/>
      <c r="H3251" s="355"/>
      <c r="I3251" s="355"/>
      <c r="J3251" s="355"/>
    </row>
    <row r="3252" spans="1:10" ht="21" x14ac:dyDescent="0.35">
      <c r="A3252" s="356" t="s">
        <v>271</v>
      </c>
      <c r="B3252" s="819"/>
      <c r="C3252" s="819"/>
      <c r="D3252" s="819"/>
      <c r="E3252" s="819"/>
      <c r="F3252" s="819"/>
      <c r="G3252" s="819"/>
      <c r="H3252" s="819"/>
      <c r="I3252" s="819"/>
      <c r="J3252" s="355"/>
    </row>
    <row r="3253" spans="1:10" ht="21" x14ac:dyDescent="0.35">
      <c r="A3253" s="356" t="s">
        <v>272</v>
      </c>
      <c r="B3253" s="819"/>
      <c r="C3253" s="819"/>
      <c r="D3253" s="819"/>
      <c r="E3253" s="819"/>
      <c r="F3253" s="819"/>
      <c r="G3253" s="819"/>
      <c r="H3253" s="819"/>
      <c r="I3253" s="819"/>
      <c r="J3253" s="355"/>
    </row>
    <row r="3254" spans="1:10" ht="21" x14ac:dyDescent="0.35">
      <c r="A3254" s="356" t="s">
        <v>273</v>
      </c>
      <c r="B3254" s="819"/>
      <c r="C3254" s="819"/>
      <c r="D3254" s="819"/>
      <c r="E3254" s="819"/>
      <c r="F3254" s="819"/>
      <c r="G3254" s="819"/>
      <c r="H3254" s="819"/>
      <c r="I3254" s="819"/>
      <c r="J3254" s="355"/>
    </row>
    <row r="3255" spans="1:10" ht="21.75" thickBot="1" x14ac:dyDescent="0.4">
      <c r="A3255" s="355"/>
      <c r="B3255" s="355"/>
      <c r="C3255" s="355"/>
      <c r="D3255" s="355"/>
      <c r="E3255" s="355"/>
      <c r="F3255" s="355"/>
      <c r="G3255" s="355"/>
      <c r="H3255" s="355"/>
      <c r="I3255" s="355"/>
      <c r="J3255" s="355"/>
    </row>
    <row r="3256" spans="1:10" ht="21.75" thickBot="1" x14ac:dyDescent="0.4">
      <c r="A3256" s="368" t="s">
        <v>275</v>
      </c>
      <c r="B3256" s="369"/>
      <c r="C3256" s="370"/>
      <c r="D3256" s="355"/>
      <c r="E3256" s="355"/>
      <c r="F3256" s="355"/>
      <c r="G3256" s="355"/>
      <c r="H3256" s="355"/>
      <c r="I3256" s="355"/>
      <c r="J3256" s="355"/>
    </row>
    <row r="3257" spans="1:10" ht="21.75" thickBot="1" x14ac:dyDescent="0.4">
      <c r="A3257" s="368" t="s">
        <v>276</v>
      </c>
      <c r="B3257" s="369"/>
      <c r="C3257" s="370"/>
      <c r="D3257" s="355"/>
      <c r="E3257" s="355"/>
      <c r="F3257" s="355"/>
      <c r="G3257" s="355"/>
      <c r="H3257" s="355"/>
      <c r="I3257" s="355"/>
      <c r="J3257" s="355"/>
    </row>
    <row r="3258" spans="1:10" ht="21.75" thickBot="1" x14ac:dyDescent="0.4">
      <c r="A3258" s="368" t="s">
        <v>277</v>
      </c>
      <c r="B3258" s="369"/>
      <c r="C3258" s="371"/>
      <c r="D3258" s="355"/>
      <c r="E3258" s="355"/>
      <c r="F3258" s="355"/>
      <c r="G3258" s="355"/>
      <c r="H3258" s="355"/>
      <c r="I3258" s="355"/>
      <c r="J3258" s="355"/>
    </row>
    <row r="3259" spans="1:10" ht="21.75" thickBot="1" x14ac:dyDescent="0.4">
      <c r="A3259" s="368" t="s">
        <v>278</v>
      </c>
      <c r="B3259" s="369"/>
      <c r="C3259" s="370"/>
      <c r="D3259" s="355"/>
      <c r="E3259" s="355"/>
      <c r="F3259" s="355"/>
      <c r="G3259" s="355"/>
      <c r="H3259" s="355"/>
      <c r="I3259" s="355"/>
      <c r="J3259" s="355"/>
    </row>
    <row r="3260" spans="1:10" ht="21.75" thickBot="1" x14ac:dyDescent="0.4">
      <c r="A3260" s="368" t="s">
        <v>279</v>
      </c>
      <c r="B3260" s="369"/>
      <c r="C3260" s="372"/>
      <c r="D3260" s="814" t="s">
        <v>280</v>
      </c>
      <c r="E3260" s="815"/>
      <c r="F3260" s="373" t="str">
        <f>IF(B3256&gt;0,B3260/B3256,"")</f>
        <v/>
      </c>
      <c r="G3260" s="368" t="s">
        <v>281</v>
      </c>
      <c r="H3260" s="374"/>
      <c r="I3260" s="375" t="str">
        <f>IF(B3256&gt;0,(F3260-F3261)/F3261,"")</f>
        <v/>
      </c>
      <c r="J3260" s="355"/>
    </row>
    <row r="3261" spans="1:10" ht="21.75" thickBot="1" x14ac:dyDescent="0.4">
      <c r="A3261" s="368" t="s">
        <v>282</v>
      </c>
      <c r="B3261" s="369"/>
      <c r="C3261" s="372"/>
      <c r="D3261" s="814" t="s">
        <v>280</v>
      </c>
      <c r="E3261" s="815"/>
      <c r="F3261" s="373" t="str">
        <f>IF(B3257&gt;0,B3261/B3257,"")</f>
        <v/>
      </c>
      <c r="G3261" s="376"/>
      <c r="H3261" s="377"/>
      <c r="I3261" s="378"/>
      <c r="J3261" s="355"/>
    </row>
    <row r="3262" spans="1:10" ht="21.75" thickBot="1" x14ac:dyDescent="0.4">
      <c r="A3262" s="368" t="s">
        <v>283</v>
      </c>
      <c r="B3262" s="369"/>
      <c r="C3262" s="372"/>
      <c r="D3262" s="814" t="s">
        <v>280</v>
      </c>
      <c r="E3262" s="815"/>
      <c r="F3262" s="373" t="str">
        <f>IF(B3258&gt;0,B3262/B3258,"")</f>
        <v/>
      </c>
      <c r="G3262" s="368" t="s">
        <v>284</v>
      </c>
      <c r="H3262" s="374"/>
      <c r="I3262" s="375" t="str">
        <f>IF(B3257&gt;0,(F3262-F3261)/F3261,"")</f>
        <v/>
      </c>
      <c r="J3262" s="355"/>
    </row>
    <row r="3263" spans="1:10" ht="21.75" thickBot="1" x14ac:dyDescent="0.4">
      <c r="A3263" s="368" t="s">
        <v>285</v>
      </c>
      <c r="B3263" s="369"/>
      <c r="C3263" s="372"/>
      <c r="D3263" s="814" t="s">
        <v>280</v>
      </c>
      <c r="E3263" s="815"/>
      <c r="F3263" s="373" t="str">
        <f>IF(B3259&gt;0,B3263/B3259,"")</f>
        <v/>
      </c>
      <c r="G3263" s="368" t="s">
        <v>286</v>
      </c>
      <c r="H3263" s="374"/>
      <c r="I3263" s="375" t="str">
        <f>IF(B3258&gt;0,(F3263-F3261)/F3261,"")</f>
        <v/>
      </c>
      <c r="J3263" s="355"/>
    </row>
    <row r="3264" spans="1:10" ht="21.75" thickBot="1" x14ac:dyDescent="0.4">
      <c r="A3264" s="368" t="s">
        <v>287</v>
      </c>
      <c r="B3264" s="369"/>
      <c r="C3264" s="372"/>
      <c r="D3264" s="814" t="s">
        <v>288</v>
      </c>
      <c r="E3264" s="815"/>
      <c r="F3264" s="373" t="str">
        <f>IF(B3260&gt;0,B3264/B3256,"")</f>
        <v/>
      </c>
      <c r="G3264" s="368" t="s">
        <v>281</v>
      </c>
      <c r="H3264" s="374"/>
      <c r="I3264" s="375" t="str">
        <f>IF(B3260&gt;0,(F3264-F3265)/F3265,"")</f>
        <v/>
      </c>
      <c r="J3264" s="355"/>
    </row>
    <row r="3265" spans="1:10" ht="21.75" thickBot="1" x14ac:dyDescent="0.4">
      <c r="A3265" s="368" t="s">
        <v>289</v>
      </c>
      <c r="B3265" s="369"/>
      <c r="C3265" s="372"/>
      <c r="D3265" s="816" t="s">
        <v>288</v>
      </c>
      <c r="E3265" s="817"/>
      <c r="F3265" s="373" t="str">
        <f>IF(B3261&gt;0,B3265/B3257,"")</f>
        <v/>
      </c>
      <c r="G3265" s="379"/>
      <c r="H3265" s="372"/>
      <c r="I3265" s="380"/>
      <c r="J3265" s="355"/>
    </row>
    <row r="3266" spans="1:10" ht="21.75" thickBot="1" x14ac:dyDescent="0.4">
      <c r="A3266" s="368" t="s">
        <v>290</v>
      </c>
      <c r="B3266" s="369"/>
      <c r="C3266" s="372"/>
      <c r="D3266" s="814" t="s">
        <v>288</v>
      </c>
      <c r="E3266" s="815"/>
      <c r="F3266" s="373" t="str">
        <f>IF(B3262&gt;0,B3266/B3258,"")</f>
        <v/>
      </c>
      <c r="G3266" s="368" t="s">
        <v>284</v>
      </c>
      <c r="H3266" s="374"/>
      <c r="I3266" s="375" t="str">
        <f>IF(B3261&gt;0,(F3266-F3265)/F3265,"")</f>
        <v/>
      </c>
      <c r="J3266" s="355"/>
    </row>
    <row r="3267" spans="1:10" ht="21.75" thickBot="1" x14ac:dyDescent="0.4">
      <c r="A3267" s="368" t="s">
        <v>291</v>
      </c>
      <c r="B3267" s="369"/>
      <c r="C3267" s="372"/>
      <c r="D3267" s="814" t="s">
        <v>288</v>
      </c>
      <c r="E3267" s="815"/>
      <c r="F3267" s="373" t="str">
        <f>IF(B3263&gt;0,B3267/B3259,"")</f>
        <v/>
      </c>
      <c r="G3267" s="368" t="s">
        <v>286</v>
      </c>
      <c r="H3267" s="374"/>
      <c r="I3267" s="375" t="str">
        <f>IF(B3262&gt;0,(F3267-F3265)/F3265,"")</f>
        <v/>
      </c>
      <c r="J3267" s="355"/>
    </row>
    <row r="3268" spans="1:10" ht="21.75" thickBot="1" x14ac:dyDescent="0.4">
      <c r="A3268" s="368" t="s">
        <v>292</v>
      </c>
      <c r="B3268" s="381"/>
      <c r="C3268" s="372"/>
      <c r="D3268" s="368" t="s">
        <v>281</v>
      </c>
      <c r="E3268" s="374"/>
      <c r="F3268" s="375" t="str">
        <f>IF(B3268&gt;0,(B3268-B3269)/B3269,"")</f>
        <v/>
      </c>
      <c r="G3268" s="355"/>
      <c r="H3268" s="355"/>
      <c r="I3268" s="355"/>
      <c r="J3268" s="355"/>
    </row>
    <row r="3269" spans="1:10" ht="21.75" thickBot="1" x14ac:dyDescent="0.4">
      <c r="A3269" s="368" t="s">
        <v>293</v>
      </c>
      <c r="B3269" s="381"/>
      <c r="C3269" s="372"/>
      <c r="D3269" s="382"/>
      <c r="E3269" s="372"/>
      <c r="F3269" s="380"/>
      <c r="G3269" s="355"/>
      <c r="H3269" s="355"/>
      <c r="I3269" s="355"/>
      <c r="J3269" s="355"/>
    </row>
    <row r="3270" spans="1:10" ht="21.75" thickBot="1" x14ac:dyDescent="0.4">
      <c r="A3270" s="368" t="s">
        <v>294</v>
      </c>
      <c r="B3270" s="381"/>
      <c r="C3270" s="372"/>
      <c r="D3270" s="368" t="s">
        <v>284</v>
      </c>
      <c r="E3270" s="374"/>
      <c r="F3270" s="375" t="str">
        <f>IF(B3270&gt;0,(B3270-B3269)/B3269,"")</f>
        <v/>
      </c>
      <c r="G3270" s="355"/>
      <c r="H3270" s="355"/>
      <c r="I3270" s="355"/>
      <c r="J3270" s="355"/>
    </row>
    <row r="3271" spans="1:10" ht="21.75" thickBot="1" x14ac:dyDescent="0.4">
      <c r="A3271" s="368" t="s">
        <v>295</v>
      </c>
      <c r="B3271" s="381"/>
      <c r="C3271" s="372"/>
      <c r="D3271" s="368" t="s">
        <v>286</v>
      </c>
      <c r="E3271" s="374"/>
      <c r="F3271" s="375" t="str">
        <f>IF(B3271&gt;0,(B3271-B3269)/B3269,"")</f>
        <v/>
      </c>
      <c r="G3271" s="355"/>
      <c r="H3271" s="355"/>
      <c r="I3271" s="355"/>
      <c r="J3271" s="355"/>
    </row>
    <row r="3272" spans="1:10" ht="21.75" thickBot="1" x14ac:dyDescent="0.4">
      <c r="A3272" s="355"/>
      <c r="B3272" s="355"/>
      <c r="C3272" s="355"/>
      <c r="D3272" s="355"/>
      <c r="E3272" s="355"/>
      <c r="F3272" s="383"/>
      <c r="G3272" s="355"/>
      <c r="H3272" s="823" t="s">
        <v>296</v>
      </c>
      <c r="I3272" s="823"/>
      <c r="J3272" s="355"/>
    </row>
    <row r="3273" spans="1:10" ht="21.75" thickBot="1" x14ac:dyDescent="0.4">
      <c r="A3273" s="368" t="s">
        <v>297</v>
      </c>
      <c r="B3273" s="820"/>
      <c r="C3273" s="821"/>
      <c r="D3273" s="821"/>
      <c r="E3273" s="821"/>
      <c r="F3273" s="821"/>
      <c r="G3273" s="822"/>
      <c r="H3273" s="819"/>
      <c r="I3273" s="819"/>
      <c r="J3273" s="355"/>
    </row>
    <row r="3274" spans="1:10" ht="21.75" thickBot="1" x14ac:dyDescent="0.4">
      <c r="A3274" s="368" t="s">
        <v>299</v>
      </c>
      <c r="B3274" s="820"/>
      <c r="C3274" s="821"/>
      <c r="D3274" s="821"/>
      <c r="E3274" s="821"/>
      <c r="F3274" s="821"/>
      <c r="G3274" s="822"/>
      <c r="H3274" s="819"/>
      <c r="I3274" s="819"/>
      <c r="J3274" s="355"/>
    </row>
    <row r="3275" spans="1:10" ht="21.75" thickBot="1" x14ac:dyDescent="0.4">
      <c r="A3275" s="368" t="s">
        <v>301</v>
      </c>
      <c r="B3275" s="820"/>
      <c r="C3275" s="821"/>
      <c r="D3275" s="821"/>
      <c r="E3275" s="821"/>
      <c r="F3275" s="821"/>
      <c r="G3275" s="822"/>
      <c r="H3275" s="819"/>
      <c r="I3275" s="819"/>
      <c r="J3275" s="355"/>
    </row>
    <row r="3276" spans="1:10" ht="21.75" thickBot="1" x14ac:dyDescent="0.4">
      <c r="A3276" s="368" t="s">
        <v>302</v>
      </c>
      <c r="B3276" s="820"/>
      <c r="C3276" s="821"/>
      <c r="D3276" s="821"/>
      <c r="E3276" s="821"/>
      <c r="F3276" s="821"/>
      <c r="G3276" s="822"/>
      <c r="H3276" s="819"/>
      <c r="I3276" s="819"/>
      <c r="J3276" s="355"/>
    </row>
    <row r="3277" spans="1:10" ht="21.75" thickBot="1" x14ac:dyDescent="0.4">
      <c r="A3277" s="368" t="s">
        <v>303</v>
      </c>
      <c r="B3277" s="820"/>
      <c r="C3277" s="821"/>
      <c r="D3277" s="821"/>
      <c r="E3277" s="821"/>
      <c r="F3277" s="821"/>
      <c r="G3277" s="822"/>
      <c r="H3277" s="819"/>
      <c r="I3277" s="819"/>
      <c r="J3277" s="355"/>
    </row>
    <row r="3278" spans="1:10" ht="21.75" thickBot="1" x14ac:dyDescent="0.4">
      <c r="A3278" s="368" t="s">
        <v>305</v>
      </c>
      <c r="B3278" s="820"/>
      <c r="C3278" s="821"/>
      <c r="D3278" s="821"/>
      <c r="E3278" s="821"/>
      <c r="F3278" s="821"/>
      <c r="G3278" s="822"/>
      <c r="H3278" s="819"/>
      <c r="I3278" s="819"/>
      <c r="J3278" s="355"/>
    </row>
    <row r="3279" spans="1:10" ht="36" x14ac:dyDescent="0.35">
      <c r="A3279" s="818" t="str">
        <f>CONCATENATE("Voluntário",J3279)</f>
        <v>Voluntário114</v>
      </c>
      <c r="B3279" s="818"/>
      <c r="C3279" s="818"/>
      <c r="D3279" s="818"/>
      <c r="E3279" s="818"/>
      <c r="F3279" s="818"/>
      <c r="G3279" s="818"/>
      <c r="H3279" s="818"/>
      <c r="I3279" s="818"/>
      <c r="J3279" s="355">
        <f>J3250+1</f>
        <v>114</v>
      </c>
    </row>
    <row r="3280" spans="1:10" ht="21" x14ac:dyDescent="0.35">
      <c r="A3280" s="355"/>
      <c r="B3280" s="355"/>
      <c r="C3280" s="355"/>
      <c r="D3280" s="355"/>
      <c r="E3280" s="355"/>
      <c r="F3280" s="355"/>
      <c r="G3280" s="355"/>
      <c r="H3280" s="355"/>
      <c r="I3280" s="355"/>
      <c r="J3280" s="355"/>
    </row>
    <row r="3281" spans="1:10" ht="21" x14ac:dyDescent="0.35">
      <c r="A3281" s="356" t="s">
        <v>271</v>
      </c>
      <c r="B3281" s="819"/>
      <c r="C3281" s="819"/>
      <c r="D3281" s="819"/>
      <c r="E3281" s="819"/>
      <c r="F3281" s="819"/>
      <c r="G3281" s="819"/>
      <c r="H3281" s="819"/>
      <c r="I3281" s="819"/>
      <c r="J3281" s="355"/>
    </row>
    <row r="3282" spans="1:10" ht="21" x14ac:dyDescent="0.35">
      <c r="A3282" s="356" t="s">
        <v>272</v>
      </c>
      <c r="B3282" s="819"/>
      <c r="C3282" s="819"/>
      <c r="D3282" s="819"/>
      <c r="E3282" s="819"/>
      <c r="F3282" s="819"/>
      <c r="G3282" s="819"/>
      <c r="H3282" s="819"/>
      <c r="I3282" s="819"/>
      <c r="J3282" s="355"/>
    </row>
    <row r="3283" spans="1:10" ht="21" x14ac:dyDescent="0.35">
      <c r="A3283" s="356" t="s">
        <v>273</v>
      </c>
      <c r="B3283" s="819"/>
      <c r="C3283" s="819"/>
      <c r="D3283" s="819"/>
      <c r="E3283" s="819"/>
      <c r="F3283" s="819"/>
      <c r="G3283" s="819"/>
      <c r="H3283" s="819"/>
      <c r="I3283" s="819"/>
      <c r="J3283" s="355"/>
    </row>
    <row r="3284" spans="1:10" ht="21.75" thickBot="1" x14ac:dyDescent="0.4">
      <c r="A3284" s="355"/>
      <c r="B3284" s="355"/>
      <c r="C3284" s="355"/>
      <c r="D3284" s="355"/>
      <c r="E3284" s="355"/>
      <c r="F3284" s="355"/>
      <c r="G3284" s="355"/>
      <c r="H3284" s="355"/>
      <c r="I3284" s="355"/>
      <c r="J3284" s="355"/>
    </row>
    <row r="3285" spans="1:10" ht="21.75" thickBot="1" x14ac:dyDescent="0.4">
      <c r="A3285" s="368" t="s">
        <v>275</v>
      </c>
      <c r="B3285" s="369"/>
      <c r="C3285" s="370"/>
      <c r="D3285" s="355"/>
      <c r="E3285" s="355"/>
      <c r="F3285" s="355"/>
      <c r="G3285" s="355"/>
      <c r="H3285" s="355"/>
      <c r="I3285" s="355"/>
      <c r="J3285" s="355"/>
    </row>
    <row r="3286" spans="1:10" ht="21.75" thickBot="1" x14ac:dyDescent="0.4">
      <c r="A3286" s="368" t="s">
        <v>276</v>
      </c>
      <c r="B3286" s="369"/>
      <c r="C3286" s="370"/>
      <c r="D3286" s="355"/>
      <c r="E3286" s="355"/>
      <c r="F3286" s="355"/>
      <c r="G3286" s="355"/>
      <c r="H3286" s="355"/>
      <c r="I3286" s="355"/>
      <c r="J3286" s="355"/>
    </row>
    <row r="3287" spans="1:10" ht="21.75" thickBot="1" x14ac:dyDescent="0.4">
      <c r="A3287" s="368" t="s">
        <v>277</v>
      </c>
      <c r="B3287" s="369"/>
      <c r="C3287" s="371"/>
      <c r="D3287" s="355"/>
      <c r="E3287" s="355"/>
      <c r="F3287" s="355"/>
      <c r="G3287" s="355"/>
      <c r="H3287" s="355"/>
      <c r="I3287" s="355"/>
      <c r="J3287" s="355"/>
    </row>
    <row r="3288" spans="1:10" ht="21.75" thickBot="1" x14ac:dyDescent="0.4">
      <c r="A3288" s="368" t="s">
        <v>278</v>
      </c>
      <c r="B3288" s="369"/>
      <c r="C3288" s="370"/>
      <c r="D3288" s="355"/>
      <c r="E3288" s="355"/>
      <c r="F3288" s="355"/>
      <c r="G3288" s="355"/>
      <c r="H3288" s="355"/>
      <c r="I3288" s="355"/>
      <c r="J3288" s="355"/>
    </row>
    <row r="3289" spans="1:10" ht="21.75" thickBot="1" x14ac:dyDescent="0.4">
      <c r="A3289" s="368" t="s">
        <v>279</v>
      </c>
      <c r="B3289" s="369"/>
      <c r="C3289" s="372"/>
      <c r="D3289" s="814" t="s">
        <v>280</v>
      </c>
      <c r="E3289" s="815"/>
      <c r="F3289" s="373" t="str">
        <f>IF(B3285&gt;0,B3289/B3285,"")</f>
        <v/>
      </c>
      <c r="G3289" s="368" t="s">
        <v>281</v>
      </c>
      <c r="H3289" s="374"/>
      <c r="I3289" s="375" t="str">
        <f>IF(B3285&gt;0,(F3289-F3290)/F3290,"")</f>
        <v/>
      </c>
      <c r="J3289" s="355"/>
    </row>
    <row r="3290" spans="1:10" ht="21.75" thickBot="1" x14ac:dyDescent="0.4">
      <c r="A3290" s="368" t="s">
        <v>282</v>
      </c>
      <c r="B3290" s="369"/>
      <c r="C3290" s="372"/>
      <c r="D3290" s="814" t="s">
        <v>280</v>
      </c>
      <c r="E3290" s="815"/>
      <c r="F3290" s="373" t="str">
        <f>IF(B3286&gt;0,B3290/B3286,"")</f>
        <v/>
      </c>
      <c r="G3290" s="376"/>
      <c r="H3290" s="377"/>
      <c r="I3290" s="378"/>
      <c r="J3290" s="355"/>
    </row>
    <row r="3291" spans="1:10" ht="21.75" thickBot="1" x14ac:dyDescent="0.4">
      <c r="A3291" s="368" t="s">
        <v>283</v>
      </c>
      <c r="B3291" s="369"/>
      <c r="C3291" s="372"/>
      <c r="D3291" s="814" t="s">
        <v>280</v>
      </c>
      <c r="E3291" s="815"/>
      <c r="F3291" s="373" t="str">
        <f>IF(B3287&gt;0,B3291/B3287,"")</f>
        <v/>
      </c>
      <c r="G3291" s="368" t="s">
        <v>284</v>
      </c>
      <c r="H3291" s="374"/>
      <c r="I3291" s="375" t="str">
        <f>IF(B3286&gt;0,(F3291-F3290)/F3290,"")</f>
        <v/>
      </c>
      <c r="J3291" s="355"/>
    </row>
    <row r="3292" spans="1:10" ht="21.75" thickBot="1" x14ac:dyDescent="0.4">
      <c r="A3292" s="368" t="s">
        <v>285</v>
      </c>
      <c r="B3292" s="369"/>
      <c r="C3292" s="372"/>
      <c r="D3292" s="814" t="s">
        <v>280</v>
      </c>
      <c r="E3292" s="815"/>
      <c r="F3292" s="373" t="str">
        <f>IF(B3288&gt;0,B3292/B3288,"")</f>
        <v/>
      </c>
      <c r="G3292" s="368" t="s">
        <v>286</v>
      </c>
      <c r="H3292" s="374"/>
      <c r="I3292" s="375" t="str">
        <f>IF(B3287&gt;0,(F3292-F3290)/F3290,"")</f>
        <v/>
      </c>
      <c r="J3292" s="355"/>
    </row>
    <row r="3293" spans="1:10" ht="21.75" thickBot="1" x14ac:dyDescent="0.4">
      <c r="A3293" s="368" t="s">
        <v>287</v>
      </c>
      <c r="B3293" s="369"/>
      <c r="C3293" s="372"/>
      <c r="D3293" s="814" t="s">
        <v>288</v>
      </c>
      <c r="E3293" s="815"/>
      <c r="F3293" s="373" t="str">
        <f>IF(B3289&gt;0,B3293/B3285,"")</f>
        <v/>
      </c>
      <c r="G3293" s="368" t="s">
        <v>281</v>
      </c>
      <c r="H3293" s="374"/>
      <c r="I3293" s="375" t="str">
        <f>IF(B3289&gt;0,(F3293-F3294)/F3294,"")</f>
        <v/>
      </c>
      <c r="J3293" s="355"/>
    </row>
    <row r="3294" spans="1:10" ht="21.75" thickBot="1" x14ac:dyDescent="0.4">
      <c r="A3294" s="368" t="s">
        <v>289</v>
      </c>
      <c r="B3294" s="369"/>
      <c r="C3294" s="372"/>
      <c r="D3294" s="816" t="s">
        <v>288</v>
      </c>
      <c r="E3294" s="817"/>
      <c r="F3294" s="373" t="str">
        <f>IF(B3290&gt;0,B3294/B3286,"")</f>
        <v/>
      </c>
      <c r="G3294" s="379"/>
      <c r="H3294" s="372"/>
      <c r="I3294" s="380"/>
      <c r="J3294" s="355"/>
    </row>
    <row r="3295" spans="1:10" ht="21.75" thickBot="1" x14ac:dyDescent="0.4">
      <c r="A3295" s="368" t="s">
        <v>290</v>
      </c>
      <c r="B3295" s="369"/>
      <c r="C3295" s="372"/>
      <c r="D3295" s="814" t="s">
        <v>288</v>
      </c>
      <c r="E3295" s="815"/>
      <c r="F3295" s="373" t="str">
        <f>IF(B3291&gt;0,B3295/B3287,"")</f>
        <v/>
      </c>
      <c r="G3295" s="368" t="s">
        <v>284</v>
      </c>
      <c r="H3295" s="374"/>
      <c r="I3295" s="375" t="str">
        <f>IF(B3290&gt;0,(F3295-F3294)/F3294,"")</f>
        <v/>
      </c>
      <c r="J3295" s="355"/>
    </row>
    <row r="3296" spans="1:10" ht="21.75" thickBot="1" x14ac:dyDescent="0.4">
      <c r="A3296" s="368" t="s">
        <v>291</v>
      </c>
      <c r="B3296" s="369"/>
      <c r="C3296" s="372"/>
      <c r="D3296" s="814" t="s">
        <v>288</v>
      </c>
      <c r="E3296" s="815"/>
      <c r="F3296" s="373" t="str">
        <f>IF(B3292&gt;0,B3296/B3288,"")</f>
        <v/>
      </c>
      <c r="G3296" s="368" t="s">
        <v>286</v>
      </c>
      <c r="H3296" s="374"/>
      <c r="I3296" s="375" t="str">
        <f>IF(B3291&gt;0,(F3296-F3294)/F3294,"")</f>
        <v/>
      </c>
      <c r="J3296" s="355"/>
    </row>
    <row r="3297" spans="1:10" ht="21.75" thickBot="1" x14ac:dyDescent="0.4">
      <c r="A3297" s="368" t="s">
        <v>292</v>
      </c>
      <c r="B3297" s="381"/>
      <c r="C3297" s="372"/>
      <c r="D3297" s="368" t="s">
        <v>281</v>
      </c>
      <c r="E3297" s="374"/>
      <c r="F3297" s="375" t="str">
        <f>IF(B3297&gt;0,(B3297-B3298)/B3298,"")</f>
        <v/>
      </c>
      <c r="G3297" s="355"/>
      <c r="H3297" s="355"/>
      <c r="I3297" s="355"/>
      <c r="J3297" s="355"/>
    </row>
    <row r="3298" spans="1:10" ht="21.75" thickBot="1" x14ac:dyDescent="0.4">
      <c r="A3298" s="368" t="s">
        <v>293</v>
      </c>
      <c r="B3298" s="381"/>
      <c r="C3298" s="372"/>
      <c r="D3298" s="382"/>
      <c r="E3298" s="372"/>
      <c r="F3298" s="380"/>
      <c r="G3298" s="355"/>
      <c r="H3298" s="355"/>
      <c r="I3298" s="355"/>
      <c r="J3298" s="355"/>
    </row>
    <row r="3299" spans="1:10" ht="21.75" thickBot="1" x14ac:dyDescent="0.4">
      <c r="A3299" s="368" t="s">
        <v>294</v>
      </c>
      <c r="B3299" s="381"/>
      <c r="C3299" s="372"/>
      <c r="D3299" s="368" t="s">
        <v>284</v>
      </c>
      <c r="E3299" s="374"/>
      <c r="F3299" s="375" t="str">
        <f>IF(B3299&gt;0,(B3299-B3298)/B3298,"")</f>
        <v/>
      </c>
      <c r="G3299" s="355"/>
      <c r="H3299" s="355"/>
      <c r="I3299" s="355"/>
      <c r="J3299" s="355"/>
    </row>
    <row r="3300" spans="1:10" ht="21.75" thickBot="1" x14ac:dyDescent="0.4">
      <c r="A3300" s="368" t="s">
        <v>295</v>
      </c>
      <c r="B3300" s="381"/>
      <c r="C3300" s="372"/>
      <c r="D3300" s="368" t="s">
        <v>286</v>
      </c>
      <c r="E3300" s="374"/>
      <c r="F3300" s="375" t="str">
        <f>IF(B3300&gt;0,(B3300-B3298)/B3298,"")</f>
        <v/>
      </c>
      <c r="G3300" s="355"/>
      <c r="H3300" s="355"/>
      <c r="I3300" s="355"/>
      <c r="J3300" s="355"/>
    </row>
    <row r="3301" spans="1:10" ht="21.75" thickBot="1" x14ac:dyDescent="0.4">
      <c r="A3301" s="355"/>
      <c r="B3301" s="355"/>
      <c r="C3301" s="355"/>
      <c r="D3301" s="355"/>
      <c r="E3301" s="355"/>
      <c r="F3301" s="383"/>
      <c r="G3301" s="355"/>
      <c r="H3301" s="823" t="s">
        <v>296</v>
      </c>
      <c r="I3301" s="823"/>
      <c r="J3301" s="355"/>
    </row>
    <row r="3302" spans="1:10" ht="21.75" thickBot="1" x14ac:dyDescent="0.4">
      <c r="A3302" s="368" t="s">
        <v>297</v>
      </c>
      <c r="B3302" s="820"/>
      <c r="C3302" s="821"/>
      <c r="D3302" s="821"/>
      <c r="E3302" s="821"/>
      <c r="F3302" s="821"/>
      <c r="G3302" s="822"/>
      <c r="H3302" s="819"/>
      <c r="I3302" s="819"/>
      <c r="J3302" s="355"/>
    </row>
    <row r="3303" spans="1:10" ht="21.75" thickBot="1" x14ac:dyDescent="0.4">
      <c r="A3303" s="368" t="s">
        <v>299</v>
      </c>
      <c r="B3303" s="820"/>
      <c r="C3303" s="821"/>
      <c r="D3303" s="821"/>
      <c r="E3303" s="821"/>
      <c r="F3303" s="821"/>
      <c r="G3303" s="822"/>
      <c r="H3303" s="819"/>
      <c r="I3303" s="819"/>
      <c r="J3303" s="355"/>
    </row>
    <row r="3304" spans="1:10" ht="21.75" thickBot="1" x14ac:dyDescent="0.4">
      <c r="A3304" s="368" t="s">
        <v>301</v>
      </c>
      <c r="B3304" s="820"/>
      <c r="C3304" s="821"/>
      <c r="D3304" s="821"/>
      <c r="E3304" s="821"/>
      <c r="F3304" s="821"/>
      <c r="G3304" s="822"/>
      <c r="H3304" s="819"/>
      <c r="I3304" s="819"/>
      <c r="J3304" s="355"/>
    </row>
    <row r="3305" spans="1:10" ht="21.75" thickBot="1" x14ac:dyDescent="0.4">
      <c r="A3305" s="368" t="s">
        <v>302</v>
      </c>
      <c r="B3305" s="820"/>
      <c r="C3305" s="821"/>
      <c r="D3305" s="821"/>
      <c r="E3305" s="821"/>
      <c r="F3305" s="821"/>
      <c r="G3305" s="822"/>
      <c r="H3305" s="819"/>
      <c r="I3305" s="819"/>
      <c r="J3305" s="355"/>
    </row>
    <row r="3306" spans="1:10" ht="21.75" thickBot="1" x14ac:dyDescent="0.4">
      <c r="A3306" s="368" t="s">
        <v>303</v>
      </c>
      <c r="B3306" s="820"/>
      <c r="C3306" s="821"/>
      <c r="D3306" s="821"/>
      <c r="E3306" s="821"/>
      <c r="F3306" s="821"/>
      <c r="G3306" s="822"/>
      <c r="H3306" s="819"/>
      <c r="I3306" s="819"/>
      <c r="J3306" s="355"/>
    </row>
    <row r="3307" spans="1:10" ht="21.75" thickBot="1" x14ac:dyDescent="0.4">
      <c r="A3307" s="368" t="s">
        <v>305</v>
      </c>
      <c r="B3307" s="820"/>
      <c r="C3307" s="821"/>
      <c r="D3307" s="821"/>
      <c r="E3307" s="821"/>
      <c r="F3307" s="821"/>
      <c r="G3307" s="822"/>
      <c r="H3307" s="819"/>
      <c r="I3307" s="819"/>
      <c r="J3307" s="355"/>
    </row>
    <row r="3308" spans="1:10" ht="36" x14ac:dyDescent="0.35">
      <c r="A3308" s="818" t="str">
        <f>CONCATENATE("Voluntário",J3308)</f>
        <v>Voluntário115</v>
      </c>
      <c r="B3308" s="818"/>
      <c r="C3308" s="818"/>
      <c r="D3308" s="818"/>
      <c r="E3308" s="818"/>
      <c r="F3308" s="818"/>
      <c r="G3308" s="818"/>
      <c r="H3308" s="818"/>
      <c r="I3308" s="818"/>
      <c r="J3308" s="355">
        <f>J3279+1</f>
        <v>115</v>
      </c>
    </row>
    <row r="3309" spans="1:10" ht="21" x14ac:dyDescent="0.35">
      <c r="A3309" s="355"/>
      <c r="B3309" s="355"/>
      <c r="C3309" s="355"/>
      <c r="D3309" s="355"/>
      <c r="E3309" s="355"/>
      <c r="F3309" s="355"/>
      <c r="G3309" s="355"/>
      <c r="H3309" s="355"/>
      <c r="I3309" s="355"/>
      <c r="J3309" s="355"/>
    </row>
    <row r="3310" spans="1:10" ht="21" x14ac:dyDescent="0.35">
      <c r="A3310" s="356" t="s">
        <v>271</v>
      </c>
      <c r="B3310" s="819"/>
      <c r="C3310" s="819"/>
      <c r="D3310" s="819"/>
      <c r="E3310" s="819"/>
      <c r="F3310" s="819"/>
      <c r="G3310" s="819"/>
      <c r="H3310" s="819"/>
      <c r="I3310" s="819"/>
      <c r="J3310" s="355"/>
    </row>
    <row r="3311" spans="1:10" ht="21" x14ac:dyDescent="0.35">
      <c r="A3311" s="356" t="s">
        <v>272</v>
      </c>
      <c r="B3311" s="819"/>
      <c r="C3311" s="819"/>
      <c r="D3311" s="819"/>
      <c r="E3311" s="819"/>
      <c r="F3311" s="819"/>
      <c r="G3311" s="819"/>
      <c r="H3311" s="819"/>
      <c r="I3311" s="819"/>
      <c r="J3311" s="355"/>
    </row>
    <row r="3312" spans="1:10" ht="21" x14ac:dyDescent="0.35">
      <c r="A3312" s="356" t="s">
        <v>273</v>
      </c>
      <c r="B3312" s="819"/>
      <c r="C3312" s="819"/>
      <c r="D3312" s="819"/>
      <c r="E3312" s="819"/>
      <c r="F3312" s="819"/>
      <c r="G3312" s="819"/>
      <c r="H3312" s="819"/>
      <c r="I3312" s="819"/>
      <c r="J3312" s="355"/>
    </row>
    <row r="3313" spans="1:10" ht="21.75" thickBot="1" x14ac:dyDescent="0.4">
      <c r="A3313" s="355"/>
      <c r="B3313" s="355"/>
      <c r="C3313" s="355"/>
      <c r="D3313" s="355"/>
      <c r="E3313" s="355"/>
      <c r="F3313" s="355"/>
      <c r="G3313" s="355"/>
      <c r="H3313" s="355"/>
      <c r="I3313" s="355"/>
      <c r="J3313" s="355"/>
    </row>
    <row r="3314" spans="1:10" ht="21.75" thickBot="1" x14ac:dyDescent="0.4">
      <c r="A3314" s="368" t="s">
        <v>275</v>
      </c>
      <c r="B3314" s="369"/>
      <c r="C3314" s="370"/>
      <c r="D3314" s="355"/>
      <c r="E3314" s="355"/>
      <c r="F3314" s="355"/>
      <c r="G3314" s="355"/>
      <c r="H3314" s="355"/>
      <c r="I3314" s="355"/>
      <c r="J3314" s="355"/>
    </row>
    <row r="3315" spans="1:10" ht="21.75" thickBot="1" x14ac:dyDescent="0.4">
      <c r="A3315" s="368" t="s">
        <v>276</v>
      </c>
      <c r="B3315" s="369"/>
      <c r="C3315" s="370"/>
      <c r="D3315" s="355"/>
      <c r="E3315" s="355"/>
      <c r="F3315" s="355"/>
      <c r="G3315" s="355"/>
      <c r="H3315" s="355"/>
      <c r="I3315" s="355"/>
      <c r="J3315" s="355"/>
    </row>
    <row r="3316" spans="1:10" ht="21.75" thickBot="1" x14ac:dyDescent="0.4">
      <c r="A3316" s="368" t="s">
        <v>277</v>
      </c>
      <c r="B3316" s="369"/>
      <c r="C3316" s="371"/>
      <c r="D3316" s="355"/>
      <c r="E3316" s="355"/>
      <c r="F3316" s="355"/>
      <c r="G3316" s="355"/>
      <c r="H3316" s="355"/>
      <c r="I3316" s="355"/>
      <c r="J3316" s="355"/>
    </row>
    <row r="3317" spans="1:10" ht="21.75" thickBot="1" x14ac:dyDescent="0.4">
      <c r="A3317" s="368" t="s">
        <v>278</v>
      </c>
      <c r="B3317" s="369"/>
      <c r="C3317" s="370"/>
      <c r="D3317" s="355"/>
      <c r="E3317" s="355"/>
      <c r="F3317" s="355"/>
      <c r="G3317" s="355"/>
      <c r="H3317" s="355"/>
      <c r="I3317" s="355"/>
      <c r="J3317" s="355"/>
    </row>
    <row r="3318" spans="1:10" ht="21.75" thickBot="1" x14ac:dyDescent="0.4">
      <c r="A3318" s="368" t="s">
        <v>279</v>
      </c>
      <c r="B3318" s="369"/>
      <c r="C3318" s="372"/>
      <c r="D3318" s="814" t="s">
        <v>280</v>
      </c>
      <c r="E3318" s="815"/>
      <c r="F3318" s="373" t="str">
        <f>IF(B3314&gt;0,B3318/B3314,"")</f>
        <v/>
      </c>
      <c r="G3318" s="368" t="s">
        <v>281</v>
      </c>
      <c r="H3318" s="374"/>
      <c r="I3318" s="375" t="str">
        <f>IF(B3314&gt;0,(F3318-F3319)/F3319,"")</f>
        <v/>
      </c>
      <c r="J3318" s="355"/>
    </row>
    <row r="3319" spans="1:10" ht="21.75" thickBot="1" x14ac:dyDescent="0.4">
      <c r="A3319" s="368" t="s">
        <v>282</v>
      </c>
      <c r="B3319" s="369"/>
      <c r="C3319" s="372"/>
      <c r="D3319" s="814" t="s">
        <v>280</v>
      </c>
      <c r="E3319" s="815"/>
      <c r="F3319" s="373" t="str">
        <f>IF(B3315&gt;0,B3319/B3315,"")</f>
        <v/>
      </c>
      <c r="G3319" s="376"/>
      <c r="H3319" s="377"/>
      <c r="I3319" s="378"/>
      <c r="J3319" s="355"/>
    </row>
    <row r="3320" spans="1:10" ht="21.75" thickBot="1" x14ac:dyDescent="0.4">
      <c r="A3320" s="368" t="s">
        <v>283</v>
      </c>
      <c r="B3320" s="369"/>
      <c r="C3320" s="372"/>
      <c r="D3320" s="814" t="s">
        <v>280</v>
      </c>
      <c r="E3320" s="815"/>
      <c r="F3320" s="373" t="str">
        <f>IF(B3316&gt;0,B3320/B3316,"")</f>
        <v/>
      </c>
      <c r="G3320" s="368" t="s">
        <v>284</v>
      </c>
      <c r="H3320" s="374"/>
      <c r="I3320" s="375" t="str">
        <f>IF(B3315&gt;0,(F3320-F3319)/F3319,"")</f>
        <v/>
      </c>
      <c r="J3320" s="355"/>
    </row>
    <row r="3321" spans="1:10" ht="21.75" thickBot="1" x14ac:dyDescent="0.4">
      <c r="A3321" s="368" t="s">
        <v>285</v>
      </c>
      <c r="B3321" s="369"/>
      <c r="C3321" s="372"/>
      <c r="D3321" s="814" t="s">
        <v>280</v>
      </c>
      <c r="E3321" s="815"/>
      <c r="F3321" s="373" t="str">
        <f>IF(B3317&gt;0,B3321/B3317,"")</f>
        <v/>
      </c>
      <c r="G3321" s="368" t="s">
        <v>286</v>
      </c>
      <c r="H3321" s="374"/>
      <c r="I3321" s="375" t="str">
        <f>IF(B3316&gt;0,(F3321-F3319)/F3319,"")</f>
        <v/>
      </c>
      <c r="J3321" s="355"/>
    </row>
    <row r="3322" spans="1:10" ht="21.75" thickBot="1" x14ac:dyDescent="0.4">
      <c r="A3322" s="368" t="s">
        <v>287</v>
      </c>
      <c r="B3322" s="369"/>
      <c r="C3322" s="372"/>
      <c r="D3322" s="814" t="s">
        <v>288</v>
      </c>
      <c r="E3322" s="815"/>
      <c r="F3322" s="373" t="str">
        <f>IF(B3318&gt;0,B3322/B3314,"")</f>
        <v/>
      </c>
      <c r="G3322" s="368" t="s">
        <v>281</v>
      </c>
      <c r="H3322" s="374"/>
      <c r="I3322" s="375" t="str">
        <f>IF(B3318&gt;0,(F3322-F3323)/F3323,"")</f>
        <v/>
      </c>
      <c r="J3322" s="355"/>
    </row>
    <row r="3323" spans="1:10" ht="21.75" thickBot="1" x14ac:dyDescent="0.4">
      <c r="A3323" s="368" t="s">
        <v>289</v>
      </c>
      <c r="B3323" s="369"/>
      <c r="C3323" s="372"/>
      <c r="D3323" s="816" t="s">
        <v>288</v>
      </c>
      <c r="E3323" s="817"/>
      <c r="F3323" s="373" t="str">
        <f>IF(B3319&gt;0,B3323/B3315,"")</f>
        <v/>
      </c>
      <c r="G3323" s="379"/>
      <c r="H3323" s="372"/>
      <c r="I3323" s="380"/>
      <c r="J3323" s="355"/>
    </row>
    <row r="3324" spans="1:10" ht="21.75" thickBot="1" x14ac:dyDescent="0.4">
      <c r="A3324" s="368" t="s">
        <v>290</v>
      </c>
      <c r="B3324" s="369"/>
      <c r="C3324" s="372"/>
      <c r="D3324" s="814" t="s">
        <v>288</v>
      </c>
      <c r="E3324" s="815"/>
      <c r="F3324" s="373" t="str">
        <f>IF(B3320&gt;0,B3324/B3316,"")</f>
        <v/>
      </c>
      <c r="G3324" s="368" t="s">
        <v>284</v>
      </c>
      <c r="H3324" s="374"/>
      <c r="I3324" s="375" t="str">
        <f>IF(B3319&gt;0,(F3324-F3323)/F3323,"")</f>
        <v/>
      </c>
      <c r="J3324" s="355"/>
    </row>
    <row r="3325" spans="1:10" ht="21.75" thickBot="1" x14ac:dyDescent="0.4">
      <c r="A3325" s="368" t="s">
        <v>291</v>
      </c>
      <c r="B3325" s="369"/>
      <c r="C3325" s="372"/>
      <c r="D3325" s="814" t="s">
        <v>288</v>
      </c>
      <c r="E3325" s="815"/>
      <c r="F3325" s="373" t="str">
        <f>IF(B3321&gt;0,B3325/B3317,"")</f>
        <v/>
      </c>
      <c r="G3325" s="368" t="s">
        <v>286</v>
      </c>
      <c r="H3325" s="374"/>
      <c r="I3325" s="375" t="str">
        <f>IF(B3320&gt;0,(F3325-F3323)/F3323,"")</f>
        <v/>
      </c>
      <c r="J3325" s="355"/>
    </row>
    <row r="3326" spans="1:10" ht="21.75" thickBot="1" x14ac:dyDescent="0.4">
      <c r="A3326" s="368" t="s">
        <v>292</v>
      </c>
      <c r="B3326" s="381"/>
      <c r="C3326" s="372"/>
      <c r="D3326" s="368" t="s">
        <v>281</v>
      </c>
      <c r="E3326" s="374"/>
      <c r="F3326" s="375" t="str">
        <f>IF(B3326&gt;0,(B3326-B3327)/B3327,"")</f>
        <v/>
      </c>
      <c r="G3326" s="355"/>
      <c r="H3326" s="355"/>
      <c r="I3326" s="355"/>
      <c r="J3326" s="355"/>
    </row>
    <row r="3327" spans="1:10" ht="21.75" thickBot="1" x14ac:dyDescent="0.4">
      <c r="A3327" s="368" t="s">
        <v>293</v>
      </c>
      <c r="B3327" s="381"/>
      <c r="C3327" s="372"/>
      <c r="D3327" s="382"/>
      <c r="E3327" s="372"/>
      <c r="F3327" s="380"/>
      <c r="G3327" s="355"/>
      <c r="H3327" s="355"/>
      <c r="I3327" s="355"/>
      <c r="J3327" s="355"/>
    </row>
    <row r="3328" spans="1:10" ht="21.75" thickBot="1" x14ac:dyDescent="0.4">
      <c r="A3328" s="368" t="s">
        <v>294</v>
      </c>
      <c r="B3328" s="381"/>
      <c r="C3328" s="372"/>
      <c r="D3328" s="368" t="s">
        <v>284</v>
      </c>
      <c r="E3328" s="374"/>
      <c r="F3328" s="375" t="str">
        <f>IF(B3328&gt;0,(B3328-B3327)/B3327,"")</f>
        <v/>
      </c>
      <c r="G3328" s="355"/>
      <c r="H3328" s="355"/>
      <c r="I3328" s="355"/>
      <c r="J3328" s="355"/>
    </row>
    <row r="3329" spans="1:10" ht="21.75" thickBot="1" x14ac:dyDescent="0.4">
      <c r="A3329" s="368" t="s">
        <v>295</v>
      </c>
      <c r="B3329" s="381"/>
      <c r="C3329" s="372"/>
      <c r="D3329" s="368" t="s">
        <v>286</v>
      </c>
      <c r="E3329" s="374"/>
      <c r="F3329" s="375" t="str">
        <f>IF(B3329&gt;0,(B3329-B3327)/B3327,"")</f>
        <v/>
      </c>
      <c r="G3329" s="355"/>
      <c r="H3329" s="355"/>
      <c r="I3329" s="355"/>
      <c r="J3329" s="355"/>
    </row>
    <row r="3330" spans="1:10" ht="21.75" thickBot="1" x14ac:dyDescent="0.4">
      <c r="A3330" s="355"/>
      <c r="B3330" s="355"/>
      <c r="C3330" s="355"/>
      <c r="D3330" s="355"/>
      <c r="E3330" s="355"/>
      <c r="F3330" s="383"/>
      <c r="G3330" s="355"/>
      <c r="H3330" s="823" t="s">
        <v>296</v>
      </c>
      <c r="I3330" s="823"/>
      <c r="J3330" s="355"/>
    </row>
    <row r="3331" spans="1:10" ht="21.75" thickBot="1" x14ac:dyDescent="0.4">
      <c r="A3331" s="368" t="s">
        <v>297</v>
      </c>
      <c r="B3331" s="820"/>
      <c r="C3331" s="821"/>
      <c r="D3331" s="821"/>
      <c r="E3331" s="821"/>
      <c r="F3331" s="821"/>
      <c r="G3331" s="822"/>
      <c r="H3331" s="819"/>
      <c r="I3331" s="819"/>
      <c r="J3331" s="355"/>
    </row>
    <row r="3332" spans="1:10" ht="21.75" thickBot="1" x14ac:dyDescent="0.4">
      <c r="A3332" s="368" t="s">
        <v>299</v>
      </c>
      <c r="B3332" s="820"/>
      <c r="C3332" s="821"/>
      <c r="D3332" s="821"/>
      <c r="E3332" s="821"/>
      <c r="F3332" s="821"/>
      <c r="G3332" s="822"/>
      <c r="H3332" s="819"/>
      <c r="I3332" s="819"/>
      <c r="J3332" s="355"/>
    </row>
    <row r="3333" spans="1:10" ht="21.75" thickBot="1" x14ac:dyDescent="0.4">
      <c r="A3333" s="368" t="s">
        <v>301</v>
      </c>
      <c r="B3333" s="820"/>
      <c r="C3333" s="821"/>
      <c r="D3333" s="821"/>
      <c r="E3333" s="821"/>
      <c r="F3333" s="821"/>
      <c r="G3333" s="822"/>
      <c r="H3333" s="819"/>
      <c r="I3333" s="819"/>
      <c r="J3333" s="355"/>
    </row>
    <row r="3334" spans="1:10" ht="21.75" thickBot="1" x14ac:dyDescent="0.4">
      <c r="A3334" s="368" t="s">
        <v>302</v>
      </c>
      <c r="B3334" s="820"/>
      <c r="C3334" s="821"/>
      <c r="D3334" s="821"/>
      <c r="E3334" s="821"/>
      <c r="F3334" s="821"/>
      <c r="G3334" s="822"/>
      <c r="H3334" s="819"/>
      <c r="I3334" s="819"/>
      <c r="J3334" s="355"/>
    </row>
    <row r="3335" spans="1:10" ht="21.75" thickBot="1" x14ac:dyDescent="0.4">
      <c r="A3335" s="368" t="s">
        <v>303</v>
      </c>
      <c r="B3335" s="820"/>
      <c r="C3335" s="821"/>
      <c r="D3335" s="821"/>
      <c r="E3335" s="821"/>
      <c r="F3335" s="821"/>
      <c r="G3335" s="822"/>
      <c r="H3335" s="819"/>
      <c r="I3335" s="819"/>
      <c r="J3335" s="355"/>
    </row>
    <row r="3336" spans="1:10" ht="21.75" thickBot="1" x14ac:dyDescent="0.4">
      <c r="A3336" s="368" t="s">
        <v>305</v>
      </c>
      <c r="B3336" s="820"/>
      <c r="C3336" s="821"/>
      <c r="D3336" s="821"/>
      <c r="E3336" s="821"/>
      <c r="F3336" s="821"/>
      <c r="G3336" s="822"/>
      <c r="H3336" s="819"/>
      <c r="I3336" s="819"/>
      <c r="J3336" s="355"/>
    </row>
    <row r="3337" spans="1:10" ht="36" x14ac:dyDescent="0.35">
      <c r="A3337" s="818" t="str">
        <f>CONCATENATE("Voluntário",J3337)</f>
        <v>Voluntário116</v>
      </c>
      <c r="B3337" s="818"/>
      <c r="C3337" s="818"/>
      <c r="D3337" s="818"/>
      <c r="E3337" s="818"/>
      <c r="F3337" s="818"/>
      <c r="G3337" s="818"/>
      <c r="H3337" s="818"/>
      <c r="I3337" s="818"/>
      <c r="J3337" s="355">
        <f>J3308+1</f>
        <v>116</v>
      </c>
    </row>
    <row r="3338" spans="1:10" ht="21" x14ac:dyDescent="0.35">
      <c r="A3338" s="355"/>
      <c r="B3338" s="355"/>
      <c r="C3338" s="355"/>
      <c r="D3338" s="355"/>
      <c r="E3338" s="355"/>
      <c r="F3338" s="355"/>
      <c r="G3338" s="355"/>
      <c r="H3338" s="355"/>
      <c r="I3338" s="355"/>
      <c r="J3338" s="355"/>
    </row>
    <row r="3339" spans="1:10" ht="21" x14ac:dyDescent="0.35">
      <c r="A3339" s="356" t="s">
        <v>271</v>
      </c>
      <c r="B3339" s="819"/>
      <c r="C3339" s="819"/>
      <c r="D3339" s="819"/>
      <c r="E3339" s="819"/>
      <c r="F3339" s="819"/>
      <c r="G3339" s="819"/>
      <c r="H3339" s="819"/>
      <c r="I3339" s="819"/>
      <c r="J3339" s="355"/>
    </row>
    <row r="3340" spans="1:10" ht="21" x14ac:dyDescent="0.35">
      <c r="A3340" s="356" t="s">
        <v>272</v>
      </c>
      <c r="B3340" s="819"/>
      <c r="C3340" s="819"/>
      <c r="D3340" s="819"/>
      <c r="E3340" s="819"/>
      <c r="F3340" s="819"/>
      <c r="G3340" s="819"/>
      <c r="H3340" s="819"/>
      <c r="I3340" s="819"/>
      <c r="J3340" s="355"/>
    </row>
    <row r="3341" spans="1:10" ht="21" x14ac:dyDescent="0.35">
      <c r="A3341" s="356" t="s">
        <v>273</v>
      </c>
      <c r="B3341" s="819"/>
      <c r="C3341" s="819"/>
      <c r="D3341" s="819"/>
      <c r="E3341" s="819"/>
      <c r="F3341" s="819"/>
      <c r="G3341" s="819"/>
      <c r="H3341" s="819"/>
      <c r="I3341" s="819"/>
      <c r="J3341" s="355"/>
    </row>
    <row r="3342" spans="1:10" ht="21.75" thickBot="1" x14ac:dyDescent="0.4">
      <c r="A3342" s="355"/>
      <c r="B3342" s="355"/>
      <c r="C3342" s="355"/>
      <c r="D3342" s="355"/>
      <c r="E3342" s="355"/>
      <c r="F3342" s="355"/>
      <c r="G3342" s="355"/>
      <c r="H3342" s="355"/>
      <c r="I3342" s="355"/>
      <c r="J3342" s="355"/>
    </row>
    <row r="3343" spans="1:10" ht="21.75" thickBot="1" x14ac:dyDescent="0.4">
      <c r="A3343" s="368" t="s">
        <v>275</v>
      </c>
      <c r="B3343" s="369"/>
      <c r="C3343" s="370"/>
      <c r="D3343" s="355"/>
      <c r="E3343" s="355"/>
      <c r="F3343" s="355"/>
      <c r="G3343" s="355"/>
      <c r="H3343" s="355"/>
      <c r="I3343" s="355"/>
      <c r="J3343" s="355"/>
    </row>
    <row r="3344" spans="1:10" ht="21.75" thickBot="1" x14ac:dyDescent="0.4">
      <c r="A3344" s="368" t="s">
        <v>276</v>
      </c>
      <c r="B3344" s="369"/>
      <c r="C3344" s="370"/>
      <c r="D3344" s="355"/>
      <c r="E3344" s="355"/>
      <c r="F3344" s="355"/>
      <c r="G3344" s="355"/>
      <c r="H3344" s="355"/>
      <c r="I3344" s="355"/>
      <c r="J3344" s="355"/>
    </row>
    <row r="3345" spans="1:10" ht="21.75" thickBot="1" x14ac:dyDescent="0.4">
      <c r="A3345" s="368" t="s">
        <v>277</v>
      </c>
      <c r="B3345" s="369"/>
      <c r="C3345" s="371"/>
      <c r="D3345" s="355"/>
      <c r="E3345" s="355"/>
      <c r="F3345" s="355"/>
      <c r="G3345" s="355"/>
      <c r="H3345" s="355"/>
      <c r="I3345" s="355"/>
      <c r="J3345" s="355"/>
    </row>
    <row r="3346" spans="1:10" ht="21.75" thickBot="1" x14ac:dyDescent="0.4">
      <c r="A3346" s="368" t="s">
        <v>278</v>
      </c>
      <c r="B3346" s="369"/>
      <c r="C3346" s="370"/>
      <c r="D3346" s="355"/>
      <c r="E3346" s="355"/>
      <c r="F3346" s="355"/>
      <c r="G3346" s="355"/>
      <c r="H3346" s="355"/>
      <c r="I3346" s="355"/>
      <c r="J3346" s="355"/>
    </row>
    <row r="3347" spans="1:10" ht="21.75" thickBot="1" x14ac:dyDescent="0.4">
      <c r="A3347" s="368" t="s">
        <v>279</v>
      </c>
      <c r="B3347" s="369"/>
      <c r="C3347" s="372"/>
      <c r="D3347" s="814" t="s">
        <v>280</v>
      </c>
      <c r="E3347" s="815"/>
      <c r="F3347" s="373" t="str">
        <f>IF(B3343&gt;0,B3347/B3343,"")</f>
        <v/>
      </c>
      <c r="G3347" s="368" t="s">
        <v>281</v>
      </c>
      <c r="H3347" s="374"/>
      <c r="I3347" s="375" t="str">
        <f>IF(B3343&gt;0,(F3347-F3348)/F3348,"")</f>
        <v/>
      </c>
      <c r="J3347" s="355"/>
    </row>
    <row r="3348" spans="1:10" ht="21.75" thickBot="1" x14ac:dyDescent="0.4">
      <c r="A3348" s="368" t="s">
        <v>282</v>
      </c>
      <c r="B3348" s="369"/>
      <c r="C3348" s="372"/>
      <c r="D3348" s="814" t="s">
        <v>280</v>
      </c>
      <c r="E3348" s="815"/>
      <c r="F3348" s="373" t="str">
        <f>IF(B3344&gt;0,B3348/B3344,"")</f>
        <v/>
      </c>
      <c r="G3348" s="376"/>
      <c r="H3348" s="377"/>
      <c r="I3348" s="378"/>
      <c r="J3348" s="355"/>
    </row>
    <row r="3349" spans="1:10" ht="21.75" thickBot="1" x14ac:dyDescent="0.4">
      <c r="A3349" s="368" t="s">
        <v>283</v>
      </c>
      <c r="B3349" s="369"/>
      <c r="C3349" s="372"/>
      <c r="D3349" s="814" t="s">
        <v>280</v>
      </c>
      <c r="E3349" s="815"/>
      <c r="F3349" s="373" t="str">
        <f>IF(B3345&gt;0,B3349/B3345,"")</f>
        <v/>
      </c>
      <c r="G3349" s="368" t="s">
        <v>284</v>
      </c>
      <c r="H3349" s="374"/>
      <c r="I3349" s="375" t="str">
        <f>IF(B3344&gt;0,(F3349-F3348)/F3348,"")</f>
        <v/>
      </c>
      <c r="J3349" s="355"/>
    </row>
    <row r="3350" spans="1:10" ht="21.75" thickBot="1" x14ac:dyDescent="0.4">
      <c r="A3350" s="368" t="s">
        <v>285</v>
      </c>
      <c r="B3350" s="369"/>
      <c r="C3350" s="372"/>
      <c r="D3350" s="814" t="s">
        <v>280</v>
      </c>
      <c r="E3350" s="815"/>
      <c r="F3350" s="373" t="str">
        <f>IF(B3346&gt;0,B3350/B3346,"")</f>
        <v/>
      </c>
      <c r="G3350" s="368" t="s">
        <v>286</v>
      </c>
      <c r="H3350" s="374"/>
      <c r="I3350" s="375" t="str">
        <f>IF(B3345&gt;0,(F3350-F3348)/F3348,"")</f>
        <v/>
      </c>
      <c r="J3350" s="355"/>
    </row>
    <row r="3351" spans="1:10" ht="21.75" thickBot="1" x14ac:dyDescent="0.4">
      <c r="A3351" s="368" t="s">
        <v>287</v>
      </c>
      <c r="B3351" s="369"/>
      <c r="C3351" s="372"/>
      <c r="D3351" s="814" t="s">
        <v>288</v>
      </c>
      <c r="E3351" s="815"/>
      <c r="F3351" s="373" t="str">
        <f>IF(B3347&gt;0,B3351/B3343,"")</f>
        <v/>
      </c>
      <c r="G3351" s="368" t="s">
        <v>281</v>
      </c>
      <c r="H3351" s="374"/>
      <c r="I3351" s="375" t="str">
        <f>IF(B3347&gt;0,(F3351-F3352)/F3352,"")</f>
        <v/>
      </c>
      <c r="J3351" s="355"/>
    </row>
    <row r="3352" spans="1:10" ht="21.75" thickBot="1" x14ac:dyDescent="0.4">
      <c r="A3352" s="368" t="s">
        <v>289</v>
      </c>
      <c r="B3352" s="369"/>
      <c r="C3352" s="372"/>
      <c r="D3352" s="816" t="s">
        <v>288</v>
      </c>
      <c r="E3352" s="817"/>
      <c r="F3352" s="373" t="str">
        <f>IF(B3348&gt;0,B3352/B3344,"")</f>
        <v/>
      </c>
      <c r="G3352" s="379"/>
      <c r="H3352" s="372"/>
      <c r="I3352" s="380"/>
      <c r="J3352" s="355"/>
    </row>
    <row r="3353" spans="1:10" ht="21.75" thickBot="1" x14ac:dyDescent="0.4">
      <c r="A3353" s="368" t="s">
        <v>290</v>
      </c>
      <c r="B3353" s="369"/>
      <c r="C3353" s="372"/>
      <c r="D3353" s="814" t="s">
        <v>288</v>
      </c>
      <c r="E3353" s="815"/>
      <c r="F3353" s="373" t="str">
        <f>IF(B3349&gt;0,B3353/B3345,"")</f>
        <v/>
      </c>
      <c r="G3353" s="368" t="s">
        <v>284</v>
      </c>
      <c r="H3353" s="374"/>
      <c r="I3353" s="375" t="str">
        <f>IF(B3348&gt;0,(F3353-F3352)/F3352,"")</f>
        <v/>
      </c>
      <c r="J3353" s="355"/>
    </row>
    <row r="3354" spans="1:10" ht="21.75" thickBot="1" x14ac:dyDescent="0.4">
      <c r="A3354" s="368" t="s">
        <v>291</v>
      </c>
      <c r="B3354" s="369"/>
      <c r="C3354" s="372"/>
      <c r="D3354" s="814" t="s">
        <v>288</v>
      </c>
      <c r="E3354" s="815"/>
      <c r="F3354" s="373" t="str">
        <f>IF(B3350&gt;0,B3354/B3346,"")</f>
        <v/>
      </c>
      <c r="G3354" s="368" t="s">
        <v>286</v>
      </c>
      <c r="H3354" s="374"/>
      <c r="I3354" s="375" t="str">
        <f>IF(B3349&gt;0,(F3354-F3352)/F3352,"")</f>
        <v/>
      </c>
      <c r="J3354" s="355"/>
    </row>
    <row r="3355" spans="1:10" ht="21.75" thickBot="1" x14ac:dyDescent="0.4">
      <c r="A3355" s="368" t="s">
        <v>292</v>
      </c>
      <c r="B3355" s="381"/>
      <c r="C3355" s="372"/>
      <c r="D3355" s="368" t="s">
        <v>281</v>
      </c>
      <c r="E3355" s="374"/>
      <c r="F3355" s="375" t="str">
        <f>IF(B3355&gt;0,(B3355-B3356)/B3356,"")</f>
        <v/>
      </c>
      <c r="G3355" s="355"/>
      <c r="H3355" s="355"/>
      <c r="I3355" s="355"/>
      <c r="J3355" s="355"/>
    </row>
    <row r="3356" spans="1:10" ht="21.75" thickBot="1" x14ac:dyDescent="0.4">
      <c r="A3356" s="368" t="s">
        <v>293</v>
      </c>
      <c r="B3356" s="381"/>
      <c r="C3356" s="372"/>
      <c r="D3356" s="382"/>
      <c r="E3356" s="372"/>
      <c r="F3356" s="380"/>
      <c r="G3356" s="355"/>
      <c r="H3356" s="355"/>
      <c r="I3356" s="355"/>
      <c r="J3356" s="355"/>
    </row>
    <row r="3357" spans="1:10" ht="21.75" thickBot="1" x14ac:dyDescent="0.4">
      <c r="A3357" s="368" t="s">
        <v>294</v>
      </c>
      <c r="B3357" s="381"/>
      <c r="C3357" s="372"/>
      <c r="D3357" s="368" t="s">
        <v>284</v>
      </c>
      <c r="E3357" s="374"/>
      <c r="F3357" s="375" t="str">
        <f>IF(B3357&gt;0,(B3357-B3356)/B3356,"")</f>
        <v/>
      </c>
      <c r="G3357" s="355"/>
      <c r="H3357" s="355"/>
      <c r="I3357" s="355"/>
      <c r="J3357" s="355"/>
    </row>
    <row r="3358" spans="1:10" ht="21.75" thickBot="1" x14ac:dyDescent="0.4">
      <c r="A3358" s="368" t="s">
        <v>295</v>
      </c>
      <c r="B3358" s="381"/>
      <c r="C3358" s="372"/>
      <c r="D3358" s="368" t="s">
        <v>286</v>
      </c>
      <c r="E3358" s="374"/>
      <c r="F3358" s="375" t="str">
        <f>IF(B3358&gt;0,(B3358-B3356)/B3356,"")</f>
        <v/>
      </c>
      <c r="G3358" s="355"/>
      <c r="H3358" s="355"/>
      <c r="I3358" s="355"/>
      <c r="J3358" s="355"/>
    </row>
    <row r="3359" spans="1:10" ht="21.75" thickBot="1" x14ac:dyDescent="0.4">
      <c r="A3359" s="355"/>
      <c r="B3359" s="355"/>
      <c r="C3359" s="355"/>
      <c r="D3359" s="355"/>
      <c r="E3359" s="355"/>
      <c r="F3359" s="383"/>
      <c r="G3359" s="355"/>
      <c r="H3359" s="823" t="s">
        <v>296</v>
      </c>
      <c r="I3359" s="823"/>
      <c r="J3359" s="355"/>
    </row>
    <row r="3360" spans="1:10" ht="21.75" thickBot="1" x14ac:dyDescent="0.4">
      <c r="A3360" s="368" t="s">
        <v>297</v>
      </c>
      <c r="B3360" s="820"/>
      <c r="C3360" s="821"/>
      <c r="D3360" s="821"/>
      <c r="E3360" s="821"/>
      <c r="F3360" s="821"/>
      <c r="G3360" s="822"/>
      <c r="H3360" s="819"/>
      <c r="I3360" s="819"/>
      <c r="J3360" s="355"/>
    </row>
    <row r="3361" spans="1:10" ht="21.75" thickBot="1" x14ac:dyDescent="0.4">
      <c r="A3361" s="368" t="s">
        <v>299</v>
      </c>
      <c r="B3361" s="820"/>
      <c r="C3361" s="821"/>
      <c r="D3361" s="821"/>
      <c r="E3361" s="821"/>
      <c r="F3361" s="821"/>
      <c r="G3361" s="822"/>
      <c r="H3361" s="819"/>
      <c r="I3361" s="819"/>
      <c r="J3361" s="355"/>
    </row>
    <row r="3362" spans="1:10" ht="21.75" thickBot="1" x14ac:dyDescent="0.4">
      <c r="A3362" s="368" t="s">
        <v>301</v>
      </c>
      <c r="B3362" s="820"/>
      <c r="C3362" s="821"/>
      <c r="D3362" s="821"/>
      <c r="E3362" s="821"/>
      <c r="F3362" s="821"/>
      <c r="G3362" s="822"/>
      <c r="H3362" s="819"/>
      <c r="I3362" s="819"/>
      <c r="J3362" s="355"/>
    </row>
    <row r="3363" spans="1:10" ht="21.75" thickBot="1" x14ac:dyDescent="0.4">
      <c r="A3363" s="368" t="s">
        <v>302</v>
      </c>
      <c r="B3363" s="820"/>
      <c r="C3363" s="821"/>
      <c r="D3363" s="821"/>
      <c r="E3363" s="821"/>
      <c r="F3363" s="821"/>
      <c r="G3363" s="822"/>
      <c r="H3363" s="819"/>
      <c r="I3363" s="819"/>
      <c r="J3363" s="355"/>
    </row>
    <row r="3364" spans="1:10" ht="21.75" thickBot="1" x14ac:dyDescent="0.4">
      <c r="A3364" s="368" t="s">
        <v>303</v>
      </c>
      <c r="B3364" s="820"/>
      <c r="C3364" s="821"/>
      <c r="D3364" s="821"/>
      <c r="E3364" s="821"/>
      <c r="F3364" s="821"/>
      <c r="G3364" s="822"/>
      <c r="H3364" s="819"/>
      <c r="I3364" s="819"/>
      <c r="J3364" s="355"/>
    </row>
    <row r="3365" spans="1:10" ht="21.75" thickBot="1" x14ac:dyDescent="0.4">
      <c r="A3365" s="368" t="s">
        <v>305</v>
      </c>
      <c r="B3365" s="820"/>
      <c r="C3365" s="821"/>
      <c r="D3365" s="821"/>
      <c r="E3365" s="821"/>
      <c r="F3365" s="821"/>
      <c r="G3365" s="822"/>
      <c r="H3365" s="819"/>
      <c r="I3365" s="819"/>
      <c r="J3365" s="355"/>
    </row>
    <row r="3366" spans="1:10" ht="36" x14ac:dyDescent="0.35">
      <c r="A3366" s="818" t="str">
        <f>CONCATENATE("Voluntário",J3366)</f>
        <v>Voluntário117</v>
      </c>
      <c r="B3366" s="818"/>
      <c r="C3366" s="818"/>
      <c r="D3366" s="818"/>
      <c r="E3366" s="818"/>
      <c r="F3366" s="818"/>
      <c r="G3366" s="818"/>
      <c r="H3366" s="818"/>
      <c r="I3366" s="818"/>
      <c r="J3366" s="355">
        <f>J3337+1</f>
        <v>117</v>
      </c>
    </row>
    <row r="3367" spans="1:10" ht="21" x14ac:dyDescent="0.35">
      <c r="A3367" s="355"/>
      <c r="B3367" s="355"/>
      <c r="C3367" s="355"/>
      <c r="D3367" s="355"/>
      <c r="E3367" s="355"/>
      <c r="F3367" s="355"/>
      <c r="G3367" s="355"/>
      <c r="H3367" s="355"/>
      <c r="I3367" s="355"/>
      <c r="J3367" s="355"/>
    </row>
    <row r="3368" spans="1:10" ht="21" x14ac:dyDescent="0.35">
      <c r="A3368" s="356" t="s">
        <v>271</v>
      </c>
      <c r="B3368" s="819"/>
      <c r="C3368" s="819"/>
      <c r="D3368" s="819"/>
      <c r="E3368" s="819"/>
      <c r="F3368" s="819"/>
      <c r="G3368" s="819"/>
      <c r="H3368" s="819"/>
      <c r="I3368" s="819"/>
      <c r="J3368" s="355"/>
    </row>
    <row r="3369" spans="1:10" ht="21" x14ac:dyDescent="0.35">
      <c r="A3369" s="356" t="s">
        <v>272</v>
      </c>
      <c r="B3369" s="819"/>
      <c r="C3369" s="819"/>
      <c r="D3369" s="819"/>
      <c r="E3369" s="819"/>
      <c r="F3369" s="819"/>
      <c r="G3369" s="819"/>
      <c r="H3369" s="819"/>
      <c r="I3369" s="819"/>
      <c r="J3369" s="355"/>
    </row>
    <row r="3370" spans="1:10" ht="21" x14ac:dyDescent="0.35">
      <c r="A3370" s="356" t="s">
        <v>273</v>
      </c>
      <c r="B3370" s="819"/>
      <c r="C3370" s="819"/>
      <c r="D3370" s="819"/>
      <c r="E3370" s="819"/>
      <c r="F3370" s="819"/>
      <c r="G3370" s="819"/>
      <c r="H3370" s="819"/>
      <c r="I3370" s="819"/>
      <c r="J3370" s="355"/>
    </row>
    <row r="3371" spans="1:10" ht="21.75" thickBot="1" x14ac:dyDescent="0.4">
      <c r="A3371" s="355"/>
      <c r="B3371" s="355"/>
      <c r="C3371" s="355"/>
      <c r="D3371" s="355"/>
      <c r="E3371" s="355"/>
      <c r="F3371" s="355"/>
      <c r="G3371" s="355"/>
      <c r="H3371" s="355"/>
      <c r="I3371" s="355"/>
      <c r="J3371" s="355"/>
    </row>
    <row r="3372" spans="1:10" ht="21.75" thickBot="1" x14ac:dyDescent="0.4">
      <c r="A3372" s="368" t="s">
        <v>275</v>
      </c>
      <c r="B3372" s="369"/>
      <c r="C3372" s="370"/>
      <c r="D3372" s="355"/>
      <c r="E3372" s="355"/>
      <c r="F3372" s="355"/>
      <c r="G3372" s="355"/>
      <c r="H3372" s="355"/>
      <c r="I3372" s="355"/>
      <c r="J3372" s="355"/>
    </row>
    <row r="3373" spans="1:10" ht="21.75" thickBot="1" x14ac:dyDescent="0.4">
      <c r="A3373" s="368" t="s">
        <v>276</v>
      </c>
      <c r="B3373" s="369"/>
      <c r="C3373" s="370"/>
      <c r="D3373" s="355"/>
      <c r="E3373" s="355"/>
      <c r="F3373" s="355"/>
      <c r="G3373" s="355"/>
      <c r="H3373" s="355"/>
      <c r="I3373" s="355"/>
      <c r="J3373" s="355"/>
    </row>
    <row r="3374" spans="1:10" ht="21.75" thickBot="1" x14ac:dyDescent="0.4">
      <c r="A3374" s="368" t="s">
        <v>277</v>
      </c>
      <c r="B3374" s="369"/>
      <c r="C3374" s="371"/>
      <c r="D3374" s="355"/>
      <c r="E3374" s="355"/>
      <c r="F3374" s="355"/>
      <c r="G3374" s="355"/>
      <c r="H3374" s="355"/>
      <c r="I3374" s="355"/>
      <c r="J3374" s="355"/>
    </row>
    <row r="3375" spans="1:10" ht="21.75" thickBot="1" x14ac:dyDescent="0.4">
      <c r="A3375" s="368" t="s">
        <v>278</v>
      </c>
      <c r="B3375" s="369"/>
      <c r="C3375" s="370"/>
      <c r="D3375" s="355"/>
      <c r="E3375" s="355"/>
      <c r="F3375" s="355"/>
      <c r="G3375" s="355"/>
      <c r="H3375" s="355"/>
      <c r="I3375" s="355"/>
      <c r="J3375" s="355"/>
    </row>
    <row r="3376" spans="1:10" ht="21.75" thickBot="1" x14ac:dyDescent="0.4">
      <c r="A3376" s="368" t="s">
        <v>279</v>
      </c>
      <c r="B3376" s="369"/>
      <c r="C3376" s="372"/>
      <c r="D3376" s="814" t="s">
        <v>280</v>
      </c>
      <c r="E3376" s="815"/>
      <c r="F3376" s="373" t="str">
        <f>IF(B3372&gt;0,B3376/B3372,"")</f>
        <v/>
      </c>
      <c r="G3376" s="368" t="s">
        <v>281</v>
      </c>
      <c r="H3376" s="374"/>
      <c r="I3376" s="375" t="str">
        <f>IF(B3372&gt;0,(F3376-F3377)/F3377,"")</f>
        <v/>
      </c>
      <c r="J3376" s="355"/>
    </row>
    <row r="3377" spans="1:10" ht="21.75" thickBot="1" x14ac:dyDescent="0.4">
      <c r="A3377" s="368" t="s">
        <v>282</v>
      </c>
      <c r="B3377" s="369"/>
      <c r="C3377" s="372"/>
      <c r="D3377" s="814" t="s">
        <v>280</v>
      </c>
      <c r="E3377" s="815"/>
      <c r="F3377" s="373" t="str">
        <f>IF(B3373&gt;0,B3377/B3373,"")</f>
        <v/>
      </c>
      <c r="G3377" s="376"/>
      <c r="H3377" s="377"/>
      <c r="I3377" s="378"/>
      <c r="J3377" s="355"/>
    </row>
    <row r="3378" spans="1:10" ht="21.75" thickBot="1" x14ac:dyDescent="0.4">
      <c r="A3378" s="368" t="s">
        <v>283</v>
      </c>
      <c r="B3378" s="369"/>
      <c r="C3378" s="372"/>
      <c r="D3378" s="814" t="s">
        <v>280</v>
      </c>
      <c r="E3378" s="815"/>
      <c r="F3378" s="373" t="str">
        <f>IF(B3374&gt;0,B3378/B3374,"")</f>
        <v/>
      </c>
      <c r="G3378" s="368" t="s">
        <v>284</v>
      </c>
      <c r="H3378" s="374"/>
      <c r="I3378" s="375" t="str">
        <f>IF(B3373&gt;0,(F3378-F3377)/F3377,"")</f>
        <v/>
      </c>
      <c r="J3378" s="355"/>
    </row>
    <row r="3379" spans="1:10" ht="21.75" thickBot="1" x14ac:dyDescent="0.4">
      <c r="A3379" s="368" t="s">
        <v>285</v>
      </c>
      <c r="B3379" s="369"/>
      <c r="C3379" s="372"/>
      <c r="D3379" s="814" t="s">
        <v>280</v>
      </c>
      <c r="E3379" s="815"/>
      <c r="F3379" s="373" t="str">
        <f>IF(B3375&gt;0,B3379/B3375,"")</f>
        <v/>
      </c>
      <c r="G3379" s="368" t="s">
        <v>286</v>
      </c>
      <c r="H3379" s="374"/>
      <c r="I3379" s="375" t="str">
        <f>IF(B3374&gt;0,(F3379-F3377)/F3377,"")</f>
        <v/>
      </c>
      <c r="J3379" s="355"/>
    </row>
    <row r="3380" spans="1:10" ht="21.75" thickBot="1" x14ac:dyDescent="0.4">
      <c r="A3380" s="368" t="s">
        <v>287</v>
      </c>
      <c r="B3380" s="369"/>
      <c r="C3380" s="372"/>
      <c r="D3380" s="814" t="s">
        <v>288</v>
      </c>
      <c r="E3380" s="815"/>
      <c r="F3380" s="373" t="str">
        <f>IF(B3376&gt;0,B3380/B3372,"")</f>
        <v/>
      </c>
      <c r="G3380" s="368" t="s">
        <v>281</v>
      </c>
      <c r="H3380" s="374"/>
      <c r="I3380" s="375" t="str">
        <f>IF(B3376&gt;0,(F3380-F3381)/F3381,"")</f>
        <v/>
      </c>
      <c r="J3380" s="355"/>
    </row>
    <row r="3381" spans="1:10" ht="21.75" thickBot="1" x14ac:dyDescent="0.4">
      <c r="A3381" s="368" t="s">
        <v>289</v>
      </c>
      <c r="B3381" s="369"/>
      <c r="C3381" s="372"/>
      <c r="D3381" s="816" t="s">
        <v>288</v>
      </c>
      <c r="E3381" s="817"/>
      <c r="F3381" s="373" t="str">
        <f>IF(B3377&gt;0,B3381/B3373,"")</f>
        <v/>
      </c>
      <c r="G3381" s="379"/>
      <c r="H3381" s="372"/>
      <c r="I3381" s="380"/>
      <c r="J3381" s="355"/>
    </row>
    <row r="3382" spans="1:10" ht="21.75" thickBot="1" x14ac:dyDescent="0.4">
      <c r="A3382" s="368" t="s">
        <v>290</v>
      </c>
      <c r="B3382" s="369"/>
      <c r="C3382" s="372"/>
      <c r="D3382" s="814" t="s">
        <v>288</v>
      </c>
      <c r="E3382" s="815"/>
      <c r="F3382" s="373" t="str">
        <f>IF(B3378&gt;0,B3382/B3374,"")</f>
        <v/>
      </c>
      <c r="G3382" s="368" t="s">
        <v>284</v>
      </c>
      <c r="H3382" s="374"/>
      <c r="I3382" s="375" t="str">
        <f>IF(B3377&gt;0,(F3382-F3381)/F3381,"")</f>
        <v/>
      </c>
      <c r="J3382" s="355"/>
    </row>
    <row r="3383" spans="1:10" ht="21.75" thickBot="1" x14ac:dyDescent="0.4">
      <c r="A3383" s="368" t="s">
        <v>291</v>
      </c>
      <c r="B3383" s="369"/>
      <c r="C3383" s="372"/>
      <c r="D3383" s="814" t="s">
        <v>288</v>
      </c>
      <c r="E3383" s="815"/>
      <c r="F3383" s="373" t="str">
        <f>IF(B3379&gt;0,B3383/B3375,"")</f>
        <v/>
      </c>
      <c r="G3383" s="368" t="s">
        <v>286</v>
      </c>
      <c r="H3383" s="374"/>
      <c r="I3383" s="375" t="str">
        <f>IF(B3378&gt;0,(F3383-F3381)/F3381,"")</f>
        <v/>
      </c>
      <c r="J3383" s="355"/>
    </row>
    <row r="3384" spans="1:10" ht="21.75" thickBot="1" x14ac:dyDescent="0.4">
      <c r="A3384" s="368" t="s">
        <v>292</v>
      </c>
      <c r="B3384" s="381"/>
      <c r="C3384" s="372"/>
      <c r="D3384" s="368" t="s">
        <v>281</v>
      </c>
      <c r="E3384" s="374"/>
      <c r="F3384" s="375" t="str">
        <f>IF(B3384&gt;0,(B3384-B3385)/B3385,"")</f>
        <v/>
      </c>
      <c r="G3384" s="355"/>
      <c r="H3384" s="355"/>
      <c r="I3384" s="355"/>
      <c r="J3384" s="355"/>
    </row>
    <row r="3385" spans="1:10" ht="21.75" thickBot="1" x14ac:dyDescent="0.4">
      <c r="A3385" s="368" t="s">
        <v>293</v>
      </c>
      <c r="B3385" s="381"/>
      <c r="C3385" s="372"/>
      <c r="D3385" s="382"/>
      <c r="E3385" s="372"/>
      <c r="F3385" s="380"/>
      <c r="G3385" s="355"/>
      <c r="H3385" s="355"/>
      <c r="I3385" s="355"/>
      <c r="J3385" s="355"/>
    </row>
    <row r="3386" spans="1:10" ht="21.75" thickBot="1" x14ac:dyDescent="0.4">
      <c r="A3386" s="368" t="s">
        <v>294</v>
      </c>
      <c r="B3386" s="381"/>
      <c r="C3386" s="372"/>
      <c r="D3386" s="368" t="s">
        <v>284</v>
      </c>
      <c r="E3386" s="374"/>
      <c r="F3386" s="375" t="str">
        <f>IF(B3386&gt;0,(B3386-B3385)/B3385,"")</f>
        <v/>
      </c>
      <c r="G3386" s="355"/>
      <c r="H3386" s="355"/>
      <c r="I3386" s="355"/>
      <c r="J3386" s="355"/>
    </row>
    <row r="3387" spans="1:10" ht="21.75" thickBot="1" x14ac:dyDescent="0.4">
      <c r="A3387" s="368" t="s">
        <v>295</v>
      </c>
      <c r="B3387" s="381"/>
      <c r="C3387" s="372"/>
      <c r="D3387" s="368" t="s">
        <v>286</v>
      </c>
      <c r="E3387" s="374"/>
      <c r="F3387" s="375" t="str">
        <f>IF(B3387&gt;0,(B3387-B3385)/B3385,"")</f>
        <v/>
      </c>
      <c r="G3387" s="355"/>
      <c r="H3387" s="355"/>
      <c r="I3387" s="355"/>
      <c r="J3387" s="355"/>
    </row>
    <row r="3388" spans="1:10" ht="21.75" thickBot="1" x14ac:dyDescent="0.4">
      <c r="A3388" s="355"/>
      <c r="B3388" s="355"/>
      <c r="C3388" s="355"/>
      <c r="D3388" s="355"/>
      <c r="E3388" s="355"/>
      <c r="F3388" s="383"/>
      <c r="G3388" s="355"/>
      <c r="H3388" s="823" t="s">
        <v>296</v>
      </c>
      <c r="I3388" s="823"/>
      <c r="J3388" s="355"/>
    </row>
    <row r="3389" spans="1:10" ht="21.75" thickBot="1" x14ac:dyDescent="0.4">
      <c r="A3389" s="368" t="s">
        <v>297</v>
      </c>
      <c r="B3389" s="820"/>
      <c r="C3389" s="821"/>
      <c r="D3389" s="821"/>
      <c r="E3389" s="821"/>
      <c r="F3389" s="821"/>
      <c r="G3389" s="822"/>
      <c r="H3389" s="819"/>
      <c r="I3389" s="819"/>
      <c r="J3389" s="355"/>
    </row>
    <row r="3390" spans="1:10" ht="21.75" thickBot="1" x14ac:dyDescent="0.4">
      <c r="A3390" s="368" t="s">
        <v>299</v>
      </c>
      <c r="B3390" s="820"/>
      <c r="C3390" s="821"/>
      <c r="D3390" s="821"/>
      <c r="E3390" s="821"/>
      <c r="F3390" s="821"/>
      <c r="G3390" s="822"/>
      <c r="H3390" s="819"/>
      <c r="I3390" s="819"/>
      <c r="J3390" s="355"/>
    </row>
    <row r="3391" spans="1:10" ht="21.75" thickBot="1" x14ac:dyDescent="0.4">
      <c r="A3391" s="368" t="s">
        <v>301</v>
      </c>
      <c r="B3391" s="820"/>
      <c r="C3391" s="821"/>
      <c r="D3391" s="821"/>
      <c r="E3391" s="821"/>
      <c r="F3391" s="821"/>
      <c r="G3391" s="822"/>
      <c r="H3391" s="819"/>
      <c r="I3391" s="819"/>
      <c r="J3391" s="355"/>
    </row>
    <row r="3392" spans="1:10" ht="21.75" thickBot="1" x14ac:dyDescent="0.4">
      <c r="A3392" s="368" t="s">
        <v>302</v>
      </c>
      <c r="B3392" s="820"/>
      <c r="C3392" s="821"/>
      <c r="D3392" s="821"/>
      <c r="E3392" s="821"/>
      <c r="F3392" s="821"/>
      <c r="G3392" s="822"/>
      <c r="H3392" s="819"/>
      <c r="I3392" s="819"/>
      <c r="J3392" s="355"/>
    </row>
    <row r="3393" spans="1:10" ht="21.75" thickBot="1" x14ac:dyDescent="0.4">
      <c r="A3393" s="368" t="s">
        <v>303</v>
      </c>
      <c r="B3393" s="820"/>
      <c r="C3393" s="821"/>
      <c r="D3393" s="821"/>
      <c r="E3393" s="821"/>
      <c r="F3393" s="821"/>
      <c r="G3393" s="822"/>
      <c r="H3393" s="819"/>
      <c r="I3393" s="819"/>
      <c r="J3393" s="355"/>
    </row>
    <row r="3394" spans="1:10" ht="21.75" thickBot="1" x14ac:dyDescent="0.4">
      <c r="A3394" s="368" t="s">
        <v>305</v>
      </c>
      <c r="B3394" s="820"/>
      <c r="C3394" s="821"/>
      <c r="D3394" s="821"/>
      <c r="E3394" s="821"/>
      <c r="F3394" s="821"/>
      <c r="G3394" s="822"/>
      <c r="H3394" s="819"/>
      <c r="I3394" s="819"/>
      <c r="J3394" s="355"/>
    </row>
    <row r="3395" spans="1:10" ht="36" x14ac:dyDescent="0.35">
      <c r="A3395" s="818" t="str">
        <f>CONCATENATE("Voluntário",J3395)</f>
        <v>Voluntário118</v>
      </c>
      <c r="B3395" s="818"/>
      <c r="C3395" s="818"/>
      <c r="D3395" s="818"/>
      <c r="E3395" s="818"/>
      <c r="F3395" s="818"/>
      <c r="G3395" s="818"/>
      <c r="H3395" s="818"/>
      <c r="I3395" s="818"/>
      <c r="J3395" s="355">
        <f>J3366+1</f>
        <v>118</v>
      </c>
    </row>
    <row r="3396" spans="1:10" ht="21" x14ac:dyDescent="0.35">
      <c r="A3396" s="355"/>
      <c r="B3396" s="355"/>
      <c r="C3396" s="355"/>
      <c r="D3396" s="355"/>
      <c r="E3396" s="355"/>
      <c r="F3396" s="355"/>
      <c r="G3396" s="355"/>
      <c r="H3396" s="355"/>
      <c r="I3396" s="355"/>
      <c r="J3396" s="355"/>
    </row>
    <row r="3397" spans="1:10" ht="21" x14ac:dyDescent="0.35">
      <c r="A3397" s="356" t="s">
        <v>271</v>
      </c>
      <c r="B3397" s="819"/>
      <c r="C3397" s="819"/>
      <c r="D3397" s="819"/>
      <c r="E3397" s="819"/>
      <c r="F3397" s="819"/>
      <c r="G3397" s="819"/>
      <c r="H3397" s="819"/>
      <c r="I3397" s="819"/>
      <c r="J3397" s="355"/>
    </row>
    <row r="3398" spans="1:10" ht="21" x14ac:dyDescent="0.35">
      <c r="A3398" s="356" t="s">
        <v>272</v>
      </c>
      <c r="B3398" s="819"/>
      <c r="C3398" s="819"/>
      <c r="D3398" s="819"/>
      <c r="E3398" s="819"/>
      <c r="F3398" s="819"/>
      <c r="G3398" s="819"/>
      <c r="H3398" s="819"/>
      <c r="I3398" s="819"/>
      <c r="J3398" s="355"/>
    </row>
    <row r="3399" spans="1:10" ht="21" x14ac:dyDescent="0.35">
      <c r="A3399" s="356" t="s">
        <v>273</v>
      </c>
      <c r="B3399" s="819"/>
      <c r="C3399" s="819"/>
      <c r="D3399" s="819"/>
      <c r="E3399" s="819"/>
      <c r="F3399" s="819"/>
      <c r="G3399" s="819"/>
      <c r="H3399" s="819"/>
      <c r="I3399" s="819"/>
      <c r="J3399" s="355"/>
    </row>
    <row r="3400" spans="1:10" ht="21.75" thickBot="1" x14ac:dyDescent="0.4">
      <c r="A3400" s="355"/>
      <c r="B3400" s="355"/>
      <c r="C3400" s="355"/>
      <c r="D3400" s="355"/>
      <c r="E3400" s="355"/>
      <c r="F3400" s="355"/>
      <c r="G3400" s="355"/>
      <c r="H3400" s="355"/>
      <c r="I3400" s="355"/>
      <c r="J3400" s="355"/>
    </row>
    <row r="3401" spans="1:10" ht="21.75" thickBot="1" x14ac:dyDescent="0.4">
      <c r="A3401" s="368" t="s">
        <v>275</v>
      </c>
      <c r="B3401" s="369"/>
      <c r="C3401" s="370"/>
      <c r="D3401" s="355"/>
      <c r="E3401" s="355"/>
      <c r="F3401" s="355"/>
      <c r="G3401" s="355"/>
      <c r="H3401" s="355"/>
      <c r="I3401" s="355"/>
      <c r="J3401" s="355"/>
    </row>
    <row r="3402" spans="1:10" ht="21.75" thickBot="1" x14ac:dyDescent="0.4">
      <c r="A3402" s="368" t="s">
        <v>276</v>
      </c>
      <c r="B3402" s="369"/>
      <c r="C3402" s="370"/>
      <c r="D3402" s="355"/>
      <c r="E3402" s="355"/>
      <c r="F3402" s="355"/>
      <c r="G3402" s="355"/>
      <c r="H3402" s="355"/>
      <c r="I3402" s="355"/>
      <c r="J3402" s="355"/>
    </row>
    <row r="3403" spans="1:10" ht="21.75" thickBot="1" x14ac:dyDescent="0.4">
      <c r="A3403" s="368" t="s">
        <v>277</v>
      </c>
      <c r="B3403" s="369"/>
      <c r="C3403" s="371"/>
      <c r="D3403" s="355"/>
      <c r="E3403" s="355"/>
      <c r="F3403" s="355"/>
      <c r="G3403" s="355"/>
      <c r="H3403" s="355"/>
      <c r="I3403" s="355"/>
      <c r="J3403" s="355"/>
    </row>
    <row r="3404" spans="1:10" ht="21.75" thickBot="1" x14ac:dyDescent="0.4">
      <c r="A3404" s="368" t="s">
        <v>278</v>
      </c>
      <c r="B3404" s="369"/>
      <c r="C3404" s="370"/>
      <c r="D3404" s="355"/>
      <c r="E3404" s="355"/>
      <c r="F3404" s="355"/>
      <c r="G3404" s="355"/>
      <c r="H3404" s="355"/>
      <c r="I3404" s="355"/>
      <c r="J3404" s="355"/>
    </row>
    <row r="3405" spans="1:10" ht="21.75" thickBot="1" x14ac:dyDescent="0.4">
      <c r="A3405" s="368" t="s">
        <v>279</v>
      </c>
      <c r="B3405" s="369"/>
      <c r="C3405" s="372"/>
      <c r="D3405" s="814" t="s">
        <v>280</v>
      </c>
      <c r="E3405" s="815"/>
      <c r="F3405" s="373" t="str">
        <f>IF(B3401&gt;0,B3405/B3401,"")</f>
        <v/>
      </c>
      <c r="G3405" s="368" t="s">
        <v>281</v>
      </c>
      <c r="H3405" s="374"/>
      <c r="I3405" s="375" t="str">
        <f>IF(B3401&gt;0,(F3405-F3406)/F3406,"")</f>
        <v/>
      </c>
      <c r="J3405" s="355"/>
    </row>
    <row r="3406" spans="1:10" ht="21.75" thickBot="1" x14ac:dyDescent="0.4">
      <c r="A3406" s="368" t="s">
        <v>282</v>
      </c>
      <c r="B3406" s="369"/>
      <c r="C3406" s="372"/>
      <c r="D3406" s="814" t="s">
        <v>280</v>
      </c>
      <c r="E3406" s="815"/>
      <c r="F3406" s="373" t="str">
        <f>IF(B3402&gt;0,B3406/B3402,"")</f>
        <v/>
      </c>
      <c r="G3406" s="376"/>
      <c r="H3406" s="377"/>
      <c r="I3406" s="378"/>
      <c r="J3406" s="355"/>
    </row>
    <row r="3407" spans="1:10" ht="21.75" thickBot="1" x14ac:dyDescent="0.4">
      <c r="A3407" s="368" t="s">
        <v>283</v>
      </c>
      <c r="B3407" s="369"/>
      <c r="C3407" s="372"/>
      <c r="D3407" s="814" t="s">
        <v>280</v>
      </c>
      <c r="E3407" s="815"/>
      <c r="F3407" s="373" t="str">
        <f>IF(B3403&gt;0,B3407/B3403,"")</f>
        <v/>
      </c>
      <c r="G3407" s="368" t="s">
        <v>284</v>
      </c>
      <c r="H3407" s="374"/>
      <c r="I3407" s="375" t="str">
        <f>IF(B3402&gt;0,(F3407-F3406)/F3406,"")</f>
        <v/>
      </c>
      <c r="J3407" s="355"/>
    </row>
    <row r="3408" spans="1:10" ht="21.75" thickBot="1" x14ac:dyDescent="0.4">
      <c r="A3408" s="368" t="s">
        <v>285</v>
      </c>
      <c r="B3408" s="369"/>
      <c r="C3408" s="372"/>
      <c r="D3408" s="814" t="s">
        <v>280</v>
      </c>
      <c r="E3408" s="815"/>
      <c r="F3408" s="373" t="str">
        <f>IF(B3404&gt;0,B3408/B3404,"")</f>
        <v/>
      </c>
      <c r="G3408" s="368" t="s">
        <v>286</v>
      </c>
      <c r="H3408" s="374"/>
      <c r="I3408" s="375" t="str">
        <f>IF(B3403&gt;0,(F3408-F3406)/F3406,"")</f>
        <v/>
      </c>
      <c r="J3408" s="355"/>
    </row>
    <row r="3409" spans="1:10" ht="21.75" thickBot="1" x14ac:dyDescent="0.4">
      <c r="A3409" s="368" t="s">
        <v>287</v>
      </c>
      <c r="B3409" s="369"/>
      <c r="C3409" s="372"/>
      <c r="D3409" s="814" t="s">
        <v>288</v>
      </c>
      <c r="E3409" s="815"/>
      <c r="F3409" s="373" t="str">
        <f>IF(B3405&gt;0,B3409/B3401,"")</f>
        <v/>
      </c>
      <c r="G3409" s="368" t="s">
        <v>281</v>
      </c>
      <c r="H3409" s="374"/>
      <c r="I3409" s="375" t="str">
        <f>IF(B3405&gt;0,(F3409-F3410)/F3410,"")</f>
        <v/>
      </c>
      <c r="J3409" s="355"/>
    </row>
    <row r="3410" spans="1:10" ht="21.75" thickBot="1" x14ac:dyDescent="0.4">
      <c r="A3410" s="368" t="s">
        <v>289</v>
      </c>
      <c r="B3410" s="369"/>
      <c r="C3410" s="372"/>
      <c r="D3410" s="816" t="s">
        <v>288</v>
      </c>
      <c r="E3410" s="817"/>
      <c r="F3410" s="373" t="str">
        <f>IF(B3406&gt;0,B3410/B3402,"")</f>
        <v/>
      </c>
      <c r="G3410" s="379"/>
      <c r="H3410" s="372"/>
      <c r="I3410" s="380"/>
      <c r="J3410" s="355"/>
    </row>
    <row r="3411" spans="1:10" ht="21.75" thickBot="1" x14ac:dyDescent="0.4">
      <c r="A3411" s="368" t="s">
        <v>290</v>
      </c>
      <c r="B3411" s="369"/>
      <c r="C3411" s="372"/>
      <c r="D3411" s="814" t="s">
        <v>288</v>
      </c>
      <c r="E3411" s="815"/>
      <c r="F3411" s="373" t="str">
        <f>IF(B3407&gt;0,B3411/B3403,"")</f>
        <v/>
      </c>
      <c r="G3411" s="368" t="s">
        <v>284</v>
      </c>
      <c r="H3411" s="374"/>
      <c r="I3411" s="375" t="str">
        <f>IF(B3406&gt;0,(F3411-F3410)/F3410,"")</f>
        <v/>
      </c>
      <c r="J3411" s="355"/>
    </row>
    <row r="3412" spans="1:10" ht="21.75" thickBot="1" x14ac:dyDescent="0.4">
      <c r="A3412" s="368" t="s">
        <v>291</v>
      </c>
      <c r="B3412" s="369"/>
      <c r="C3412" s="372"/>
      <c r="D3412" s="814" t="s">
        <v>288</v>
      </c>
      <c r="E3412" s="815"/>
      <c r="F3412" s="373" t="str">
        <f>IF(B3408&gt;0,B3412/B3404,"")</f>
        <v/>
      </c>
      <c r="G3412" s="368" t="s">
        <v>286</v>
      </c>
      <c r="H3412" s="374"/>
      <c r="I3412" s="375" t="str">
        <f>IF(B3407&gt;0,(F3412-F3410)/F3410,"")</f>
        <v/>
      </c>
      <c r="J3412" s="355"/>
    </row>
    <row r="3413" spans="1:10" ht="21.75" thickBot="1" x14ac:dyDescent="0.4">
      <c r="A3413" s="368" t="s">
        <v>292</v>
      </c>
      <c r="B3413" s="381"/>
      <c r="C3413" s="372"/>
      <c r="D3413" s="368" t="s">
        <v>281</v>
      </c>
      <c r="E3413" s="374"/>
      <c r="F3413" s="375" t="str">
        <f>IF(B3413&gt;0,(B3413-B3414)/B3414,"")</f>
        <v/>
      </c>
      <c r="G3413" s="355"/>
      <c r="H3413" s="355"/>
      <c r="I3413" s="355"/>
      <c r="J3413" s="355"/>
    </row>
    <row r="3414" spans="1:10" ht="21.75" thickBot="1" x14ac:dyDescent="0.4">
      <c r="A3414" s="368" t="s">
        <v>293</v>
      </c>
      <c r="B3414" s="381"/>
      <c r="C3414" s="372"/>
      <c r="D3414" s="382"/>
      <c r="E3414" s="372"/>
      <c r="F3414" s="380"/>
      <c r="G3414" s="355"/>
      <c r="H3414" s="355"/>
      <c r="I3414" s="355"/>
      <c r="J3414" s="355"/>
    </row>
    <row r="3415" spans="1:10" ht="21.75" thickBot="1" x14ac:dyDescent="0.4">
      <c r="A3415" s="368" t="s">
        <v>294</v>
      </c>
      <c r="B3415" s="381"/>
      <c r="C3415" s="372"/>
      <c r="D3415" s="368" t="s">
        <v>284</v>
      </c>
      <c r="E3415" s="374"/>
      <c r="F3415" s="375" t="str">
        <f>IF(B3415&gt;0,(B3415-B3414)/B3414,"")</f>
        <v/>
      </c>
      <c r="G3415" s="355"/>
      <c r="H3415" s="355"/>
      <c r="I3415" s="355"/>
      <c r="J3415" s="355"/>
    </row>
    <row r="3416" spans="1:10" ht="21.75" thickBot="1" x14ac:dyDescent="0.4">
      <c r="A3416" s="368" t="s">
        <v>295</v>
      </c>
      <c r="B3416" s="381"/>
      <c r="C3416" s="372"/>
      <c r="D3416" s="368" t="s">
        <v>286</v>
      </c>
      <c r="E3416" s="374"/>
      <c r="F3416" s="375" t="str">
        <f>IF(B3416&gt;0,(B3416-B3414)/B3414,"")</f>
        <v/>
      </c>
      <c r="G3416" s="355"/>
      <c r="H3416" s="355"/>
      <c r="I3416" s="355"/>
      <c r="J3416" s="355"/>
    </row>
    <row r="3417" spans="1:10" ht="21.75" thickBot="1" x14ac:dyDescent="0.4">
      <c r="A3417" s="355"/>
      <c r="B3417" s="355"/>
      <c r="C3417" s="355"/>
      <c r="D3417" s="355"/>
      <c r="E3417" s="355"/>
      <c r="F3417" s="383"/>
      <c r="G3417" s="355"/>
      <c r="H3417" s="823" t="s">
        <v>296</v>
      </c>
      <c r="I3417" s="823"/>
      <c r="J3417" s="355"/>
    </row>
    <row r="3418" spans="1:10" ht="21.75" thickBot="1" x14ac:dyDescent="0.4">
      <c r="A3418" s="368" t="s">
        <v>297</v>
      </c>
      <c r="B3418" s="820"/>
      <c r="C3418" s="821"/>
      <c r="D3418" s="821"/>
      <c r="E3418" s="821"/>
      <c r="F3418" s="821"/>
      <c r="G3418" s="822"/>
      <c r="H3418" s="819"/>
      <c r="I3418" s="819"/>
      <c r="J3418" s="355"/>
    </row>
    <row r="3419" spans="1:10" ht="21.75" thickBot="1" x14ac:dyDescent="0.4">
      <c r="A3419" s="368" t="s">
        <v>299</v>
      </c>
      <c r="B3419" s="820"/>
      <c r="C3419" s="821"/>
      <c r="D3419" s="821"/>
      <c r="E3419" s="821"/>
      <c r="F3419" s="821"/>
      <c r="G3419" s="822"/>
      <c r="H3419" s="819"/>
      <c r="I3419" s="819"/>
      <c r="J3419" s="355"/>
    </row>
    <row r="3420" spans="1:10" ht="21.75" thickBot="1" x14ac:dyDescent="0.4">
      <c r="A3420" s="368" t="s">
        <v>301</v>
      </c>
      <c r="B3420" s="820"/>
      <c r="C3420" s="821"/>
      <c r="D3420" s="821"/>
      <c r="E3420" s="821"/>
      <c r="F3420" s="821"/>
      <c r="G3420" s="822"/>
      <c r="H3420" s="819"/>
      <c r="I3420" s="819"/>
      <c r="J3420" s="355"/>
    </row>
    <row r="3421" spans="1:10" ht="21.75" thickBot="1" x14ac:dyDescent="0.4">
      <c r="A3421" s="368" t="s">
        <v>302</v>
      </c>
      <c r="B3421" s="820"/>
      <c r="C3421" s="821"/>
      <c r="D3421" s="821"/>
      <c r="E3421" s="821"/>
      <c r="F3421" s="821"/>
      <c r="G3421" s="822"/>
      <c r="H3421" s="819"/>
      <c r="I3421" s="819"/>
      <c r="J3421" s="355"/>
    </row>
    <row r="3422" spans="1:10" ht="21.75" thickBot="1" x14ac:dyDescent="0.4">
      <c r="A3422" s="368" t="s">
        <v>303</v>
      </c>
      <c r="B3422" s="820"/>
      <c r="C3422" s="821"/>
      <c r="D3422" s="821"/>
      <c r="E3422" s="821"/>
      <c r="F3422" s="821"/>
      <c r="G3422" s="822"/>
      <c r="H3422" s="819"/>
      <c r="I3422" s="819"/>
      <c r="J3422" s="355"/>
    </row>
    <row r="3423" spans="1:10" ht="21.75" thickBot="1" x14ac:dyDescent="0.4">
      <c r="A3423" s="368" t="s">
        <v>305</v>
      </c>
      <c r="B3423" s="820"/>
      <c r="C3423" s="821"/>
      <c r="D3423" s="821"/>
      <c r="E3423" s="821"/>
      <c r="F3423" s="821"/>
      <c r="G3423" s="822"/>
      <c r="H3423" s="819"/>
      <c r="I3423" s="819"/>
      <c r="J3423" s="355"/>
    </row>
    <row r="3424" spans="1:10" ht="36" x14ac:dyDescent="0.35">
      <c r="A3424" s="818" t="str">
        <f>CONCATENATE("Voluntário",J3424)</f>
        <v>Voluntário119</v>
      </c>
      <c r="B3424" s="818"/>
      <c r="C3424" s="818"/>
      <c r="D3424" s="818"/>
      <c r="E3424" s="818"/>
      <c r="F3424" s="818"/>
      <c r="G3424" s="818"/>
      <c r="H3424" s="818"/>
      <c r="I3424" s="818"/>
      <c r="J3424" s="355">
        <f>J3395+1</f>
        <v>119</v>
      </c>
    </row>
    <row r="3425" spans="1:10" ht="21" x14ac:dyDescent="0.35">
      <c r="A3425" s="355"/>
      <c r="B3425" s="355"/>
      <c r="C3425" s="355"/>
      <c r="D3425" s="355"/>
      <c r="E3425" s="355"/>
      <c r="F3425" s="355"/>
      <c r="G3425" s="355"/>
      <c r="H3425" s="355"/>
      <c r="I3425" s="355"/>
      <c r="J3425" s="355"/>
    </row>
    <row r="3426" spans="1:10" ht="21" x14ac:dyDescent="0.35">
      <c r="A3426" s="356" t="s">
        <v>271</v>
      </c>
      <c r="B3426" s="819"/>
      <c r="C3426" s="819"/>
      <c r="D3426" s="819"/>
      <c r="E3426" s="819"/>
      <c r="F3426" s="819"/>
      <c r="G3426" s="819"/>
      <c r="H3426" s="819"/>
      <c r="I3426" s="819"/>
      <c r="J3426" s="355"/>
    </row>
    <row r="3427" spans="1:10" ht="21" x14ac:dyDescent="0.35">
      <c r="A3427" s="356" t="s">
        <v>272</v>
      </c>
      <c r="B3427" s="819"/>
      <c r="C3427" s="819"/>
      <c r="D3427" s="819"/>
      <c r="E3427" s="819"/>
      <c r="F3427" s="819"/>
      <c r="G3427" s="819"/>
      <c r="H3427" s="819"/>
      <c r="I3427" s="819"/>
      <c r="J3427" s="355"/>
    </row>
    <row r="3428" spans="1:10" ht="21" x14ac:dyDescent="0.35">
      <c r="A3428" s="356" t="s">
        <v>273</v>
      </c>
      <c r="B3428" s="819"/>
      <c r="C3428" s="819"/>
      <c r="D3428" s="819"/>
      <c r="E3428" s="819"/>
      <c r="F3428" s="819"/>
      <c r="G3428" s="819"/>
      <c r="H3428" s="819"/>
      <c r="I3428" s="819"/>
      <c r="J3428" s="355"/>
    </row>
    <row r="3429" spans="1:10" ht="21.75" thickBot="1" x14ac:dyDescent="0.4">
      <c r="A3429" s="355"/>
      <c r="B3429" s="355"/>
      <c r="C3429" s="355"/>
      <c r="D3429" s="355"/>
      <c r="E3429" s="355"/>
      <c r="F3429" s="355"/>
      <c r="G3429" s="355"/>
      <c r="H3429" s="355"/>
      <c r="I3429" s="355"/>
      <c r="J3429" s="355"/>
    </row>
    <row r="3430" spans="1:10" ht="21.75" thickBot="1" x14ac:dyDescent="0.4">
      <c r="A3430" s="368" t="s">
        <v>275</v>
      </c>
      <c r="B3430" s="369"/>
      <c r="C3430" s="370"/>
      <c r="D3430" s="355"/>
      <c r="E3430" s="355"/>
      <c r="F3430" s="355"/>
      <c r="G3430" s="355"/>
      <c r="H3430" s="355"/>
      <c r="I3430" s="355"/>
      <c r="J3430" s="355"/>
    </row>
    <row r="3431" spans="1:10" ht="21.75" thickBot="1" x14ac:dyDescent="0.4">
      <c r="A3431" s="368" t="s">
        <v>276</v>
      </c>
      <c r="B3431" s="369"/>
      <c r="C3431" s="370"/>
      <c r="D3431" s="355"/>
      <c r="E3431" s="355"/>
      <c r="F3431" s="355"/>
      <c r="G3431" s="355"/>
      <c r="H3431" s="355"/>
      <c r="I3431" s="355"/>
      <c r="J3431" s="355"/>
    </row>
    <row r="3432" spans="1:10" ht="21.75" thickBot="1" x14ac:dyDescent="0.4">
      <c r="A3432" s="368" t="s">
        <v>277</v>
      </c>
      <c r="B3432" s="369"/>
      <c r="C3432" s="371"/>
      <c r="D3432" s="355"/>
      <c r="E3432" s="355"/>
      <c r="F3432" s="355"/>
      <c r="G3432" s="355"/>
      <c r="H3432" s="355"/>
      <c r="I3432" s="355"/>
      <c r="J3432" s="355"/>
    </row>
    <row r="3433" spans="1:10" ht="21.75" thickBot="1" x14ac:dyDescent="0.4">
      <c r="A3433" s="368" t="s">
        <v>278</v>
      </c>
      <c r="B3433" s="369"/>
      <c r="C3433" s="370"/>
      <c r="D3433" s="355"/>
      <c r="E3433" s="355"/>
      <c r="F3433" s="355"/>
      <c r="G3433" s="355"/>
      <c r="H3433" s="355"/>
      <c r="I3433" s="355"/>
      <c r="J3433" s="355"/>
    </row>
    <row r="3434" spans="1:10" ht="21.75" thickBot="1" x14ac:dyDescent="0.4">
      <c r="A3434" s="368" t="s">
        <v>279</v>
      </c>
      <c r="B3434" s="369"/>
      <c r="C3434" s="372"/>
      <c r="D3434" s="814" t="s">
        <v>280</v>
      </c>
      <c r="E3434" s="815"/>
      <c r="F3434" s="373" t="str">
        <f>IF(B3430&gt;0,B3434/B3430,"")</f>
        <v/>
      </c>
      <c r="G3434" s="368" t="s">
        <v>281</v>
      </c>
      <c r="H3434" s="374"/>
      <c r="I3434" s="375" t="str">
        <f>IF(B3430&gt;0,(F3434-F3435)/F3435,"")</f>
        <v/>
      </c>
      <c r="J3434" s="355"/>
    </row>
    <row r="3435" spans="1:10" ht="21.75" thickBot="1" x14ac:dyDescent="0.4">
      <c r="A3435" s="368" t="s">
        <v>282</v>
      </c>
      <c r="B3435" s="369"/>
      <c r="C3435" s="372"/>
      <c r="D3435" s="814" t="s">
        <v>280</v>
      </c>
      <c r="E3435" s="815"/>
      <c r="F3435" s="373" t="str">
        <f>IF(B3431&gt;0,B3435/B3431,"")</f>
        <v/>
      </c>
      <c r="G3435" s="376"/>
      <c r="H3435" s="377"/>
      <c r="I3435" s="378"/>
      <c r="J3435" s="355"/>
    </row>
    <row r="3436" spans="1:10" ht="21.75" thickBot="1" x14ac:dyDescent="0.4">
      <c r="A3436" s="368" t="s">
        <v>283</v>
      </c>
      <c r="B3436" s="369"/>
      <c r="C3436" s="372"/>
      <c r="D3436" s="814" t="s">
        <v>280</v>
      </c>
      <c r="E3436" s="815"/>
      <c r="F3436" s="373" t="str">
        <f>IF(B3432&gt;0,B3436/B3432,"")</f>
        <v/>
      </c>
      <c r="G3436" s="368" t="s">
        <v>284</v>
      </c>
      <c r="H3436" s="374"/>
      <c r="I3436" s="375" t="str">
        <f>IF(B3431&gt;0,(F3436-F3435)/F3435,"")</f>
        <v/>
      </c>
      <c r="J3436" s="355"/>
    </row>
    <row r="3437" spans="1:10" ht="21.75" thickBot="1" x14ac:dyDescent="0.4">
      <c r="A3437" s="368" t="s">
        <v>285</v>
      </c>
      <c r="B3437" s="369"/>
      <c r="C3437" s="372"/>
      <c r="D3437" s="814" t="s">
        <v>280</v>
      </c>
      <c r="E3437" s="815"/>
      <c r="F3437" s="373" t="str">
        <f>IF(B3433&gt;0,B3437/B3433,"")</f>
        <v/>
      </c>
      <c r="G3437" s="368" t="s">
        <v>286</v>
      </c>
      <c r="H3437" s="374"/>
      <c r="I3437" s="375" t="str">
        <f>IF(B3432&gt;0,(F3437-F3435)/F3435,"")</f>
        <v/>
      </c>
      <c r="J3437" s="355"/>
    </row>
    <row r="3438" spans="1:10" ht="21.75" thickBot="1" x14ac:dyDescent="0.4">
      <c r="A3438" s="368" t="s">
        <v>287</v>
      </c>
      <c r="B3438" s="369"/>
      <c r="C3438" s="372"/>
      <c r="D3438" s="814" t="s">
        <v>288</v>
      </c>
      <c r="E3438" s="815"/>
      <c r="F3438" s="373" t="str">
        <f>IF(B3434&gt;0,B3438/B3430,"")</f>
        <v/>
      </c>
      <c r="G3438" s="368" t="s">
        <v>281</v>
      </c>
      <c r="H3438" s="374"/>
      <c r="I3438" s="375" t="str">
        <f>IF(B3434&gt;0,(F3438-F3439)/F3439,"")</f>
        <v/>
      </c>
      <c r="J3438" s="355"/>
    </row>
    <row r="3439" spans="1:10" ht="21.75" thickBot="1" x14ac:dyDescent="0.4">
      <c r="A3439" s="368" t="s">
        <v>289</v>
      </c>
      <c r="B3439" s="369"/>
      <c r="C3439" s="372"/>
      <c r="D3439" s="816" t="s">
        <v>288</v>
      </c>
      <c r="E3439" s="817"/>
      <c r="F3439" s="373" t="str">
        <f>IF(B3435&gt;0,B3439/B3431,"")</f>
        <v/>
      </c>
      <c r="G3439" s="379"/>
      <c r="H3439" s="372"/>
      <c r="I3439" s="380"/>
      <c r="J3439" s="355"/>
    </row>
    <row r="3440" spans="1:10" ht="21.75" thickBot="1" x14ac:dyDescent="0.4">
      <c r="A3440" s="368" t="s">
        <v>290</v>
      </c>
      <c r="B3440" s="369"/>
      <c r="C3440" s="372"/>
      <c r="D3440" s="814" t="s">
        <v>288</v>
      </c>
      <c r="E3440" s="815"/>
      <c r="F3440" s="373" t="str">
        <f>IF(B3436&gt;0,B3440/B3432,"")</f>
        <v/>
      </c>
      <c r="G3440" s="368" t="s">
        <v>284</v>
      </c>
      <c r="H3440" s="374"/>
      <c r="I3440" s="375" t="str">
        <f>IF(B3435&gt;0,(F3440-F3439)/F3439,"")</f>
        <v/>
      </c>
      <c r="J3440" s="355"/>
    </row>
    <row r="3441" spans="1:10" ht="21.75" thickBot="1" x14ac:dyDescent="0.4">
      <c r="A3441" s="368" t="s">
        <v>291</v>
      </c>
      <c r="B3441" s="369"/>
      <c r="C3441" s="372"/>
      <c r="D3441" s="814" t="s">
        <v>288</v>
      </c>
      <c r="E3441" s="815"/>
      <c r="F3441" s="373" t="str">
        <f>IF(B3437&gt;0,B3441/B3433,"")</f>
        <v/>
      </c>
      <c r="G3441" s="368" t="s">
        <v>286</v>
      </c>
      <c r="H3441" s="374"/>
      <c r="I3441" s="375" t="str">
        <f>IF(B3436&gt;0,(F3441-F3439)/F3439,"")</f>
        <v/>
      </c>
      <c r="J3441" s="355"/>
    </row>
    <row r="3442" spans="1:10" ht="21.75" thickBot="1" x14ac:dyDescent="0.4">
      <c r="A3442" s="368" t="s">
        <v>292</v>
      </c>
      <c r="B3442" s="381"/>
      <c r="C3442" s="372"/>
      <c r="D3442" s="368" t="s">
        <v>281</v>
      </c>
      <c r="E3442" s="374"/>
      <c r="F3442" s="375" t="str">
        <f>IF(B3442&gt;0,(B3442-B3443)/B3443,"")</f>
        <v/>
      </c>
      <c r="G3442" s="355"/>
      <c r="H3442" s="355"/>
      <c r="I3442" s="355"/>
      <c r="J3442" s="355"/>
    </row>
    <row r="3443" spans="1:10" ht="21.75" thickBot="1" x14ac:dyDescent="0.4">
      <c r="A3443" s="368" t="s">
        <v>293</v>
      </c>
      <c r="B3443" s="381"/>
      <c r="C3443" s="372"/>
      <c r="D3443" s="382"/>
      <c r="E3443" s="372"/>
      <c r="F3443" s="380"/>
      <c r="G3443" s="355"/>
      <c r="H3443" s="355"/>
      <c r="I3443" s="355"/>
      <c r="J3443" s="355"/>
    </row>
    <row r="3444" spans="1:10" ht="21.75" thickBot="1" x14ac:dyDescent="0.4">
      <c r="A3444" s="368" t="s">
        <v>294</v>
      </c>
      <c r="B3444" s="381"/>
      <c r="C3444" s="372"/>
      <c r="D3444" s="368" t="s">
        <v>284</v>
      </c>
      <c r="E3444" s="374"/>
      <c r="F3444" s="375" t="str">
        <f>IF(B3444&gt;0,(B3444-B3443)/B3443,"")</f>
        <v/>
      </c>
      <c r="G3444" s="355"/>
      <c r="H3444" s="355"/>
      <c r="I3444" s="355"/>
      <c r="J3444" s="355"/>
    </row>
    <row r="3445" spans="1:10" ht="21.75" thickBot="1" x14ac:dyDescent="0.4">
      <c r="A3445" s="368" t="s">
        <v>295</v>
      </c>
      <c r="B3445" s="381"/>
      <c r="C3445" s="372"/>
      <c r="D3445" s="368" t="s">
        <v>286</v>
      </c>
      <c r="E3445" s="374"/>
      <c r="F3445" s="375" t="str">
        <f>IF(B3445&gt;0,(B3445-B3443)/B3443,"")</f>
        <v/>
      </c>
      <c r="G3445" s="355"/>
      <c r="H3445" s="355"/>
      <c r="I3445" s="355"/>
      <c r="J3445" s="355"/>
    </row>
    <row r="3446" spans="1:10" ht="21.75" thickBot="1" x14ac:dyDescent="0.4">
      <c r="A3446" s="355"/>
      <c r="B3446" s="355"/>
      <c r="C3446" s="355"/>
      <c r="D3446" s="355"/>
      <c r="E3446" s="355"/>
      <c r="F3446" s="383"/>
      <c r="G3446" s="355"/>
      <c r="H3446" s="823" t="s">
        <v>296</v>
      </c>
      <c r="I3446" s="823"/>
      <c r="J3446" s="355"/>
    </row>
    <row r="3447" spans="1:10" ht="21.75" thickBot="1" x14ac:dyDescent="0.4">
      <c r="A3447" s="368" t="s">
        <v>297</v>
      </c>
      <c r="B3447" s="820"/>
      <c r="C3447" s="821"/>
      <c r="D3447" s="821"/>
      <c r="E3447" s="821"/>
      <c r="F3447" s="821"/>
      <c r="G3447" s="822"/>
      <c r="H3447" s="819"/>
      <c r="I3447" s="819"/>
      <c r="J3447" s="355"/>
    </row>
    <row r="3448" spans="1:10" ht="21.75" thickBot="1" x14ac:dyDescent="0.4">
      <c r="A3448" s="368" t="s">
        <v>299</v>
      </c>
      <c r="B3448" s="820"/>
      <c r="C3448" s="821"/>
      <c r="D3448" s="821"/>
      <c r="E3448" s="821"/>
      <c r="F3448" s="821"/>
      <c r="G3448" s="822"/>
      <c r="H3448" s="819"/>
      <c r="I3448" s="819"/>
      <c r="J3448" s="355"/>
    </row>
    <row r="3449" spans="1:10" ht="21.75" thickBot="1" x14ac:dyDescent="0.4">
      <c r="A3449" s="368" t="s">
        <v>301</v>
      </c>
      <c r="B3449" s="820"/>
      <c r="C3449" s="821"/>
      <c r="D3449" s="821"/>
      <c r="E3449" s="821"/>
      <c r="F3449" s="821"/>
      <c r="G3449" s="822"/>
      <c r="H3449" s="819"/>
      <c r="I3449" s="819"/>
      <c r="J3449" s="355"/>
    </row>
    <row r="3450" spans="1:10" ht="21.75" thickBot="1" x14ac:dyDescent="0.4">
      <c r="A3450" s="368" t="s">
        <v>302</v>
      </c>
      <c r="B3450" s="820"/>
      <c r="C3450" s="821"/>
      <c r="D3450" s="821"/>
      <c r="E3450" s="821"/>
      <c r="F3450" s="821"/>
      <c r="G3450" s="822"/>
      <c r="H3450" s="819"/>
      <c r="I3450" s="819"/>
      <c r="J3450" s="355"/>
    </row>
    <row r="3451" spans="1:10" ht="21.75" thickBot="1" x14ac:dyDescent="0.4">
      <c r="A3451" s="368" t="s">
        <v>303</v>
      </c>
      <c r="B3451" s="820"/>
      <c r="C3451" s="821"/>
      <c r="D3451" s="821"/>
      <c r="E3451" s="821"/>
      <c r="F3451" s="821"/>
      <c r="G3451" s="822"/>
      <c r="H3451" s="819"/>
      <c r="I3451" s="819"/>
      <c r="J3451" s="355"/>
    </row>
    <row r="3452" spans="1:10" ht="21.75" thickBot="1" x14ac:dyDescent="0.4">
      <c r="A3452" s="368" t="s">
        <v>305</v>
      </c>
      <c r="B3452" s="820"/>
      <c r="C3452" s="821"/>
      <c r="D3452" s="821"/>
      <c r="E3452" s="821"/>
      <c r="F3452" s="821"/>
      <c r="G3452" s="822"/>
      <c r="H3452" s="819"/>
      <c r="I3452" s="819"/>
      <c r="J3452" s="355"/>
    </row>
  </sheetData>
  <mergeCells count="2974">
    <mergeCell ref="B3450:G3450"/>
    <mergeCell ref="H3450:I3450"/>
    <mergeCell ref="B3451:G3451"/>
    <mergeCell ref="H3451:I3451"/>
    <mergeCell ref="B3452:G3452"/>
    <mergeCell ref="H3452:I3452"/>
    <mergeCell ref="H3446:I3446"/>
    <mergeCell ref="B3447:G3447"/>
    <mergeCell ref="H3447:I3447"/>
    <mergeCell ref="B3448:G3448"/>
    <mergeCell ref="H3448:I3448"/>
    <mergeCell ref="B3449:G3449"/>
    <mergeCell ref="H3449:I3449"/>
    <mergeCell ref="D3436:E3436"/>
    <mergeCell ref="D3437:E3437"/>
    <mergeCell ref="D3438:E3438"/>
    <mergeCell ref="D3439:E3439"/>
    <mergeCell ref="D3440:E3440"/>
    <mergeCell ref="D3441:E3441"/>
    <mergeCell ref="A3424:I3424"/>
    <mergeCell ref="B3426:I3426"/>
    <mergeCell ref="B3427:I3427"/>
    <mergeCell ref="B3428:I3428"/>
    <mergeCell ref="D3434:E3434"/>
    <mergeCell ref="D3435:E3435"/>
    <mergeCell ref="B3421:G3421"/>
    <mergeCell ref="H3421:I3421"/>
    <mergeCell ref="B3422:G3422"/>
    <mergeCell ref="H3422:I3422"/>
    <mergeCell ref="B3423:G3423"/>
    <mergeCell ref="H3423:I3423"/>
    <mergeCell ref="H3417:I3417"/>
    <mergeCell ref="B3418:G3418"/>
    <mergeCell ref="H3418:I3418"/>
    <mergeCell ref="B3419:G3419"/>
    <mergeCell ref="H3419:I3419"/>
    <mergeCell ref="B3420:G3420"/>
    <mergeCell ref="H3420:I3420"/>
    <mergeCell ref="D3407:E3407"/>
    <mergeCell ref="D3408:E3408"/>
    <mergeCell ref="D3409:E3409"/>
    <mergeCell ref="D3410:E3410"/>
    <mergeCell ref="D3411:E3411"/>
    <mergeCell ref="D3412:E3412"/>
    <mergeCell ref="A3395:I3395"/>
    <mergeCell ref="B3397:I3397"/>
    <mergeCell ref="B3398:I3398"/>
    <mergeCell ref="B3399:I3399"/>
    <mergeCell ref="D3405:E3405"/>
    <mergeCell ref="D3406:E3406"/>
    <mergeCell ref="B3392:G3392"/>
    <mergeCell ref="H3392:I3392"/>
    <mergeCell ref="B3393:G3393"/>
    <mergeCell ref="H3393:I3393"/>
    <mergeCell ref="B3394:G3394"/>
    <mergeCell ref="H3394:I3394"/>
    <mergeCell ref="H3388:I3388"/>
    <mergeCell ref="B3389:G3389"/>
    <mergeCell ref="H3389:I3389"/>
    <mergeCell ref="B3390:G3390"/>
    <mergeCell ref="H3390:I3390"/>
    <mergeCell ref="B3391:G3391"/>
    <mergeCell ref="H3391:I3391"/>
    <mergeCell ref="D3378:E3378"/>
    <mergeCell ref="D3379:E3379"/>
    <mergeCell ref="D3380:E3380"/>
    <mergeCell ref="D3381:E3381"/>
    <mergeCell ref="D3382:E3382"/>
    <mergeCell ref="D3383:E3383"/>
    <mergeCell ref="A3366:I3366"/>
    <mergeCell ref="B3368:I3368"/>
    <mergeCell ref="B3369:I3369"/>
    <mergeCell ref="B3370:I3370"/>
    <mergeCell ref="D3376:E3376"/>
    <mergeCell ref="D3377:E3377"/>
    <mergeCell ref="B3363:G3363"/>
    <mergeCell ref="H3363:I3363"/>
    <mergeCell ref="B3364:G3364"/>
    <mergeCell ref="H3364:I3364"/>
    <mergeCell ref="B3365:G3365"/>
    <mergeCell ref="H3365:I3365"/>
    <mergeCell ref="H3359:I3359"/>
    <mergeCell ref="B3360:G3360"/>
    <mergeCell ref="H3360:I3360"/>
    <mergeCell ref="B3361:G3361"/>
    <mergeCell ref="H3361:I3361"/>
    <mergeCell ref="B3362:G3362"/>
    <mergeCell ref="H3362:I3362"/>
    <mergeCell ref="D3349:E3349"/>
    <mergeCell ref="D3350:E3350"/>
    <mergeCell ref="D3351:E3351"/>
    <mergeCell ref="D3352:E3352"/>
    <mergeCell ref="D3353:E3353"/>
    <mergeCell ref="D3354:E3354"/>
    <mergeCell ref="A3337:I3337"/>
    <mergeCell ref="B3339:I3339"/>
    <mergeCell ref="B3340:I3340"/>
    <mergeCell ref="B3341:I3341"/>
    <mergeCell ref="D3347:E3347"/>
    <mergeCell ref="D3348:E3348"/>
    <mergeCell ref="B3334:G3334"/>
    <mergeCell ref="H3334:I3334"/>
    <mergeCell ref="B3335:G3335"/>
    <mergeCell ref="H3335:I3335"/>
    <mergeCell ref="B3336:G3336"/>
    <mergeCell ref="H3336:I3336"/>
    <mergeCell ref="H3330:I3330"/>
    <mergeCell ref="B3331:G3331"/>
    <mergeCell ref="H3331:I3331"/>
    <mergeCell ref="B3332:G3332"/>
    <mergeCell ref="H3332:I3332"/>
    <mergeCell ref="B3333:G3333"/>
    <mergeCell ref="H3333:I3333"/>
    <mergeCell ref="D3320:E3320"/>
    <mergeCell ref="D3321:E3321"/>
    <mergeCell ref="D3322:E3322"/>
    <mergeCell ref="D3323:E3323"/>
    <mergeCell ref="D3324:E3324"/>
    <mergeCell ref="D3325:E3325"/>
    <mergeCell ref="A3308:I3308"/>
    <mergeCell ref="B3310:I3310"/>
    <mergeCell ref="B3311:I3311"/>
    <mergeCell ref="B3312:I3312"/>
    <mergeCell ref="D3318:E3318"/>
    <mergeCell ref="D3319:E3319"/>
    <mergeCell ref="B3305:G3305"/>
    <mergeCell ref="H3305:I3305"/>
    <mergeCell ref="B3306:G3306"/>
    <mergeCell ref="H3306:I3306"/>
    <mergeCell ref="B3307:G3307"/>
    <mergeCell ref="H3307:I3307"/>
    <mergeCell ref="H3301:I3301"/>
    <mergeCell ref="B3302:G3302"/>
    <mergeCell ref="H3302:I3302"/>
    <mergeCell ref="B3303:G3303"/>
    <mergeCell ref="H3303:I3303"/>
    <mergeCell ref="B3304:G3304"/>
    <mergeCell ref="H3304:I3304"/>
    <mergeCell ref="D3291:E3291"/>
    <mergeCell ref="D3292:E3292"/>
    <mergeCell ref="D3293:E3293"/>
    <mergeCell ref="D3294:E3294"/>
    <mergeCell ref="D3295:E3295"/>
    <mergeCell ref="D3296:E3296"/>
    <mergeCell ref="A3279:I3279"/>
    <mergeCell ref="B3281:I3281"/>
    <mergeCell ref="B3282:I3282"/>
    <mergeCell ref="B3283:I3283"/>
    <mergeCell ref="D3289:E3289"/>
    <mergeCell ref="D3290:E3290"/>
    <mergeCell ref="B3276:G3276"/>
    <mergeCell ref="H3276:I3276"/>
    <mergeCell ref="B3277:G3277"/>
    <mergeCell ref="H3277:I3277"/>
    <mergeCell ref="B3278:G3278"/>
    <mergeCell ref="H3278:I3278"/>
    <mergeCell ref="H3272:I3272"/>
    <mergeCell ref="B3273:G3273"/>
    <mergeCell ref="H3273:I3273"/>
    <mergeCell ref="B3274:G3274"/>
    <mergeCell ref="H3274:I3274"/>
    <mergeCell ref="B3275:G3275"/>
    <mergeCell ref="H3275:I3275"/>
    <mergeCell ref="D3262:E3262"/>
    <mergeCell ref="D3263:E3263"/>
    <mergeCell ref="D3264:E3264"/>
    <mergeCell ref="D3265:E3265"/>
    <mergeCell ref="D3266:E3266"/>
    <mergeCell ref="D3267:E3267"/>
    <mergeCell ref="A3250:I3250"/>
    <mergeCell ref="B3252:I3252"/>
    <mergeCell ref="B3253:I3253"/>
    <mergeCell ref="B3254:I3254"/>
    <mergeCell ref="D3260:E3260"/>
    <mergeCell ref="D3261:E3261"/>
    <mergeCell ref="B3247:G3247"/>
    <mergeCell ref="H3247:I3247"/>
    <mergeCell ref="B3248:G3248"/>
    <mergeCell ref="H3248:I3248"/>
    <mergeCell ref="B3249:G3249"/>
    <mergeCell ref="H3249:I3249"/>
    <mergeCell ref="H3243:I3243"/>
    <mergeCell ref="B3244:G3244"/>
    <mergeCell ref="H3244:I3244"/>
    <mergeCell ref="B3245:G3245"/>
    <mergeCell ref="H3245:I3245"/>
    <mergeCell ref="B3246:G3246"/>
    <mergeCell ref="H3246:I3246"/>
    <mergeCell ref="D3233:E3233"/>
    <mergeCell ref="D3234:E3234"/>
    <mergeCell ref="D3235:E3235"/>
    <mergeCell ref="D3236:E3236"/>
    <mergeCell ref="D3237:E3237"/>
    <mergeCell ref="D3238:E3238"/>
    <mergeCell ref="A3221:I3221"/>
    <mergeCell ref="B3223:I3223"/>
    <mergeCell ref="B3224:I3224"/>
    <mergeCell ref="B3225:I3225"/>
    <mergeCell ref="D3231:E3231"/>
    <mergeCell ref="D3232:E3232"/>
    <mergeCell ref="B3218:G3218"/>
    <mergeCell ref="H3218:I3218"/>
    <mergeCell ref="B3219:G3219"/>
    <mergeCell ref="H3219:I3219"/>
    <mergeCell ref="B3220:G3220"/>
    <mergeCell ref="H3220:I3220"/>
    <mergeCell ref="H3214:I3214"/>
    <mergeCell ref="B3215:G3215"/>
    <mergeCell ref="H3215:I3215"/>
    <mergeCell ref="B3216:G3216"/>
    <mergeCell ref="H3216:I3216"/>
    <mergeCell ref="B3217:G3217"/>
    <mergeCell ref="H3217:I3217"/>
    <mergeCell ref="D3204:E3204"/>
    <mergeCell ref="D3205:E3205"/>
    <mergeCell ref="D3206:E3206"/>
    <mergeCell ref="D3207:E3207"/>
    <mergeCell ref="D3208:E3208"/>
    <mergeCell ref="D3209:E3209"/>
    <mergeCell ref="A3192:I3192"/>
    <mergeCell ref="B3194:I3194"/>
    <mergeCell ref="B3195:I3195"/>
    <mergeCell ref="B3196:I3196"/>
    <mergeCell ref="D3202:E3202"/>
    <mergeCell ref="D3203:E3203"/>
    <mergeCell ref="B3189:G3189"/>
    <mergeCell ref="H3189:I3189"/>
    <mergeCell ref="B3190:G3190"/>
    <mergeCell ref="H3190:I3190"/>
    <mergeCell ref="B3191:G3191"/>
    <mergeCell ref="H3191:I3191"/>
    <mergeCell ref="H3185:I3185"/>
    <mergeCell ref="B3186:G3186"/>
    <mergeCell ref="H3186:I3186"/>
    <mergeCell ref="B3187:G3187"/>
    <mergeCell ref="H3187:I3187"/>
    <mergeCell ref="B3188:G3188"/>
    <mergeCell ref="H3188:I3188"/>
    <mergeCell ref="D3175:E3175"/>
    <mergeCell ref="D3176:E3176"/>
    <mergeCell ref="D3177:E3177"/>
    <mergeCell ref="D3178:E3178"/>
    <mergeCell ref="D3179:E3179"/>
    <mergeCell ref="D3180:E3180"/>
    <mergeCell ref="A3163:I3163"/>
    <mergeCell ref="B3165:I3165"/>
    <mergeCell ref="B3166:I3166"/>
    <mergeCell ref="B3167:I3167"/>
    <mergeCell ref="D3173:E3173"/>
    <mergeCell ref="D3174:E3174"/>
    <mergeCell ref="B3160:G3160"/>
    <mergeCell ref="H3160:I3160"/>
    <mergeCell ref="B3161:G3161"/>
    <mergeCell ref="H3161:I3161"/>
    <mergeCell ref="B3162:G3162"/>
    <mergeCell ref="H3162:I3162"/>
    <mergeCell ref="H3156:I3156"/>
    <mergeCell ref="B3157:G3157"/>
    <mergeCell ref="H3157:I3157"/>
    <mergeCell ref="B3158:G3158"/>
    <mergeCell ref="H3158:I3158"/>
    <mergeCell ref="B3159:G3159"/>
    <mergeCell ref="H3159:I3159"/>
    <mergeCell ref="D3146:E3146"/>
    <mergeCell ref="D3147:E3147"/>
    <mergeCell ref="D3148:E3148"/>
    <mergeCell ref="D3149:E3149"/>
    <mergeCell ref="D3150:E3150"/>
    <mergeCell ref="D3151:E3151"/>
    <mergeCell ref="A3134:I3134"/>
    <mergeCell ref="B3136:I3136"/>
    <mergeCell ref="B3137:I3137"/>
    <mergeCell ref="B3138:I3138"/>
    <mergeCell ref="D3144:E3144"/>
    <mergeCell ref="D3145:E3145"/>
    <mergeCell ref="B3131:G3131"/>
    <mergeCell ref="H3131:I3131"/>
    <mergeCell ref="B3132:G3132"/>
    <mergeCell ref="H3132:I3132"/>
    <mergeCell ref="B3133:G3133"/>
    <mergeCell ref="H3133:I3133"/>
    <mergeCell ref="H3127:I3127"/>
    <mergeCell ref="B3128:G3128"/>
    <mergeCell ref="H3128:I3128"/>
    <mergeCell ref="B3129:G3129"/>
    <mergeCell ref="H3129:I3129"/>
    <mergeCell ref="B3130:G3130"/>
    <mergeCell ref="H3130:I3130"/>
    <mergeCell ref="D3117:E3117"/>
    <mergeCell ref="D3118:E3118"/>
    <mergeCell ref="D3119:E3119"/>
    <mergeCell ref="D3120:E3120"/>
    <mergeCell ref="D3121:E3121"/>
    <mergeCell ref="D3122:E3122"/>
    <mergeCell ref="A3105:I3105"/>
    <mergeCell ref="B3107:I3107"/>
    <mergeCell ref="B3108:I3108"/>
    <mergeCell ref="B3109:I3109"/>
    <mergeCell ref="D3115:E3115"/>
    <mergeCell ref="D3116:E3116"/>
    <mergeCell ref="B3102:G3102"/>
    <mergeCell ref="H3102:I3102"/>
    <mergeCell ref="B3103:G3103"/>
    <mergeCell ref="H3103:I3103"/>
    <mergeCell ref="B3104:G3104"/>
    <mergeCell ref="H3104:I3104"/>
    <mergeCell ref="H3098:I3098"/>
    <mergeCell ref="B3099:G3099"/>
    <mergeCell ref="H3099:I3099"/>
    <mergeCell ref="B3100:G3100"/>
    <mergeCell ref="H3100:I3100"/>
    <mergeCell ref="B3101:G3101"/>
    <mergeCell ref="H3101:I3101"/>
    <mergeCell ref="D3088:E3088"/>
    <mergeCell ref="D3089:E3089"/>
    <mergeCell ref="D3090:E3090"/>
    <mergeCell ref="D3091:E3091"/>
    <mergeCell ref="D3092:E3092"/>
    <mergeCell ref="D3093:E3093"/>
    <mergeCell ref="A3076:I3076"/>
    <mergeCell ref="B3078:I3078"/>
    <mergeCell ref="B3079:I3079"/>
    <mergeCell ref="B3080:I3080"/>
    <mergeCell ref="D3086:E3086"/>
    <mergeCell ref="D3087:E3087"/>
    <mergeCell ref="B3073:G3073"/>
    <mergeCell ref="H3073:I3073"/>
    <mergeCell ref="B3074:G3074"/>
    <mergeCell ref="H3074:I3074"/>
    <mergeCell ref="B3075:G3075"/>
    <mergeCell ref="H3075:I3075"/>
    <mergeCell ref="H3069:I3069"/>
    <mergeCell ref="B3070:G3070"/>
    <mergeCell ref="H3070:I3070"/>
    <mergeCell ref="B3071:G3071"/>
    <mergeCell ref="H3071:I3071"/>
    <mergeCell ref="B3072:G3072"/>
    <mergeCell ref="H3072:I3072"/>
    <mergeCell ref="D3059:E3059"/>
    <mergeCell ref="D3060:E3060"/>
    <mergeCell ref="D3061:E3061"/>
    <mergeCell ref="D3062:E3062"/>
    <mergeCell ref="D3063:E3063"/>
    <mergeCell ref="D3064:E3064"/>
    <mergeCell ref="A3047:I3047"/>
    <mergeCell ref="B3049:I3049"/>
    <mergeCell ref="B3050:I3050"/>
    <mergeCell ref="B3051:I3051"/>
    <mergeCell ref="D3057:E3057"/>
    <mergeCell ref="D3058:E3058"/>
    <mergeCell ref="B3044:G3044"/>
    <mergeCell ref="H3044:I3044"/>
    <mergeCell ref="B3045:G3045"/>
    <mergeCell ref="H3045:I3045"/>
    <mergeCell ref="B3046:G3046"/>
    <mergeCell ref="H3046:I3046"/>
    <mergeCell ref="H3040:I3040"/>
    <mergeCell ref="B3041:G3041"/>
    <mergeCell ref="H3041:I3041"/>
    <mergeCell ref="B3042:G3042"/>
    <mergeCell ref="H3042:I3042"/>
    <mergeCell ref="B3043:G3043"/>
    <mergeCell ref="H3043:I3043"/>
    <mergeCell ref="D3030:E3030"/>
    <mergeCell ref="D3031:E3031"/>
    <mergeCell ref="D3032:E3032"/>
    <mergeCell ref="D3033:E3033"/>
    <mergeCell ref="D3034:E3034"/>
    <mergeCell ref="D3035:E3035"/>
    <mergeCell ref="A3018:I3018"/>
    <mergeCell ref="B3020:I3020"/>
    <mergeCell ref="B3021:I3021"/>
    <mergeCell ref="B3022:I3022"/>
    <mergeCell ref="D3028:E3028"/>
    <mergeCell ref="D3029:E3029"/>
    <mergeCell ref="B3015:G3015"/>
    <mergeCell ref="H3015:I3015"/>
    <mergeCell ref="B3016:G3016"/>
    <mergeCell ref="H3016:I3016"/>
    <mergeCell ref="B3017:G3017"/>
    <mergeCell ref="H3017:I3017"/>
    <mergeCell ref="H3011:I3011"/>
    <mergeCell ref="B3012:G3012"/>
    <mergeCell ref="H3012:I3012"/>
    <mergeCell ref="B3013:G3013"/>
    <mergeCell ref="H3013:I3013"/>
    <mergeCell ref="B3014:G3014"/>
    <mergeCell ref="H3014:I3014"/>
    <mergeCell ref="D3001:E3001"/>
    <mergeCell ref="D3002:E3002"/>
    <mergeCell ref="D3003:E3003"/>
    <mergeCell ref="D3004:E3004"/>
    <mergeCell ref="D3005:E3005"/>
    <mergeCell ref="D3006:E3006"/>
    <mergeCell ref="A2989:I2989"/>
    <mergeCell ref="B2991:I2991"/>
    <mergeCell ref="B2992:I2992"/>
    <mergeCell ref="B2993:I2993"/>
    <mergeCell ref="D2999:E2999"/>
    <mergeCell ref="D3000:E3000"/>
    <mergeCell ref="B2986:G2986"/>
    <mergeCell ref="H2986:I2986"/>
    <mergeCell ref="B2987:G2987"/>
    <mergeCell ref="H2987:I2987"/>
    <mergeCell ref="B2988:G2988"/>
    <mergeCell ref="H2988:I2988"/>
    <mergeCell ref="H2982:I2982"/>
    <mergeCell ref="B2983:G2983"/>
    <mergeCell ref="H2983:I2983"/>
    <mergeCell ref="B2984:G2984"/>
    <mergeCell ref="H2984:I2984"/>
    <mergeCell ref="B2985:G2985"/>
    <mergeCell ref="H2985:I2985"/>
    <mergeCell ref="D2972:E2972"/>
    <mergeCell ref="D2973:E2973"/>
    <mergeCell ref="D2974:E2974"/>
    <mergeCell ref="D2975:E2975"/>
    <mergeCell ref="D2976:E2976"/>
    <mergeCell ref="D2977:E2977"/>
    <mergeCell ref="A2960:I2960"/>
    <mergeCell ref="B2962:I2962"/>
    <mergeCell ref="B2963:I2963"/>
    <mergeCell ref="B2964:I2964"/>
    <mergeCell ref="D2970:E2970"/>
    <mergeCell ref="D2971:E2971"/>
    <mergeCell ref="B2957:G2957"/>
    <mergeCell ref="H2957:I2957"/>
    <mergeCell ref="B2958:G2958"/>
    <mergeCell ref="H2958:I2958"/>
    <mergeCell ref="B2959:G2959"/>
    <mergeCell ref="H2959:I2959"/>
    <mergeCell ref="H2953:I2953"/>
    <mergeCell ref="B2954:G2954"/>
    <mergeCell ref="H2954:I2954"/>
    <mergeCell ref="B2955:G2955"/>
    <mergeCell ref="H2955:I2955"/>
    <mergeCell ref="B2956:G2956"/>
    <mergeCell ref="H2956:I2956"/>
    <mergeCell ref="D2943:E2943"/>
    <mergeCell ref="D2944:E2944"/>
    <mergeCell ref="D2945:E2945"/>
    <mergeCell ref="D2946:E2946"/>
    <mergeCell ref="D2947:E2947"/>
    <mergeCell ref="D2948:E2948"/>
    <mergeCell ref="A2931:I2931"/>
    <mergeCell ref="B2933:I2933"/>
    <mergeCell ref="B2934:I2934"/>
    <mergeCell ref="B2935:I2935"/>
    <mergeCell ref="D2941:E2941"/>
    <mergeCell ref="D2942:E2942"/>
    <mergeCell ref="B2928:G2928"/>
    <mergeCell ref="H2928:I2928"/>
    <mergeCell ref="B2929:G2929"/>
    <mergeCell ref="H2929:I2929"/>
    <mergeCell ref="B2930:G2930"/>
    <mergeCell ref="H2930:I2930"/>
    <mergeCell ref="H2924:I2924"/>
    <mergeCell ref="B2925:G2925"/>
    <mergeCell ref="H2925:I2925"/>
    <mergeCell ref="B2926:G2926"/>
    <mergeCell ref="H2926:I2926"/>
    <mergeCell ref="B2927:G2927"/>
    <mergeCell ref="H2927:I2927"/>
    <mergeCell ref="D2914:E2914"/>
    <mergeCell ref="D2915:E2915"/>
    <mergeCell ref="D2916:E2916"/>
    <mergeCell ref="D2917:E2917"/>
    <mergeCell ref="D2918:E2918"/>
    <mergeCell ref="D2919:E2919"/>
    <mergeCell ref="A2902:I2902"/>
    <mergeCell ref="B2904:I2904"/>
    <mergeCell ref="B2905:I2905"/>
    <mergeCell ref="B2906:I2906"/>
    <mergeCell ref="D2912:E2912"/>
    <mergeCell ref="D2913:E2913"/>
    <mergeCell ref="B2899:G2899"/>
    <mergeCell ref="H2899:I2899"/>
    <mergeCell ref="B2900:G2900"/>
    <mergeCell ref="H2900:I2900"/>
    <mergeCell ref="B2901:G2901"/>
    <mergeCell ref="H2901:I2901"/>
    <mergeCell ref="H2895:I2895"/>
    <mergeCell ref="B2896:G2896"/>
    <mergeCell ref="H2896:I2896"/>
    <mergeCell ref="B2897:G2897"/>
    <mergeCell ref="H2897:I2897"/>
    <mergeCell ref="B2898:G2898"/>
    <mergeCell ref="H2898:I2898"/>
    <mergeCell ref="D2885:E2885"/>
    <mergeCell ref="D2886:E2886"/>
    <mergeCell ref="D2887:E2887"/>
    <mergeCell ref="D2888:E2888"/>
    <mergeCell ref="D2889:E2889"/>
    <mergeCell ref="D2890:E2890"/>
    <mergeCell ref="A2873:I2873"/>
    <mergeCell ref="B2875:I2875"/>
    <mergeCell ref="B2876:I2876"/>
    <mergeCell ref="B2877:I2877"/>
    <mergeCell ref="D2883:E2883"/>
    <mergeCell ref="D2884:E2884"/>
    <mergeCell ref="B2870:G2870"/>
    <mergeCell ref="H2870:I2870"/>
    <mergeCell ref="B2871:G2871"/>
    <mergeCell ref="H2871:I2871"/>
    <mergeCell ref="B2872:G2872"/>
    <mergeCell ref="H2872:I2872"/>
    <mergeCell ref="H2866:I2866"/>
    <mergeCell ref="B2867:G2867"/>
    <mergeCell ref="H2867:I2867"/>
    <mergeCell ref="B2868:G2868"/>
    <mergeCell ref="H2868:I2868"/>
    <mergeCell ref="B2869:G2869"/>
    <mergeCell ref="H2869:I2869"/>
    <mergeCell ref="D2856:E2856"/>
    <mergeCell ref="D2857:E2857"/>
    <mergeCell ref="D2858:E2858"/>
    <mergeCell ref="D2859:E2859"/>
    <mergeCell ref="D2860:E2860"/>
    <mergeCell ref="D2861:E2861"/>
    <mergeCell ref="A2844:I2844"/>
    <mergeCell ref="B2846:I2846"/>
    <mergeCell ref="B2847:I2847"/>
    <mergeCell ref="B2848:I2848"/>
    <mergeCell ref="D2854:E2854"/>
    <mergeCell ref="D2855:E2855"/>
    <mergeCell ref="B2841:G2841"/>
    <mergeCell ref="H2841:I2841"/>
    <mergeCell ref="B2842:G2842"/>
    <mergeCell ref="H2842:I2842"/>
    <mergeCell ref="B2843:G2843"/>
    <mergeCell ref="H2843:I2843"/>
    <mergeCell ref="H2837:I2837"/>
    <mergeCell ref="B2838:G2838"/>
    <mergeCell ref="H2838:I2838"/>
    <mergeCell ref="B2839:G2839"/>
    <mergeCell ref="H2839:I2839"/>
    <mergeCell ref="B2840:G2840"/>
    <mergeCell ref="H2840:I2840"/>
    <mergeCell ref="D2827:E2827"/>
    <mergeCell ref="D2828:E2828"/>
    <mergeCell ref="D2829:E2829"/>
    <mergeCell ref="D2830:E2830"/>
    <mergeCell ref="D2831:E2831"/>
    <mergeCell ref="D2832:E2832"/>
    <mergeCell ref="A2815:I2815"/>
    <mergeCell ref="B2817:I2817"/>
    <mergeCell ref="B2818:I2818"/>
    <mergeCell ref="B2819:I2819"/>
    <mergeCell ref="D2825:E2825"/>
    <mergeCell ref="D2826:E2826"/>
    <mergeCell ref="B2812:G2812"/>
    <mergeCell ref="H2812:I2812"/>
    <mergeCell ref="B2813:G2813"/>
    <mergeCell ref="H2813:I2813"/>
    <mergeCell ref="B2814:G2814"/>
    <mergeCell ref="H2814:I2814"/>
    <mergeCell ref="H2808:I2808"/>
    <mergeCell ref="B2809:G2809"/>
    <mergeCell ref="H2809:I2809"/>
    <mergeCell ref="B2810:G2810"/>
    <mergeCell ref="H2810:I2810"/>
    <mergeCell ref="B2811:G2811"/>
    <mergeCell ref="H2811:I2811"/>
    <mergeCell ref="D2798:E2798"/>
    <mergeCell ref="D2799:E2799"/>
    <mergeCell ref="D2800:E2800"/>
    <mergeCell ref="D2801:E2801"/>
    <mergeCell ref="D2802:E2802"/>
    <mergeCell ref="D2803:E2803"/>
    <mergeCell ref="A2786:I2786"/>
    <mergeCell ref="B2788:I2788"/>
    <mergeCell ref="B2789:I2789"/>
    <mergeCell ref="B2790:I2790"/>
    <mergeCell ref="D2796:E2796"/>
    <mergeCell ref="D2797:E2797"/>
    <mergeCell ref="B2783:G2783"/>
    <mergeCell ref="H2783:I2783"/>
    <mergeCell ref="B2784:G2784"/>
    <mergeCell ref="H2784:I2784"/>
    <mergeCell ref="B2785:G2785"/>
    <mergeCell ref="H2785:I2785"/>
    <mergeCell ref="H2779:I2779"/>
    <mergeCell ref="B2780:G2780"/>
    <mergeCell ref="H2780:I2780"/>
    <mergeCell ref="B2781:G2781"/>
    <mergeCell ref="H2781:I2781"/>
    <mergeCell ref="B2782:G2782"/>
    <mergeCell ref="H2782:I2782"/>
    <mergeCell ref="D2769:E2769"/>
    <mergeCell ref="D2770:E2770"/>
    <mergeCell ref="D2771:E2771"/>
    <mergeCell ref="D2772:E2772"/>
    <mergeCell ref="D2773:E2773"/>
    <mergeCell ref="D2774:E2774"/>
    <mergeCell ref="A2757:I2757"/>
    <mergeCell ref="B2759:I2759"/>
    <mergeCell ref="B2760:I2760"/>
    <mergeCell ref="B2761:I2761"/>
    <mergeCell ref="D2767:E2767"/>
    <mergeCell ref="D2768:E2768"/>
    <mergeCell ref="B2754:G2754"/>
    <mergeCell ref="H2754:I2754"/>
    <mergeCell ref="B2755:G2755"/>
    <mergeCell ref="H2755:I2755"/>
    <mergeCell ref="B2756:G2756"/>
    <mergeCell ref="H2756:I2756"/>
    <mergeCell ref="H2750:I2750"/>
    <mergeCell ref="B2751:G2751"/>
    <mergeCell ref="H2751:I2751"/>
    <mergeCell ref="B2752:G2752"/>
    <mergeCell ref="H2752:I2752"/>
    <mergeCell ref="B2753:G2753"/>
    <mergeCell ref="H2753:I2753"/>
    <mergeCell ref="D2740:E2740"/>
    <mergeCell ref="D2741:E2741"/>
    <mergeCell ref="D2742:E2742"/>
    <mergeCell ref="D2743:E2743"/>
    <mergeCell ref="D2744:E2744"/>
    <mergeCell ref="D2745:E2745"/>
    <mergeCell ref="A2728:I2728"/>
    <mergeCell ref="B2730:I2730"/>
    <mergeCell ref="B2731:I2731"/>
    <mergeCell ref="B2732:I2732"/>
    <mergeCell ref="D2738:E2738"/>
    <mergeCell ref="D2739:E2739"/>
    <mergeCell ref="B2725:G2725"/>
    <mergeCell ref="H2725:I2725"/>
    <mergeCell ref="B2726:G2726"/>
    <mergeCell ref="H2726:I2726"/>
    <mergeCell ref="B2727:G2727"/>
    <mergeCell ref="H2727:I2727"/>
    <mergeCell ref="H2721:I2721"/>
    <mergeCell ref="B2722:G2722"/>
    <mergeCell ref="H2722:I2722"/>
    <mergeCell ref="B2723:G2723"/>
    <mergeCell ref="H2723:I2723"/>
    <mergeCell ref="B2724:G2724"/>
    <mergeCell ref="H2724:I2724"/>
    <mergeCell ref="D2711:E2711"/>
    <mergeCell ref="D2712:E2712"/>
    <mergeCell ref="D2713:E2713"/>
    <mergeCell ref="D2714:E2714"/>
    <mergeCell ref="D2715:E2715"/>
    <mergeCell ref="D2716:E2716"/>
    <mergeCell ref="A2699:I2699"/>
    <mergeCell ref="B2701:I2701"/>
    <mergeCell ref="B2702:I2702"/>
    <mergeCell ref="B2703:I2703"/>
    <mergeCell ref="D2709:E2709"/>
    <mergeCell ref="D2710:E2710"/>
    <mergeCell ref="B2696:G2696"/>
    <mergeCell ref="H2696:I2696"/>
    <mergeCell ref="B2697:G2697"/>
    <mergeCell ref="H2697:I2697"/>
    <mergeCell ref="B2698:G2698"/>
    <mergeCell ref="H2698:I2698"/>
    <mergeCell ref="H2692:I2692"/>
    <mergeCell ref="B2693:G2693"/>
    <mergeCell ref="H2693:I2693"/>
    <mergeCell ref="B2694:G2694"/>
    <mergeCell ref="H2694:I2694"/>
    <mergeCell ref="B2695:G2695"/>
    <mergeCell ref="H2695:I2695"/>
    <mergeCell ref="D2682:E2682"/>
    <mergeCell ref="D2683:E2683"/>
    <mergeCell ref="D2684:E2684"/>
    <mergeCell ref="D2685:E2685"/>
    <mergeCell ref="D2686:E2686"/>
    <mergeCell ref="D2687:E2687"/>
    <mergeCell ref="A2670:I2670"/>
    <mergeCell ref="B2672:I2672"/>
    <mergeCell ref="B2673:I2673"/>
    <mergeCell ref="B2674:I2674"/>
    <mergeCell ref="D2680:E2680"/>
    <mergeCell ref="D2681:E2681"/>
    <mergeCell ref="B2667:G2667"/>
    <mergeCell ref="H2667:I2667"/>
    <mergeCell ref="B2668:G2668"/>
    <mergeCell ref="H2668:I2668"/>
    <mergeCell ref="B2669:G2669"/>
    <mergeCell ref="H2669:I2669"/>
    <mergeCell ref="H2663:I2663"/>
    <mergeCell ref="B2664:G2664"/>
    <mergeCell ref="H2664:I2664"/>
    <mergeCell ref="B2665:G2665"/>
    <mergeCell ref="H2665:I2665"/>
    <mergeCell ref="B2666:G2666"/>
    <mergeCell ref="H2666:I2666"/>
    <mergeCell ref="D2653:E2653"/>
    <mergeCell ref="D2654:E2654"/>
    <mergeCell ref="D2655:E2655"/>
    <mergeCell ref="D2656:E2656"/>
    <mergeCell ref="D2657:E2657"/>
    <mergeCell ref="D2658:E2658"/>
    <mergeCell ref="A2641:I2641"/>
    <mergeCell ref="B2643:I2643"/>
    <mergeCell ref="B2644:I2644"/>
    <mergeCell ref="B2645:I2645"/>
    <mergeCell ref="D2651:E2651"/>
    <mergeCell ref="D2652:E2652"/>
    <mergeCell ref="B2638:G2638"/>
    <mergeCell ref="H2638:I2638"/>
    <mergeCell ref="B2639:G2639"/>
    <mergeCell ref="H2639:I2639"/>
    <mergeCell ref="B2640:G2640"/>
    <mergeCell ref="H2640:I2640"/>
    <mergeCell ref="H2634:I2634"/>
    <mergeCell ref="B2635:G2635"/>
    <mergeCell ref="H2635:I2635"/>
    <mergeCell ref="B2636:G2636"/>
    <mergeCell ref="H2636:I2636"/>
    <mergeCell ref="B2637:G2637"/>
    <mergeCell ref="H2637:I2637"/>
    <mergeCell ref="D2624:E2624"/>
    <mergeCell ref="D2625:E2625"/>
    <mergeCell ref="D2626:E2626"/>
    <mergeCell ref="D2627:E2627"/>
    <mergeCell ref="D2628:E2628"/>
    <mergeCell ref="D2629:E2629"/>
    <mergeCell ref="A2612:I2612"/>
    <mergeCell ref="B2614:I2614"/>
    <mergeCell ref="B2615:I2615"/>
    <mergeCell ref="B2616:I2616"/>
    <mergeCell ref="D2622:E2622"/>
    <mergeCell ref="D2623:E2623"/>
    <mergeCell ref="B2609:G2609"/>
    <mergeCell ref="H2609:I2609"/>
    <mergeCell ref="B2610:G2610"/>
    <mergeCell ref="H2610:I2610"/>
    <mergeCell ref="B2611:G2611"/>
    <mergeCell ref="H2611:I2611"/>
    <mergeCell ref="H2605:I2605"/>
    <mergeCell ref="B2606:G2606"/>
    <mergeCell ref="H2606:I2606"/>
    <mergeCell ref="B2607:G2607"/>
    <mergeCell ref="H2607:I2607"/>
    <mergeCell ref="B2608:G2608"/>
    <mergeCell ref="H2608:I2608"/>
    <mergeCell ref="D2595:E2595"/>
    <mergeCell ref="D2596:E2596"/>
    <mergeCell ref="D2597:E2597"/>
    <mergeCell ref="D2598:E2598"/>
    <mergeCell ref="D2599:E2599"/>
    <mergeCell ref="D2600:E2600"/>
    <mergeCell ref="A2583:I2583"/>
    <mergeCell ref="B2585:I2585"/>
    <mergeCell ref="B2586:I2586"/>
    <mergeCell ref="B2587:I2587"/>
    <mergeCell ref="D2593:E2593"/>
    <mergeCell ref="D2594:E2594"/>
    <mergeCell ref="B2580:G2580"/>
    <mergeCell ref="H2580:I2580"/>
    <mergeCell ref="B2581:G2581"/>
    <mergeCell ref="H2581:I2581"/>
    <mergeCell ref="B2582:G2582"/>
    <mergeCell ref="H2582:I2582"/>
    <mergeCell ref="H2576:I2576"/>
    <mergeCell ref="B2577:G2577"/>
    <mergeCell ref="H2577:I2577"/>
    <mergeCell ref="B2578:G2578"/>
    <mergeCell ref="H2578:I2578"/>
    <mergeCell ref="B2579:G2579"/>
    <mergeCell ref="H2579:I2579"/>
    <mergeCell ref="D2566:E2566"/>
    <mergeCell ref="D2567:E2567"/>
    <mergeCell ref="D2568:E2568"/>
    <mergeCell ref="D2569:E2569"/>
    <mergeCell ref="D2570:E2570"/>
    <mergeCell ref="D2571:E2571"/>
    <mergeCell ref="A2554:I2554"/>
    <mergeCell ref="B2556:I2556"/>
    <mergeCell ref="B2557:I2557"/>
    <mergeCell ref="B2558:I2558"/>
    <mergeCell ref="D2564:E2564"/>
    <mergeCell ref="D2565:E2565"/>
    <mergeCell ref="B2551:G2551"/>
    <mergeCell ref="H2551:I2551"/>
    <mergeCell ref="B2552:G2552"/>
    <mergeCell ref="H2552:I2552"/>
    <mergeCell ref="B2553:G2553"/>
    <mergeCell ref="H2553:I2553"/>
    <mergeCell ref="H2547:I2547"/>
    <mergeCell ref="B2548:G2548"/>
    <mergeCell ref="H2548:I2548"/>
    <mergeCell ref="B2549:G2549"/>
    <mergeCell ref="H2549:I2549"/>
    <mergeCell ref="B2550:G2550"/>
    <mergeCell ref="H2550:I2550"/>
    <mergeCell ref="D2537:E2537"/>
    <mergeCell ref="D2538:E2538"/>
    <mergeCell ref="D2539:E2539"/>
    <mergeCell ref="D2540:E2540"/>
    <mergeCell ref="D2541:E2541"/>
    <mergeCell ref="D2542:E2542"/>
    <mergeCell ref="A2525:I2525"/>
    <mergeCell ref="B2527:I2527"/>
    <mergeCell ref="B2528:I2528"/>
    <mergeCell ref="B2529:I2529"/>
    <mergeCell ref="D2535:E2535"/>
    <mergeCell ref="D2536:E2536"/>
    <mergeCell ref="B2522:G2522"/>
    <mergeCell ref="H2522:I2522"/>
    <mergeCell ref="B2523:G2523"/>
    <mergeCell ref="H2523:I2523"/>
    <mergeCell ref="B2524:G2524"/>
    <mergeCell ref="H2524:I2524"/>
    <mergeCell ref="H2518:I2518"/>
    <mergeCell ref="B2519:G2519"/>
    <mergeCell ref="H2519:I2519"/>
    <mergeCell ref="B2520:G2520"/>
    <mergeCell ref="H2520:I2520"/>
    <mergeCell ref="B2521:G2521"/>
    <mergeCell ref="H2521:I2521"/>
    <mergeCell ref="D2508:E2508"/>
    <mergeCell ref="D2509:E2509"/>
    <mergeCell ref="D2510:E2510"/>
    <mergeCell ref="D2511:E2511"/>
    <mergeCell ref="D2512:E2512"/>
    <mergeCell ref="D2513:E2513"/>
    <mergeCell ref="A2496:I2496"/>
    <mergeCell ref="B2498:I2498"/>
    <mergeCell ref="B2499:I2499"/>
    <mergeCell ref="B2500:I2500"/>
    <mergeCell ref="D2506:E2506"/>
    <mergeCell ref="D2507:E2507"/>
    <mergeCell ref="B2493:G2493"/>
    <mergeCell ref="H2493:I2493"/>
    <mergeCell ref="B2494:G2494"/>
    <mergeCell ref="H2494:I2494"/>
    <mergeCell ref="B2495:G2495"/>
    <mergeCell ref="H2495:I2495"/>
    <mergeCell ref="H2489:I2489"/>
    <mergeCell ref="B2490:G2490"/>
    <mergeCell ref="H2490:I2490"/>
    <mergeCell ref="B2491:G2491"/>
    <mergeCell ref="H2491:I2491"/>
    <mergeCell ref="B2492:G2492"/>
    <mergeCell ref="H2492:I2492"/>
    <mergeCell ref="D2479:E2479"/>
    <mergeCell ref="D2480:E2480"/>
    <mergeCell ref="D2481:E2481"/>
    <mergeCell ref="D2482:E2482"/>
    <mergeCell ref="D2483:E2483"/>
    <mergeCell ref="D2484:E2484"/>
    <mergeCell ref="A2467:I2467"/>
    <mergeCell ref="B2469:I2469"/>
    <mergeCell ref="B2470:I2470"/>
    <mergeCell ref="B2471:I2471"/>
    <mergeCell ref="D2477:E2477"/>
    <mergeCell ref="D2478:E2478"/>
    <mergeCell ref="B2464:G2464"/>
    <mergeCell ref="H2464:I2464"/>
    <mergeCell ref="B2465:G2465"/>
    <mergeCell ref="H2465:I2465"/>
    <mergeCell ref="B2466:G2466"/>
    <mergeCell ref="H2466:I2466"/>
    <mergeCell ref="H2460:I2460"/>
    <mergeCell ref="B2461:G2461"/>
    <mergeCell ref="H2461:I2461"/>
    <mergeCell ref="B2462:G2462"/>
    <mergeCell ref="H2462:I2462"/>
    <mergeCell ref="B2463:G2463"/>
    <mergeCell ref="H2463:I2463"/>
    <mergeCell ref="D2450:E2450"/>
    <mergeCell ref="D2451:E2451"/>
    <mergeCell ref="D2452:E2452"/>
    <mergeCell ref="D2453:E2453"/>
    <mergeCell ref="D2454:E2454"/>
    <mergeCell ref="D2455:E2455"/>
    <mergeCell ref="A2438:I2438"/>
    <mergeCell ref="B2440:I2440"/>
    <mergeCell ref="B2441:I2441"/>
    <mergeCell ref="B2442:I2442"/>
    <mergeCell ref="D2448:E2448"/>
    <mergeCell ref="D2449:E2449"/>
    <mergeCell ref="B2435:G2435"/>
    <mergeCell ref="H2435:I2435"/>
    <mergeCell ref="B2436:G2436"/>
    <mergeCell ref="H2436:I2436"/>
    <mergeCell ref="B2437:G2437"/>
    <mergeCell ref="H2437:I2437"/>
    <mergeCell ref="H2431:I2431"/>
    <mergeCell ref="B2432:G2432"/>
    <mergeCell ref="H2432:I2432"/>
    <mergeCell ref="B2433:G2433"/>
    <mergeCell ref="H2433:I2433"/>
    <mergeCell ref="B2434:G2434"/>
    <mergeCell ref="H2434:I2434"/>
    <mergeCell ref="D2421:E2421"/>
    <mergeCell ref="D2422:E2422"/>
    <mergeCell ref="D2423:E2423"/>
    <mergeCell ref="D2424:E2424"/>
    <mergeCell ref="D2425:E2425"/>
    <mergeCell ref="D2426:E2426"/>
    <mergeCell ref="A2409:I2409"/>
    <mergeCell ref="B2411:I2411"/>
    <mergeCell ref="B2412:I2412"/>
    <mergeCell ref="B2413:I2413"/>
    <mergeCell ref="D2419:E2419"/>
    <mergeCell ref="D2420:E2420"/>
    <mergeCell ref="B2406:G2406"/>
    <mergeCell ref="H2406:I2406"/>
    <mergeCell ref="B2407:G2407"/>
    <mergeCell ref="H2407:I2407"/>
    <mergeCell ref="B2408:G2408"/>
    <mergeCell ref="H2408:I2408"/>
    <mergeCell ref="H2402:I2402"/>
    <mergeCell ref="B2403:G2403"/>
    <mergeCell ref="H2403:I2403"/>
    <mergeCell ref="B2404:G2404"/>
    <mergeCell ref="H2404:I2404"/>
    <mergeCell ref="B2405:G2405"/>
    <mergeCell ref="H2405:I2405"/>
    <mergeCell ref="D2392:E2392"/>
    <mergeCell ref="D2393:E2393"/>
    <mergeCell ref="D2394:E2394"/>
    <mergeCell ref="D2395:E2395"/>
    <mergeCell ref="D2396:E2396"/>
    <mergeCell ref="D2397:E2397"/>
    <mergeCell ref="A2380:I2380"/>
    <mergeCell ref="B2382:I2382"/>
    <mergeCell ref="B2383:I2383"/>
    <mergeCell ref="B2384:I2384"/>
    <mergeCell ref="D2390:E2390"/>
    <mergeCell ref="D2391:E2391"/>
    <mergeCell ref="B2377:G2377"/>
    <mergeCell ref="H2377:I2377"/>
    <mergeCell ref="B2378:G2378"/>
    <mergeCell ref="H2378:I2378"/>
    <mergeCell ref="B2379:G2379"/>
    <mergeCell ref="H2379:I2379"/>
    <mergeCell ref="H2373:I2373"/>
    <mergeCell ref="B2374:G2374"/>
    <mergeCell ref="H2374:I2374"/>
    <mergeCell ref="B2375:G2375"/>
    <mergeCell ref="H2375:I2375"/>
    <mergeCell ref="B2376:G2376"/>
    <mergeCell ref="H2376:I2376"/>
    <mergeCell ref="D2363:E2363"/>
    <mergeCell ref="D2364:E2364"/>
    <mergeCell ref="D2365:E2365"/>
    <mergeCell ref="D2366:E2366"/>
    <mergeCell ref="D2367:E2367"/>
    <mergeCell ref="D2368:E2368"/>
    <mergeCell ref="A2351:I2351"/>
    <mergeCell ref="B2353:I2353"/>
    <mergeCell ref="B2354:I2354"/>
    <mergeCell ref="B2355:I2355"/>
    <mergeCell ref="D2361:E2361"/>
    <mergeCell ref="D2362:E2362"/>
    <mergeCell ref="B2348:G2348"/>
    <mergeCell ref="H2348:I2348"/>
    <mergeCell ref="B2349:G2349"/>
    <mergeCell ref="H2349:I2349"/>
    <mergeCell ref="B2350:G2350"/>
    <mergeCell ref="H2350:I2350"/>
    <mergeCell ref="H2344:I2344"/>
    <mergeCell ref="B2345:G2345"/>
    <mergeCell ref="H2345:I2345"/>
    <mergeCell ref="B2346:G2346"/>
    <mergeCell ref="H2346:I2346"/>
    <mergeCell ref="B2347:G2347"/>
    <mergeCell ref="H2347:I2347"/>
    <mergeCell ref="D2334:E2334"/>
    <mergeCell ref="D2335:E2335"/>
    <mergeCell ref="D2336:E2336"/>
    <mergeCell ref="D2337:E2337"/>
    <mergeCell ref="D2338:E2338"/>
    <mergeCell ref="D2339:E2339"/>
    <mergeCell ref="A2322:I2322"/>
    <mergeCell ref="B2324:I2324"/>
    <mergeCell ref="B2325:I2325"/>
    <mergeCell ref="B2326:I2326"/>
    <mergeCell ref="D2332:E2332"/>
    <mergeCell ref="D2333:E2333"/>
    <mergeCell ref="B2319:G2319"/>
    <mergeCell ref="H2319:I2319"/>
    <mergeCell ref="B2320:G2320"/>
    <mergeCell ref="H2320:I2320"/>
    <mergeCell ref="B2321:G2321"/>
    <mergeCell ref="H2321:I2321"/>
    <mergeCell ref="H2315:I2315"/>
    <mergeCell ref="B2316:G2316"/>
    <mergeCell ref="H2316:I2316"/>
    <mergeCell ref="B2317:G2317"/>
    <mergeCell ref="H2317:I2317"/>
    <mergeCell ref="B2318:G2318"/>
    <mergeCell ref="H2318:I2318"/>
    <mergeCell ref="D2305:E2305"/>
    <mergeCell ref="D2306:E2306"/>
    <mergeCell ref="D2307:E2307"/>
    <mergeCell ref="D2308:E2308"/>
    <mergeCell ref="D2309:E2309"/>
    <mergeCell ref="D2310:E2310"/>
    <mergeCell ref="A2293:I2293"/>
    <mergeCell ref="B2295:I2295"/>
    <mergeCell ref="B2296:I2296"/>
    <mergeCell ref="B2297:I2297"/>
    <mergeCell ref="D2303:E2303"/>
    <mergeCell ref="D2304:E2304"/>
    <mergeCell ref="B2290:G2290"/>
    <mergeCell ref="H2290:I2290"/>
    <mergeCell ref="B2291:G2291"/>
    <mergeCell ref="H2291:I2291"/>
    <mergeCell ref="B2292:G2292"/>
    <mergeCell ref="H2292:I2292"/>
    <mergeCell ref="H2286:I2286"/>
    <mergeCell ref="B2287:G2287"/>
    <mergeCell ref="H2287:I2287"/>
    <mergeCell ref="B2288:G2288"/>
    <mergeCell ref="H2288:I2288"/>
    <mergeCell ref="B2289:G2289"/>
    <mergeCell ref="H2289:I2289"/>
    <mergeCell ref="D2276:E2276"/>
    <mergeCell ref="D2277:E2277"/>
    <mergeCell ref="D2278:E2278"/>
    <mergeCell ref="D2279:E2279"/>
    <mergeCell ref="D2280:E2280"/>
    <mergeCell ref="D2281:E2281"/>
    <mergeCell ref="A2264:I2264"/>
    <mergeCell ref="B2266:I2266"/>
    <mergeCell ref="B2267:I2267"/>
    <mergeCell ref="B2268:I2268"/>
    <mergeCell ref="D2274:E2274"/>
    <mergeCell ref="D2275:E2275"/>
    <mergeCell ref="B2261:G2261"/>
    <mergeCell ref="H2261:I2261"/>
    <mergeCell ref="B2262:G2262"/>
    <mergeCell ref="H2262:I2262"/>
    <mergeCell ref="B2263:G2263"/>
    <mergeCell ref="H2263:I2263"/>
    <mergeCell ref="H2257:I2257"/>
    <mergeCell ref="B2258:G2258"/>
    <mergeCell ref="H2258:I2258"/>
    <mergeCell ref="B2259:G2259"/>
    <mergeCell ref="H2259:I2259"/>
    <mergeCell ref="B2260:G2260"/>
    <mergeCell ref="H2260:I2260"/>
    <mergeCell ref="D2247:E2247"/>
    <mergeCell ref="D2248:E2248"/>
    <mergeCell ref="D2249:E2249"/>
    <mergeCell ref="D2250:E2250"/>
    <mergeCell ref="D2251:E2251"/>
    <mergeCell ref="D2252:E2252"/>
    <mergeCell ref="A2235:I2235"/>
    <mergeCell ref="B2237:I2237"/>
    <mergeCell ref="B2238:I2238"/>
    <mergeCell ref="B2239:I2239"/>
    <mergeCell ref="D2245:E2245"/>
    <mergeCell ref="D2246:E2246"/>
    <mergeCell ref="B2232:G2232"/>
    <mergeCell ref="H2232:I2232"/>
    <mergeCell ref="B2233:G2233"/>
    <mergeCell ref="H2233:I2233"/>
    <mergeCell ref="B2234:G2234"/>
    <mergeCell ref="H2234:I2234"/>
    <mergeCell ref="H2228:I2228"/>
    <mergeCell ref="B2229:G2229"/>
    <mergeCell ref="H2229:I2229"/>
    <mergeCell ref="B2230:G2230"/>
    <mergeCell ref="H2230:I2230"/>
    <mergeCell ref="B2231:G2231"/>
    <mergeCell ref="H2231:I2231"/>
    <mergeCell ref="D2218:E2218"/>
    <mergeCell ref="D2219:E2219"/>
    <mergeCell ref="D2220:E2220"/>
    <mergeCell ref="D2221:E2221"/>
    <mergeCell ref="D2222:E2222"/>
    <mergeCell ref="D2223:E2223"/>
    <mergeCell ref="A2206:I2206"/>
    <mergeCell ref="B2208:I2208"/>
    <mergeCell ref="B2209:I2209"/>
    <mergeCell ref="B2210:I2210"/>
    <mergeCell ref="D2216:E2216"/>
    <mergeCell ref="D2217:E2217"/>
    <mergeCell ref="B2203:G2203"/>
    <mergeCell ref="H2203:I2203"/>
    <mergeCell ref="B2204:G2204"/>
    <mergeCell ref="H2204:I2204"/>
    <mergeCell ref="B2205:G2205"/>
    <mergeCell ref="H2205:I2205"/>
    <mergeCell ref="H2199:I2199"/>
    <mergeCell ref="B2200:G2200"/>
    <mergeCell ref="H2200:I2200"/>
    <mergeCell ref="B2201:G2201"/>
    <mergeCell ref="H2201:I2201"/>
    <mergeCell ref="B2202:G2202"/>
    <mergeCell ref="H2202:I2202"/>
    <mergeCell ref="D2189:E2189"/>
    <mergeCell ref="D2190:E2190"/>
    <mergeCell ref="D2191:E2191"/>
    <mergeCell ref="D2192:E2192"/>
    <mergeCell ref="D2193:E2193"/>
    <mergeCell ref="D2194:E2194"/>
    <mergeCell ref="A2177:I2177"/>
    <mergeCell ref="B2179:I2179"/>
    <mergeCell ref="B2180:I2180"/>
    <mergeCell ref="B2181:I2181"/>
    <mergeCell ref="D2187:E2187"/>
    <mergeCell ref="D2188:E2188"/>
    <mergeCell ref="B2174:G2174"/>
    <mergeCell ref="H2174:I2174"/>
    <mergeCell ref="B2175:G2175"/>
    <mergeCell ref="H2175:I2175"/>
    <mergeCell ref="B2176:G2176"/>
    <mergeCell ref="H2176:I2176"/>
    <mergeCell ref="H2170:I2170"/>
    <mergeCell ref="B2171:G2171"/>
    <mergeCell ref="H2171:I2171"/>
    <mergeCell ref="B2172:G2172"/>
    <mergeCell ref="H2172:I2172"/>
    <mergeCell ref="B2173:G2173"/>
    <mergeCell ref="H2173:I2173"/>
    <mergeCell ref="D2160:E2160"/>
    <mergeCell ref="D2161:E2161"/>
    <mergeCell ref="D2162:E2162"/>
    <mergeCell ref="D2163:E2163"/>
    <mergeCell ref="D2164:E2164"/>
    <mergeCell ref="D2165:E2165"/>
    <mergeCell ref="A2148:I2148"/>
    <mergeCell ref="B2150:I2150"/>
    <mergeCell ref="B2151:I2151"/>
    <mergeCell ref="B2152:I2152"/>
    <mergeCell ref="D2158:E2158"/>
    <mergeCell ref="D2159:E2159"/>
    <mergeCell ref="B2145:G2145"/>
    <mergeCell ref="H2145:I2145"/>
    <mergeCell ref="B2146:G2146"/>
    <mergeCell ref="H2146:I2146"/>
    <mergeCell ref="B2147:G2147"/>
    <mergeCell ref="H2147:I2147"/>
    <mergeCell ref="H2141:I2141"/>
    <mergeCell ref="B2142:G2142"/>
    <mergeCell ref="H2142:I2142"/>
    <mergeCell ref="B2143:G2143"/>
    <mergeCell ref="H2143:I2143"/>
    <mergeCell ref="B2144:G2144"/>
    <mergeCell ref="H2144:I2144"/>
    <mergeCell ref="D2131:E2131"/>
    <mergeCell ref="D2132:E2132"/>
    <mergeCell ref="D2133:E2133"/>
    <mergeCell ref="D2134:E2134"/>
    <mergeCell ref="D2135:E2135"/>
    <mergeCell ref="D2136:E2136"/>
    <mergeCell ref="A2119:I2119"/>
    <mergeCell ref="B2121:I2121"/>
    <mergeCell ref="B2122:I2122"/>
    <mergeCell ref="B2123:I2123"/>
    <mergeCell ref="D2129:E2129"/>
    <mergeCell ref="D2130:E2130"/>
    <mergeCell ref="B2116:G2116"/>
    <mergeCell ref="H2116:I2116"/>
    <mergeCell ref="B2117:G2117"/>
    <mergeCell ref="H2117:I2117"/>
    <mergeCell ref="B2118:G2118"/>
    <mergeCell ref="H2118:I2118"/>
    <mergeCell ref="H2112:I2112"/>
    <mergeCell ref="B2113:G2113"/>
    <mergeCell ref="H2113:I2113"/>
    <mergeCell ref="B2114:G2114"/>
    <mergeCell ref="H2114:I2114"/>
    <mergeCell ref="B2115:G2115"/>
    <mergeCell ref="H2115:I2115"/>
    <mergeCell ref="D2102:E2102"/>
    <mergeCell ref="D2103:E2103"/>
    <mergeCell ref="D2104:E2104"/>
    <mergeCell ref="D2105:E2105"/>
    <mergeCell ref="D2106:E2106"/>
    <mergeCell ref="D2107:E2107"/>
    <mergeCell ref="A2090:I2090"/>
    <mergeCell ref="B2092:I2092"/>
    <mergeCell ref="B2093:I2093"/>
    <mergeCell ref="B2094:I2094"/>
    <mergeCell ref="D2100:E2100"/>
    <mergeCell ref="D2101:E2101"/>
    <mergeCell ref="B2087:G2087"/>
    <mergeCell ref="H2087:I2087"/>
    <mergeCell ref="B2088:G2088"/>
    <mergeCell ref="H2088:I2088"/>
    <mergeCell ref="B2089:G2089"/>
    <mergeCell ref="H2089:I2089"/>
    <mergeCell ref="H2083:I2083"/>
    <mergeCell ref="B2084:G2084"/>
    <mergeCell ref="H2084:I2084"/>
    <mergeCell ref="B2085:G2085"/>
    <mergeCell ref="H2085:I2085"/>
    <mergeCell ref="B2086:G2086"/>
    <mergeCell ref="H2086:I2086"/>
    <mergeCell ref="D2073:E2073"/>
    <mergeCell ref="D2074:E2074"/>
    <mergeCell ref="D2075:E2075"/>
    <mergeCell ref="D2076:E2076"/>
    <mergeCell ref="D2077:E2077"/>
    <mergeCell ref="D2078:E2078"/>
    <mergeCell ref="A2061:I2061"/>
    <mergeCell ref="B2063:I2063"/>
    <mergeCell ref="B2064:I2064"/>
    <mergeCell ref="B2065:I2065"/>
    <mergeCell ref="D2071:E2071"/>
    <mergeCell ref="D2072:E2072"/>
    <mergeCell ref="B2058:G2058"/>
    <mergeCell ref="H2058:I2058"/>
    <mergeCell ref="B2059:G2059"/>
    <mergeCell ref="H2059:I2059"/>
    <mergeCell ref="B2060:G2060"/>
    <mergeCell ref="H2060:I2060"/>
    <mergeCell ref="H2054:I2054"/>
    <mergeCell ref="B2055:G2055"/>
    <mergeCell ref="H2055:I2055"/>
    <mergeCell ref="B2056:G2056"/>
    <mergeCell ref="H2056:I2056"/>
    <mergeCell ref="B2057:G2057"/>
    <mergeCell ref="H2057:I2057"/>
    <mergeCell ref="D2044:E2044"/>
    <mergeCell ref="D2045:E2045"/>
    <mergeCell ref="D2046:E2046"/>
    <mergeCell ref="D2047:E2047"/>
    <mergeCell ref="D2048:E2048"/>
    <mergeCell ref="D2049:E2049"/>
    <mergeCell ref="A2032:I2032"/>
    <mergeCell ref="B2034:I2034"/>
    <mergeCell ref="B2035:I2035"/>
    <mergeCell ref="B2036:I2036"/>
    <mergeCell ref="D2042:E2042"/>
    <mergeCell ref="D2043:E2043"/>
    <mergeCell ref="B2029:G2029"/>
    <mergeCell ref="H2029:I2029"/>
    <mergeCell ref="B2030:G2030"/>
    <mergeCell ref="H2030:I2030"/>
    <mergeCell ref="B2031:G2031"/>
    <mergeCell ref="H2031:I2031"/>
    <mergeCell ref="H2025:I2025"/>
    <mergeCell ref="B2026:G2026"/>
    <mergeCell ref="H2026:I2026"/>
    <mergeCell ref="B2027:G2027"/>
    <mergeCell ref="H2027:I2027"/>
    <mergeCell ref="B2028:G2028"/>
    <mergeCell ref="H2028:I2028"/>
    <mergeCell ref="D2015:E2015"/>
    <mergeCell ref="D2016:E2016"/>
    <mergeCell ref="D2017:E2017"/>
    <mergeCell ref="D2018:E2018"/>
    <mergeCell ref="D2019:E2019"/>
    <mergeCell ref="D2020:E2020"/>
    <mergeCell ref="A2003:I2003"/>
    <mergeCell ref="B2005:I2005"/>
    <mergeCell ref="B2006:I2006"/>
    <mergeCell ref="B2007:I2007"/>
    <mergeCell ref="D2013:E2013"/>
    <mergeCell ref="D2014:E2014"/>
    <mergeCell ref="B2000:G2000"/>
    <mergeCell ref="H2000:I2000"/>
    <mergeCell ref="B2001:G2001"/>
    <mergeCell ref="H2001:I2001"/>
    <mergeCell ref="B2002:G2002"/>
    <mergeCell ref="H2002:I2002"/>
    <mergeCell ref="H1996:I1996"/>
    <mergeCell ref="B1997:G1997"/>
    <mergeCell ref="H1997:I1997"/>
    <mergeCell ref="B1998:G1998"/>
    <mergeCell ref="H1998:I1998"/>
    <mergeCell ref="B1999:G1999"/>
    <mergeCell ref="H1999:I1999"/>
    <mergeCell ref="D1986:E1986"/>
    <mergeCell ref="D1987:E1987"/>
    <mergeCell ref="D1988:E1988"/>
    <mergeCell ref="D1989:E1989"/>
    <mergeCell ref="D1990:E1990"/>
    <mergeCell ref="D1991:E1991"/>
    <mergeCell ref="A1974:I1974"/>
    <mergeCell ref="B1976:I1976"/>
    <mergeCell ref="B1977:I1977"/>
    <mergeCell ref="B1978:I1978"/>
    <mergeCell ref="D1984:E1984"/>
    <mergeCell ref="D1985:E1985"/>
    <mergeCell ref="B1971:G1971"/>
    <mergeCell ref="H1971:I1971"/>
    <mergeCell ref="B1972:G1972"/>
    <mergeCell ref="H1972:I1972"/>
    <mergeCell ref="B1973:G1973"/>
    <mergeCell ref="H1973:I1973"/>
    <mergeCell ref="H1967:I1967"/>
    <mergeCell ref="B1968:G1968"/>
    <mergeCell ref="H1968:I1968"/>
    <mergeCell ref="B1969:G1969"/>
    <mergeCell ref="H1969:I1969"/>
    <mergeCell ref="B1970:G1970"/>
    <mergeCell ref="H1970:I1970"/>
    <mergeCell ref="D1957:E1957"/>
    <mergeCell ref="D1958:E1958"/>
    <mergeCell ref="D1959:E1959"/>
    <mergeCell ref="D1960:E1960"/>
    <mergeCell ref="D1961:E1961"/>
    <mergeCell ref="D1962:E1962"/>
    <mergeCell ref="A1945:I1945"/>
    <mergeCell ref="B1947:I1947"/>
    <mergeCell ref="B1948:I1948"/>
    <mergeCell ref="B1949:I1949"/>
    <mergeCell ref="D1955:E1955"/>
    <mergeCell ref="D1956:E1956"/>
    <mergeCell ref="B1942:G1942"/>
    <mergeCell ref="H1942:I1942"/>
    <mergeCell ref="B1943:G1943"/>
    <mergeCell ref="H1943:I1943"/>
    <mergeCell ref="B1944:G1944"/>
    <mergeCell ref="H1944:I1944"/>
    <mergeCell ref="H1938:I1938"/>
    <mergeCell ref="B1939:G1939"/>
    <mergeCell ref="H1939:I1939"/>
    <mergeCell ref="B1940:G1940"/>
    <mergeCell ref="H1940:I1940"/>
    <mergeCell ref="B1941:G1941"/>
    <mergeCell ref="H1941:I1941"/>
    <mergeCell ref="D1928:E1928"/>
    <mergeCell ref="D1929:E1929"/>
    <mergeCell ref="D1930:E1930"/>
    <mergeCell ref="D1931:E1931"/>
    <mergeCell ref="D1932:E1932"/>
    <mergeCell ref="D1933:E1933"/>
    <mergeCell ref="A1916:I1916"/>
    <mergeCell ref="B1918:I1918"/>
    <mergeCell ref="B1919:I1919"/>
    <mergeCell ref="B1920:I1920"/>
    <mergeCell ref="D1926:E1926"/>
    <mergeCell ref="D1927:E1927"/>
    <mergeCell ref="B1913:G1913"/>
    <mergeCell ref="H1913:I1913"/>
    <mergeCell ref="B1914:G1914"/>
    <mergeCell ref="H1914:I1914"/>
    <mergeCell ref="B1915:G1915"/>
    <mergeCell ref="H1915:I1915"/>
    <mergeCell ref="H1909:I1909"/>
    <mergeCell ref="B1910:G1910"/>
    <mergeCell ref="H1910:I1910"/>
    <mergeCell ref="B1911:G1911"/>
    <mergeCell ref="H1911:I1911"/>
    <mergeCell ref="B1912:G1912"/>
    <mergeCell ref="H1912:I1912"/>
    <mergeCell ref="D1899:E1899"/>
    <mergeCell ref="D1900:E1900"/>
    <mergeCell ref="D1901:E1901"/>
    <mergeCell ref="D1902:E1902"/>
    <mergeCell ref="D1903:E1903"/>
    <mergeCell ref="D1904:E1904"/>
    <mergeCell ref="A1887:I1887"/>
    <mergeCell ref="B1889:I1889"/>
    <mergeCell ref="B1890:I1890"/>
    <mergeCell ref="B1891:I1891"/>
    <mergeCell ref="D1897:E1897"/>
    <mergeCell ref="D1898:E1898"/>
    <mergeCell ref="B1884:G1884"/>
    <mergeCell ref="H1884:I1884"/>
    <mergeCell ref="B1885:G1885"/>
    <mergeCell ref="H1885:I1885"/>
    <mergeCell ref="B1886:G1886"/>
    <mergeCell ref="H1886:I1886"/>
    <mergeCell ref="H1880:I1880"/>
    <mergeCell ref="B1881:G1881"/>
    <mergeCell ref="H1881:I1881"/>
    <mergeCell ref="B1882:G1882"/>
    <mergeCell ref="H1882:I1882"/>
    <mergeCell ref="B1883:G1883"/>
    <mergeCell ref="H1883:I1883"/>
    <mergeCell ref="D1870:E1870"/>
    <mergeCell ref="D1871:E1871"/>
    <mergeCell ref="D1872:E1872"/>
    <mergeCell ref="D1873:E1873"/>
    <mergeCell ref="D1874:E1874"/>
    <mergeCell ref="D1875:E1875"/>
    <mergeCell ref="A1858:I1858"/>
    <mergeCell ref="B1860:I1860"/>
    <mergeCell ref="B1861:I1861"/>
    <mergeCell ref="B1862:I1862"/>
    <mergeCell ref="D1868:E1868"/>
    <mergeCell ref="D1869:E1869"/>
    <mergeCell ref="B1855:G1855"/>
    <mergeCell ref="H1855:I1855"/>
    <mergeCell ref="B1856:G1856"/>
    <mergeCell ref="H1856:I1856"/>
    <mergeCell ref="B1857:G1857"/>
    <mergeCell ref="H1857:I1857"/>
    <mergeCell ref="H1851:I1851"/>
    <mergeCell ref="B1852:G1852"/>
    <mergeCell ref="H1852:I1852"/>
    <mergeCell ref="B1853:G1853"/>
    <mergeCell ref="H1853:I1853"/>
    <mergeCell ref="B1854:G1854"/>
    <mergeCell ref="H1854:I1854"/>
    <mergeCell ref="D1841:E1841"/>
    <mergeCell ref="D1842:E1842"/>
    <mergeCell ref="D1843:E1843"/>
    <mergeCell ref="D1844:E1844"/>
    <mergeCell ref="D1845:E1845"/>
    <mergeCell ref="D1846:E1846"/>
    <mergeCell ref="A1829:I1829"/>
    <mergeCell ref="B1831:I1831"/>
    <mergeCell ref="B1832:I1832"/>
    <mergeCell ref="B1833:I1833"/>
    <mergeCell ref="D1839:E1839"/>
    <mergeCell ref="D1840:E1840"/>
    <mergeCell ref="B1826:G1826"/>
    <mergeCell ref="H1826:I1826"/>
    <mergeCell ref="B1827:G1827"/>
    <mergeCell ref="H1827:I1827"/>
    <mergeCell ref="B1828:G1828"/>
    <mergeCell ref="H1828:I1828"/>
    <mergeCell ref="H1822:I1822"/>
    <mergeCell ref="B1823:G1823"/>
    <mergeCell ref="H1823:I1823"/>
    <mergeCell ref="B1824:G1824"/>
    <mergeCell ref="H1824:I1824"/>
    <mergeCell ref="B1825:G1825"/>
    <mergeCell ref="H1825:I1825"/>
    <mergeCell ref="D1812:E1812"/>
    <mergeCell ref="D1813:E1813"/>
    <mergeCell ref="D1814:E1814"/>
    <mergeCell ref="D1815:E1815"/>
    <mergeCell ref="D1816:E1816"/>
    <mergeCell ref="D1817:E1817"/>
    <mergeCell ref="A1800:I1800"/>
    <mergeCell ref="B1802:I1802"/>
    <mergeCell ref="B1803:I1803"/>
    <mergeCell ref="B1804:I1804"/>
    <mergeCell ref="D1810:E1810"/>
    <mergeCell ref="D1811:E1811"/>
    <mergeCell ref="B1797:G1797"/>
    <mergeCell ref="H1797:I1797"/>
    <mergeCell ref="B1798:G1798"/>
    <mergeCell ref="H1798:I1798"/>
    <mergeCell ref="B1799:G1799"/>
    <mergeCell ref="H1799:I1799"/>
    <mergeCell ref="H1793:I1793"/>
    <mergeCell ref="B1794:G1794"/>
    <mergeCell ref="H1794:I1794"/>
    <mergeCell ref="B1795:G1795"/>
    <mergeCell ref="H1795:I1795"/>
    <mergeCell ref="B1796:G1796"/>
    <mergeCell ref="H1796:I1796"/>
    <mergeCell ref="D1783:E1783"/>
    <mergeCell ref="D1784:E1784"/>
    <mergeCell ref="D1785:E1785"/>
    <mergeCell ref="D1786:E1786"/>
    <mergeCell ref="D1787:E1787"/>
    <mergeCell ref="D1788:E1788"/>
    <mergeCell ref="A1771:I1771"/>
    <mergeCell ref="B1773:I1773"/>
    <mergeCell ref="B1774:I1774"/>
    <mergeCell ref="B1775:I1775"/>
    <mergeCell ref="D1781:E1781"/>
    <mergeCell ref="D1782:E1782"/>
    <mergeCell ref="B1768:G1768"/>
    <mergeCell ref="H1768:I1768"/>
    <mergeCell ref="B1769:G1769"/>
    <mergeCell ref="H1769:I1769"/>
    <mergeCell ref="B1770:G1770"/>
    <mergeCell ref="H1770:I1770"/>
    <mergeCell ref="H1764:I1764"/>
    <mergeCell ref="B1765:G1765"/>
    <mergeCell ref="H1765:I1765"/>
    <mergeCell ref="B1766:G1766"/>
    <mergeCell ref="H1766:I1766"/>
    <mergeCell ref="B1767:G1767"/>
    <mergeCell ref="H1767:I1767"/>
    <mergeCell ref="D1754:E1754"/>
    <mergeCell ref="D1755:E1755"/>
    <mergeCell ref="D1756:E1756"/>
    <mergeCell ref="D1757:E1757"/>
    <mergeCell ref="D1758:E1758"/>
    <mergeCell ref="D1759:E1759"/>
    <mergeCell ref="A1742:I1742"/>
    <mergeCell ref="B1744:I1744"/>
    <mergeCell ref="B1745:I1745"/>
    <mergeCell ref="B1746:I1746"/>
    <mergeCell ref="D1752:E1752"/>
    <mergeCell ref="D1753:E1753"/>
    <mergeCell ref="B1739:G1739"/>
    <mergeCell ref="H1739:I1739"/>
    <mergeCell ref="B1740:G1740"/>
    <mergeCell ref="H1740:I1740"/>
    <mergeCell ref="B1741:G1741"/>
    <mergeCell ref="H1741:I1741"/>
    <mergeCell ref="H1735:I1735"/>
    <mergeCell ref="B1736:G1736"/>
    <mergeCell ref="H1736:I1736"/>
    <mergeCell ref="B1737:G1737"/>
    <mergeCell ref="H1737:I1737"/>
    <mergeCell ref="B1738:G1738"/>
    <mergeCell ref="H1738:I1738"/>
    <mergeCell ref="D1725:E1725"/>
    <mergeCell ref="D1726:E1726"/>
    <mergeCell ref="D1727:E1727"/>
    <mergeCell ref="D1728:E1728"/>
    <mergeCell ref="D1729:E1729"/>
    <mergeCell ref="D1730:E1730"/>
    <mergeCell ref="A1713:I1713"/>
    <mergeCell ref="B1715:I1715"/>
    <mergeCell ref="B1716:I1716"/>
    <mergeCell ref="B1717:I1717"/>
    <mergeCell ref="D1723:E1723"/>
    <mergeCell ref="D1724:E1724"/>
    <mergeCell ref="B1710:G1710"/>
    <mergeCell ref="H1710:I1710"/>
    <mergeCell ref="B1711:G1711"/>
    <mergeCell ref="H1711:I1711"/>
    <mergeCell ref="B1712:G1712"/>
    <mergeCell ref="H1712:I1712"/>
    <mergeCell ref="H1706:I1706"/>
    <mergeCell ref="B1707:G1707"/>
    <mergeCell ref="H1707:I1707"/>
    <mergeCell ref="B1708:G1708"/>
    <mergeCell ref="H1708:I1708"/>
    <mergeCell ref="B1709:G1709"/>
    <mergeCell ref="H1709:I1709"/>
    <mergeCell ref="D1696:E1696"/>
    <mergeCell ref="D1697:E1697"/>
    <mergeCell ref="D1698:E1698"/>
    <mergeCell ref="D1699:E1699"/>
    <mergeCell ref="D1700:E1700"/>
    <mergeCell ref="D1701:E1701"/>
    <mergeCell ref="A1684:I1684"/>
    <mergeCell ref="B1686:I1686"/>
    <mergeCell ref="B1687:I1687"/>
    <mergeCell ref="B1688:I1688"/>
    <mergeCell ref="D1694:E1694"/>
    <mergeCell ref="D1695:E1695"/>
    <mergeCell ref="B1681:G1681"/>
    <mergeCell ref="H1681:I1681"/>
    <mergeCell ref="B1682:G1682"/>
    <mergeCell ref="H1682:I1682"/>
    <mergeCell ref="B1683:G1683"/>
    <mergeCell ref="H1683:I1683"/>
    <mergeCell ref="H1677:I1677"/>
    <mergeCell ref="B1678:G1678"/>
    <mergeCell ref="H1678:I1678"/>
    <mergeCell ref="B1679:G1679"/>
    <mergeCell ref="H1679:I1679"/>
    <mergeCell ref="B1680:G1680"/>
    <mergeCell ref="H1680:I1680"/>
    <mergeCell ref="D1667:E1667"/>
    <mergeCell ref="D1668:E1668"/>
    <mergeCell ref="D1669:E1669"/>
    <mergeCell ref="D1670:E1670"/>
    <mergeCell ref="D1671:E1671"/>
    <mergeCell ref="D1672:E1672"/>
    <mergeCell ref="A1655:I1655"/>
    <mergeCell ref="B1657:I1657"/>
    <mergeCell ref="B1658:I1658"/>
    <mergeCell ref="B1659:I1659"/>
    <mergeCell ref="D1665:E1665"/>
    <mergeCell ref="D1666:E1666"/>
    <mergeCell ref="B1652:G1652"/>
    <mergeCell ref="H1652:I1652"/>
    <mergeCell ref="B1653:G1653"/>
    <mergeCell ref="H1653:I1653"/>
    <mergeCell ref="B1654:G1654"/>
    <mergeCell ref="H1654:I1654"/>
    <mergeCell ref="H1648:I1648"/>
    <mergeCell ref="B1649:G1649"/>
    <mergeCell ref="H1649:I1649"/>
    <mergeCell ref="B1650:G1650"/>
    <mergeCell ref="H1650:I1650"/>
    <mergeCell ref="B1651:G1651"/>
    <mergeCell ref="H1651:I1651"/>
    <mergeCell ref="D1638:E1638"/>
    <mergeCell ref="D1639:E1639"/>
    <mergeCell ref="D1640:E1640"/>
    <mergeCell ref="D1641:E1641"/>
    <mergeCell ref="D1642:E1642"/>
    <mergeCell ref="D1643:E1643"/>
    <mergeCell ref="A1626:I1626"/>
    <mergeCell ref="B1628:I1628"/>
    <mergeCell ref="B1629:I1629"/>
    <mergeCell ref="B1630:I1630"/>
    <mergeCell ref="D1636:E1636"/>
    <mergeCell ref="D1637:E1637"/>
    <mergeCell ref="B1623:G1623"/>
    <mergeCell ref="H1623:I1623"/>
    <mergeCell ref="B1624:G1624"/>
    <mergeCell ref="H1624:I1624"/>
    <mergeCell ref="B1625:G1625"/>
    <mergeCell ref="H1625:I1625"/>
    <mergeCell ref="H1619:I1619"/>
    <mergeCell ref="B1620:G1620"/>
    <mergeCell ref="H1620:I1620"/>
    <mergeCell ref="B1621:G1621"/>
    <mergeCell ref="H1621:I1621"/>
    <mergeCell ref="B1622:G1622"/>
    <mergeCell ref="H1622:I1622"/>
    <mergeCell ref="D1609:E1609"/>
    <mergeCell ref="D1610:E1610"/>
    <mergeCell ref="D1611:E1611"/>
    <mergeCell ref="D1612:E1612"/>
    <mergeCell ref="D1613:E1613"/>
    <mergeCell ref="D1614:E1614"/>
    <mergeCell ref="A1597:I1597"/>
    <mergeCell ref="B1599:I1599"/>
    <mergeCell ref="B1600:I1600"/>
    <mergeCell ref="B1601:I1601"/>
    <mergeCell ref="D1607:E1607"/>
    <mergeCell ref="D1608:E1608"/>
    <mergeCell ref="B1594:G1594"/>
    <mergeCell ref="H1594:I1594"/>
    <mergeCell ref="B1595:G1595"/>
    <mergeCell ref="H1595:I1595"/>
    <mergeCell ref="B1596:G1596"/>
    <mergeCell ref="H1596:I1596"/>
    <mergeCell ref="H1590:I1590"/>
    <mergeCell ref="B1591:G1591"/>
    <mergeCell ref="H1591:I1591"/>
    <mergeCell ref="B1592:G1592"/>
    <mergeCell ref="H1592:I1592"/>
    <mergeCell ref="B1593:G1593"/>
    <mergeCell ref="H1593:I1593"/>
    <mergeCell ref="D1580:E1580"/>
    <mergeCell ref="D1581:E1581"/>
    <mergeCell ref="D1582:E1582"/>
    <mergeCell ref="D1583:E1583"/>
    <mergeCell ref="D1584:E1584"/>
    <mergeCell ref="D1585:E1585"/>
    <mergeCell ref="A1568:I1568"/>
    <mergeCell ref="B1570:I1570"/>
    <mergeCell ref="B1571:I1571"/>
    <mergeCell ref="B1572:I1572"/>
    <mergeCell ref="D1578:E1578"/>
    <mergeCell ref="D1579:E1579"/>
    <mergeCell ref="B1565:G1565"/>
    <mergeCell ref="H1565:I1565"/>
    <mergeCell ref="B1566:G1566"/>
    <mergeCell ref="H1566:I1566"/>
    <mergeCell ref="B1567:G1567"/>
    <mergeCell ref="H1567:I1567"/>
    <mergeCell ref="H1561:I1561"/>
    <mergeCell ref="B1562:G1562"/>
    <mergeCell ref="H1562:I1562"/>
    <mergeCell ref="B1563:G1563"/>
    <mergeCell ref="H1563:I1563"/>
    <mergeCell ref="B1564:G1564"/>
    <mergeCell ref="H1564:I1564"/>
    <mergeCell ref="D1551:E1551"/>
    <mergeCell ref="D1552:E1552"/>
    <mergeCell ref="D1553:E1553"/>
    <mergeCell ref="D1554:E1554"/>
    <mergeCell ref="D1555:E1555"/>
    <mergeCell ref="D1556:E1556"/>
    <mergeCell ref="A1539:I1539"/>
    <mergeCell ref="B1541:I1541"/>
    <mergeCell ref="B1542:I1542"/>
    <mergeCell ref="B1543:I1543"/>
    <mergeCell ref="D1549:E1549"/>
    <mergeCell ref="D1550:E1550"/>
    <mergeCell ref="B1536:G1536"/>
    <mergeCell ref="H1536:I1536"/>
    <mergeCell ref="B1537:G1537"/>
    <mergeCell ref="H1537:I1537"/>
    <mergeCell ref="B1538:G1538"/>
    <mergeCell ref="H1538:I1538"/>
    <mergeCell ref="H1532:I1532"/>
    <mergeCell ref="B1533:G1533"/>
    <mergeCell ref="H1533:I1533"/>
    <mergeCell ref="B1534:G1534"/>
    <mergeCell ref="H1534:I1534"/>
    <mergeCell ref="B1535:G1535"/>
    <mergeCell ref="H1535:I1535"/>
    <mergeCell ref="D1522:E1522"/>
    <mergeCell ref="D1523:E1523"/>
    <mergeCell ref="D1524:E1524"/>
    <mergeCell ref="D1525:E1525"/>
    <mergeCell ref="D1526:E1526"/>
    <mergeCell ref="D1527:E1527"/>
    <mergeCell ref="A1510:I1510"/>
    <mergeCell ref="B1512:I1512"/>
    <mergeCell ref="B1513:I1513"/>
    <mergeCell ref="B1514:I1514"/>
    <mergeCell ref="D1520:E1520"/>
    <mergeCell ref="D1521:E1521"/>
    <mergeCell ref="B1507:G1507"/>
    <mergeCell ref="H1507:I1507"/>
    <mergeCell ref="B1508:G1508"/>
    <mergeCell ref="H1508:I1508"/>
    <mergeCell ref="B1509:G1509"/>
    <mergeCell ref="H1509:I1509"/>
    <mergeCell ref="H1503:I1503"/>
    <mergeCell ref="B1504:G1504"/>
    <mergeCell ref="H1504:I1504"/>
    <mergeCell ref="B1505:G1505"/>
    <mergeCell ref="H1505:I1505"/>
    <mergeCell ref="B1506:G1506"/>
    <mergeCell ref="H1506:I1506"/>
    <mergeCell ref="D1493:E1493"/>
    <mergeCell ref="D1494:E1494"/>
    <mergeCell ref="D1495:E1495"/>
    <mergeCell ref="D1496:E1496"/>
    <mergeCell ref="D1497:E1497"/>
    <mergeCell ref="D1498:E1498"/>
    <mergeCell ref="A1481:I1481"/>
    <mergeCell ref="B1483:I1483"/>
    <mergeCell ref="B1484:I1484"/>
    <mergeCell ref="B1485:I1485"/>
    <mergeCell ref="D1491:E1491"/>
    <mergeCell ref="D1492:E1492"/>
    <mergeCell ref="B1478:G1478"/>
    <mergeCell ref="H1478:I1478"/>
    <mergeCell ref="B1479:G1479"/>
    <mergeCell ref="H1479:I1479"/>
    <mergeCell ref="B1480:G1480"/>
    <mergeCell ref="H1480:I1480"/>
    <mergeCell ref="H1474:I1474"/>
    <mergeCell ref="B1475:G1475"/>
    <mergeCell ref="H1475:I1475"/>
    <mergeCell ref="B1476:G1476"/>
    <mergeCell ref="H1476:I1476"/>
    <mergeCell ref="B1477:G1477"/>
    <mergeCell ref="H1477:I1477"/>
    <mergeCell ref="D1464:E1464"/>
    <mergeCell ref="D1465:E1465"/>
    <mergeCell ref="D1466:E1466"/>
    <mergeCell ref="D1467:E1467"/>
    <mergeCell ref="D1468:E1468"/>
    <mergeCell ref="D1469:E1469"/>
    <mergeCell ref="A1452:I1452"/>
    <mergeCell ref="B1454:I1454"/>
    <mergeCell ref="B1455:I1455"/>
    <mergeCell ref="B1456:I1456"/>
    <mergeCell ref="D1462:E1462"/>
    <mergeCell ref="D1463:E1463"/>
    <mergeCell ref="B1449:G1449"/>
    <mergeCell ref="H1449:I1449"/>
    <mergeCell ref="B1450:G1450"/>
    <mergeCell ref="H1450:I1450"/>
    <mergeCell ref="B1451:G1451"/>
    <mergeCell ref="H1451:I1451"/>
    <mergeCell ref="H1445:I1445"/>
    <mergeCell ref="B1446:G1446"/>
    <mergeCell ref="H1446:I1446"/>
    <mergeCell ref="B1447:G1447"/>
    <mergeCell ref="H1447:I1447"/>
    <mergeCell ref="B1448:G1448"/>
    <mergeCell ref="H1448:I1448"/>
    <mergeCell ref="D1435:E1435"/>
    <mergeCell ref="D1436:E1436"/>
    <mergeCell ref="D1437:E1437"/>
    <mergeCell ref="D1438:E1438"/>
    <mergeCell ref="D1439:E1439"/>
    <mergeCell ref="D1440:E1440"/>
    <mergeCell ref="A1423:I1423"/>
    <mergeCell ref="B1425:I1425"/>
    <mergeCell ref="B1426:I1426"/>
    <mergeCell ref="B1427:I1427"/>
    <mergeCell ref="D1433:E1433"/>
    <mergeCell ref="D1434:E1434"/>
    <mergeCell ref="B1420:G1420"/>
    <mergeCell ref="H1420:I1420"/>
    <mergeCell ref="B1421:G1421"/>
    <mergeCell ref="H1421:I1421"/>
    <mergeCell ref="B1422:G1422"/>
    <mergeCell ref="H1422:I1422"/>
    <mergeCell ref="H1416:I1416"/>
    <mergeCell ref="B1417:G1417"/>
    <mergeCell ref="H1417:I1417"/>
    <mergeCell ref="B1418:G1418"/>
    <mergeCell ref="H1418:I1418"/>
    <mergeCell ref="B1419:G1419"/>
    <mergeCell ref="H1419:I1419"/>
    <mergeCell ref="D1406:E1406"/>
    <mergeCell ref="D1407:E1407"/>
    <mergeCell ref="D1408:E1408"/>
    <mergeCell ref="D1409:E1409"/>
    <mergeCell ref="D1410:E1410"/>
    <mergeCell ref="D1411:E1411"/>
    <mergeCell ref="A1394:I1394"/>
    <mergeCell ref="B1396:I1396"/>
    <mergeCell ref="B1397:I1397"/>
    <mergeCell ref="B1398:I1398"/>
    <mergeCell ref="D1404:E1404"/>
    <mergeCell ref="D1405:E1405"/>
    <mergeCell ref="B1391:G1391"/>
    <mergeCell ref="H1391:I1391"/>
    <mergeCell ref="B1392:G1392"/>
    <mergeCell ref="H1392:I1392"/>
    <mergeCell ref="B1393:G1393"/>
    <mergeCell ref="H1393:I1393"/>
    <mergeCell ref="H1387:I1387"/>
    <mergeCell ref="B1388:G1388"/>
    <mergeCell ref="H1388:I1388"/>
    <mergeCell ref="B1389:G1389"/>
    <mergeCell ref="H1389:I1389"/>
    <mergeCell ref="B1390:G1390"/>
    <mergeCell ref="H1390:I1390"/>
    <mergeCell ref="D1377:E1377"/>
    <mergeCell ref="D1378:E1378"/>
    <mergeCell ref="D1379:E1379"/>
    <mergeCell ref="D1380:E1380"/>
    <mergeCell ref="D1381:E1381"/>
    <mergeCell ref="D1382:E1382"/>
    <mergeCell ref="A1365:I1365"/>
    <mergeCell ref="B1367:I1367"/>
    <mergeCell ref="B1368:I1368"/>
    <mergeCell ref="B1369:I1369"/>
    <mergeCell ref="D1375:E1375"/>
    <mergeCell ref="D1376:E1376"/>
    <mergeCell ref="B1362:G1362"/>
    <mergeCell ref="H1362:I1362"/>
    <mergeCell ref="B1363:G1363"/>
    <mergeCell ref="H1363:I1363"/>
    <mergeCell ref="B1364:G1364"/>
    <mergeCell ref="H1364:I1364"/>
    <mergeCell ref="H1358:I1358"/>
    <mergeCell ref="B1359:G1359"/>
    <mergeCell ref="H1359:I1359"/>
    <mergeCell ref="B1360:G1360"/>
    <mergeCell ref="H1360:I1360"/>
    <mergeCell ref="B1361:G1361"/>
    <mergeCell ref="H1361:I1361"/>
    <mergeCell ref="D1348:E1348"/>
    <mergeCell ref="D1349:E1349"/>
    <mergeCell ref="D1350:E1350"/>
    <mergeCell ref="D1351:E1351"/>
    <mergeCell ref="D1352:E1352"/>
    <mergeCell ref="D1353:E1353"/>
    <mergeCell ref="A1336:I1336"/>
    <mergeCell ref="B1338:I1338"/>
    <mergeCell ref="B1339:I1339"/>
    <mergeCell ref="B1340:I1340"/>
    <mergeCell ref="D1346:E1346"/>
    <mergeCell ref="D1347:E1347"/>
    <mergeCell ref="B1333:G1333"/>
    <mergeCell ref="H1333:I1333"/>
    <mergeCell ref="B1334:G1334"/>
    <mergeCell ref="H1334:I1334"/>
    <mergeCell ref="B1335:G1335"/>
    <mergeCell ref="H1335:I1335"/>
    <mergeCell ref="H1329:I1329"/>
    <mergeCell ref="B1330:G1330"/>
    <mergeCell ref="H1330:I1330"/>
    <mergeCell ref="B1331:G1331"/>
    <mergeCell ref="H1331:I1331"/>
    <mergeCell ref="B1332:G1332"/>
    <mergeCell ref="H1332:I1332"/>
    <mergeCell ref="D1319:E1319"/>
    <mergeCell ref="D1320:E1320"/>
    <mergeCell ref="D1321:E1321"/>
    <mergeCell ref="D1322:E1322"/>
    <mergeCell ref="D1323:E1323"/>
    <mergeCell ref="D1324:E1324"/>
    <mergeCell ref="A1307:I1307"/>
    <mergeCell ref="B1309:I1309"/>
    <mergeCell ref="B1310:I1310"/>
    <mergeCell ref="B1311:I1311"/>
    <mergeCell ref="D1317:E1317"/>
    <mergeCell ref="D1318:E1318"/>
    <mergeCell ref="B1304:G1304"/>
    <mergeCell ref="H1304:I1304"/>
    <mergeCell ref="B1305:G1305"/>
    <mergeCell ref="H1305:I1305"/>
    <mergeCell ref="B1306:G1306"/>
    <mergeCell ref="H1306:I1306"/>
    <mergeCell ref="H1300:I1300"/>
    <mergeCell ref="B1301:G1301"/>
    <mergeCell ref="H1301:I1301"/>
    <mergeCell ref="B1302:G1302"/>
    <mergeCell ref="H1302:I1302"/>
    <mergeCell ref="B1303:G1303"/>
    <mergeCell ref="H1303:I1303"/>
    <mergeCell ref="D1290:E1290"/>
    <mergeCell ref="D1291:E1291"/>
    <mergeCell ref="D1292:E1292"/>
    <mergeCell ref="D1293:E1293"/>
    <mergeCell ref="D1294:E1294"/>
    <mergeCell ref="D1295:E1295"/>
    <mergeCell ref="A1278:I1278"/>
    <mergeCell ref="B1280:I1280"/>
    <mergeCell ref="B1281:I1281"/>
    <mergeCell ref="B1282:I1282"/>
    <mergeCell ref="D1288:E1288"/>
    <mergeCell ref="D1289:E1289"/>
    <mergeCell ref="B1275:G1275"/>
    <mergeCell ref="H1275:I1275"/>
    <mergeCell ref="B1276:G1276"/>
    <mergeCell ref="H1276:I1276"/>
    <mergeCell ref="B1277:G1277"/>
    <mergeCell ref="H1277:I1277"/>
    <mergeCell ref="H1271:I1271"/>
    <mergeCell ref="B1272:G1272"/>
    <mergeCell ref="H1272:I1272"/>
    <mergeCell ref="B1273:G1273"/>
    <mergeCell ref="H1273:I1273"/>
    <mergeCell ref="B1274:G1274"/>
    <mergeCell ref="H1274:I1274"/>
    <mergeCell ref="D1261:E1261"/>
    <mergeCell ref="D1262:E1262"/>
    <mergeCell ref="D1263:E1263"/>
    <mergeCell ref="D1264:E1264"/>
    <mergeCell ref="D1265:E1265"/>
    <mergeCell ref="D1266:E1266"/>
    <mergeCell ref="A1249:I1249"/>
    <mergeCell ref="B1251:I1251"/>
    <mergeCell ref="B1252:I1252"/>
    <mergeCell ref="B1253:I1253"/>
    <mergeCell ref="D1259:E1259"/>
    <mergeCell ref="D1260:E1260"/>
    <mergeCell ref="B1246:G1246"/>
    <mergeCell ref="H1246:I1246"/>
    <mergeCell ref="B1247:G1247"/>
    <mergeCell ref="H1247:I1247"/>
    <mergeCell ref="B1248:G1248"/>
    <mergeCell ref="H1248:I1248"/>
    <mergeCell ref="H1242:I1242"/>
    <mergeCell ref="B1243:G1243"/>
    <mergeCell ref="H1243:I1243"/>
    <mergeCell ref="B1244:G1244"/>
    <mergeCell ref="H1244:I1244"/>
    <mergeCell ref="B1245:G1245"/>
    <mergeCell ref="H1245:I1245"/>
    <mergeCell ref="D1232:E1232"/>
    <mergeCell ref="D1233:E1233"/>
    <mergeCell ref="D1234:E1234"/>
    <mergeCell ref="D1235:E1235"/>
    <mergeCell ref="D1236:E1236"/>
    <mergeCell ref="D1237:E1237"/>
    <mergeCell ref="A1220:I1220"/>
    <mergeCell ref="B1222:I1222"/>
    <mergeCell ref="B1223:I1223"/>
    <mergeCell ref="B1224:I1224"/>
    <mergeCell ref="D1230:E1230"/>
    <mergeCell ref="D1231:E1231"/>
    <mergeCell ref="B1217:G1217"/>
    <mergeCell ref="H1217:I1217"/>
    <mergeCell ref="B1218:G1218"/>
    <mergeCell ref="H1218:I1218"/>
    <mergeCell ref="B1219:G1219"/>
    <mergeCell ref="H1219:I1219"/>
    <mergeCell ref="H1213:I1213"/>
    <mergeCell ref="B1214:G1214"/>
    <mergeCell ref="H1214:I1214"/>
    <mergeCell ref="B1215:G1215"/>
    <mergeCell ref="H1215:I1215"/>
    <mergeCell ref="B1216:G1216"/>
    <mergeCell ref="H1216:I1216"/>
    <mergeCell ref="D1203:E1203"/>
    <mergeCell ref="D1204:E1204"/>
    <mergeCell ref="D1205:E1205"/>
    <mergeCell ref="D1206:E1206"/>
    <mergeCell ref="D1207:E1207"/>
    <mergeCell ref="D1208:E1208"/>
    <mergeCell ref="A1191:I1191"/>
    <mergeCell ref="B1193:I1193"/>
    <mergeCell ref="B1194:I1194"/>
    <mergeCell ref="B1195:I1195"/>
    <mergeCell ref="D1201:E1201"/>
    <mergeCell ref="D1202:E1202"/>
    <mergeCell ref="B1188:G1188"/>
    <mergeCell ref="H1188:I1188"/>
    <mergeCell ref="B1189:G1189"/>
    <mergeCell ref="H1189:I1189"/>
    <mergeCell ref="B1190:G1190"/>
    <mergeCell ref="H1190:I1190"/>
    <mergeCell ref="H1184:I1184"/>
    <mergeCell ref="B1185:G1185"/>
    <mergeCell ref="H1185:I1185"/>
    <mergeCell ref="B1186:G1186"/>
    <mergeCell ref="H1186:I1186"/>
    <mergeCell ref="B1187:G1187"/>
    <mergeCell ref="H1187:I1187"/>
    <mergeCell ref="D1174:E1174"/>
    <mergeCell ref="D1175:E1175"/>
    <mergeCell ref="D1176:E1176"/>
    <mergeCell ref="D1177:E1177"/>
    <mergeCell ref="D1178:E1178"/>
    <mergeCell ref="D1179:E1179"/>
    <mergeCell ref="A1162:I1162"/>
    <mergeCell ref="B1164:I1164"/>
    <mergeCell ref="B1165:I1165"/>
    <mergeCell ref="B1166:I1166"/>
    <mergeCell ref="D1172:E1172"/>
    <mergeCell ref="D1173:E1173"/>
    <mergeCell ref="B1159:G1159"/>
    <mergeCell ref="H1159:I1159"/>
    <mergeCell ref="B1160:G1160"/>
    <mergeCell ref="H1160:I1160"/>
    <mergeCell ref="B1161:G1161"/>
    <mergeCell ref="H1161:I1161"/>
    <mergeCell ref="H1155:I1155"/>
    <mergeCell ref="B1156:G1156"/>
    <mergeCell ref="H1156:I1156"/>
    <mergeCell ref="B1157:G1157"/>
    <mergeCell ref="H1157:I1157"/>
    <mergeCell ref="B1158:G1158"/>
    <mergeCell ref="H1158:I1158"/>
    <mergeCell ref="D1145:E1145"/>
    <mergeCell ref="D1146:E1146"/>
    <mergeCell ref="D1147:E1147"/>
    <mergeCell ref="D1148:E1148"/>
    <mergeCell ref="D1149:E1149"/>
    <mergeCell ref="D1150:E1150"/>
    <mergeCell ref="A1133:I1133"/>
    <mergeCell ref="B1135:I1135"/>
    <mergeCell ref="B1136:I1136"/>
    <mergeCell ref="B1137:I1137"/>
    <mergeCell ref="D1143:E1143"/>
    <mergeCell ref="D1144:E1144"/>
    <mergeCell ref="B1130:G1130"/>
    <mergeCell ref="H1130:I1130"/>
    <mergeCell ref="B1131:G1131"/>
    <mergeCell ref="H1131:I1131"/>
    <mergeCell ref="B1132:G1132"/>
    <mergeCell ref="H1132:I1132"/>
    <mergeCell ref="H1126:I1126"/>
    <mergeCell ref="B1127:G1127"/>
    <mergeCell ref="H1127:I1127"/>
    <mergeCell ref="B1128:G1128"/>
    <mergeCell ref="H1128:I1128"/>
    <mergeCell ref="B1129:G1129"/>
    <mergeCell ref="H1129:I1129"/>
    <mergeCell ref="D1116:E1116"/>
    <mergeCell ref="D1117:E1117"/>
    <mergeCell ref="D1118:E1118"/>
    <mergeCell ref="D1119:E1119"/>
    <mergeCell ref="D1120:E1120"/>
    <mergeCell ref="D1121:E1121"/>
    <mergeCell ref="A1104:I1104"/>
    <mergeCell ref="B1106:I1106"/>
    <mergeCell ref="B1107:I1107"/>
    <mergeCell ref="B1108:I1108"/>
    <mergeCell ref="D1114:E1114"/>
    <mergeCell ref="D1115:E1115"/>
    <mergeCell ref="B1101:G1101"/>
    <mergeCell ref="H1101:I1101"/>
    <mergeCell ref="B1102:G1102"/>
    <mergeCell ref="H1102:I1102"/>
    <mergeCell ref="B1103:G1103"/>
    <mergeCell ref="H1103:I1103"/>
    <mergeCell ref="H1097:I1097"/>
    <mergeCell ref="B1098:G1098"/>
    <mergeCell ref="H1098:I1098"/>
    <mergeCell ref="B1099:G1099"/>
    <mergeCell ref="H1099:I1099"/>
    <mergeCell ref="B1100:G1100"/>
    <mergeCell ref="H1100:I1100"/>
    <mergeCell ref="D1087:E1087"/>
    <mergeCell ref="D1088:E1088"/>
    <mergeCell ref="D1089:E1089"/>
    <mergeCell ref="D1090:E1090"/>
    <mergeCell ref="D1091:E1091"/>
    <mergeCell ref="D1092:E1092"/>
    <mergeCell ref="A1075:I1075"/>
    <mergeCell ref="B1077:I1077"/>
    <mergeCell ref="B1078:I1078"/>
    <mergeCell ref="B1079:I1079"/>
    <mergeCell ref="D1085:E1085"/>
    <mergeCell ref="D1086:E1086"/>
    <mergeCell ref="B1072:G1072"/>
    <mergeCell ref="H1072:I1072"/>
    <mergeCell ref="B1073:G1073"/>
    <mergeCell ref="H1073:I1073"/>
    <mergeCell ref="B1074:G1074"/>
    <mergeCell ref="H1074:I1074"/>
    <mergeCell ref="H1068:I1068"/>
    <mergeCell ref="B1069:G1069"/>
    <mergeCell ref="H1069:I1069"/>
    <mergeCell ref="B1070:G1070"/>
    <mergeCell ref="H1070:I1070"/>
    <mergeCell ref="B1071:G1071"/>
    <mergeCell ref="H1071:I1071"/>
    <mergeCell ref="D1058:E1058"/>
    <mergeCell ref="D1059:E1059"/>
    <mergeCell ref="D1060:E1060"/>
    <mergeCell ref="D1061:E1061"/>
    <mergeCell ref="D1062:E1062"/>
    <mergeCell ref="D1063:E1063"/>
    <mergeCell ref="A1046:I1046"/>
    <mergeCell ref="B1048:I1048"/>
    <mergeCell ref="B1049:I1049"/>
    <mergeCell ref="B1050:I1050"/>
    <mergeCell ref="D1056:E1056"/>
    <mergeCell ref="D1057:E1057"/>
    <mergeCell ref="B1043:G1043"/>
    <mergeCell ref="H1043:I1043"/>
    <mergeCell ref="B1044:G1044"/>
    <mergeCell ref="H1044:I1044"/>
    <mergeCell ref="B1045:G1045"/>
    <mergeCell ref="H1045:I1045"/>
    <mergeCell ref="H1039:I1039"/>
    <mergeCell ref="B1040:G1040"/>
    <mergeCell ref="H1040:I1040"/>
    <mergeCell ref="B1041:G1041"/>
    <mergeCell ref="H1041:I1041"/>
    <mergeCell ref="B1042:G1042"/>
    <mergeCell ref="H1042:I1042"/>
    <mergeCell ref="D1029:E1029"/>
    <mergeCell ref="D1030:E1030"/>
    <mergeCell ref="D1031:E1031"/>
    <mergeCell ref="D1032:E1032"/>
    <mergeCell ref="D1033:E1033"/>
    <mergeCell ref="D1034:E1034"/>
    <mergeCell ref="A1017:I1017"/>
    <mergeCell ref="B1019:I1019"/>
    <mergeCell ref="B1020:I1020"/>
    <mergeCell ref="B1021:I1021"/>
    <mergeCell ref="D1027:E1027"/>
    <mergeCell ref="D1028:E1028"/>
    <mergeCell ref="B1014:G1014"/>
    <mergeCell ref="H1014:I1014"/>
    <mergeCell ref="B1015:G1015"/>
    <mergeCell ref="H1015:I1015"/>
    <mergeCell ref="B1016:G1016"/>
    <mergeCell ref="H1016:I1016"/>
    <mergeCell ref="H1010:I1010"/>
    <mergeCell ref="B1011:G1011"/>
    <mergeCell ref="H1011:I1011"/>
    <mergeCell ref="B1012:G1012"/>
    <mergeCell ref="H1012:I1012"/>
    <mergeCell ref="B1013:G1013"/>
    <mergeCell ref="H1013:I1013"/>
    <mergeCell ref="D1000:E1000"/>
    <mergeCell ref="D1001:E1001"/>
    <mergeCell ref="D1002:E1002"/>
    <mergeCell ref="D1003:E1003"/>
    <mergeCell ref="D1004:E1004"/>
    <mergeCell ref="D1005:E1005"/>
    <mergeCell ref="A988:I988"/>
    <mergeCell ref="B990:I990"/>
    <mergeCell ref="B991:I991"/>
    <mergeCell ref="B992:I992"/>
    <mergeCell ref="D998:E998"/>
    <mergeCell ref="D999:E999"/>
    <mergeCell ref="B985:G985"/>
    <mergeCell ref="H985:I985"/>
    <mergeCell ref="B986:G986"/>
    <mergeCell ref="H986:I986"/>
    <mergeCell ref="B987:G987"/>
    <mergeCell ref="H987:I987"/>
    <mergeCell ref="H981:I981"/>
    <mergeCell ref="B982:G982"/>
    <mergeCell ref="H982:I982"/>
    <mergeCell ref="B983:G983"/>
    <mergeCell ref="H983:I983"/>
    <mergeCell ref="B984:G984"/>
    <mergeCell ref="H984:I984"/>
    <mergeCell ref="D971:E971"/>
    <mergeCell ref="D972:E972"/>
    <mergeCell ref="D973:E973"/>
    <mergeCell ref="D974:E974"/>
    <mergeCell ref="D975:E975"/>
    <mergeCell ref="D976:E976"/>
    <mergeCell ref="A959:I959"/>
    <mergeCell ref="B961:I961"/>
    <mergeCell ref="B962:I962"/>
    <mergeCell ref="B963:I963"/>
    <mergeCell ref="D969:E969"/>
    <mergeCell ref="D970:E970"/>
    <mergeCell ref="B956:G956"/>
    <mergeCell ref="H956:I956"/>
    <mergeCell ref="B957:G957"/>
    <mergeCell ref="H957:I957"/>
    <mergeCell ref="B958:G958"/>
    <mergeCell ref="H958:I958"/>
    <mergeCell ref="H952:I952"/>
    <mergeCell ref="B953:G953"/>
    <mergeCell ref="H953:I953"/>
    <mergeCell ref="B954:G954"/>
    <mergeCell ref="H954:I954"/>
    <mergeCell ref="B955:G955"/>
    <mergeCell ref="H955:I955"/>
    <mergeCell ref="D942:E942"/>
    <mergeCell ref="D943:E943"/>
    <mergeCell ref="D944:E944"/>
    <mergeCell ref="D945:E945"/>
    <mergeCell ref="D946:E946"/>
    <mergeCell ref="D947:E947"/>
    <mergeCell ref="A930:I930"/>
    <mergeCell ref="B932:I932"/>
    <mergeCell ref="B933:I933"/>
    <mergeCell ref="B934:I934"/>
    <mergeCell ref="D940:E940"/>
    <mergeCell ref="D941:E941"/>
    <mergeCell ref="B927:G927"/>
    <mergeCell ref="H927:I927"/>
    <mergeCell ref="B928:G928"/>
    <mergeCell ref="H928:I928"/>
    <mergeCell ref="B929:G929"/>
    <mergeCell ref="H929:I929"/>
    <mergeCell ref="H923:I923"/>
    <mergeCell ref="B924:G924"/>
    <mergeCell ref="H924:I924"/>
    <mergeCell ref="B925:G925"/>
    <mergeCell ref="H925:I925"/>
    <mergeCell ref="B926:G926"/>
    <mergeCell ref="H926:I926"/>
    <mergeCell ref="D913:E913"/>
    <mergeCell ref="D914:E914"/>
    <mergeCell ref="D915:E915"/>
    <mergeCell ref="D916:E916"/>
    <mergeCell ref="D917:E917"/>
    <mergeCell ref="D918:E918"/>
    <mergeCell ref="A901:I901"/>
    <mergeCell ref="B903:I903"/>
    <mergeCell ref="B904:I904"/>
    <mergeCell ref="B905:I905"/>
    <mergeCell ref="D911:E911"/>
    <mergeCell ref="D912:E912"/>
    <mergeCell ref="B898:G898"/>
    <mergeCell ref="H898:I898"/>
    <mergeCell ref="B899:G899"/>
    <mergeCell ref="H899:I899"/>
    <mergeCell ref="B900:G900"/>
    <mergeCell ref="H900:I900"/>
    <mergeCell ref="H894:I894"/>
    <mergeCell ref="B895:G895"/>
    <mergeCell ref="H895:I895"/>
    <mergeCell ref="B896:G896"/>
    <mergeCell ref="H896:I896"/>
    <mergeCell ref="B897:G897"/>
    <mergeCell ref="H897:I897"/>
    <mergeCell ref="D884:E884"/>
    <mergeCell ref="D885:E885"/>
    <mergeCell ref="D886:E886"/>
    <mergeCell ref="D887:E887"/>
    <mergeCell ref="D888:E888"/>
    <mergeCell ref="D889:E889"/>
    <mergeCell ref="A872:I872"/>
    <mergeCell ref="B874:I874"/>
    <mergeCell ref="B875:I875"/>
    <mergeCell ref="B876:I876"/>
    <mergeCell ref="D882:E882"/>
    <mergeCell ref="D883:E883"/>
    <mergeCell ref="B869:G869"/>
    <mergeCell ref="H869:I869"/>
    <mergeCell ref="B870:G870"/>
    <mergeCell ref="H870:I870"/>
    <mergeCell ref="B871:G871"/>
    <mergeCell ref="H871:I871"/>
    <mergeCell ref="H865:I865"/>
    <mergeCell ref="B866:G866"/>
    <mergeCell ref="H866:I866"/>
    <mergeCell ref="B867:G867"/>
    <mergeCell ref="H867:I867"/>
    <mergeCell ref="B868:G868"/>
    <mergeCell ref="H868:I868"/>
    <mergeCell ref="D855:E855"/>
    <mergeCell ref="D856:E856"/>
    <mergeCell ref="D857:E857"/>
    <mergeCell ref="D858:E858"/>
    <mergeCell ref="D859:E859"/>
    <mergeCell ref="D860:E860"/>
    <mergeCell ref="A843:I843"/>
    <mergeCell ref="B845:I845"/>
    <mergeCell ref="B846:I846"/>
    <mergeCell ref="B847:I847"/>
    <mergeCell ref="D853:E853"/>
    <mergeCell ref="D854:E854"/>
    <mergeCell ref="B840:G840"/>
    <mergeCell ref="H840:I840"/>
    <mergeCell ref="B841:G841"/>
    <mergeCell ref="H841:I841"/>
    <mergeCell ref="B842:G842"/>
    <mergeCell ref="H842:I842"/>
    <mergeCell ref="H836:I836"/>
    <mergeCell ref="B837:G837"/>
    <mergeCell ref="H837:I837"/>
    <mergeCell ref="B838:G838"/>
    <mergeCell ref="H838:I838"/>
    <mergeCell ref="B839:G839"/>
    <mergeCell ref="H839:I839"/>
    <mergeCell ref="D826:E826"/>
    <mergeCell ref="D827:E827"/>
    <mergeCell ref="D828:E828"/>
    <mergeCell ref="D829:E829"/>
    <mergeCell ref="D830:E830"/>
    <mergeCell ref="D831:E831"/>
    <mergeCell ref="A814:I814"/>
    <mergeCell ref="B816:I816"/>
    <mergeCell ref="B817:I817"/>
    <mergeCell ref="B818:I818"/>
    <mergeCell ref="D824:E824"/>
    <mergeCell ref="D825:E825"/>
    <mergeCell ref="B811:G811"/>
    <mergeCell ref="H811:I811"/>
    <mergeCell ref="B812:G812"/>
    <mergeCell ref="H812:I812"/>
    <mergeCell ref="B813:G813"/>
    <mergeCell ref="H813:I813"/>
    <mergeCell ref="H807:I807"/>
    <mergeCell ref="B808:G808"/>
    <mergeCell ref="H808:I808"/>
    <mergeCell ref="B809:G809"/>
    <mergeCell ref="H809:I809"/>
    <mergeCell ref="B810:G810"/>
    <mergeCell ref="H810:I810"/>
    <mergeCell ref="D797:E797"/>
    <mergeCell ref="D798:E798"/>
    <mergeCell ref="D799:E799"/>
    <mergeCell ref="D800:E800"/>
    <mergeCell ref="D801:E801"/>
    <mergeCell ref="D802:E802"/>
    <mergeCell ref="A785:I785"/>
    <mergeCell ref="B787:I787"/>
    <mergeCell ref="B788:I788"/>
    <mergeCell ref="B789:I789"/>
    <mergeCell ref="D795:E795"/>
    <mergeCell ref="D796:E796"/>
    <mergeCell ref="B782:G782"/>
    <mergeCell ref="H782:I782"/>
    <mergeCell ref="B783:G783"/>
    <mergeCell ref="H783:I783"/>
    <mergeCell ref="B784:G784"/>
    <mergeCell ref="H784:I784"/>
    <mergeCell ref="H778:I778"/>
    <mergeCell ref="B779:G779"/>
    <mergeCell ref="H779:I779"/>
    <mergeCell ref="B780:G780"/>
    <mergeCell ref="H780:I780"/>
    <mergeCell ref="B781:G781"/>
    <mergeCell ref="H781:I781"/>
    <mergeCell ref="D768:E768"/>
    <mergeCell ref="D769:E769"/>
    <mergeCell ref="D770:E770"/>
    <mergeCell ref="D771:E771"/>
    <mergeCell ref="D772:E772"/>
    <mergeCell ref="D773:E773"/>
    <mergeCell ref="A756:I756"/>
    <mergeCell ref="B758:I758"/>
    <mergeCell ref="B759:I759"/>
    <mergeCell ref="B760:I760"/>
    <mergeCell ref="D766:E766"/>
    <mergeCell ref="D767:E767"/>
    <mergeCell ref="B753:G753"/>
    <mergeCell ref="H753:I753"/>
    <mergeCell ref="B754:G754"/>
    <mergeCell ref="H754:I754"/>
    <mergeCell ref="B755:G755"/>
    <mergeCell ref="H755:I755"/>
    <mergeCell ref="H749:I749"/>
    <mergeCell ref="B750:G750"/>
    <mergeCell ref="H750:I750"/>
    <mergeCell ref="B751:G751"/>
    <mergeCell ref="H751:I751"/>
    <mergeCell ref="B752:G752"/>
    <mergeCell ref="H752:I752"/>
    <mergeCell ref="D739:E739"/>
    <mergeCell ref="D740:E740"/>
    <mergeCell ref="D741:E741"/>
    <mergeCell ref="D742:E742"/>
    <mergeCell ref="D743:E743"/>
    <mergeCell ref="D744:E744"/>
    <mergeCell ref="A727:I727"/>
    <mergeCell ref="B729:I729"/>
    <mergeCell ref="B730:I730"/>
    <mergeCell ref="B731:I731"/>
    <mergeCell ref="D737:E737"/>
    <mergeCell ref="D738:E738"/>
    <mergeCell ref="B724:G724"/>
    <mergeCell ref="H724:I724"/>
    <mergeCell ref="B725:G725"/>
    <mergeCell ref="H725:I725"/>
    <mergeCell ref="B726:G726"/>
    <mergeCell ref="H726:I726"/>
    <mergeCell ref="H720:I720"/>
    <mergeCell ref="B721:G721"/>
    <mergeCell ref="H721:I721"/>
    <mergeCell ref="B722:G722"/>
    <mergeCell ref="H722:I722"/>
    <mergeCell ref="B723:G723"/>
    <mergeCell ref="H723:I723"/>
    <mergeCell ref="D710:E710"/>
    <mergeCell ref="D711:E711"/>
    <mergeCell ref="D712:E712"/>
    <mergeCell ref="D713:E713"/>
    <mergeCell ref="D714:E714"/>
    <mergeCell ref="D715:E715"/>
    <mergeCell ref="A698:I698"/>
    <mergeCell ref="B700:I700"/>
    <mergeCell ref="B701:I701"/>
    <mergeCell ref="B702:I702"/>
    <mergeCell ref="D708:E708"/>
    <mergeCell ref="D709:E709"/>
    <mergeCell ref="B695:G695"/>
    <mergeCell ref="H695:I695"/>
    <mergeCell ref="B696:G696"/>
    <mergeCell ref="H696:I696"/>
    <mergeCell ref="B697:G697"/>
    <mergeCell ref="H697:I697"/>
    <mergeCell ref="B692:G692"/>
    <mergeCell ref="H692:I692"/>
    <mergeCell ref="B693:G693"/>
    <mergeCell ref="H693:I693"/>
    <mergeCell ref="B694:G694"/>
    <mergeCell ref="H694:I694"/>
    <mergeCell ref="D682:E682"/>
    <mergeCell ref="D683:E683"/>
    <mergeCell ref="D684:E684"/>
    <mergeCell ref="D685:E685"/>
    <mergeCell ref="D686:E686"/>
    <mergeCell ref="H691:I691"/>
    <mergeCell ref="B671:I671"/>
    <mergeCell ref="B672:I672"/>
    <mergeCell ref="B673:I673"/>
    <mergeCell ref="D679:E679"/>
    <mergeCell ref="D680:E680"/>
    <mergeCell ref="D681:E681"/>
    <mergeCell ref="B666:G666"/>
    <mergeCell ref="H666:I666"/>
    <mergeCell ref="B667:G667"/>
    <mergeCell ref="H667:I667"/>
    <mergeCell ref="H668:I668"/>
    <mergeCell ref="A669:I669"/>
    <mergeCell ref="H662:I662"/>
    <mergeCell ref="B663:G663"/>
    <mergeCell ref="H663:I663"/>
    <mergeCell ref="B664:G664"/>
    <mergeCell ref="H664:I664"/>
    <mergeCell ref="B665:G665"/>
    <mergeCell ref="H665:I665"/>
    <mergeCell ref="D652:E652"/>
    <mergeCell ref="D653:E653"/>
    <mergeCell ref="D654:E654"/>
    <mergeCell ref="D655:E655"/>
    <mergeCell ref="D656:E656"/>
    <mergeCell ref="D657:E657"/>
    <mergeCell ref="A640:I640"/>
    <mergeCell ref="B642:I642"/>
    <mergeCell ref="B643:I643"/>
    <mergeCell ref="B644:I644"/>
    <mergeCell ref="D650:E650"/>
    <mergeCell ref="D651:E651"/>
    <mergeCell ref="B637:G637"/>
    <mergeCell ref="H637:I637"/>
    <mergeCell ref="B638:G638"/>
    <mergeCell ref="H638:I638"/>
    <mergeCell ref="B639:G639"/>
    <mergeCell ref="H639:I639"/>
    <mergeCell ref="H633:I633"/>
    <mergeCell ref="B634:G634"/>
    <mergeCell ref="H634:I634"/>
    <mergeCell ref="B635:G635"/>
    <mergeCell ref="H635:I635"/>
    <mergeCell ref="B636:G636"/>
    <mergeCell ref="H636:I636"/>
    <mergeCell ref="D623:E623"/>
    <mergeCell ref="D624:E624"/>
    <mergeCell ref="D625:E625"/>
    <mergeCell ref="D626:E626"/>
    <mergeCell ref="D627:E627"/>
    <mergeCell ref="D628:E628"/>
    <mergeCell ref="A611:I611"/>
    <mergeCell ref="B613:I613"/>
    <mergeCell ref="B614:I614"/>
    <mergeCell ref="B615:I615"/>
    <mergeCell ref="D621:E621"/>
    <mergeCell ref="D622:E622"/>
    <mergeCell ref="B608:G608"/>
    <mergeCell ref="H608:I608"/>
    <mergeCell ref="B609:G609"/>
    <mergeCell ref="H609:I609"/>
    <mergeCell ref="B610:G610"/>
    <mergeCell ref="H610:I610"/>
    <mergeCell ref="H604:I604"/>
    <mergeCell ref="B605:G605"/>
    <mergeCell ref="H605:I605"/>
    <mergeCell ref="B606:G606"/>
    <mergeCell ref="H606:I606"/>
    <mergeCell ref="B607:G607"/>
    <mergeCell ref="H607:I607"/>
    <mergeCell ref="D594:E594"/>
    <mergeCell ref="D595:E595"/>
    <mergeCell ref="D596:E596"/>
    <mergeCell ref="D597:E597"/>
    <mergeCell ref="D598:E598"/>
    <mergeCell ref="D599:E599"/>
    <mergeCell ref="A582:I582"/>
    <mergeCell ref="B584:I584"/>
    <mergeCell ref="B585:I585"/>
    <mergeCell ref="B586:I586"/>
    <mergeCell ref="D592:E592"/>
    <mergeCell ref="D593:E593"/>
    <mergeCell ref="B579:G579"/>
    <mergeCell ref="H579:I579"/>
    <mergeCell ref="B580:G580"/>
    <mergeCell ref="H580:I580"/>
    <mergeCell ref="B581:G581"/>
    <mergeCell ref="H581:I581"/>
    <mergeCell ref="H575:I575"/>
    <mergeCell ref="B576:G576"/>
    <mergeCell ref="H576:I576"/>
    <mergeCell ref="B577:G577"/>
    <mergeCell ref="H577:I577"/>
    <mergeCell ref="B578:G578"/>
    <mergeCell ref="H578:I578"/>
    <mergeCell ref="D565:E565"/>
    <mergeCell ref="D566:E566"/>
    <mergeCell ref="D567:E567"/>
    <mergeCell ref="D568:E568"/>
    <mergeCell ref="D569:E569"/>
    <mergeCell ref="D570:E570"/>
    <mergeCell ref="A553:I553"/>
    <mergeCell ref="B555:I555"/>
    <mergeCell ref="B556:I556"/>
    <mergeCell ref="B557:I557"/>
    <mergeCell ref="D563:E563"/>
    <mergeCell ref="D564:E564"/>
    <mergeCell ref="B550:G550"/>
    <mergeCell ref="H550:I550"/>
    <mergeCell ref="B551:G551"/>
    <mergeCell ref="H551:I551"/>
    <mergeCell ref="B552:G552"/>
    <mergeCell ref="H552:I552"/>
    <mergeCell ref="H546:I546"/>
    <mergeCell ref="B547:G547"/>
    <mergeCell ref="H547:I547"/>
    <mergeCell ref="B548:G548"/>
    <mergeCell ref="H548:I548"/>
    <mergeCell ref="B549:G549"/>
    <mergeCell ref="H549:I549"/>
    <mergeCell ref="D536:E536"/>
    <mergeCell ref="D537:E537"/>
    <mergeCell ref="D538:E538"/>
    <mergeCell ref="D539:E539"/>
    <mergeCell ref="D540:E540"/>
    <mergeCell ref="D541:E541"/>
    <mergeCell ref="A524:I524"/>
    <mergeCell ref="B526:I526"/>
    <mergeCell ref="B527:I527"/>
    <mergeCell ref="B528:I528"/>
    <mergeCell ref="D534:E534"/>
    <mergeCell ref="D535:E535"/>
    <mergeCell ref="B521:G521"/>
    <mergeCell ref="H521:I521"/>
    <mergeCell ref="B522:G522"/>
    <mergeCell ref="H522:I522"/>
    <mergeCell ref="B523:G523"/>
    <mergeCell ref="H523:I523"/>
    <mergeCell ref="H517:I517"/>
    <mergeCell ref="B518:G518"/>
    <mergeCell ref="H518:I518"/>
    <mergeCell ref="B519:G519"/>
    <mergeCell ref="H519:I519"/>
    <mergeCell ref="B520:G520"/>
    <mergeCell ref="H520:I520"/>
    <mergeCell ref="D507:E507"/>
    <mergeCell ref="D508:E508"/>
    <mergeCell ref="D509:E509"/>
    <mergeCell ref="D510:E510"/>
    <mergeCell ref="D511:E511"/>
    <mergeCell ref="D512:E512"/>
    <mergeCell ref="A495:I495"/>
    <mergeCell ref="B497:I497"/>
    <mergeCell ref="B498:I498"/>
    <mergeCell ref="B499:I499"/>
    <mergeCell ref="D505:E505"/>
    <mergeCell ref="D506:E506"/>
    <mergeCell ref="B492:G492"/>
    <mergeCell ref="H492:I492"/>
    <mergeCell ref="B493:G493"/>
    <mergeCell ref="H493:I493"/>
    <mergeCell ref="B494:G494"/>
    <mergeCell ref="H494:I494"/>
    <mergeCell ref="H488:I488"/>
    <mergeCell ref="B489:G489"/>
    <mergeCell ref="H489:I489"/>
    <mergeCell ref="B490:G490"/>
    <mergeCell ref="H490:I490"/>
    <mergeCell ref="B491:G491"/>
    <mergeCell ref="H491:I491"/>
    <mergeCell ref="D478:E478"/>
    <mergeCell ref="D479:E479"/>
    <mergeCell ref="D480:E480"/>
    <mergeCell ref="D481:E481"/>
    <mergeCell ref="D482:E482"/>
    <mergeCell ref="D483:E483"/>
    <mergeCell ref="A466:I466"/>
    <mergeCell ref="B468:I468"/>
    <mergeCell ref="B469:I469"/>
    <mergeCell ref="B470:I470"/>
    <mergeCell ref="D476:E476"/>
    <mergeCell ref="D477:E477"/>
    <mergeCell ref="B463:G463"/>
    <mergeCell ref="H463:I463"/>
    <mergeCell ref="B464:G464"/>
    <mergeCell ref="H464:I464"/>
    <mergeCell ref="B465:G465"/>
    <mergeCell ref="H465:I465"/>
    <mergeCell ref="H459:I459"/>
    <mergeCell ref="B460:G460"/>
    <mergeCell ref="H460:I460"/>
    <mergeCell ref="B461:G461"/>
    <mergeCell ref="H461:I461"/>
    <mergeCell ref="B462:G462"/>
    <mergeCell ref="H462:I462"/>
    <mergeCell ref="D449:E449"/>
    <mergeCell ref="D450:E450"/>
    <mergeCell ref="D451:E451"/>
    <mergeCell ref="D452:E452"/>
    <mergeCell ref="D453:E453"/>
    <mergeCell ref="D454:E454"/>
    <mergeCell ref="A437:I437"/>
    <mergeCell ref="B439:I439"/>
    <mergeCell ref="B440:I440"/>
    <mergeCell ref="B441:I441"/>
    <mergeCell ref="D447:E447"/>
    <mergeCell ref="D448:E448"/>
    <mergeCell ref="B434:G434"/>
    <mergeCell ref="H434:I434"/>
    <mergeCell ref="B435:G435"/>
    <mergeCell ref="H435:I435"/>
    <mergeCell ref="B436:G436"/>
    <mergeCell ref="H436:I436"/>
    <mergeCell ref="H430:I430"/>
    <mergeCell ref="B431:G431"/>
    <mergeCell ref="H431:I431"/>
    <mergeCell ref="B432:G432"/>
    <mergeCell ref="H432:I432"/>
    <mergeCell ref="B433:G433"/>
    <mergeCell ref="H433:I433"/>
    <mergeCell ref="D420:E420"/>
    <mergeCell ref="D421:E421"/>
    <mergeCell ref="D422:E422"/>
    <mergeCell ref="D423:E423"/>
    <mergeCell ref="D424:E424"/>
    <mergeCell ref="D425:E425"/>
    <mergeCell ref="A408:I408"/>
    <mergeCell ref="B410:I410"/>
    <mergeCell ref="B411:I411"/>
    <mergeCell ref="B412:I412"/>
    <mergeCell ref="D418:E418"/>
    <mergeCell ref="D419:E419"/>
    <mergeCell ref="B405:G405"/>
    <mergeCell ref="H405:I405"/>
    <mergeCell ref="B406:G406"/>
    <mergeCell ref="H406:I406"/>
    <mergeCell ref="B407:G407"/>
    <mergeCell ref="H407:I407"/>
    <mergeCell ref="H401:I401"/>
    <mergeCell ref="B402:G402"/>
    <mergeCell ref="H402:I402"/>
    <mergeCell ref="B403:G403"/>
    <mergeCell ref="H403:I403"/>
    <mergeCell ref="B404:G404"/>
    <mergeCell ref="H404:I404"/>
    <mergeCell ref="D391:E391"/>
    <mergeCell ref="D392:E392"/>
    <mergeCell ref="D393:E393"/>
    <mergeCell ref="D394:E394"/>
    <mergeCell ref="D395:E395"/>
    <mergeCell ref="D396:E396"/>
    <mergeCell ref="A379:I379"/>
    <mergeCell ref="B381:I381"/>
    <mergeCell ref="B382:I382"/>
    <mergeCell ref="B383:I383"/>
    <mergeCell ref="D389:E389"/>
    <mergeCell ref="D390:E390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D362:E362"/>
    <mergeCell ref="D363:E363"/>
    <mergeCell ref="D364:E364"/>
    <mergeCell ref="D365:E365"/>
    <mergeCell ref="D366:E366"/>
    <mergeCell ref="D367:E367"/>
    <mergeCell ref="A350:I350"/>
    <mergeCell ref="B352:I352"/>
    <mergeCell ref="B353:I353"/>
    <mergeCell ref="B354:I354"/>
    <mergeCell ref="D360:E360"/>
    <mergeCell ref="D361:E361"/>
    <mergeCell ref="B347:G347"/>
    <mergeCell ref="H347:I347"/>
    <mergeCell ref="B348:G348"/>
    <mergeCell ref="H348:I348"/>
    <mergeCell ref="B349:G349"/>
    <mergeCell ref="H349:I349"/>
    <mergeCell ref="H343:I343"/>
    <mergeCell ref="B344:G344"/>
    <mergeCell ref="H344:I344"/>
    <mergeCell ref="B345:G345"/>
    <mergeCell ref="H345:I345"/>
    <mergeCell ref="B346:G346"/>
    <mergeCell ref="H346:I346"/>
    <mergeCell ref="D333:E333"/>
    <mergeCell ref="D334:E334"/>
    <mergeCell ref="D335:E335"/>
    <mergeCell ref="D336:E336"/>
    <mergeCell ref="D337:E337"/>
    <mergeCell ref="D338:E338"/>
    <mergeCell ref="A321:I321"/>
    <mergeCell ref="B323:I323"/>
    <mergeCell ref="B324:I324"/>
    <mergeCell ref="B325:I325"/>
    <mergeCell ref="D331:E331"/>
    <mergeCell ref="D332:E332"/>
    <mergeCell ref="B318:G318"/>
    <mergeCell ref="H318:I318"/>
    <mergeCell ref="B319:G319"/>
    <mergeCell ref="H319:I319"/>
    <mergeCell ref="B320:G320"/>
    <mergeCell ref="H320:I320"/>
    <mergeCell ref="H314:I314"/>
    <mergeCell ref="B315:G315"/>
    <mergeCell ref="H315:I315"/>
    <mergeCell ref="B316:G316"/>
    <mergeCell ref="H316:I316"/>
    <mergeCell ref="B317:G317"/>
    <mergeCell ref="H317:I317"/>
    <mergeCell ref="D304:E304"/>
    <mergeCell ref="D305:E305"/>
    <mergeCell ref="D306:E306"/>
    <mergeCell ref="D307:E307"/>
    <mergeCell ref="D308:E308"/>
    <mergeCell ref="D309:E309"/>
    <mergeCell ref="A292:I292"/>
    <mergeCell ref="B294:I294"/>
    <mergeCell ref="B295:I295"/>
    <mergeCell ref="B296:I296"/>
    <mergeCell ref="D302:E302"/>
    <mergeCell ref="D303:E303"/>
    <mergeCell ref="B289:G289"/>
    <mergeCell ref="H289:I289"/>
    <mergeCell ref="B290:G290"/>
    <mergeCell ref="H290:I290"/>
    <mergeCell ref="B291:G291"/>
    <mergeCell ref="H291:I291"/>
    <mergeCell ref="H285:I285"/>
    <mergeCell ref="B286:G286"/>
    <mergeCell ref="H286:I286"/>
    <mergeCell ref="B287:G287"/>
    <mergeCell ref="H287:I287"/>
    <mergeCell ref="B288:G288"/>
    <mergeCell ref="H288:I288"/>
    <mergeCell ref="D275:E275"/>
    <mergeCell ref="D276:E276"/>
    <mergeCell ref="D277:E277"/>
    <mergeCell ref="D278:E278"/>
    <mergeCell ref="D279:E279"/>
    <mergeCell ref="D280:E280"/>
    <mergeCell ref="A263:I263"/>
    <mergeCell ref="B265:I265"/>
    <mergeCell ref="B266:I266"/>
    <mergeCell ref="B267:I267"/>
    <mergeCell ref="D273:E273"/>
    <mergeCell ref="D274:E274"/>
    <mergeCell ref="B260:G260"/>
    <mergeCell ref="H260:I260"/>
    <mergeCell ref="B261:G261"/>
    <mergeCell ref="H261:I261"/>
    <mergeCell ref="B262:G262"/>
    <mergeCell ref="H262:I262"/>
    <mergeCell ref="H256:I256"/>
    <mergeCell ref="B257:G257"/>
    <mergeCell ref="H257:I257"/>
    <mergeCell ref="B258:G258"/>
    <mergeCell ref="H258:I258"/>
    <mergeCell ref="B259:G259"/>
    <mergeCell ref="H259:I259"/>
    <mergeCell ref="D246:E246"/>
    <mergeCell ref="D247:E247"/>
    <mergeCell ref="D248:E248"/>
    <mergeCell ref="D249:E249"/>
    <mergeCell ref="D250:E250"/>
    <mergeCell ref="D251:E251"/>
    <mergeCell ref="A234:I234"/>
    <mergeCell ref="B236:I236"/>
    <mergeCell ref="B237:I237"/>
    <mergeCell ref="B238:I238"/>
    <mergeCell ref="D244:E244"/>
    <mergeCell ref="D245:E245"/>
    <mergeCell ref="B231:G231"/>
    <mergeCell ref="H231:I231"/>
    <mergeCell ref="B232:G232"/>
    <mergeCell ref="H232:I232"/>
    <mergeCell ref="B233:G233"/>
    <mergeCell ref="H233:I233"/>
    <mergeCell ref="H227:I227"/>
    <mergeCell ref="B228:G228"/>
    <mergeCell ref="H228:I228"/>
    <mergeCell ref="B229:G229"/>
    <mergeCell ref="H229:I229"/>
    <mergeCell ref="B230:G230"/>
    <mergeCell ref="H230:I230"/>
    <mergeCell ref="D217:E217"/>
    <mergeCell ref="D218:E218"/>
    <mergeCell ref="D219:E219"/>
    <mergeCell ref="D220:E220"/>
    <mergeCell ref="D221:E221"/>
    <mergeCell ref="D222:E222"/>
    <mergeCell ref="A205:I205"/>
    <mergeCell ref="B207:I207"/>
    <mergeCell ref="B208:I208"/>
    <mergeCell ref="B209:I209"/>
    <mergeCell ref="D215:E215"/>
    <mergeCell ref="D216:E216"/>
    <mergeCell ref="B202:G202"/>
    <mergeCell ref="H202:I202"/>
    <mergeCell ref="B203:G203"/>
    <mergeCell ref="H203:I203"/>
    <mergeCell ref="B204:G204"/>
    <mergeCell ref="H204:I204"/>
    <mergeCell ref="H198:I198"/>
    <mergeCell ref="B199:G199"/>
    <mergeCell ref="H199:I199"/>
    <mergeCell ref="B200:G200"/>
    <mergeCell ref="H200:I200"/>
    <mergeCell ref="B201:G201"/>
    <mergeCell ref="H201:I201"/>
    <mergeCell ref="D188:E188"/>
    <mergeCell ref="D189:E189"/>
    <mergeCell ref="D190:E190"/>
    <mergeCell ref="D191:E191"/>
    <mergeCell ref="D192:E192"/>
    <mergeCell ref="D193:E193"/>
    <mergeCell ref="A176:I176"/>
    <mergeCell ref="B178:I178"/>
    <mergeCell ref="B179:I179"/>
    <mergeCell ref="B180:I180"/>
    <mergeCell ref="D186:E186"/>
    <mergeCell ref="D187:E187"/>
    <mergeCell ref="B173:G173"/>
    <mergeCell ref="H173:I173"/>
    <mergeCell ref="B174:G174"/>
    <mergeCell ref="H174:I174"/>
    <mergeCell ref="B175:G175"/>
    <mergeCell ref="H175:I175"/>
    <mergeCell ref="H169:I169"/>
    <mergeCell ref="B170:G170"/>
    <mergeCell ref="H170:I170"/>
    <mergeCell ref="B171:G171"/>
    <mergeCell ref="H171:I171"/>
    <mergeCell ref="B172:G172"/>
    <mergeCell ref="H172:I172"/>
    <mergeCell ref="D159:E159"/>
    <mergeCell ref="D160:E160"/>
    <mergeCell ref="D161:E161"/>
    <mergeCell ref="D162:E162"/>
    <mergeCell ref="D163:E163"/>
    <mergeCell ref="D164:E164"/>
    <mergeCell ref="A147:I147"/>
    <mergeCell ref="B149:I149"/>
    <mergeCell ref="B150:I150"/>
    <mergeCell ref="B151:I151"/>
    <mergeCell ref="D157:E157"/>
    <mergeCell ref="D158:E158"/>
    <mergeCell ref="B144:G144"/>
    <mergeCell ref="H144:I144"/>
    <mergeCell ref="B145:G145"/>
    <mergeCell ref="H145:I145"/>
    <mergeCell ref="B146:G146"/>
    <mergeCell ref="H146:I146"/>
    <mergeCell ref="H140:I140"/>
    <mergeCell ref="B141:G141"/>
    <mergeCell ref="H141:I141"/>
    <mergeCell ref="B142:G142"/>
    <mergeCell ref="H142:I142"/>
    <mergeCell ref="B143:G143"/>
    <mergeCell ref="H143:I143"/>
    <mergeCell ref="D130:E130"/>
    <mergeCell ref="D131:E131"/>
    <mergeCell ref="D132:E132"/>
    <mergeCell ref="D133:E133"/>
    <mergeCell ref="D134:E134"/>
    <mergeCell ref="D135:E135"/>
    <mergeCell ref="A118:I118"/>
    <mergeCell ref="B120:I120"/>
    <mergeCell ref="B121:I121"/>
    <mergeCell ref="B122:I122"/>
    <mergeCell ref="D128:E128"/>
    <mergeCell ref="D129:E129"/>
    <mergeCell ref="B115:G115"/>
    <mergeCell ref="H115:I115"/>
    <mergeCell ref="B116:G116"/>
    <mergeCell ref="H116:I116"/>
    <mergeCell ref="B117:G117"/>
    <mergeCell ref="H117:I117"/>
    <mergeCell ref="H111:I111"/>
    <mergeCell ref="B112:G112"/>
    <mergeCell ref="H112:I112"/>
    <mergeCell ref="B113:G113"/>
    <mergeCell ref="H113:I113"/>
    <mergeCell ref="B114:G114"/>
    <mergeCell ref="H114:I114"/>
    <mergeCell ref="D102:E102"/>
    <mergeCell ref="D103:E103"/>
    <mergeCell ref="D104:E104"/>
    <mergeCell ref="D105:E105"/>
    <mergeCell ref="D106:E106"/>
    <mergeCell ref="A89:I89"/>
    <mergeCell ref="B91:I91"/>
    <mergeCell ref="B92:I92"/>
    <mergeCell ref="B93:I93"/>
    <mergeCell ref="D99:E99"/>
    <mergeCell ref="D100:E100"/>
    <mergeCell ref="B86:G86"/>
    <mergeCell ref="H86:I86"/>
    <mergeCell ref="B87:G87"/>
    <mergeCell ref="H87:I87"/>
    <mergeCell ref="B88:G88"/>
    <mergeCell ref="H88:I88"/>
    <mergeCell ref="B84:G84"/>
    <mergeCell ref="H84:I84"/>
    <mergeCell ref="B85:G85"/>
    <mergeCell ref="H85:I85"/>
    <mergeCell ref="D72:E72"/>
    <mergeCell ref="D73:E73"/>
    <mergeCell ref="D74:E74"/>
    <mergeCell ref="D75:E75"/>
    <mergeCell ref="D76:E76"/>
    <mergeCell ref="D77:E77"/>
    <mergeCell ref="A60:I60"/>
    <mergeCell ref="B62:I62"/>
    <mergeCell ref="B63:I63"/>
    <mergeCell ref="B64:I64"/>
    <mergeCell ref="D70:E70"/>
    <mergeCell ref="D71:E71"/>
    <mergeCell ref="D101:E101"/>
    <mergeCell ref="B59:G59"/>
    <mergeCell ref="H59:I59"/>
    <mergeCell ref="H53:I53"/>
    <mergeCell ref="B54:G54"/>
    <mergeCell ref="H54:I54"/>
    <mergeCell ref="B55:G55"/>
    <mergeCell ref="H55:I55"/>
    <mergeCell ref="B56:G56"/>
    <mergeCell ref="H56:I56"/>
    <mergeCell ref="D43:E43"/>
    <mergeCell ref="D44:E44"/>
    <mergeCell ref="D45:E45"/>
    <mergeCell ref="D46:E46"/>
    <mergeCell ref="D47:E47"/>
    <mergeCell ref="D48:E48"/>
    <mergeCell ref="H82:I82"/>
    <mergeCell ref="B83:G83"/>
    <mergeCell ref="H83:I83"/>
    <mergeCell ref="D42:E42"/>
    <mergeCell ref="B27:G27"/>
    <mergeCell ref="H27:I27"/>
    <mergeCell ref="B28:G28"/>
    <mergeCell ref="H28:I28"/>
    <mergeCell ref="B29:G29"/>
    <mergeCell ref="H29:I29"/>
    <mergeCell ref="H23:I23"/>
    <mergeCell ref="B24:G24"/>
    <mergeCell ref="H24:I24"/>
    <mergeCell ref="B25:G25"/>
    <mergeCell ref="H25:I25"/>
    <mergeCell ref="B26:G26"/>
    <mergeCell ref="H26:I26"/>
    <mergeCell ref="B57:G57"/>
    <mergeCell ref="H57:I57"/>
    <mergeCell ref="B58:G58"/>
    <mergeCell ref="H58:I58"/>
    <mergeCell ref="D13:E13"/>
    <mergeCell ref="D14:E14"/>
    <mergeCell ref="D15:E15"/>
    <mergeCell ref="D16:E16"/>
    <mergeCell ref="D17:E17"/>
    <mergeCell ref="D18:E18"/>
    <mergeCell ref="A1:I1"/>
    <mergeCell ref="B3:I3"/>
    <mergeCell ref="B4:I4"/>
    <mergeCell ref="B5:I5"/>
    <mergeCell ref="D11:E11"/>
    <mergeCell ref="D12:E12"/>
    <mergeCell ref="A31:I31"/>
    <mergeCell ref="B33:I33"/>
    <mergeCell ref="B34:I34"/>
    <mergeCell ref="B35:I35"/>
    <mergeCell ref="D41:E41"/>
  </mergeCells>
  <hyperlinks>
    <hyperlink ref="B62" r:id="rId1"/>
    <hyperlink ref="B91" r:id="rId2"/>
    <hyperlink ref="B149" r:id="rId3"/>
    <hyperlink ref="B265" r:id="rId4"/>
    <hyperlink ref="B352" r:id="rId5"/>
    <hyperlink ref="B381" r:id="rId6"/>
    <hyperlink ref="B410" r:id="rId7"/>
    <hyperlink ref="B439" r:id="rId8"/>
    <hyperlink ref="B468" r:id="rId9"/>
    <hyperlink ref="B526" r:id="rId10"/>
    <hyperlink ref="B555" r:id="rId11"/>
    <hyperlink ref="B613" r:id="rId12"/>
    <hyperlink ref="B642" r:id="rId13"/>
    <hyperlink ref="B671" r:id="rId14"/>
    <hyperlink ref="B700" r:id="rId15"/>
    <hyperlink ref="B729" r:id="rId16"/>
    <hyperlink ref="B758" r:id="rId17"/>
    <hyperlink ref="B787" r:id="rId18"/>
    <hyperlink ref="B816" r:id="rId19"/>
    <hyperlink ref="B874" r:id="rId20"/>
    <hyperlink ref="B903" r:id="rId21"/>
    <hyperlink ref="B932" r:id="rId22"/>
    <hyperlink ref="B961" r:id="rId23"/>
    <hyperlink ref="B990" r:id="rId24"/>
    <hyperlink ref="B1019" r:id="rId25"/>
    <hyperlink ref="B1048" r:id="rId26"/>
    <hyperlink ref="B1077" r:id="rId27"/>
    <hyperlink ref="B1135" r:id="rId28"/>
    <hyperlink ref="B1164" r:id="rId29"/>
    <hyperlink ref="B1222" r:id="rId30"/>
    <hyperlink ref="B1280" r:id="rId31"/>
    <hyperlink ref="B1338" r:id="rId32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10"/>
  <sheetViews>
    <sheetView topLeftCell="E1" zoomScale="85" zoomScaleNormal="85" zoomScalePageLayoutView="55" workbookViewId="0">
      <pane ySplit="17" topLeftCell="A18" activePane="bottomLeft" state="frozen"/>
      <selection pane="bottomLeft" activeCell="J15" sqref="J15"/>
    </sheetView>
  </sheetViews>
  <sheetFormatPr defaultColWidth="8.85546875" defaultRowHeight="15" x14ac:dyDescent="0.25"/>
  <cols>
    <col min="1" max="3" width="8.85546875" style="77"/>
    <col min="4" max="4" width="12.28515625" style="77" bestFit="1" customWidth="1"/>
    <col min="5" max="5" width="3.42578125" style="77" bestFit="1" customWidth="1"/>
    <col min="6" max="6" width="4.28515625" style="77" bestFit="1" customWidth="1"/>
    <col min="7" max="7" width="10" style="77" bestFit="1" customWidth="1"/>
    <col min="8" max="9" width="10" style="77" customWidth="1"/>
    <col min="10" max="10" width="4.85546875" style="77" bestFit="1" customWidth="1"/>
    <col min="11" max="11" width="4.28515625" style="77" bestFit="1" customWidth="1"/>
    <col min="12" max="12" width="9" style="77" bestFit="1" customWidth="1"/>
    <col min="13" max="13" width="9" style="77" customWidth="1"/>
    <col min="14" max="14" width="10" style="77" bestFit="1" customWidth="1"/>
    <col min="15" max="16" width="11.85546875" style="77" bestFit="1" customWidth="1"/>
    <col min="17" max="17" width="12.28515625" style="77" bestFit="1" customWidth="1"/>
    <col min="18" max="18" width="5.7109375" style="77" bestFit="1" customWidth="1"/>
    <col min="19" max="19" width="6.85546875" style="77" bestFit="1" customWidth="1"/>
    <col min="20" max="20" width="12.28515625" style="77" bestFit="1" customWidth="1"/>
    <col min="21" max="21" width="5.28515625" style="77" bestFit="1" customWidth="1"/>
    <col min="22" max="23" width="6.42578125" style="77" bestFit="1" customWidth="1"/>
    <col min="24" max="24" width="4.28515625" style="77" bestFit="1" customWidth="1"/>
    <col min="25" max="25" width="4.85546875" style="77" bestFit="1" customWidth="1"/>
    <col min="26" max="26" width="6.42578125" style="77" bestFit="1" customWidth="1"/>
    <col min="27" max="27" width="7.42578125" style="77" bestFit="1" customWidth="1"/>
    <col min="28" max="28" width="8.85546875" style="77"/>
    <col min="29" max="29" width="9" style="77" bestFit="1" customWidth="1"/>
    <col min="30" max="30" width="10" style="77" bestFit="1" customWidth="1"/>
    <col min="31" max="16384" width="8.85546875" style="77"/>
  </cols>
  <sheetData>
    <row r="1" spans="1:42" ht="15" customHeight="1" x14ac:dyDescent="0.25">
      <c r="D1" s="870" t="s">
        <v>165</v>
      </c>
      <c r="E1" s="880"/>
      <c r="F1" s="880"/>
      <c r="G1" s="880"/>
      <c r="H1" s="880"/>
      <c r="I1" s="880"/>
      <c r="J1" s="880"/>
      <c r="K1" s="880"/>
      <c r="L1" s="880"/>
      <c r="M1" s="880"/>
      <c r="N1" s="881"/>
      <c r="Q1" s="842" t="s">
        <v>137</v>
      </c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  <c r="AE1" s="861"/>
      <c r="AF1" s="861"/>
      <c r="AG1" s="862"/>
      <c r="AH1" s="852" t="s">
        <v>73</v>
      </c>
      <c r="AI1" s="853"/>
      <c r="AJ1" s="854"/>
    </row>
    <row r="2" spans="1:42" ht="15" customHeight="1" x14ac:dyDescent="0.25">
      <c r="A2" s="867" t="s">
        <v>1</v>
      </c>
      <c r="B2" s="319"/>
      <c r="C2" s="319"/>
      <c r="D2" s="871"/>
      <c r="E2" s="882"/>
      <c r="F2" s="882"/>
      <c r="G2" s="882"/>
      <c r="H2" s="882"/>
      <c r="I2" s="882"/>
      <c r="J2" s="882"/>
      <c r="K2" s="882"/>
      <c r="L2" s="882"/>
      <c r="M2" s="882"/>
      <c r="N2" s="883"/>
      <c r="Q2" s="843"/>
      <c r="R2" s="863"/>
      <c r="S2" s="863"/>
      <c r="T2" s="863"/>
      <c r="U2" s="863"/>
      <c r="V2" s="863"/>
      <c r="W2" s="863"/>
      <c r="X2" s="863"/>
      <c r="Y2" s="863"/>
      <c r="Z2" s="863"/>
      <c r="AA2" s="863"/>
      <c r="AB2" s="863"/>
      <c r="AC2" s="863"/>
      <c r="AD2" s="863"/>
      <c r="AE2" s="863"/>
      <c r="AF2" s="863"/>
      <c r="AG2" s="864"/>
      <c r="AH2" s="855"/>
      <c r="AI2" s="856"/>
      <c r="AJ2" s="857"/>
    </row>
    <row r="3" spans="1:42" ht="15" customHeight="1" thickBot="1" x14ac:dyDescent="0.3">
      <c r="A3" s="867"/>
      <c r="B3" s="319"/>
      <c r="C3" s="319"/>
      <c r="D3" s="871"/>
      <c r="E3" s="882"/>
      <c r="F3" s="882"/>
      <c r="G3" s="882"/>
      <c r="H3" s="882"/>
      <c r="I3" s="882"/>
      <c r="J3" s="882"/>
      <c r="K3" s="882"/>
      <c r="L3" s="882"/>
      <c r="M3" s="882"/>
      <c r="N3" s="883"/>
      <c r="Q3" s="843"/>
      <c r="R3" s="863"/>
      <c r="S3" s="863"/>
      <c r="T3" s="863"/>
      <c r="U3" s="863"/>
      <c r="V3" s="863"/>
      <c r="W3" s="863"/>
      <c r="X3" s="863"/>
      <c r="Y3" s="863"/>
      <c r="Z3" s="863"/>
      <c r="AA3" s="863"/>
      <c r="AB3" s="863"/>
      <c r="AC3" s="863"/>
      <c r="AD3" s="863"/>
      <c r="AE3" s="863"/>
      <c r="AF3" s="863"/>
      <c r="AG3" s="864"/>
      <c r="AH3" s="855"/>
      <c r="AI3" s="856"/>
      <c r="AJ3" s="857"/>
    </row>
    <row r="4" spans="1:42" ht="15" customHeight="1" thickBot="1" x14ac:dyDescent="0.3">
      <c r="A4" s="867"/>
      <c r="B4" s="319"/>
      <c r="C4" s="319"/>
      <c r="D4" s="872"/>
      <c r="E4" s="884"/>
      <c r="F4" s="884"/>
      <c r="G4" s="884"/>
      <c r="H4" s="884"/>
      <c r="I4" s="884"/>
      <c r="J4" s="884"/>
      <c r="K4" s="884"/>
      <c r="L4" s="884"/>
      <c r="M4" s="884"/>
      <c r="N4" s="885"/>
      <c r="Q4" s="408"/>
      <c r="R4" s="327"/>
      <c r="S4" s="327"/>
      <c r="T4" s="327"/>
      <c r="U4" s="327"/>
      <c r="V4" s="328"/>
      <c r="W4" s="889" t="s">
        <v>171</v>
      </c>
      <c r="X4" s="890"/>
      <c r="Y4" s="890"/>
      <c r="Z4" s="891"/>
      <c r="AA4" s="889" t="s">
        <v>166</v>
      </c>
      <c r="AB4" s="891"/>
      <c r="AC4" s="326"/>
      <c r="AD4" s="326"/>
      <c r="AE4" s="326"/>
      <c r="AF4" s="326"/>
      <c r="AG4" s="420"/>
      <c r="AH4" s="855"/>
      <c r="AI4" s="856"/>
      <c r="AJ4" s="857"/>
      <c r="AK4" s="830" t="s">
        <v>189</v>
      </c>
      <c r="AL4" s="831"/>
    </row>
    <row r="5" spans="1:42" ht="29.25" customHeight="1" thickBot="1" x14ac:dyDescent="0.3">
      <c r="A5" s="319"/>
      <c r="B5" s="319"/>
      <c r="C5" s="319"/>
      <c r="D5" s="870" t="s">
        <v>159</v>
      </c>
      <c r="E5" s="880"/>
      <c r="F5" s="880"/>
      <c r="G5" s="881"/>
      <c r="H5" s="462"/>
      <c r="I5" s="462"/>
      <c r="J5" s="868" t="s">
        <v>160</v>
      </c>
      <c r="K5" s="869"/>
      <c r="L5" s="870" t="s">
        <v>163</v>
      </c>
      <c r="M5" s="873" t="s">
        <v>179</v>
      </c>
      <c r="N5" s="873" t="s">
        <v>164</v>
      </c>
      <c r="Q5" s="865" t="s">
        <v>152</v>
      </c>
      <c r="R5" s="866"/>
      <c r="S5" s="866"/>
      <c r="T5" s="865" t="s">
        <v>166</v>
      </c>
      <c r="U5" s="866"/>
      <c r="V5" s="898"/>
      <c r="W5" s="892" t="s">
        <v>120</v>
      </c>
      <c r="X5" s="893"/>
      <c r="Y5" s="892" t="s">
        <v>121</v>
      </c>
      <c r="Z5" s="893"/>
      <c r="AA5" s="226" t="s">
        <v>120</v>
      </c>
      <c r="AB5" s="226" t="s">
        <v>121</v>
      </c>
      <c r="AC5" s="842" t="s">
        <v>163</v>
      </c>
      <c r="AD5" s="845" t="s">
        <v>164</v>
      </c>
      <c r="AE5" s="845" t="s">
        <v>183</v>
      </c>
      <c r="AF5" s="842" t="s">
        <v>163</v>
      </c>
      <c r="AG5" s="845" t="s">
        <v>164</v>
      </c>
      <c r="AH5" s="858"/>
      <c r="AI5" s="859"/>
      <c r="AJ5" s="860"/>
      <c r="AK5" s="333" t="s">
        <v>187</v>
      </c>
      <c r="AL5" s="332" t="s">
        <v>188</v>
      </c>
      <c r="AM5" s="77" t="s">
        <v>187</v>
      </c>
      <c r="AN5" s="77" t="s">
        <v>188</v>
      </c>
      <c r="AO5" s="77" t="s">
        <v>190</v>
      </c>
      <c r="AP5" s="77" t="s">
        <v>191</v>
      </c>
    </row>
    <row r="6" spans="1:42" ht="16.5" customHeight="1" x14ac:dyDescent="0.25">
      <c r="D6" s="836" t="s">
        <v>51</v>
      </c>
      <c r="E6" s="838" t="s">
        <v>50</v>
      </c>
      <c r="F6" s="838" t="s">
        <v>49</v>
      </c>
      <c r="G6" s="878" t="s">
        <v>158</v>
      </c>
      <c r="H6" s="878" t="s">
        <v>532</v>
      </c>
      <c r="I6" s="734" t="s">
        <v>533</v>
      </c>
      <c r="J6" s="832" t="s">
        <v>161</v>
      </c>
      <c r="K6" s="834" t="s">
        <v>162</v>
      </c>
      <c r="L6" s="871"/>
      <c r="M6" s="874"/>
      <c r="N6" s="874"/>
      <c r="Q6" s="836" t="s">
        <v>51</v>
      </c>
      <c r="R6" s="838" t="s">
        <v>50</v>
      </c>
      <c r="S6" s="840" t="s">
        <v>49</v>
      </c>
      <c r="T6" s="836" t="s">
        <v>51</v>
      </c>
      <c r="U6" s="838" t="s">
        <v>50</v>
      </c>
      <c r="V6" s="848" t="s">
        <v>49</v>
      </c>
      <c r="W6" s="894" t="s">
        <v>50</v>
      </c>
      <c r="X6" s="895" t="s">
        <v>49</v>
      </c>
      <c r="Y6" s="897" t="s">
        <v>50</v>
      </c>
      <c r="Z6" s="895" t="s">
        <v>49</v>
      </c>
      <c r="AA6" s="897" t="s">
        <v>175</v>
      </c>
      <c r="AB6" s="895" t="s">
        <v>176</v>
      </c>
      <c r="AC6" s="843"/>
      <c r="AD6" s="846"/>
      <c r="AE6" s="846"/>
      <c r="AF6" s="843"/>
      <c r="AG6" s="846"/>
      <c r="AH6" s="851" t="s">
        <v>185</v>
      </c>
      <c r="AI6" s="851" t="s">
        <v>186</v>
      </c>
      <c r="AJ6" s="850" t="s">
        <v>176</v>
      </c>
      <c r="AK6" s="333"/>
      <c r="AL6" s="332"/>
    </row>
    <row r="7" spans="1:42" ht="15.75" customHeight="1" thickBot="1" x14ac:dyDescent="0.3">
      <c r="D7" s="876"/>
      <c r="E7" s="877"/>
      <c r="F7" s="877"/>
      <c r="G7" s="879"/>
      <c r="H7" s="879"/>
      <c r="I7" s="737"/>
      <c r="J7" s="833"/>
      <c r="K7" s="835"/>
      <c r="L7" s="872"/>
      <c r="M7" s="875"/>
      <c r="N7" s="875"/>
      <c r="Q7" s="837"/>
      <c r="R7" s="839"/>
      <c r="S7" s="841"/>
      <c r="T7" s="837"/>
      <c r="U7" s="839"/>
      <c r="V7" s="849"/>
      <c r="W7" s="876"/>
      <c r="X7" s="896"/>
      <c r="Y7" s="877"/>
      <c r="Z7" s="896"/>
      <c r="AA7" s="877"/>
      <c r="AB7" s="896"/>
      <c r="AC7" s="844"/>
      <c r="AD7" s="847"/>
      <c r="AE7" s="847"/>
      <c r="AF7" s="844"/>
      <c r="AG7" s="847"/>
      <c r="AH7" s="851"/>
      <c r="AI7" s="851"/>
      <c r="AJ7" s="850"/>
      <c r="AK7" s="333"/>
      <c r="AL7" s="332"/>
    </row>
    <row r="8" spans="1:42" x14ac:dyDescent="0.25">
      <c r="A8" s="77">
        <v>2009</v>
      </c>
      <c r="B8" s="77">
        <f>A8</f>
        <v>2009</v>
      </c>
      <c r="D8" s="311">
        <f>Azul!X11/1000000</f>
        <v>29.078454920427301</v>
      </c>
      <c r="E8" s="312">
        <f>D8</f>
        <v>29.078454920427301</v>
      </c>
      <c r="F8" s="312">
        <f t="shared" ref="F8:F15" si="0">D8</f>
        <v>29.078454920427301</v>
      </c>
      <c r="G8" s="313">
        <f t="shared" ref="G8:G15" si="1">F8</f>
        <v>29.078454920427301</v>
      </c>
      <c r="H8" s="315">
        <f>D8</f>
        <v>29.078454920427301</v>
      </c>
      <c r="I8" s="315">
        <f>H8</f>
        <v>29.078454920427301</v>
      </c>
      <c r="J8" s="315">
        <f>Azul!AH11/1000000</f>
        <v>1.7754767999999999</v>
      </c>
      <c r="K8" s="316">
        <f>Azul!AI11/1000000</f>
        <v>4.5727200000000003</v>
      </c>
      <c r="L8" s="315"/>
      <c r="M8" s="315">
        <f>SUM(G8:K8)</f>
        <v>93.583561561281897</v>
      </c>
      <c r="N8" s="316"/>
      <c r="P8" s="325"/>
      <c r="Q8" s="311">
        <f>Cinza!M11</f>
        <v>459.77499999999992</v>
      </c>
      <c r="R8" s="312"/>
      <c r="S8" s="312"/>
      <c r="T8" s="311"/>
      <c r="U8" s="312"/>
      <c r="V8" s="313"/>
      <c r="W8" s="315">
        <f t="shared" ref="W8:AB8" si="2">X20</f>
        <v>23.911982848193517</v>
      </c>
      <c r="X8" s="315">
        <f t="shared" si="2"/>
        <v>23.781432512348246</v>
      </c>
      <c r="Y8" s="315">
        <f t="shared" si="2"/>
        <v>21.650391791537963</v>
      </c>
      <c r="Z8" s="315">
        <f t="shared" si="2"/>
        <v>21.650391791537963</v>
      </c>
      <c r="AA8" s="315">
        <f t="shared" si="2"/>
        <v>9.3365312571003525</v>
      </c>
      <c r="AB8" s="316">
        <f t="shared" si="2"/>
        <v>5.8916672760469559</v>
      </c>
      <c r="AC8" s="311">
        <f t="shared" ref="AC8:AC17" si="3">SMALL(Q8:V8,1)+SMALL(W8:AB8,1)</f>
        <v>465.66666727604689</v>
      </c>
      <c r="AD8" s="313">
        <f t="shared" ref="AD8:AD17" si="4">LARGE(Q8:V8,1)+LARGE(W8:AB8,1)</f>
        <v>483.68698284819345</v>
      </c>
      <c r="AE8" s="315">
        <f>Q8+AVERAGE(W8:AB8)</f>
        <v>477.4787329127941</v>
      </c>
      <c r="AF8" s="98"/>
      <c r="AG8" s="409"/>
      <c r="AH8" s="314">
        <f>M8+AE8</f>
        <v>571.062294474076</v>
      </c>
      <c r="AI8" s="98"/>
      <c r="AJ8" s="318"/>
      <c r="AK8" s="314">
        <f t="shared" ref="AK8:AK15" si="5">M8</f>
        <v>93.583561561281897</v>
      </c>
      <c r="AL8" s="316">
        <f t="shared" ref="AL8:AL15" si="6">AE8</f>
        <v>477.4787329127941</v>
      </c>
      <c r="AM8" s="325">
        <f t="shared" ref="AM8:AM15" si="7">AK8</f>
        <v>93.583561561281897</v>
      </c>
      <c r="AN8" s="325">
        <f>AL8</f>
        <v>477.4787329127941</v>
      </c>
    </row>
    <row r="9" spans="1:42" x14ac:dyDescent="0.25">
      <c r="A9" s="77">
        <f>A8+1</f>
        <v>2010</v>
      </c>
      <c r="B9" s="77">
        <f t="shared" ref="B9:B15" si="8">A9</f>
        <v>2010</v>
      </c>
      <c r="D9" s="314">
        <f>Azul!X12/1000000</f>
        <v>28.772822953433771</v>
      </c>
      <c r="E9" s="315">
        <f t="shared" ref="E9:E15" si="9">F9</f>
        <v>28.772822953433771</v>
      </c>
      <c r="F9" s="315">
        <f t="shared" si="0"/>
        <v>28.772822953433771</v>
      </c>
      <c r="G9" s="316">
        <f t="shared" si="1"/>
        <v>28.772822953433771</v>
      </c>
      <c r="H9" s="315">
        <f t="shared" ref="H9:H15" si="10">D9</f>
        <v>28.772822953433771</v>
      </c>
      <c r="I9" s="315">
        <f t="shared" ref="I9:I15" si="11">H9</f>
        <v>28.772822953433771</v>
      </c>
      <c r="J9" s="315">
        <f>Azul!AH12/1000000</f>
        <v>1.5768</v>
      </c>
      <c r="K9" s="316">
        <f>Azul!AI12/1000000</f>
        <v>4.8250080000000004</v>
      </c>
      <c r="L9" s="315"/>
      <c r="M9" s="315">
        <f t="shared" ref="M9:M16" si="12">SUM(G9:K9)</f>
        <v>92.720276860301311</v>
      </c>
      <c r="N9" s="316"/>
      <c r="Q9" s="314">
        <f>Cinza!M12</f>
        <v>467.31599999999992</v>
      </c>
      <c r="R9" s="315"/>
      <c r="S9" s="315"/>
      <c r="T9" s="314"/>
      <c r="U9" s="315"/>
      <c r="V9" s="316"/>
      <c r="W9" s="315">
        <f t="shared" ref="W9:AB9" si="13">X27</f>
        <v>42.297329513808151</v>
      </c>
      <c r="X9" s="315">
        <f t="shared" si="13"/>
        <v>42.066424065085776</v>
      </c>
      <c r="Y9" s="315">
        <f t="shared" si="13"/>
        <v>38.297225976844921</v>
      </c>
      <c r="Z9" s="315">
        <f t="shared" si="13"/>
        <v>38.297225976844921</v>
      </c>
      <c r="AA9" s="315">
        <f t="shared" si="13"/>
        <v>16.517047611821972</v>
      </c>
      <c r="AB9" s="316">
        <f t="shared" si="13"/>
        <v>10.423636269175395</v>
      </c>
      <c r="AC9" s="314">
        <f t="shared" si="3"/>
        <v>477.73963626917532</v>
      </c>
      <c r="AD9" s="316">
        <f t="shared" si="4"/>
        <v>509.61332951380808</v>
      </c>
      <c r="AE9" s="315">
        <f t="shared" ref="AE9:AE15" si="14">Q9+AVERAGE(W9:AB9)</f>
        <v>498.63248156893007</v>
      </c>
      <c r="AF9" s="98"/>
      <c r="AG9" s="409"/>
      <c r="AH9" s="314">
        <f t="shared" ref="AH9:AH15" si="15">M9+AE9</f>
        <v>591.35275842923136</v>
      </c>
      <c r="AI9" s="98"/>
      <c r="AJ9" s="318"/>
      <c r="AK9" s="314">
        <f t="shared" si="5"/>
        <v>92.720276860301311</v>
      </c>
      <c r="AL9" s="316">
        <f t="shared" si="6"/>
        <v>498.63248156893007</v>
      </c>
      <c r="AM9" s="325">
        <f t="shared" si="7"/>
        <v>92.720276860301311</v>
      </c>
      <c r="AN9" s="325">
        <f t="shared" ref="AN9:AN15" si="16">AL9</f>
        <v>498.63248156893007</v>
      </c>
    </row>
    <row r="10" spans="1:42" x14ac:dyDescent="0.25">
      <c r="A10" s="77">
        <f t="shared" ref="A10:A15" si="17">A9+1</f>
        <v>2011</v>
      </c>
      <c r="B10" s="77">
        <f t="shared" si="8"/>
        <v>2011</v>
      </c>
      <c r="D10" s="314">
        <f>Azul!X13/1000000</f>
        <v>27.441742857142859</v>
      </c>
      <c r="E10" s="315">
        <f t="shared" si="9"/>
        <v>27.441742857142859</v>
      </c>
      <c r="F10" s="315">
        <f t="shared" si="0"/>
        <v>27.441742857142859</v>
      </c>
      <c r="G10" s="316">
        <f t="shared" si="1"/>
        <v>27.441742857142859</v>
      </c>
      <c r="H10" s="315">
        <f t="shared" si="10"/>
        <v>27.441742857142859</v>
      </c>
      <c r="I10" s="315">
        <f t="shared" si="11"/>
        <v>27.441742857142859</v>
      </c>
      <c r="J10" s="315">
        <f>Azul!AH13/1000000</f>
        <v>1.8921599999999998</v>
      </c>
      <c r="K10" s="316">
        <f>Azul!AI13/1000000</f>
        <v>5.0457599999999996</v>
      </c>
      <c r="L10" s="315"/>
      <c r="M10" s="315">
        <f t="shared" si="12"/>
        <v>89.263148571428587</v>
      </c>
      <c r="N10" s="316"/>
      <c r="Q10" s="314">
        <f>Cinza!M13</f>
        <v>559.84825000000001</v>
      </c>
      <c r="R10" s="315"/>
      <c r="S10" s="315"/>
      <c r="T10" s="314"/>
      <c r="U10" s="315"/>
      <c r="V10" s="316"/>
      <c r="W10" s="315">
        <f t="shared" ref="W10:AB15" si="18">X28</f>
        <v>43.162465223420085</v>
      </c>
      <c r="X10" s="315">
        <f t="shared" si="18"/>
        <v>42.926837592137737</v>
      </c>
      <c r="Y10" s="315">
        <f t="shared" si="18"/>
        <v>39.080556413763091</v>
      </c>
      <c r="Z10" s="315">
        <f t="shared" si="18"/>
        <v>39.080556413763091</v>
      </c>
      <c r="AA10" s="315">
        <f t="shared" si="18"/>
        <v>16.85494052631152</v>
      </c>
      <c r="AB10" s="316">
        <f t="shared" si="18"/>
        <v>10.636900452660342</v>
      </c>
      <c r="AC10" s="314">
        <f t="shared" si="3"/>
        <v>570.48515045266038</v>
      </c>
      <c r="AD10" s="316">
        <f t="shared" si="4"/>
        <v>603.01071522342011</v>
      </c>
      <c r="AE10" s="315">
        <f t="shared" si="14"/>
        <v>591.8052927703427</v>
      </c>
      <c r="AF10" s="98"/>
      <c r="AG10" s="409"/>
      <c r="AH10" s="314">
        <f t="shared" si="15"/>
        <v>681.06844134177129</v>
      </c>
      <c r="AI10" s="98"/>
      <c r="AJ10" s="318"/>
      <c r="AK10" s="314">
        <f t="shared" si="5"/>
        <v>89.263148571428587</v>
      </c>
      <c r="AL10" s="316">
        <f t="shared" si="6"/>
        <v>591.8052927703427</v>
      </c>
      <c r="AM10" s="325">
        <f t="shared" si="7"/>
        <v>89.263148571428587</v>
      </c>
      <c r="AN10" s="325">
        <f t="shared" si="16"/>
        <v>591.8052927703427</v>
      </c>
    </row>
    <row r="11" spans="1:42" x14ac:dyDescent="0.25">
      <c r="A11" s="77">
        <f t="shared" si="17"/>
        <v>2012</v>
      </c>
      <c r="B11" s="77">
        <f t="shared" si="8"/>
        <v>2012</v>
      </c>
      <c r="D11" s="314">
        <f>Azul!X14/1000000</f>
        <v>31.374383776428719</v>
      </c>
      <c r="E11" s="315">
        <f t="shared" si="9"/>
        <v>31.374383776428719</v>
      </c>
      <c r="F11" s="315">
        <f t="shared" si="0"/>
        <v>31.374383776428719</v>
      </c>
      <c r="G11" s="316">
        <f t="shared" si="1"/>
        <v>31.374383776428719</v>
      </c>
      <c r="H11" s="315">
        <f t="shared" si="10"/>
        <v>31.374383776428719</v>
      </c>
      <c r="I11" s="315">
        <f t="shared" si="11"/>
        <v>31.374383776428719</v>
      </c>
      <c r="J11" s="315">
        <f>Azul!AH14/1000000</f>
        <v>1.671408</v>
      </c>
      <c r="K11" s="316">
        <f>Azul!AI14/1000000</f>
        <v>4.9826879999999996</v>
      </c>
      <c r="L11" s="315"/>
      <c r="M11" s="315">
        <f t="shared" si="12"/>
        <v>100.77724732928615</v>
      </c>
      <c r="N11" s="316"/>
      <c r="Q11" s="314">
        <f>Cinza!M14</f>
        <v>814.96500000000003</v>
      </c>
      <c r="R11" s="315"/>
      <c r="S11" s="315"/>
      <c r="T11" s="314"/>
      <c r="U11" s="315"/>
      <c r="V11" s="316"/>
      <c r="W11" s="315">
        <f t="shared" si="18"/>
        <v>44.002585934334419</v>
      </c>
      <c r="X11" s="315">
        <f t="shared" si="18"/>
        <v>43.762372666655303</v>
      </c>
      <c r="Y11" s="315">
        <f t="shared" si="18"/>
        <v>39.841237322526823</v>
      </c>
      <c r="Z11" s="315">
        <f t="shared" si="18"/>
        <v>39.841237322526823</v>
      </c>
      <c r="AA11" s="315">
        <f t="shared" si="18"/>
        <v>17.183063977403094</v>
      </c>
      <c r="AB11" s="316">
        <f t="shared" si="18"/>
        <v>10.84399879173238</v>
      </c>
      <c r="AC11" s="314">
        <f t="shared" si="3"/>
        <v>825.80899879173239</v>
      </c>
      <c r="AD11" s="316">
        <f t="shared" si="4"/>
        <v>858.96758593433447</v>
      </c>
      <c r="AE11" s="315">
        <f t="shared" si="14"/>
        <v>847.54408266919654</v>
      </c>
      <c r="AF11" s="98"/>
      <c r="AG11" s="409"/>
      <c r="AH11" s="314">
        <f t="shared" si="15"/>
        <v>948.32132999848272</v>
      </c>
      <c r="AI11" s="98"/>
      <c r="AJ11" s="318"/>
      <c r="AK11" s="314">
        <f t="shared" si="5"/>
        <v>100.77724732928615</v>
      </c>
      <c r="AL11" s="316">
        <f t="shared" si="6"/>
        <v>847.54408266919654</v>
      </c>
      <c r="AM11" s="325">
        <f t="shared" si="7"/>
        <v>100.77724732928615</v>
      </c>
      <c r="AN11" s="325">
        <f t="shared" si="16"/>
        <v>847.54408266919654</v>
      </c>
    </row>
    <row r="12" spans="1:42" x14ac:dyDescent="0.25">
      <c r="A12" s="77">
        <f t="shared" si="17"/>
        <v>2013</v>
      </c>
      <c r="B12" s="77">
        <f t="shared" si="8"/>
        <v>2013</v>
      </c>
      <c r="D12" s="314">
        <f>Azul!X15/1000000</f>
        <v>30.191448826031859</v>
      </c>
      <c r="E12" s="315">
        <f t="shared" si="9"/>
        <v>30.191448826031859</v>
      </c>
      <c r="F12" s="315">
        <f t="shared" si="0"/>
        <v>30.191448826031859</v>
      </c>
      <c r="G12" s="316">
        <f t="shared" si="1"/>
        <v>30.191448826031859</v>
      </c>
      <c r="H12" s="315">
        <f t="shared" si="10"/>
        <v>30.191448826031859</v>
      </c>
      <c r="I12" s="315">
        <f t="shared" si="11"/>
        <v>30.191448826031859</v>
      </c>
      <c r="J12" s="315">
        <f>Azul!AH15/1000000</f>
        <v>1.7029439999999998</v>
      </c>
      <c r="K12" s="316">
        <f>Azul!AI15/1000000</f>
        <v>3.6897120000000005</v>
      </c>
      <c r="L12" s="315"/>
      <c r="M12" s="315">
        <f t="shared" si="12"/>
        <v>95.96700247809558</v>
      </c>
      <c r="N12" s="316"/>
      <c r="Q12" s="314">
        <f>Cinza!M15</f>
        <v>558.74874999999997</v>
      </c>
      <c r="R12" s="315"/>
      <c r="S12" s="315"/>
      <c r="T12" s="314"/>
      <c r="U12" s="315"/>
      <c r="V12" s="316"/>
      <c r="W12" s="315">
        <f t="shared" si="18"/>
        <v>108.10331147511576</v>
      </c>
      <c r="X12" s="315">
        <f t="shared" si="18"/>
        <v>107.51322791754627</v>
      </c>
      <c r="Y12" s="315">
        <f t="shared" si="18"/>
        <v>97.880939931861903</v>
      </c>
      <c r="Z12" s="315">
        <f t="shared" si="18"/>
        <v>97.880939931861903</v>
      </c>
      <c r="AA12" s="315">
        <f t="shared" si="18"/>
        <v>42.21965052192315</v>
      </c>
      <c r="AB12" s="316">
        <f t="shared" si="18"/>
        <v>26.646502842077481</v>
      </c>
      <c r="AC12" s="314">
        <f t="shared" si="3"/>
        <v>585.39525284207741</v>
      </c>
      <c r="AD12" s="316">
        <f t="shared" si="4"/>
        <v>666.85206147511576</v>
      </c>
      <c r="AE12" s="315">
        <f t="shared" si="14"/>
        <v>638.78951210339778</v>
      </c>
      <c r="AF12" s="98"/>
      <c r="AG12" s="409"/>
      <c r="AH12" s="314">
        <f t="shared" si="15"/>
        <v>734.75651458149332</v>
      </c>
      <c r="AI12" s="98"/>
      <c r="AJ12" s="318"/>
      <c r="AK12" s="314">
        <f t="shared" si="5"/>
        <v>95.96700247809558</v>
      </c>
      <c r="AL12" s="316">
        <f t="shared" si="6"/>
        <v>638.78951210339778</v>
      </c>
      <c r="AM12" s="325">
        <f t="shared" si="7"/>
        <v>95.96700247809558</v>
      </c>
      <c r="AN12" s="325">
        <f t="shared" si="16"/>
        <v>638.78951210339778</v>
      </c>
    </row>
    <row r="13" spans="1:42" x14ac:dyDescent="0.25">
      <c r="A13" s="77">
        <f t="shared" si="17"/>
        <v>2014</v>
      </c>
      <c r="B13" s="77">
        <f t="shared" si="8"/>
        <v>2014</v>
      </c>
      <c r="D13" s="314">
        <f>Azul!X16/1000000</f>
        <v>26.158523132530124</v>
      </c>
      <c r="E13" s="315">
        <f t="shared" si="9"/>
        <v>26.158523132530124</v>
      </c>
      <c r="F13" s="315">
        <f t="shared" si="0"/>
        <v>26.158523132530124</v>
      </c>
      <c r="G13" s="316">
        <f t="shared" si="1"/>
        <v>26.158523132530124</v>
      </c>
      <c r="H13" s="315">
        <f t="shared" si="10"/>
        <v>26.158523132530124</v>
      </c>
      <c r="I13" s="315">
        <f t="shared" si="11"/>
        <v>26.158523132530124</v>
      </c>
      <c r="J13" s="315">
        <f>Azul!AH16/1000000</f>
        <v>1.1983680000000001</v>
      </c>
      <c r="K13" s="316">
        <f>Azul!AI16/1000000</f>
        <v>4.0050719999999993</v>
      </c>
      <c r="L13" s="315"/>
      <c r="M13" s="315">
        <f t="shared" si="12"/>
        <v>83.679009397590377</v>
      </c>
      <c r="N13" s="316"/>
      <c r="Q13" s="314">
        <f>Cinza!M16</f>
        <v>834.20050000000003</v>
      </c>
      <c r="R13" s="315"/>
      <c r="S13" s="315"/>
      <c r="T13" s="314"/>
      <c r="U13" s="315"/>
      <c r="V13" s="316"/>
      <c r="W13" s="315">
        <f t="shared" ref="W13:AB13" si="19">X31</f>
        <v>110.40180915468301</v>
      </c>
      <c r="X13" s="315">
        <f t="shared" si="19"/>
        <v>109.79918034584168</v>
      </c>
      <c r="Y13" s="315">
        <f t="shared" si="19"/>
        <v>99.962108235016643</v>
      </c>
      <c r="Z13" s="315">
        <f t="shared" si="19"/>
        <v>99.962108235016643</v>
      </c>
      <c r="AA13" s="315">
        <f t="shared" si="19"/>
        <v>43.11742415906172</v>
      </c>
      <c r="AB13" s="316">
        <f t="shared" si="19"/>
        <v>27.213165975070336</v>
      </c>
      <c r="AC13" s="314">
        <f t="shared" si="3"/>
        <v>861.41366597507033</v>
      </c>
      <c r="AD13" s="316">
        <f t="shared" si="4"/>
        <v>944.6023091546831</v>
      </c>
      <c r="AE13" s="315">
        <f t="shared" si="14"/>
        <v>915.94313268411508</v>
      </c>
      <c r="AF13" s="98"/>
      <c r="AG13" s="409"/>
      <c r="AH13" s="314">
        <f t="shared" si="15"/>
        <v>999.62214208170542</v>
      </c>
      <c r="AI13" s="98"/>
      <c r="AJ13" s="318"/>
      <c r="AK13" s="314">
        <f t="shared" si="5"/>
        <v>83.679009397590377</v>
      </c>
      <c r="AL13" s="316">
        <f t="shared" si="6"/>
        <v>915.94313268411508</v>
      </c>
      <c r="AM13" s="325">
        <f t="shared" si="7"/>
        <v>83.679009397590377</v>
      </c>
      <c r="AN13" s="325">
        <f t="shared" si="16"/>
        <v>915.94313268411508</v>
      </c>
    </row>
    <row r="14" spans="1:42" ht="15.75" thickBot="1" x14ac:dyDescent="0.3">
      <c r="A14" s="77">
        <f t="shared" si="17"/>
        <v>2015</v>
      </c>
      <c r="B14" s="77">
        <f t="shared" si="8"/>
        <v>2015</v>
      </c>
      <c r="D14" s="314">
        <f>Azul!X17/1000000</f>
        <v>28.722076751375852</v>
      </c>
      <c r="E14" s="315">
        <f t="shared" si="9"/>
        <v>28.722076751375852</v>
      </c>
      <c r="F14" s="315">
        <f t="shared" si="0"/>
        <v>28.722076751375852</v>
      </c>
      <c r="G14" s="316">
        <f t="shared" si="1"/>
        <v>28.722076751375852</v>
      </c>
      <c r="H14" s="315">
        <f t="shared" si="10"/>
        <v>28.722076751375852</v>
      </c>
      <c r="I14" s="315">
        <f t="shared" si="11"/>
        <v>28.722076751375852</v>
      </c>
      <c r="J14" s="315">
        <f>Azul!AH17/1000000</f>
        <v>1.0722240000000003</v>
      </c>
      <c r="K14" s="316">
        <f>Azul!AI17/1000000</f>
        <v>2.8697759999999999</v>
      </c>
      <c r="L14" s="315"/>
      <c r="M14" s="315">
        <f t="shared" si="12"/>
        <v>90.108230254127562</v>
      </c>
      <c r="N14" s="316"/>
      <c r="Q14" s="314">
        <f>Cinza!M17</f>
        <v>916.21671249999997</v>
      </c>
      <c r="R14" s="315"/>
      <c r="S14" s="315"/>
      <c r="T14" s="314"/>
      <c r="U14" s="315"/>
      <c r="V14" s="316"/>
      <c r="W14" s="315">
        <f t="shared" si="18"/>
        <v>112.65964055637744</v>
      </c>
      <c r="X14" s="315">
        <f t="shared" si="18"/>
        <v>112.04468846501319</v>
      </c>
      <c r="Y14" s="315">
        <f t="shared" si="18"/>
        <v>102.00645556168287</v>
      </c>
      <c r="Z14" s="315">
        <f t="shared" si="18"/>
        <v>102.00645556168287</v>
      </c>
      <c r="AA14" s="315">
        <f t="shared" si="18"/>
        <v>43.99931486621356</v>
      </c>
      <c r="AB14" s="316">
        <f t="shared" si="18"/>
        <v>27.769804430950845</v>
      </c>
      <c r="AC14" s="314">
        <f t="shared" si="3"/>
        <v>943.98651693095087</v>
      </c>
      <c r="AD14" s="316">
        <f t="shared" si="4"/>
        <v>1028.8763530563774</v>
      </c>
      <c r="AE14" s="315">
        <f t="shared" si="14"/>
        <v>999.63110574032009</v>
      </c>
      <c r="AF14" s="98"/>
      <c r="AG14" s="409"/>
      <c r="AH14" s="314">
        <f t="shared" si="15"/>
        <v>1089.7393359944476</v>
      </c>
      <c r="AI14" s="98"/>
      <c r="AJ14" s="318"/>
      <c r="AK14" s="314">
        <f t="shared" si="5"/>
        <v>90.108230254127562</v>
      </c>
      <c r="AL14" s="316">
        <f t="shared" si="6"/>
        <v>999.63110574032009</v>
      </c>
      <c r="AM14" s="325">
        <f t="shared" si="7"/>
        <v>90.108230254127562</v>
      </c>
      <c r="AN14" s="325">
        <f t="shared" si="16"/>
        <v>999.63110574032009</v>
      </c>
    </row>
    <row r="15" spans="1:42" x14ac:dyDescent="0.25">
      <c r="A15" s="77">
        <f t="shared" si="17"/>
        <v>2016</v>
      </c>
      <c r="B15" s="77">
        <f t="shared" si="8"/>
        <v>2016</v>
      </c>
      <c r="D15" s="314">
        <f>Azul!X18/1000000</f>
        <v>33.813143863193339</v>
      </c>
      <c r="E15" s="315">
        <f t="shared" si="9"/>
        <v>33.813143863193339</v>
      </c>
      <c r="F15" s="315">
        <f t="shared" si="0"/>
        <v>33.813143863193339</v>
      </c>
      <c r="G15" s="316">
        <f t="shared" si="1"/>
        <v>33.813143863193339</v>
      </c>
      <c r="H15" s="315">
        <f t="shared" si="10"/>
        <v>33.813143863193339</v>
      </c>
      <c r="I15" s="315">
        <f t="shared" si="11"/>
        <v>33.813143863193339</v>
      </c>
      <c r="J15" s="316">
        <f>(J16-J14)/(A16-A14)*(A15-A14)+J14</f>
        <v>1.1050412025600003</v>
      </c>
      <c r="K15" s="316">
        <f>(K16-K14)/(A16-A14)*(A15-A14)+K14</f>
        <v>2.9240147664</v>
      </c>
      <c r="L15" s="315"/>
      <c r="M15" s="315">
        <f t="shared" si="12"/>
        <v>105.46848755854002</v>
      </c>
      <c r="N15" s="316"/>
      <c r="Q15" s="311">
        <f>Cinza!M18</f>
        <v>929.33313750000002</v>
      </c>
      <c r="R15" s="312">
        <f>Q15</f>
        <v>929.33313750000002</v>
      </c>
      <c r="S15" s="312">
        <f>Q15</f>
        <v>929.33313750000002</v>
      </c>
      <c r="T15" s="311">
        <f>Q15</f>
        <v>929.33313750000002</v>
      </c>
      <c r="U15" s="312">
        <f>T15</f>
        <v>929.33313750000002</v>
      </c>
      <c r="V15" s="313">
        <f>U15</f>
        <v>929.33313750000002</v>
      </c>
      <c r="W15" s="315">
        <f t="shared" si="18"/>
        <v>114.88575870601821</v>
      </c>
      <c r="X15" s="315">
        <f t="shared" si="18"/>
        <v>114.25865643424338</v>
      </c>
      <c r="Y15" s="315">
        <f>X15</f>
        <v>114.25865643424338</v>
      </c>
      <c r="Z15" s="315">
        <f>Y15</f>
        <v>114.25865643424338</v>
      </c>
      <c r="AA15" s="315">
        <f>W15</f>
        <v>114.88575870601821</v>
      </c>
      <c r="AB15" s="316">
        <f>X15</f>
        <v>114.25865643424338</v>
      </c>
      <c r="AC15" s="314">
        <f t="shared" si="3"/>
        <v>1043.5917939342435</v>
      </c>
      <c r="AD15" s="316">
        <f t="shared" si="4"/>
        <v>1044.2188962060181</v>
      </c>
      <c r="AE15" s="315">
        <f t="shared" si="14"/>
        <v>1043.800828024835</v>
      </c>
      <c r="AF15" s="98"/>
      <c r="AG15" s="409"/>
      <c r="AH15" s="314">
        <f t="shared" si="15"/>
        <v>1149.2693155833751</v>
      </c>
      <c r="AI15" s="98"/>
      <c r="AJ15" s="318"/>
      <c r="AK15" s="314">
        <f t="shared" si="5"/>
        <v>105.46848755854002</v>
      </c>
      <c r="AL15" s="316">
        <f t="shared" si="6"/>
        <v>1043.800828024835</v>
      </c>
      <c r="AM15" s="325">
        <f t="shared" si="7"/>
        <v>105.46848755854002</v>
      </c>
      <c r="AN15" s="325">
        <f t="shared" si="16"/>
        <v>1043.800828024835</v>
      </c>
    </row>
    <row r="16" spans="1:42" x14ac:dyDescent="0.25">
      <c r="A16" s="77">
        <v>2030</v>
      </c>
      <c r="C16" s="77">
        <f>A16</f>
        <v>2030</v>
      </c>
      <c r="D16" s="314">
        <f>Azul!X21/1000000</f>
        <v>34.26269158792136</v>
      </c>
      <c r="E16" s="315">
        <f>Azul!AC21/1000000</f>
        <v>31.330724605591247</v>
      </c>
      <c r="F16" s="315">
        <f>Azul!AB21/1000000</f>
        <v>35.699948649728398</v>
      </c>
      <c r="G16" s="316">
        <f>Azul!Y21/1000000</f>
        <v>33.735697886043624</v>
      </c>
      <c r="H16" s="315">
        <f>Azul!AA21/1000000</f>
        <v>22.949519339702007</v>
      </c>
      <c r="I16" s="315">
        <f>Azul!Z21/1000000</f>
        <v>44.521876432385227</v>
      </c>
      <c r="J16" s="315">
        <f>Azul!AH21/1000000</f>
        <v>1.5644820384</v>
      </c>
      <c r="K16" s="316">
        <f>Azul!AI21/1000000</f>
        <v>3.6833574960000002</v>
      </c>
      <c r="L16" s="315">
        <f>J16+K16+SMALL(D16:G16,1)</f>
        <v>36.578564139991244</v>
      </c>
      <c r="M16" s="315">
        <f t="shared" si="12"/>
        <v>106.45493319253086</v>
      </c>
      <c r="N16" s="316">
        <f>J16+K16+LARGE(D16:G16,1)</f>
        <v>40.947788184128399</v>
      </c>
      <c r="Q16" s="314">
        <f>Cinza!CG21</f>
        <v>842.24194027727344</v>
      </c>
      <c r="R16" s="315">
        <f>Cinza!CH21</f>
        <v>795.51481893312337</v>
      </c>
      <c r="S16" s="315">
        <f>Cinza!CI21</f>
        <v>1013.8631575598001</v>
      </c>
      <c r="T16" s="314">
        <f>Cinza!BP21</f>
        <v>921.943027709219</v>
      </c>
      <c r="U16" s="315">
        <f>Cinza!BR21</f>
        <v>870.7941337061734</v>
      </c>
      <c r="V16" s="316">
        <f>Cinza!BS21</f>
        <v>1109.8047063006525</v>
      </c>
      <c r="W16" s="315">
        <f t="shared" ref="W16:AB16" si="20">X47</f>
        <v>133.3916706250894</v>
      </c>
      <c r="X16" s="315">
        <f t="shared" si="20"/>
        <v>132.61257962691212</v>
      </c>
      <c r="Y16" s="315">
        <f t="shared" si="20"/>
        <v>119.98036373434373</v>
      </c>
      <c r="Z16" s="315">
        <f t="shared" si="20"/>
        <v>120.73180764951546</v>
      </c>
      <c r="AA16" s="315">
        <f t="shared" si="20"/>
        <v>55.681824292469351</v>
      </c>
      <c r="AB16" s="316">
        <f t="shared" si="20"/>
        <v>34.756929615146547</v>
      </c>
      <c r="AC16" s="314">
        <f t="shared" si="3"/>
        <v>830.2717485482699</v>
      </c>
      <c r="AD16" s="316">
        <f t="shared" si="4"/>
        <v>1243.1963769257418</v>
      </c>
      <c r="AE16" s="98"/>
      <c r="AF16" s="315">
        <f>AC16</f>
        <v>830.2717485482699</v>
      </c>
      <c r="AG16" s="316">
        <f>AD16</f>
        <v>1243.1963769257418</v>
      </c>
      <c r="AH16" s="314"/>
      <c r="AI16" s="315">
        <f>AF16+L16</f>
        <v>866.85031268826117</v>
      </c>
      <c r="AJ16" s="316">
        <f>AG16+M16</f>
        <v>1349.6513101182727</v>
      </c>
      <c r="AK16" s="333">
        <f>(L16+N16)/2</f>
        <v>38.763176162059821</v>
      </c>
      <c r="AL16" s="316">
        <f>AVERAGE(AF16:AG16)</f>
        <v>1036.7340627370058</v>
      </c>
      <c r="AO16" s="325">
        <f>AI16</f>
        <v>866.85031268826117</v>
      </c>
      <c r="AP16" s="325">
        <f>AJ16-AI16</f>
        <v>482.80099743001153</v>
      </c>
    </row>
    <row r="17" spans="1:42" ht="15.75" thickBot="1" x14ac:dyDescent="0.3">
      <c r="A17" s="77">
        <v>2050</v>
      </c>
      <c r="C17" s="77">
        <f>A17</f>
        <v>2050</v>
      </c>
      <c r="D17" s="78">
        <f>Azul!X22/1000000</f>
        <v>32.635938856729382</v>
      </c>
      <c r="E17" s="79">
        <f>Azul!AC22/1000000</f>
        <v>29.84317825531161</v>
      </c>
      <c r="F17" s="79">
        <f>Azul!AB22/1000000</f>
        <v>34.004956625522333</v>
      </c>
      <c r="G17" s="80">
        <f>Azul!Y22/1000000</f>
        <v>13.245200630921316</v>
      </c>
      <c r="H17" s="315">
        <f>Azul!AA22/1000000</f>
        <v>9.7940188213434958</v>
      </c>
      <c r="I17" s="315">
        <f>Azul!Z22/1000000</f>
        <v>16.696382440499132</v>
      </c>
      <c r="J17" s="79">
        <f>Azul!AH22/1000000</f>
        <v>2.7948590784000005</v>
      </c>
      <c r="K17" s="80">
        <f>Azul!AI22/1000000</f>
        <v>5.9042771423999989</v>
      </c>
      <c r="L17" s="79">
        <f>J17+K17+SMALL(D17:G17,1)</f>
        <v>21.944336851721317</v>
      </c>
      <c r="M17" s="79"/>
      <c r="N17" s="80">
        <f>J17+K17+LARGE(D17:G17,1)</f>
        <v>42.704092846322332</v>
      </c>
      <c r="Q17" s="78">
        <f>Cinza!CG22</f>
        <v>875.4449433927922</v>
      </c>
      <c r="R17" s="79">
        <f>Cinza!CH22</f>
        <v>826.81701068115672</v>
      </c>
      <c r="S17" s="79">
        <f>Cinza!CI22</f>
        <v>1053.7241073585951</v>
      </c>
      <c r="T17" s="78">
        <f>Cinza!BP22</f>
        <v>909.46822340590688</v>
      </c>
      <c r="U17" s="79">
        <f>Cinza!BR22</f>
        <v>858.95041539875047</v>
      </c>
      <c r="V17" s="80">
        <f>Cinza!BS22</f>
        <v>1094.6760263019949</v>
      </c>
      <c r="W17" s="79">
        <f t="shared" ref="W17:AB17" si="21">X67</f>
        <v>126.34423879611305</v>
      </c>
      <c r="X17" s="79">
        <f t="shared" si="21"/>
        <v>127.3961673082364</v>
      </c>
      <c r="Y17" s="79">
        <f t="shared" si="21"/>
        <v>115.26080986708342</v>
      </c>
      <c r="Z17" s="79">
        <f t="shared" si="21"/>
        <v>115.98269744760972</v>
      </c>
      <c r="AA17" s="79">
        <f t="shared" si="21"/>
        <v>62.949657873735468</v>
      </c>
      <c r="AB17" s="80">
        <f t="shared" si="21"/>
        <v>39.692812696299875</v>
      </c>
      <c r="AC17" s="78">
        <f t="shared" si="3"/>
        <v>866.50982337745654</v>
      </c>
      <c r="AD17" s="80">
        <f t="shared" si="4"/>
        <v>1222.0721936102314</v>
      </c>
      <c r="AE17" s="203"/>
      <c r="AF17" s="79">
        <f>AC17</f>
        <v>866.50982337745654</v>
      </c>
      <c r="AG17" s="80">
        <f>AD17</f>
        <v>1222.0721936102314</v>
      </c>
      <c r="AH17" s="202"/>
      <c r="AI17" s="79">
        <f>AF17+L17</f>
        <v>888.45416022917789</v>
      </c>
      <c r="AJ17" s="80">
        <f>AG17+M17</f>
        <v>1222.0721936102314</v>
      </c>
      <c r="AK17" s="202">
        <f>(L17+N17)/2</f>
        <v>32.324214849021828</v>
      </c>
      <c r="AL17" s="80">
        <f>AVERAGE(AF17:AG17)</f>
        <v>1044.2910084938439</v>
      </c>
      <c r="AO17" s="325">
        <f>AI17</f>
        <v>888.45416022917789</v>
      </c>
      <c r="AP17" s="325">
        <f>AJ17-AI17</f>
        <v>333.61803338105346</v>
      </c>
    </row>
    <row r="18" spans="1:42" ht="15.75" thickBot="1" x14ac:dyDescent="0.3">
      <c r="W18" s="419"/>
      <c r="X18" s="887" t="s">
        <v>171</v>
      </c>
      <c r="Y18" s="887"/>
      <c r="Z18" s="887"/>
      <c r="AA18" s="888"/>
      <c r="AB18" s="851" t="s">
        <v>151</v>
      </c>
      <c r="AC18" s="886"/>
    </row>
    <row r="19" spans="1:42" ht="15.75" thickBot="1" x14ac:dyDescent="0.3">
      <c r="Q19" s="215">
        <f t="shared" ref="Q19:S20" si="22">(T16-Q16)/Q16</f>
        <v>9.46296825419395E-2</v>
      </c>
      <c r="R19" s="216">
        <f t="shared" si="22"/>
        <v>9.4629682541939611E-2</v>
      </c>
      <c r="S19" s="217">
        <f t="shared" si="22"/>
        <v>9.4629682541939569E-2</v>
      </c>
      <c r="W19" s="310"/>
      <c r="X19" s="892" t="s">
        <v>131</v>
      </c>
      <c r="Y19" s="893"/>
      <c r="Z19" s="892" t="s">
        <v>132</v>
      </c>
      <c r="AA19" s="893"/>
      <c r="AB19" s="226" t="s">
        <v>120</v>
      </c>
      <c r="AC19" s="226" t="s">
        <v>121</v>
      </c>
    </row>
    <row r="20" spans="1:42" ht="15.75" thickBot="1" x14ac:dyDescent="0.3">
      <c r="Q20" s="218">
        <f t="shared" si="22"/>
        <v>3.8863985987807818E-2</v>
      </c>
      <c r="R20" s="219">
        <f t="shared" si="22"/>
        <v>3.8863985987807971E-2</v>
      </c>
      <c r="S20" s="220">
        <f t="shared" si="22"/>
        <v>3.8863985987807811E-2</v>
      </c>
      <c r="W20" s="317">
        <v>2003</v>
      </c>
      <c r="X20" s="311">
        <f>Cinza!DP11</f>
        <v>23.911982848193517</v>
      </c>
      <c r="Y20" s="313">
        <f>Cinza!DU11</f>
        <v>23.781432512348246</v>
      </c>
      <c r="Z20" s="312">
        <f>Cinza!DZ11</f>
        <v>21.650391791537963</v>
      </c>
      <c r="AA20" s="313">
        <f>Cinza!EE11</f>
        <v>21.650391791537963</v>
      </c>
      <c r="AB20" s="314">
        <f>Cinza!FL11</f>
        <v>9.3365312571003525</v>
      </c>
      <c r="AC20" s="316">
        <f>Cinza!FR11</f>
        <v>5.8916672760469559</v>
      </c>
    </row>
    <row r="21" spans="1:42" ht="15.75" thickBot="1" x14ac:dyDescent="0.3">
      <c r="W21" s="192">
        <f>W20+1</f>
        <v>2004</v>
      </c>
      <c r="X21" s="314">
        <f>Cinza!DP12</f>
        <v>37.852065488472043</v>
      </c>
      <c r="Y21" s="316">
        <f>Cinza!DU12</f>
        <v>37.645423801971191</v>
      </c>
      <c r="Z21" s="315">
        <f>Cinza!DZ12</f>
        <v>34.272297980514004</v>
      </c>
      <c r="AA21" s="316">
        <f>Cinza!EE12</f>
        <v>34.272297980514004</v>
      </c>
      <c r="AB21" s="314">
        <f>Cinza!FL12</f>
        <v>14.780886804886773</v>
      </c>
      <c r="AC21" s="316">
        <f>Cinza!FR12</f>
        <v>9.3278468802425838</v>
      </c>
    </row>
    <row r="22" spans="1:42" x14ac:dyDescent="0.25">
      <c r="A22" s="899" t="s">
        <v>177</v>
      </c>
      <c r="B22" s="900"/>
      <c r="C22" s="900"/>
      <c r="W22" s="192">
        <f t="shared" ref="W22:W67" si="23">W21+1</f>
        <v>2005</v>
      </c>
      <c r="X22" s="314">
        <f>Cinza!DP13</f>
        <v>39.178852629677834</v>
      </c>
      <c r="Y22" s="316">
        <f>Cinza!DU13</f>
        <v>38.964968866881591</v>
      </c>
      <c r="Z22" s="315">
        <f>Cinza!DZ13</f>
        <v>35.4736262025176</v>
      </c>
      <c r="AA22" s="316">
        <f>Cinza!EE13</f>
        <v>35.4736262025176</v>
      </c>
      <c r="AB22" s="314">
        <f>Cinza!FL13</f>
        <v>15.299080499989055</v>
      </c>
      <c r="AC22" s="316">
        <f>Cinza!FR13</f>
        <v>9.6549074741393177</v>
      </c>
    </row>
    <row r="23" spans="1:42" x14ac:dyDescent="0.25">
      <c r="A23" s="901"/>
      <c r="B23" s="902"/>
      <c r="C23" s="902"/>
      <c r="W23" s="192">
        <f t="shared" si="23"/>
        <v>2006</v>
      </c>
      <c r="X23" s="314">
        <f>Cinza!DP14</f>
        <v>40.983453422482832</v>
      </c>
      <c r="Y23" s="316">
        <f>Cinza!DU14</f>
        <v>40.759719535668282</v>
      </c>
      <c r="Z23" s="315">
        <f>Cinza!DZ14</f>
        <v>37.107587257632858</v>
      </c>
      <c r="AA23" s="316">
        <f>Cinza!EE14</f>
        <v>37.107587257632858</v>
      </c>
      <c r="AB23" s="314">
        <f>Cinza!FL14</f>
        <v>16.003892941766136</v>
      </c>
      <c r="AC23" s="316">
        <f>Cinza!FR14</f>
        <v>10.099754535424744</v>
      </c>
    </row>
    <row r="24" spans="1:42" x14ac:dyDescent="0.25">
      <c r="A24" s="901"/>
      <c r="B24" s="902"/>
      <c r="C24" s="902"/>
      <c r="W24" s="192">
        <f t="shared" si="23"/>
        <v>2007</v>
      </c>
      <c r="X24" s="314">
        <f>Cinza!DP15</f>
        <v>42.828684239513336</v>
      </c>
      <c r="Y24" s="316">
        <f>Cinza!DU15</f>
        <v>42.594878488919093</v>
      </c>
      <c r="Z24" s="315">
        <f>Cinza!DZ15</f>
        <v>38.778336989826698</v>
      </c>
      <c r="AA24" s="316">
        <f>Cinza!EE15</f>
        <v>38.778336989826698</v>
      </c>
      <c r="AB24" s="314">
        <f>Cinza!FL15</f>
        <v>16.724576829227821</v>
      </c>
      <c r="AC24" s="316">
        <f>Cinza!FR15</f>
        <v>10.554620190336573</v>
      </c>
    </row>
    <row r="25" spans="1:42" x14ac:dyDescent="0.25">
      <c r="A25" s="901"/>
      <c r="B25" s="902"/>
      <c r="C25" s="902"/>
      <c r="W25" s="192">
        <f t="shared" si="23"/>
        <v>2008</v>
      </c>
      <c r="X25" s="314">
        <f>Cinza!DP16</f>
        <v>40.07607427305215</v>
      </c>
      <c r="Y25" s="316">
        <f>Cinza!DU16</f>
        <v>39.857293165716918</v>
      </c>
      <c r="Z25" s="315">
        <f>Cinza!DZ16</f>
        <v>36.286008145440398</v>
      </c>
      <c r="AA25" s="316">
        <f>Cinza!EE16</f>
        <v>36.286008145440398</v>
      </c>
      <c r="AB25" s="314">
        <f>Cinza!FL16</f>
        <v>15.649502790167022</v>
      </c>
      <c r="AC25" s="316">
        <f>Cinza!FR16</f>
        <v>9.8760786805787273</v>
      </c>
    </row>
    <row r="26" spans="1:42" x14ac:dyDescent="0.25">
      <c r="A26" s="901"/>
      <c r="B26" s="902"/>
      <c r="C26" s="902"/>
      <c r="W26" s="192">
        <f t="shared" si="23"/>
        <v>2009</v>
      </c>
      <c r="X26" s="314">
        <f>Cinza!DP17</f>
        <v>40.918303770026746</v>
      </c>
      <c r="Y26" s="316">
        <f>Cinza!DU17</f>
        <v>40.694925491578609</v>
      </c>
      <c r="Z26" s="315">
        <f>Cinza!DZ17</f>
        <v>37.048598027168836</v>
      </c>
      <c r="AA26" s="316">
        <f>Cinza!EE17</f>
        <v>37.048598027168836</v>
      </c>
      <c r="AB26" s="314">
        <f>Cinza!FL17</f>
        <v>15.978447772268044</v>
      </c>
      <c r="AC26" s="316">
        <f>Cinza!FR17</f>
        <v>10.083694626330418</v>
      </c>
    </row>
    <row r="27" spans="1:42" x14ac:dyDescent="0.25">
      <c r="A27" s="901"/>
      <c r="B27" s="902"/>
      <c r="C27" s="902"/>
      <c r="Q27" s="325"/>
      <c r="R27" s="325"/>
      <c r="S27" s="325"/>
      <c r="T27" s="325"/>
      <c r="U27" s="325"/>
      <c r="V27" s="325"/>
      <c r="W27" s="192">
        <f t="shared" si="23"/>
        <v>2010</v>
      </c>
      <c r="X27" s="314">
        <f>Cinza!DP18</f>
        <v>42.297329513808151</v>
      </c>
      <c r="Y27" s="316">
        <f>Cinza!DU18</f>
        <v>42.066424065085776</v>
      </c>
      <c r="Z27" s="315">
        <f>Cinza!DZ18</f>
        <v>38.297225976844921</v>
      </c>
      <c r="AA27" s="316">
        <f>Cinza!EE18</f>
        <v>38.297225976844921</v>
      </c>
      <c r="AB27" s="314">
        <f>Cinza!FL18</f>
        <v>16.517047611821972</v>
      </c>
      <c r="AC27" s="316">
        <f>Cinza!FR18</f>
        <v>10.423636269175395</v>
      </c>
    </row>
    <row r="28" spans="1:42" x14ac:dyDescent="0.25">
      <c r="A28" s="901"/>
      <c r="B28" s="902"/>
      <c r="C28" s="902"/>
      <c r="Q28" s="325"/>
      <c r="R28" s="325"/>
      <c r="S28" s="325"/>
      <c r="T28" s="325"/>
      <c r="U28" s="325"/>
      <c r="V28" s="325"/>
      <c r="W28" s="192">
        <f t="shared" si="23"/>
        <v>2011</v>
      </c>
      <c r="X28" s="314">
        <f>Cinza!DP19</f>
        <v>43.162465223420085</v>
      </c>
      <c r="Y28" s="316">
        <f>Cinza!DU19</f>
        <v>42.926837592137737</v>
      </c>
      <c r="Z28" s="315">
        <f>Cinza!DZ19</f>
        <v>39.080556413763091</v>
      </c>
      <c r="AA28" s="316">
        <f>Cinza!EE19</f>
        <v>39.080556413763091</v>
      </c>
      <c r="AB28" s="314">
        <f>Cinza!FL19</f>
        <v>16.85494052631152</v>
      </c>
      <c r="AC28" s="316">
        <f>Cinza!FR19</f>
        <v>10.636900452660342</v>
      </c>
    </row>
    <row r="29" spans="1:42" x14ac:dyDescent="0.25">
      <c r="A29" s="901"/>
      <c r="B29" s="902"/>
      <c r="C29" s="902"/>
      <c r="W29" s="192">
        <f t="shared" si="23"/>
        <v>2012</v>
      </c>
      <c r="X29" s="314">
        <f>Cinza!DP20</f>
        <v>44.002585934334419</v>
      </c>
      <c r="Y29" s="316">
        <f>Cinza!DU20</f>
        <v>43.762372666655303</v>
      </c>
      <c r="Z29" s="315">
        <f>Cinza!DZ20</f>
        <v>39.841237322526823</v>
      </c>
      <c r="AA29" s="316">
        <f>Cinza!EE20</f>
        <v>39.841237322526823</v>
      </c>
      <c r="AB29" s="314">
        <f>Cinza!FL20</f>
        <v>17.183063977403094</v>
      </c>
      <c r="AC29" s="316">
        <f>Cinza!FR20</f>
        <v>10.84399879173238</v>
      </c>
    </row>
    <row r="30" spans="1:42" x14ac:dyDescent="0.25">
      <c r="A30" s="901"/>
      <c r="B30" s="902"/>
      <c r="C30" s="902"/>
      <c r="W30" s="192">
        <f t="shared" si="23"/>
        <v>2013</v>
      </c>
      <c r="X30" s="314">
        <f>Cinza!DP21</f>
        <v>108.10331147511576</v>
      </c>
      <c r="Y30" s="316">
        <f>Cinza!DU21</f>
        <v>107.51322791754627</v>
      </c>
      <c r="Z30" s="315">
        <f>Cinza!DZ21</f>
        <v>97.880939931861903</v>
      </c>
      <c r="AA30" s="316">
        <f>Cinza!EE21</f>
        <v>97.880939931861903</v>
      </c>
      <c r="AB30" s="314">
        <f>Cinza!FL21</f>
        <v>42.21965052192315</v>
      </c>
      <c r="AC30" s="316">
        <f>Cinza!FR21</f>
        <v>26.646502842077481</v>
      </c>
    </row>
    <row r="31" spans="1:42" x14ac:dyDescent="0.25">
      <c r="A31" s="901"/>
      <c r="B31" s="902"/>
      <c r="C31" s="902"/>
      <c r="W31" s="192">
        <f t="shared" si="23"/>
        <v>2014</v>
      </c>
      <c r="X31" s="314">
        <f>Cinza!DP22</f>
        <v>110.40180915468301</v>
      </c>
      <c r="Y31" s="316">
        <f>Cinza!DU22</f>
        <v>109.79918034584168</v>
      </c>
      <c r="Z31" s="315">
        <f>Cinza!DZ22</f>
        <v>99.962108235016643</v>
      </c>
      <c r="AA31" s="316">
        <f>Cinza!EE22</f>
        <v>99.962108235016643</v>
      </c>
      <c r="AB31" s="314">
        <f>Cinza!FL22</f>
        <v>43.11742415906172</v>
      </c>
      <c r="AC31" s="316">
        <f>Cinza!FR22</f>
        <v>27.213165975070336</v>
      </c>
    </row>
    <row r="32" spans="1:42" x14ac:dyDescent="0.25">
      <c r="A32" s="901"/>
      <c r="B32" s="902"/>
      <c r="C32" s="902"/>
      <c r="W32" s="192">
        <f t="shared" si="23"/>
        <v>2015</v>
      </c>
      <c r="X32" s="314">
        <f>Cinza!DP23</f>
        <v>112.65964055637744</v>
      </c>
      <c r="Y32" s="316">
        <f>Cinza!DU23</f>
        <v>112.04468846501319</v>
      </c>
      <c r="Z32" s="315">
        <f>Cinza!DZ23</f>
        <v>102.00645556168287</v>
      </c>
      <c r="AA32" s="316">
        <f>Cinza!EE23</f>
        <v>102.00645556168287</v>
      </c>
      <c r="AB32" s="314">
        <f>Cinza!FL23</f>
        <v>43.99931486621356</v>
      </c>
      <c r="AC32" s="316">
        <f>Cinza!FR23</f>
        <v>27.769804430950845</v>
      </c>
    </row>
    <row r="33" spans="1:33" x14ac:dyDescent="0.25">
      <c r="A33" s="901"/>
      <c r="B33" s="902"/>
      <c r="C33" s="902"/>
      <c r="W33" s="192">
        <f t="shared" si="23"/>
        <v>2016</v>
      </c>
      <c r="X33" s="314">
        <f>Cinza!DP24</f>
        <v>114.88575870601821</v>
      </c>
      <c r="Y33" s="316">
        <f>Cinza!DU24</f>
        <v>114.25865643424338</v>
      </c>
      <c r="Z33" s="315">
        <f>Cinza!DZ24</f>
        <v>104.0220883901533</v>
      </c>
      <c r="AA33" s="316">
        <f>Cinza!EE24</f>
        <v>104.0220883901533</v>
      </c>
      <c r="AB33" s="314">
        <f>Cinza!FL24</f>
        <v>44.86881954829046</v>
      </c>
      <c r="AC33" s="316">
        <f>Cinza!FR24</f>
        <v>28.318625380140094</v>
      </c>
    </row>
    <row r="34" spans="1:33" x14ac:dyDescent="0.25">
      <c r="A34" s="901"/>
      <c r="B34" s="902"/>
      <c r="C34" s="902"/>
      <c r="W34" s="192">
        <f t="shared" si="23"/>
        <v>2017</v>
      </c>
      <c r="X34" s="314">
        <f>Cinza!DP25</f>
        <v>117.08958615495969</v>
      </c>
      <c r="Y34" s="316">
        <f>Cinza!DU25</f>
        <v>116.45045537579831</v>
      </c>
      <c r="Z34" s="315">
        <f>Cinza!DZ25</f>
        <v>106.0175383331779</v>
      </c>
      <c r="AA34" s="316">
        <f>Cinza!EE25</f>
        <v>106.0175383331779</v>
      </c>
      <c r="AB34" s="314">
        <f>Cinza!FL25</f>
        <v>45.729618522574029</v>
      </c>
      <c r="AC34" s="316">
        <f>Cinza!FR25</f>
        <v>28.861951769153929</v>
      </c>
    </row>
    <row r="35" spans="1:33" x14ac:dyDescent="0.25">
      <c r="A35" s="901"/>
      <c r="B35" s="902"/>
      <c r="C35" s="902"/>
      <c r="W35" s="192">
        <f t="shared" si="23"/>
        <v>2018</v>
      </c>
      <c r="X35" s="314">
        <f>Cinza!DP26</f>
        <v>0</v>
      </c>
      <c r="Y35" s="316">
        <f>Cinza!DU26</f>
        <v>0</v>
      </c>
      <c r="Z35" s="315">
        <f>Cinza!DZ26</f>
        <v>0</v>
      </c>
      <c r="AA35" s="316">
        <f>Cinza!EE26</f>
        <v>0</v>
      </c>
      <c r="AB35" s="314">
        <f>Cinza!FL26</f>
        <v>46.669026674378806</v>
      </c>
      <c r="AC35" s="316">
        <f>Cinza!FR26</f>
        <v>0</v>
      </c>
    </row>
    <row r="36" spans="1:33" x14ac:dyDescent="0.25">
      <c r="A36" s="901"/>
      <c r="B36" s="902"/>
      <c r="C36" s="902"/>
      <c r="W36" s="192">
        <f t="shared" si="23"/>
        <v>2019</v>
      </c>
      <c r="X36" s="314">
        <f>Cinza!DP27</f>
        <v>119.87124644916496</v>
      </c>
      <c r="Y36" s="316">
        <f>Cinza!DU27</f>
        <v>118.08496549492077</v>
      </c>
      <c r="Z36" s="315">
        <f>Cinza!DZ27</f>
        <v>106.83649349712819</v>
      </c>
      <c r="AA36" s="316">
        <f>Cinza!EE27</f>
        <v>107.50562343344336</v>
      </c>
      <c r="AB36" s="314">
        <f>Cinza!FL27</f>
        <v>47.627690752057703</v>
      </c>
      <c r="AC36" s="316">
        <f>Cinza!FR27</f>
        <v>29.454895781950928</v>
      </c>
    </row>
    <row r="37" spans="1:33" x14ac:dyDescent="0.25">
      <c r="A37" s="901"/>
      <c r="B37" s="902"/>
      <c r="C37" s="902"/>
      <c r="W37" s="192">
        <f t="shared" si="23"/>
        <v>2020</v>
      </c>
      <c r="X37" s="314">
        <f>Cinza!DP28</f>
        <v>121.77730095565563</v>
      </c>
      <c r="Y37" s="316">
        <f>Cinza!DU28</f>
        <v>119.96359627546811</v>
      </c>
      <c r="Z37" s="315">
        <f>Cinza!DZ28</f>
        <v>108.53618578762108</v>
      </c>
      <c r="AA37" s="316">
        <f>Cinza!EE28</f>
        <v>109.21596013462492</v>
      </c>
      <c r="AB37" s="314">
        <f>Cinza!FL28</f>
        <v>48.605147339586026</v>
      </c>
      <c r="AC37" s="316">
        <f>Cinza!FR28</f>
        <v>30.059994357382767</v>
      </c>
    </row>
    <row r="38" spans="1:33" x14ac:dyDescent="0.25">
      <c r="A38" s="901"/>
      <c r="B38" s="902"/>
      <c r="C38" s="902"/>
      <c r="W38" s="192">
        <f t="shared" si="23"/>
        <v>2021</v>
      </c>
      <c r="X38" s="314">
        <f>Cinza!DP29</f>
        <v>123.20812441724648</v>
      </c>
      <c r="Y38" s="316">
        <f>Cinza!DU29</f>
        <v>121.87111909657651</v>
      </c>
      <c r="Z38" s="315">
        <f>Cinza!DZ29</f>
        <v>110.26201828792216</v>
      </c>
      <c r="AA38" s="316">
        <f>Cinza!EE29</f>
        <v>110.95260074236212</v>
      </c>
      <c r="AB38" s="314">
        <f>Cinza!FL29</f>
        <v>49.399440908524106</v>
      </c>
      <c r="AC38" s="316">
        <f>Cinza!FR29</f>
        <v>30.676955004768558</v>
      </c>
    </row>
    <row r="39" spans="1:33" x14ac:dyDescent="0.25">
      <c r="A39" s="901"/>
      <c r="B39" s="902"/>
      <c r="C39" s="902"/>
      <c r="W39" s="192">
        <f t="shared" si="23"/>
        <v>2022</v>
      </c>
      <c r="X39" s="314">
        <f>Cinza!DP30</f>
        <v>124.64628886072273</v>
      </c>
      <c r="Y39" s="316">
        <f>Cinza!DU30</f>
        <v>123.30304478151646</v>
      </c>
      <c r="Z39" s="315">
        <f>Cinza!DZ30</f>
        <v>111.55755405043861</v>
      </c>
      <c r="AA39" s="316">
        <f>Cinza!EE30</f>
        <v>112.25624985373135</v>
      </c>
      <c r="AB39" s="314">
        <f>Cinza!FL30</f>
        <v>50.2023854890097</v>
      </c>
      <c r="AC39" s="316">
        <f>Cinza!FR30</f>
        <v>31.178305337113862</v>
      </c>
    </row>
    <row r="40" spans="1:33" x14ac:dyDescent="0.25">
      <c r="A40" s="901"/>
      <c r="B40" s="902"/>
      <c r="C40" s="902"/>
      <c r="W40" s="192">
        <f t="shared" si="23"/>
        <v>2023</v>
      </c>
      <c r="X40" s="314">
        <f>Cinza!DP31</f>
        <v>126.09381986980773</v>
      </c>
      <c r="Y40" s="316">
        <f>Cinza!DU31</f>
        <v>124.74231710286489</v>
      </c>
      <c r="Z40" s="315">
        <f>Cinza!DZ31</f>
        <v>112.85973675289345</v>
      </c>
      <c r="AA40" s="316">
        <f>Cinza!EE31</f>
        <v>113.56658752757896</v>
      </c>
      <c r="AB40" s="314">
        <f>Cinza!FL31</f>
        <v>51.014858327262111</v>
      </c>
      <c r="AC40" s="316">
        <f>Cinza!FR31</f>
        <v>31.685116385317027</v>
      </c>
    </row>
    <row r="41" spans="1:33" x14ac:dyDescent="0.25">
      <c r="A41" s="901"/>
      <c r="B41" s="902"/>
      <c r="C41" s="902"/>
      <c r="W41" s="192">
        <f t="shared" si="23"/>
        <v>2024</v>
      </c>
      <c r="X41" s="314">
        <f>Cinza!DP32</f>
        <v>127.54868010317975</v>
      </c>
      <c r="Y41" s="316">
        <f>Cinza!DU32</f>
        <v>126.19096320473636</v>
      </c>
      <c r="Z41" s="315">
        <f>Cinza!DZ32</f>
        <v>114.17040045543095</v>
      </c>
      <c r="AA41" s="316">
        <f>Cinza!EE32</f>
        <v>114.88545930992443</v>
      </c>
      <c r="AB41" s="314">
        <f>Cinza!FL32</f>
        <v>51.836100287267435</v>
      </c>
      <c r="AC41" s="316">
        <f>Cinza!FR32</f>
        <v>32.197941861654016</v>
      </c>
    </row>
    <row r="42" spans="1:33" ht="15.75" thickBot="1" x14ac:dyDescent="0.3">
      <c r="A42" s="903"/>
      <c r="B42" s="904"/>
      <c r="C42" s="904"/>
      <c r="W42" s="192">
        <f t="shared" si="23"/>
        <v>2025</v>
      </c>
      <c r="X42" s="314">
        <f>Cinza!DP33</f>
        <v>129.01188529313458</v>
      </c>
      <c r="Y42" s="316">
        <f>Cinza!DU33</f>
        <v>127.64694417636117</v>
      </c>
      <c r="Z42" s="315">
        <f>Cinza!DZ33</f>
        <v>115.48770045192519</v>
      </c>
      <c r="AA42" s="316">
        <f>Cinza!EE33</f>
        <v>116.2110089421016</v>
      </c>
      <c r="AB42" s="314">
        <f>Cinza!FL33</f>
        <v>52.666584042334861</v>
      </c>
      <c r="AC42" s="316">
        <f>Cinza!FR33</f>
        <v>32.716302609087016</v>
      </c>
    </row>
    <row r="43" spans="1:33" x14ac:dyDescent="0.25">
      <c r="W43" s="192">
        <f t="shared" si="23"/>
        <v>2026</v>
      </c>
      <c r="X43" s="314">
        <f>Cinza!DP34</f>
        <v>129.882408440125</v>
      </c>
      <c r="Y43" s="316">
        <f>Cinza!DU34</f>
        <v>129.11127653249585</v>
      </c>
      <c r="Z43" s="315">
        <f>Cinza!DZ34</f>
        <v>116.81255643488052</v>
      </c>
      <c r="AA43" s="316">
        <f>Cinza!EE34</f>
        <v>117.54416187622454</v>
      </c>
      <c r="AB43" s="314">
        <f>Cinza!FL34</f>
        <v>53.259892015951394</v>
      </c>
      <c r="AC43" s="316">
        <f>Cinza!FR34</f>
        <v>33.24049697737243</v>
      </c>
    </row>
    <row r="44" spans="1:33" x14ac:dyDescent="0.25">
      <c r="W44" s="192">
        <f t="shared" si="23"/>
        <v>2027</v>
      </c>
      <c r="X44" s="314">
        <f>Cinza!DP35</f>
        <v>130.75585869941307</v>
      </c>
      <c r="Y44" s="316">
        <f>Cinza!DU35</f>
        <v>129.98247027844991</v>
      </c>
      <c r="Z44" s="315">
        <f>Cinza!DZ35</f>
        <v>117.60076977046414</v>
      </c>
      <c r="AA44" s="316">
        <f>Cinza!EE35</f>
        <v>118.33731142002287</v>
      </c>
      <c r="AB44" s="314">
        <f>Cinza!FL35</f>
        <v>53.858130862856711</v>
      </c>
      <c r="AC44" s="316">
        <f>Cinza!FR35</f>
        <v>33.614988154322283</v>
      </c>
    </row>
    <row r="45" spans="1:33" ht="15.75" thickBot="1" x14ac:dyDescent="0.3">
      <c r="W45" s="192">
        <f t="shared" si="23"/>
        <v>2028</v>
      </c>
      <c r="X45" s="314">
        <f>Cinza!DP36</f>
        <v>131.6311922669708</v>
      </c>
      <c r="Y45" s="316">
        <f>Cinza!DU36</f>
        <v>130.85659339138832</v>
      </c>
      <c r="Z45" s="315">
        <f>Cinza!DZ36</f>
        <v>118.39163347584545</v>
      </c>
      <c r="AA45" s="316">
        <f>Cinza!EE36</f>
        <v>119.1331279301986</v>
      </c>
      <c r="AB45" s="314">
        <f>Cinza!FL36</f>
        <v>54.460895542978463</v>
      </c>
      <c r="AC45" s="316">
        <f>Cinza!FR36</f>
        <v>33.992591798467025</v>
      </c>
    </row>
    <row r="46" spans="1:33" x14ac:dyDescent="0.25">
      <c r="A46" s="899" t="s">
        <v>178</v>
      </c>
      <c r="B46" s="900"/>
      <c r="C46" s="900"/>
      <c r="W46" s="192">
        <f t="shared" si="23"/>
        <v>2029</v>
      </c>
      <c r="X46" s="314">
        <f>Cinza!DP37</f>
        <v>132.51049327033999</v>
      </c>
      <c r="Y46" s="316">
        <f>Cinza!DU37</f>
        <v>131.73260126319965</v>
      </c>
      <c r="Z46" s="315">
        <f>Cinza!DZ37</f>
        <v>119.1842024408173</v>
      </c>
      <c r="AA46" s="316">
        <f>Cinza!EE37</f>
        <v>119.93066037776947</v>
      </c>
      <c r="AB46" s="314">
        <f>Cinza!FL37</f>
        <v>55.069073419858277</v>
      </c>
      <c r="AC46" s="316">
        <f>Cinza!FR37</f>
        <v>34.3730522526768</v>
      </c>
    </row>
    <row r="47" spans="1:33" x14ac:dyDescent="0.25">
      <c r="A47" s="901"/>
      <c r="B47" s="902"/>
      <c r="C47" s="902"/>
      <c r="W47" s="192">
        <f t="shared" si="23"/>
        <v>2030</v>
      </c>
      <c r="X47" s="314">
        <f>Cinza!DP38</f>
        <v>133.3916706250894</v>
      </c>
      <c r="Y47" s="316">
        <f>Cinza!DU38</f>
        <v>132.61257962691212</v>
      </c>
      <c r="Z47" s="315">
        <f>Cinza!DZ38</f>
        <v>119.98036373434373</v>
      </c>
      <c r="AA47" s="316">
        <f>Cinza!EE38</f>
        <v>120.73180764951546</v>
      </c>
      <c r="AB47" s="314">
        <f>Cinza!FL38</f>
        <v>55.681824292469351</v>
      </c>
      <c r="AC47" s="316">
        <f>Cinza!FR38</f>
        <v>34.756929615146547</v>
      </c>
    </row>
    <row r="48" spans="1:33" x14ac:dyDescent="0.25">
      <c r="A48" s="901"/>
      <c r="B48" s="902"/>
      <c r="C48" s="902"/>
      <c r="W48" s="192">
        <f t="shared" si="23"/>
        <v>2031</v>
      </c>
      <c r="X48" s="314">
        <f>Cinza!DP39</f>
        <v>133.74285491998378</v>
      </c>
      <c r="Y48" s="316">
        <f>Cinza!DU39</f>
        <v>133.49443578724922</v>
      </c>
      <c r="Z48" s="315">
        <f>Cinza!DZ39</f>
        <v>120.77822398830709</v>
      </c>
      <c r="AA48" s="316">
        <f>Cinza!EE39</f>
        <v>121.53466452005767</v>
      </c>
      <c r="AB48" s="314">
        <f>Cinza!FL39</f>
        <v>56.346123581673325</v>
      </c>
      <c r="AC48" s="316">
        <f>Cinza!FR39</f>
        <v>35.143693558336267</v>
      </c>
      <c r="AG48" s="325"/>
    </row>
    <row r="49" spans="1:29" x14ac:dyDescent="0.25">
      <c r="A49" s="901"/>
      <c r="B49" s="902"/>
      <c r="C49" s="902"/>
      <c r="W49" s="192">
        <f t="shared" si="23"/>
        <v>2032</v>
      </c>
      <c r="X49" s="314">
        <f>Cinza!DP40</f>
        <v>134.09450089409685</v>
      </c>
      <c r="Y49" s="316">
        <f>Cinza!DU40</f>
        <v>133.84589061317311</v>
      </c>
      <c r="Z49" s="315">
        <f>Cinza!DZ40</f>
        <v>121.09620310403032</v>
      </c>
      <c r="AA49" s="316">
        <f>Cinza!EE40</f>
        <v>121.85463498627134</v>
      </c>
      <c r="AB49" s="314">
        <f>Cinza!FL40</f>
        <v>57.015733284931713</v>
      </c>
      <c r="AC49" s="316">
        <f>Cinza!FR40</f>
        <v>35.562994647083194</v>
      </c>
    </row>
    <row r="50" spans="1:29" x14ac:dyDescent="0.25">
      <c r="A50" s="901"/>
      <c r="B50" s="902"/>
      <c r="C50" s="902"/>
      <c r="W50" s="192">
        <f t="shared" si="23"/>
        <v>2033</v>
      </c>
      <c r="X50" s="314">
        <f>Cinza!DP41</f>
        <v>134.44660854742864</v>
      </c>
      <c r="Y50" s="316">
        <f>Cinza!DU41</f>
        <v>134.19780747393665</v>
      </c>
      <c r="Z50" s="315">
        <f>Cinza!DZ41</f>
        <v>121.41460024972062</v>
      </c>
      <c r="AA50" s="316">
        <f>Cinza!EE41</f>
        <v>122.17502610015013</v>
      </c>
      <c r="AB50" s="314">
        <f>Cinza!FL41</f>
        <v>57.690677630137571</v>
      </c>
      <c r="AC50" s="316">
        <f>Cinza!FR41</f>
        <v>35.98564779343959</v>
      </c>
    </row>
    <row r="51" spans="1:29" x14ac:dyDescent="0.25">
      <c r="A51" s="901"/>
      <c r="B51" s="902"/>
      <c r="C51" s="902"/>
      <c r="W51" s="192">
        <f t="shared" si="23"/>
        <v>2034</v>
      </c>
      <c r="X51" s="314">
        <f>Cinza!DP42</f>
        <v>134.79917787997908</v>
      </c>
      <c r="Y51" s="316">
        <f>Cinza!DU42</f>
        <v>134.55018636953963</v>
      </c>
      <c r="Z51" s="315">
        <f>Cinza!DZ42</f>
        <v>121.73341542537806</v>
      </c>
      <c r="AA51" s="316">
        <f>Cinza!EE42</f>
        <v>122.495837861694</v>
      </c>
      <c r="AB51" s="314">
        <f>Cinza!FL42</f>
        <v>58.370980894652462</v>
      </c>
      <c r="AC51" s="316">
        <f>Cinza!FR42</f>
        <v>36.411668290871461</v>
      </c>
    </row>
    <row r="52" spans="1:29" x14ac:dyDescent="0.25">
      <c r="A52" s="901"/>
      <c r="B52" s="902"/>
      <c r="C52" s="902"/>
      <c r="W52" s="192">
        <f t="shared" si="23"/>
        <v>2035</v>
      </c>
      <c r="X52" s="314">
        <f>Cinza!DP43</f>
        <v>135.15220889174822</v>
      </c>
      <c r="Y52" s="316">
        <f>Cinza!DU43</f>
        <v>134.90302729998211</v>
      </c>
      <c r="Z52" s="315">
        <f>Cinza!DZ43</f>
        <v>122.05264863100253</v>
      </c>
      <c r="AA52" s="316">
        <f>Cinza!EE43</f>
        <v>122.81707027090286</v>
      </c>
      <c r="AB52" s="314">
        <f>Cinza!FL43</f>
        <v>59.056667405306591</v>
      </c>
      <c r="AC52" s="316">
        <f>Cinza!FR43</f>
        <v>36.841071464071021</v>
      </c>
    </row>
    <row r="53" spans="1:29" x14ac:dyDescent="0.25">
      <c r="A53" s="901"/>
      <c r="B53" s="902"/>
      <c r="C53" s="902"/>
      <c r="W53" s="192">
        <f t="shared" si="23"/>
        <v>2036</v>
      </c>
      <c r="X53" s="314">
        <f>Cinza!DP44</f>
        <v>134.98726269619183</v>
      </c>
      <c r="Y53" s="316">
        <f>Cinza!DU44</f>
        <v>135.2563302652641</v>
      </c>
      <c r="Z53" s="315">
        <f>Cinza!DZ44</f>
        <v>122.37229986659422</v>
      </c>
      <c r="AA53" s="316">
        <f>Cinza!EE44</f>
        <v>123.13872332777687</v>
      </c>
      <c r="AB53" s="314">
        <f>Cinza!FL44</f>
        <v>59.519150646738503</v>
      </c>
      <c r="AC53" s="316">
        <f>Cinza!FR44</f>
        <v>37.273872668956749</v>
      </c>
    </row>
    <row r="54" spans="1:29" x14ac:dyDescent="0.25">
      <c r="A54" s="901"/>
      <c r="B54" s="902"/>
      <c r="C54" s="902"/>
      <c r="W54" s="192">
        <f t="shared" si="23"/>
        <v>2037</v>
      </c>
      <c r="X54" s="314">
        <f>Cinza!DP45</f>
        <v>134.82241721619951</v>
      </c>
      <c r="Y54" s="316">
        <f>Cinza!DU45</f>
        <v>135.09125700524439</v>
      </c>
      <c r="Z54" s="315">
        <f>Cinza!DZ45</f>
        <v>122.22294965766483</v>
      </c>
      <c r="AA54" s="316">
        <f>Cinza!EE45</f>
        <v>122.9884378106596</v>
      </c>
      <c r="AB54" s="314">
        <f>Cinza!FL45</f>
        <v>59.982780806944007</v>
      </c>
      <c r="AC54" s="316">
        <f>Cinza!FR45</f>
        <v>37.565789401142226</v>
      </c>
    </row>
    <row r="55" spans="1:29" x14ac:dyDescent="0.25">
      <c r="A55" s="901"/>
      <c r="B55" s="902"/>
      <c r="C55" s="902"/>
      <c r="W55" s="192">
        <f t="shared" si="23"/>
        <v>2038</v>
      </c>
      <c r="X55" s="314">
        <f>Cinza!DP46</f>
        <v>134.65767245177128</v>
      </c>
      <c r="Y55" s="316">
        <f>Cinza!DU46</f>
        <v>134.92628453836753</v>
      </c>
      <c r="Z55" s="315">
        <f>Cinza!DZ46</f>
        <v>122.07369064219233</v>
      </c>
      <c r="AA55" s="316">
        <f>Cinza!EE46</f>
        <v>122.8382440580513</v>
      </c>
      <c r="AB55" s="314">
        <f>Cinza!FL46</f>
        <v>60.447550254796575</v>
      </c>
      <c r="AC55" s="316">
        <f>Cinza!FR46</f>
        <v>37.858430133170991</v>
      </c>
    </row>
    <row r="56" spans="1:29" x14ac:dyDescent="0.25">
      <c r="A56" s="901"/>
      <c r="B56" s="902"/>
      <c r="C56" s="902"/>
      <c r="W56" s="192">
        <f t="shared" si="23"/>
        <v>2039</v>
      </c>
      <c r="X56" s="314">
        <f>Cinza!DP47</f>
        <v>134.49302840290707</v>
      </c>
      <c r="Y56" s="316">
        <f>Cinza!DU47</f>
        <v>134.7614128646336</v>
      </c>
      <c r="Z56" s="315">
        <f>Cinza!DZ47</f>
        <v>121.92452282017673</v>
      </c>
      <c r="AA56" s="316">
        <f>Cinza!EE47</f>
        <v>122.68814206995205</v>
      </c>
      <c r="AB56" s="314">
        <f>Cinza!FL47</f>
        <v>60.91345136996123</v>
      </c>
      <c r="AC56" s="316">
        <f>Cinza!FR47</f>
        <v>38.15179004801773</v>
      </c>
    </row>
    <row r="57" spans="1:29" x14ac:dyDescent="0.25">
      <c r="A57" s="901"/>
      <c r="B57" s="902"/>
      <c r="C57" s="902"/>
      <c r="W57" s="192">
        <f t="shared" si="23"/>
        <v>2040</v>
      </c>
      <c r="X57" s="314">
        <f>Cinza!DP48</f>
        <v>134.32743062952542</v>
      </c>
      <c r="Y57" s="316">
        <f>Cinza!DU48</f>
        <v>134.59664198404275</v>
      </c>
      <c r="Z57" s="315">
        <f>Cinza!DZ48</f>
        <v>121.77544619161812</v>
      </c>
      <c r="AA57" s="316">
        <f>Cinza!EE48</f>
        <v>122.53813184636206</v>
      </c>
      <c r="AB57" s="314">
        <f>Cinza!FL48</f>
        <v>61.379994686480103</v>
      </c>
      <c r="AC57" s="316">
        <f>Cinza!FR48</f>
        <v>38.445864335469146</v>
      </c>
    </row>
    <row r="58" spans="1:29" x14ac:dyDescent="0.25">
      <c r="A58" s="901"/>
      <c r="B58" s="902"/>
      <c r="C58" s="902"/>
      <c r="W58" s="192">
        <f t="shared" si="23"/>
        <v>2041</v>
      </c>
      <c r="X58" s="314">
        <f>Cinza!DP49</f>
        <v>133.68920110497328</v>
      </c>
      <c r="Y58" s="316">
        <f>Cinza!DU49</f>
        <v>134.43091664423687</v>
      </c>
      <c r="Z58" s="315">
        <f>Cinza!DZ49</f>
        <v>121.62550601583621</v>
      </c>
      <c r="AA58" s="316">
        <f>Cinza!EE49</f>
        <v>122.38725266752014</v>
      </c>
      <c r="AB58" s="314">
        <f>Cinza!FL49</f>
        <v>61.629703170904364</v>
      </c>
      <c r="AC58" s="316">
        <f>Cinza!FR49</f>
        <v>38.740344046829001</v>
      </c>
    </row>
    <row r="59" spans="1:29" x14ac:dyDescent="0.25">
      <c r="A59" s="901"/>
      <c r="B59" s="902"/>
      <c r="C59" s="902"/>
      <c r="W59" s="192">
        <f t="shared" si="23"/>
        <v>2042</v>
      </c>
      <c r="X59" s="314">
        <f>Cinza!DP50</f>
        <v>133.05249140212112</v>
      </c>
      <c r="Y59" s="316">
        <f>Cinza!DU50</f>
        <v>133.79219546652749</v>
      </c>
      <c r="Z59" s="315">
        <f>Cinza!DZ50</f>
        <v>121.0476223645767</v>
      </c>
      <c r="AA59" s="316">
        <f>Cinza!EE50</f>
        <v>121.80575000899219</v>
      </c>
      <c r="AB59" s="314">
        <f>Cinza!FL50</f>
        <v>61.877326676563882</v>
      </c>
      <c r="AC59" s="316">
        <f>Cinza!FR50</f>
        <v>38.897958770014753</v>
      </c>
    </row>
    <row r="60" spans="1:29" x14ac:dyDescent="0.25">
      <c r="A60" s="901"/>
      <c r="B60" s="902"/>
      <c r="C60" s="902"/>
      <c r="W60" s="192">
        <f t="shared" si="23"/>
        <v>2043</v>
      </c>
      <c r="X60" s="314">
        <f>Cinza!DP51</f>
        <v>132.41625460889549</v>
      </c>
      <c r="Y60" s="316">
        <f>Cinza!DU51</f>
        <v>133.15499528120137</v>
      </c>
      <c r="Z60" s="315">
        <f>Cinza!DZ51</f>
        <v>120.47111484416628</v>
      </c>
      <c r="AA60" s="316">
        <f>Cinza!EE51</f>
        <v>121.22563209862592</v>
      </c>
      <c r="AB60" s="314">
        <f>Cinza!FL51</f>
        <v>62.122358439764646</v>
      </c>
      <c r="AC60" s="316">
        <f>Cinza!FR51</f>
        <v>39.054257484658088</v>
      </c>
    </row>
    <row r="61" spans="1:29" x14ac:dyDescent="0.25">
      <c r="A61" s="901"/>
      <c r="B61" s="902"/>
      <c r="C61" s="902"/>
      <c r="W61" s="192">
        <f t="shared" si="23"/>
        <v>2044</v>
      </c>
      <c r="X61" s="314">
        <f>Cinza!DP52</f>
        <v>131.78258705739967</v>
      </c>
      <c r="Y61" s="316">
        <f>Cinza!DU52</f>
        <v>132.5182683697079</v>
      </c>
      <c r="Z61" s="315">
        <f>Cinza!DZ52</f>
        <v>119.89503553020091</v>
      </c>
      <c r="AA61" s="316">
        <f>Cinza!EE52</f>
        <v>120.6459450756202</v>
      </c>
      <c r="AB61" s="314">
        <f>Cinza!FL52</f>
        <v>62.365762320727001</v>
      </c>
      <c r="AC61" s="316">
        <f>Cinza!FR52</f>
        <v>39.208920323395375</v>
      </c>
    </row>
    <row r="62" spans="1:29" x14ac:dyDescent="0.25">
      <c r="A62" s="901"/>
      <c r="B62" s="902"/>
      <c r="C62" s="902"/>
      <c r="W62" s="192">
        <f t="shared" si="23"/>
        <v>2045</v>
      </c>
      <c r="X62" s="314">
        <f>Cinza!DP53</f>
        <v>131.14939743558236</v>
      </c>
      <c r="Y62" s="316">
        <f>Cinza!DU53</f>
        <v>131.88411267903697</v>
      </c>
      <c r="Z62" s="315">
        <f>Cinza!DZ53</f>
        <v>119.32128254233153</v>
      </c>
      <c r="AA62" s="316">
        <f>Cinza!EE53</f>
        <v>120.06859894664048</v>
      </c>
      <c r="AB62" s="314">
        <f>Cinza!FL53</f>
        <v>62.60653758933092</v>
      </c>
      <c r="AC62" s="316">
        <f>Cinza!FR53</f>
        <v>39.362555669439793</v>
      </c>
    </row>
    <row r="63" spans="1:29" x14ac:dyDescent="0.25">
      <c r="A63" s="901"/>
      <c r="B63" s="902"/>
      <c r="C63" s="902"/>
      <c r="W63" s="192">
        <f t="shared" si="23"/>
        <v>2046</v>
      </c>
      <c r="X63" s="314">
        <f>Cinza!DP54</f>
        <v>130.18119145365876</v>
      </c>
      <c r="Y63" s="316">
        <f>Cinza!DU54</f>
        <v>131.25043528611735</v>
      </c>
      <c r="Z63" s="315">
        <f>Cinza!DZ54</f>
        <v>118.74796230634064</v>
      </c>
      <c r="AA63" s="316">
        <f>Cinza!EE54</f>
        <v>119.49168827891792</v>
      </c>
      <c r="AB63" s="314">
        <f>Cinza!FL54</f>
        <v>62.68310182172393</v>
      </c>
      <c r="AC63" s="316">
        <f>Cinza!FR54</f>
        <v>39.514531866215783</v>
      </c>
    </row>
    <row r="64" spans="1:29" x14ac:dyDescent="0.25">
      <c r="A64" s="901"/>
      <c r="B64" s="902"/>
      <c r="C64" s="902"/>
      <c r="W64" s="192">
        <f t="shared" si="23"/>
        <v>2047</v>
      </c>
      <c r="X64" s="314">
        <f>Cinza!DP55</f>
        <v>129.2165725987501</v>
      </c>
      <c r="Y64" s="316">
        <f>Cinza!DU55</f>
        <v>130.28148345650339</v>
      </c>
      <c r="Z64" s="315">
        <f>Cinza!DZ55</f>
        <v>117.87130222094036</v>
      </c>
      <c r="AA64" s="316">
        <f>Cinza!EE55</f>
        <v>118.60953808725988</v>
      </c>
      <c r="AB64" s="314">
        <f>Cinza!FL55</f>
        <v>62.755702734912866</v>
      </c>
      <c r="AC64" s="316">
        <f>Cinza!FR55</f>
        <v>39.562858846882634</v>
      </c>
    </row>
    <row r="65" spans="1:29" x14ac:dyDescent="0.25">
      <c r="A65" s="901"/>
      <c r="B65" s="902"/>
      <c r="C65" s="902"/>
      <c r="W65" s="192">
        <f t="shared" si="23"/>
        <v>2048</v>
      </c>
      <c r="X65" s="314">
        <f>Cinza!DP56</f>
        <v>128.25554087085621</v>
      </c>
      <c r="Y65" s="316">
        <f>Cinza!DU56</f>
        <v>129.31612151698525</v>
      </c>
      <c r="Z65" s="315">
        <f>Cinza!DZ56</f>
        <v>116.9978901192641</v>
      </c>
      <c r="AA65" s="316">
        <f>Cinza!EE56</f>
        <v>117.73065621815583</v>
      </c>
      <c r="AB65" s="314">
        <f>Cinza!FL56</f>
        <v>62.82433336816657</v>
      </c>
      <c r="AC65" s="316">
        <f>Cinza!FR56</f>
        <v>39.608684200914958</v>
      </c>
    </row>
    <row r="66" spans="1:29" ht="15.75" thickBot="1" x14ac:dyDescent="0.3">
      <c r="A66" s="903"/>
      <c r="B66" s="904"/>
      <c r="C66" s="904"/>
      <c r="W66" s="192">
        <f t="shared" si="23"/>
        <v>2049</v>
      </c>
      <c r="X66" s="314">
        <f>Cinza!DP57</f>
        <v>127.29809626997718</v>
      </c>
      <c r="Y66" s="316">
        <f>Cinza!DU57</f>
        <v>128.35434946756294</v>
      </c>
      <c r="Z66" s="315">
        <f>Cinza!DZ57</f>
        <v>116.12772600131181</v>
      </c>
      <c r="AA66" s="316">
        <f>Cinza!EE57</f>
        <v>116.85504267160579</v>
      </c>
      <c r="AB66" s="314">
        <f>Cinza!FL57</f>
        <v>62.888987145112331</v>
      </c>
      <c r="AC66" s="316">
        <f>Cinza!FR57</f>
        <v>39.652003534463702</v>
      </c>
    </row>
    <row r="67" spans="1:29" ht="15.75" thickBot="1" x14ac:dyDescent="0.3">
      <c r="W67" s="202">
        <f t="shared" si="23"/>
        <v>2050</v>
      </c>
      <c r="X67" s="78">
        <f>Cinza!DP58</f>
        <v>126.34423879611305</v>
      </c>
      <c r="Y67" s="80">
        <f>Cinza!DU58</f>
        <v>127.3961673082364</v>
      </c>
      <c r="Z67" s="79">
        <f>Cinza!DZ58</f>
        <v>115.26080986708342</v>
      </c>
      <c r="AA67" s="80">
        <f>Cinza!EE58</f>
        <v>115.98269744760972</v>
      </c>
      <c r="AB67" s="78">
        <f>Cinza!FL58</f>
        <v>62.949657873735468</v>
      </c>
      <c r="AC67" s="80">
        <f>Cinza!FR58</f>
        <v>39.692812696299875</v>
      </c>
    </row>
    <row r="69" spans="1:29" ht="15.75" thickBot="1" x14ac:dyDescent="0.3"/>
    <row r="70" spans="1:29" x14ac:dyDescent="0.25">
      <c r="A70" s="899" t="s">
        <v>470</v>
      </c>
      <c r="B70" s="900"/>
      <c r="C70" s="900"/>
    </row>
    <row r="71" spans="1:29" x14ac:dyDescent="0.25">
      <c r="A71" s="901"/>
      <c r="B71" s="902"/>
      <c r="C71" s="902"/>
    </row>
    <row r="72" spans="1:29" x14ac:dyDescent="0.25">
      <c r="A72" s="901"/>
      <c r="B72" s="902"/>
      <c r="C72" s="902"/>
    </row>
    <row r="73" spans="1:29" x14ac:dyDescent="0.25">
      <c r="A73" s="901"/>
      <c r="B73" s="902"/>
      <c r="C73" s="902"/>
    </row>
    <row r="74" spans="1:29" x14ac:dyDescent="0.25">
      <c r="A74" s="901"/>
      <c r="B74" s="902"/>
      <c r="C74" s="902"/>
    </row>
    <row r="75" spans="1:29" x14ac:dyDescent="0.25">
      <c r="A75" s="901"/>
      <c r="B75" s="902"/>
      <c r="C75" s="902"/>
    </row>
    <row r="76" spans="1:29" x14ac:dyDescent="0.25">
      <c r="A76" s="901"/>
      <c r="B76" s="902"/>
      <c r="C76" s="902"/>
    </row>
    <row r="77" spans="1:29" x14ac:dyDescent="0.25">
      <c r="A77" s="901"/>
      <c r="B77" s="902"/>
      <c r="C77" s="902"/>
    </row>
    <row r="78" spans="1:29" x14ac:dyDescent="0.25">
      <c r="A78" s="901"/>
      <c r="B78" s="902"/>
      <c r="C78" s="902"/>
    </row>
    <row r="79" spans="1:29" x14ac:dyDescent="0.25">
      <c r="A79" s="901"/>
      <c r="B79" s="902"/>
      <c r="C79" s="902"/>
    </row>
    <row r="80" spans="1:29" x14ac:dyDescent="0.25">
      <c r="A80" s="901"/>
      <c r="B80" s="902"/>
      <c r="C80" s="902"/>
    </row>
    <row r="81" spans="1:3" x14ac:dyDescent="0.25">
      <c r="A81" s="901"/>
      <c r="B81" s="902"/>
      <c r="C81" s="902"/>
    </row>
    <row r="82" spans="1:3" x14ac:dyDescent="0.25">
      <c r="A82" s="901"/>
      <c r="B82" s="902"/>
      <c r="C82" s="902"/>
    </row>
    <row r="83" spans="1:3" x14ac:dyDescent="0.25">
      <c r="A83" s="901"/>
      <c r="B83" s="902"/>
      <c r="C83" s="902"/>
    </row>
    <row r="84" spans="1:3" x14ac:dyDescent="0.25">
      <c r="A84" s="901"/>
      <c r="B84" s="902"/>
      <c r="C84" s="902"/>
    </row>
    <row r="85" spans="1:3" x14ac:dyDescent="0.25">
      <c r="A85" s="901"/>
      <c r="B85" s="902"/>
      <c r="C85" s="902"/>
    </row>
    <row r="86" spans="1:3" x14ac:dyDescent="0.25">
      <c r="A86" s="901"/>
      <c r="B86" s="902"/>
      <c r="C86" s="902"/>
    </row>
    <row r="87" spans="1:3" x14ac:dyDescent="0.25">
      <c r="A87" s="901"/>
      <c r="B87" s="902"/>
      <c r="C87" s="902"/>
    </row>
    <row r="88" spans="1:3" x14ac:dyDescent="0.25">
      <c r="A88" s="901"/>
      <c r="B88" s="902"/>
      <c r="C88" s="902"/>
    </row>
    <row r="89" spans="1:3" x14ac:dyDescent="0.25">
      <c r="A89" s="901"/>
      <c r="B89" s="902"/>
      <c r="C89" s="902"/>
    </row>
    <row r="90" spans="1:3" ht="15.75" thickBot="1" x14ac:dyDescent="0.3">
      <c r="A90" s="903"/>
      <c r="B90" s="904"/>
      <c r="C90" s="904"/>
    </row>
    <row r="93" spans="1:3" ht="15.75" thickBot="1" x14ac:dyDescent="0.3"/>
    <row r="94" spans="1:3" x14ac:dyDescent="0.25">
      <c r="A94" s="899" t="s">
        <v>180</v>
      </c>
      <c r="B94" s="900"/>
      <c r="C94" s="900"/>
    </row>
    <row r="95" spans="1:3" x14ac:dyDescent="0.25">
      <c r="A95" s="901"/>
      <c r="B95" s="902"/>
      <c r="C95" s="902"/>
    </row>
    <row r="96" spans="1:3" x14ac:dyDescent="0.25">
      <c r="A96" s="901"/>
      <c r="B96" s="902"/>
      <c r="C96" s="902"/>
    </row>
    <row r="97" spans="1:3" x14ac:dyDescent="0.25">
      <c r="A97" s="901"/>
      <c r="B97" s="902"/>
      <c r="C97" s="902"/>
    </row>
    <row r="98" spans="1:3" x14ac:dyDescent="0.25">
      <c r="A98" s="901"/>
      <c r="B98" s="902"/>
      <c r="C98" s="902"/>
    </row>
    <row r="99" spans="1:3" x14ac:dyDescent="0.25">
      <c r="A99" s="901"/>
      <c r="B99" s="902"/>
      <c r="C99" s="902"/>
    </row>
    <row r="100" spans="1:3" x14ac:dyDescent="0.25">
      <c r="A100" s="901"/>
      <c r="B100" s="902"/>
      <c r="C100" s="902"/>
    </row>
    <row r="101" spans="1:3" x14ac:dyDescent="0.25">
      <c r="A101" s="901"/>
      <c r="B101" s="902"/>
      <c r="C101" s="902"/>
    </row>
    <row r="102" spans="1:3" x14ac:dyDescent="0.25">
      <c r="A102" s="901"/>
      <c r="B102" s="902"/>
      <c r="C102" s="902"/>
    </row>
    <row r="103" spans="1:3" x14ac:dyDescent="0.25">
      <c r="A103" s="901"/>
      <c r="B103" s="902"/>
      <c r="C103" s="902"/>
    </row>
    <row r="104" spans="1:3" x14ac:dyDescent="0.25">
      <c r="A104" s="901"/>
      <c r="B104" s="902"/>
      <c r="C104" s="902"/>
    </row>
    <row r="105" spans="1:3" x14ac:dyDescent="0.25">
      <c r="A105" s="901"/>
      <c r="B105" s="902"/>
      <c r="C105" s="902"/>
    </row>
    <row r="106" spans="1:3" x14ac:dyDescent="0.25">
      <c r="A106" s="901"/>
      <c r="B106" s="902"/>
      <c r="C106" s="902"/>
    </row>
    <row r="107" spans="1:3" x14ac:dyDescent="0.25">
      <c r="A107" s="901"/>
      <c r="B107" s="902"/>
      <c r="C107" s="902"/>
    </row>
    <row r="108" spans="1:3" x14ac:dyDescent="0.25">
      <c r="A108" s="901"/>
      <c r="B108" s="902"/>
      <c r="C108" s="902"/>
    </row>
    <row r="109" spans="1:3" x14ac:dyDescent="0.25">
      <c r="A109" s="901"/>
      <c r="B109" s="902"/>
      <c r="C109" s="902"/>
    </row>
    <row r="110" spans="1:3" x14ac:dyDescent="0.25">
      <c r="A110" s="901"/>
      <c r="B110" s="902"/>
      <c r="C110" s="902"/>
    </row>
    <row r="111" spans="1:3" x14ac:dyDescent="0.25">
      <c r="A111" s="901"/>
      <c r="B111" s="902"/>
      <c r="C111" s="902"/>
    </row>
    <row r="112" spans="1:3" x14ac:dyDescent="0.25">
      <c r="A112" s="901"/>
      <c r="B112" s="902"/>
      <c r="C112" s="902"/>
    </row>
    <row r="113" spans="1:3" x14ac:dyDescent="0.25">
      <c r="A113" s="901"/>
      <c r="B113" s="902"/>
      <c r="C113" s="902"/>
    </row>
    <row r="114" spans="1:3" ht="15.75" thickBot="1" x14ac:dyDescent="0.3">
      <c r="A114" s="903"/>
      <c r="B114" s="904"/>
      <c r="C114" s="904"/>
    </row>
    <row r="117" spans="1:3" ht="15.75" thickBot="1" x14ac:dyDescent="0.3"/>
    <row r="118" spans="1:3" x14ac:dyDescent="0.25">
      <c r="A118" s="899" t="s">
        <v>181</v>
      </c>
      <c r="B118" s="900"/>
      <c r="C118" s="900"/>
    </row>
    <row r="119" spans="1:3" x14ac:dyDescent="0.25">
      <c r="A119" s="901"/>
      <c r="B119" s="902"/>
      <c r="C119" s="902"/>
    </row>
    <row r="120" spans="1:3" x14ac:dyDescent="0.25">
      <c r="A120" s="901"/>
      <c r="B120" s="902"/>
      <c r="C120" s="902"/>
    </row>
    <row r="121" spans="1:3" x14ac:dyDescent="0.25">
      <c r="A121" s="901"/>
      <c r="B121" s="902"/>
      <c r="C121" s="902"/>
    </row>
    <row r="122" spans="1:3" x14ac:dyDescent="0.25">
      <c r="A122" s="901"/>
      <c r="B122" s="902"/>
      <c r="C122" s="902"/>
    </row>
    <row r="123" spans="1:3" x14ac:dyDescent="0.25">
      <c r="A123" s="901"/>
      <c r="B123" s="902"/>
      <c r="C123" s="902"/>
    </row>
    <row r="124" spans="1:3" x14ac:dyDescent="0.25">
      <c r="A124" s="901"/>
      <c r="B124" s="902"/>
      <c r="C124" s="902"/>
    </row>
    <row r="125" spans="1:3" x14ac:dyDescent="0.25">
      <c r="A125" s="901"/>
      <c r="B125" s="902"/>
      <c r="C125" s="902"/>
    </row>
    <row r="126" spans="1:3" x14ac:dyDescent="0.25">
      <c r="A126" s="901"/>
      <c r="B126" s="902"/>
      <c r="C126" s="902"/>
    </row>
    <row r="127" spans="1:3" x14ac:dyDescent="0.25">
      <c r="A127" s="901"/>
      <c r="B127" s="902"/>
      <c r="C127" s="902"/>
    </row>
    <row r="128" spans="1:3" x14ac:dyDescent="0.25">
      <c r="A128" s="901"/>
      <c r="B128" s="902"/>
      <c r="C128" s="902"/>
    </row>
    <row r="129" spans="1:3" x14ac:dyDescent="0.25">
      <c r="A129" s="901"/>
      <c r="B129" s="902"/>
      <c r="C129" s="902"/>
    </row>
    <row r="130" spans="1:3" x14ac:dyDescent="0.25">
      <c r="A130" s="901"/>
      <c r="B130" s="902"/>
      <c r="C130" s="902"/>
    </row>
    <row r="131" spans="1:3" x14ac:dyDescent="0.25">
      <c r="A131" s="901"/>
      <c r="B131" s="902"/>
      <c r="C131" s="902"/>
    </row>
    <row r="132" spans="1:3" x14ac:dyDescent="0.25">
      <c r="A132" s="901"/>
      <c r="B132" s="902"/>
      <c r="C132" s="902"/>
    </row>
    <row r="133" spans="1:3" x14ac:dyDescent="0.25">
      <c r="A133" s="901"/>
      <c r="B133" s="902"/>
      <c r="C133" s="902"/>
    </row>
    <row r="134" spans="1:3" x14ac:dyDescent="0.25">
      <c r="A134" s="901"/>
      <c r="B134" s="902"/>
      <c r="C134" s="902"/>
    </row>
    <row r="135" spans="1:3" x14ac:dyDescent="0.25">
      <c r="A135" s="901"/>
      <c r="B135" s="902"/>
      <c r="C135" s="902"/>
    </row>
    <row r="136" spans="1:3" x14ac:dyDescent="0.25">
      <c r="A136" s="901"/>
      <c r="B136" s="902"/>
      <c r="C136" s="902"/>
    </row>
    <row r="137" spans="1:3" x14ac:dyDescent="0.25">
      <c r="A137" s="901"/>
      <c r="B137" s="902"/>
      <c r="C137" s="902"/>
    </row>
    <row r="138" spans="1:3" ht="15.75" thickBot="1" x14ac:dyDescent="0.3">
      <c r="A138" s="903"/>
      <c r="B138" s="904"/>
      <c r="C138" s="904"/>
    </row>
    <row r="141" spans="1:3" ht="15.75" thickBot="1" x14ac:dyDescent="0.3"/>
    <row r="142" spans="1:3" x14ac:dyDescent="0.25">
      <c r="A142" s="899" t="s">
        <v>182</v>
      </c>
      <c r="B142" s="900"/>
      <c r="C142" s="900"/>
    </row>
    <row r="143" spans="1:3" x14ac:dyDescent="0.25">
      <c r="A143" s="901"/>
      <c r="B143" s="902"/>
      <c r="C143" s="902"/>
    </row>
    <row r="144" spans="1:3" x14ac:dyDescent="0.25">
      <c r="A144" s="901"/>
      <c r="B144" s="902"/>
      <c r="C144" s="902"/>
    </row>
    <row r="145" spans="1:3" x14ac:dyDescent="0.25">
      <c r="A145" s="901"/>
      <c r="B145" s="902"/>
      <c r="C145" s="902"/>
    </row>
    <row r="146" spans="1:3" x14ac:dyDescent="0.25">
      <c r="A146" s="901"/>
      <c r="B146" s="902"/>
      <c r="C146" s="902"/>
    </row>
    <row r="147" spans="1:3" x14ac:dyDescent="0.25">
      <c r="A147" s="901"/>
      <c r="B147" s="902"/>
      <c r="C147" s="902"/>
    </row>
    <row r="148" spans="1:3" x14ac:dyDescent="0.25">
      <c r="A148" s="901"/>
      <c r="B148" s="902"/>
      <c r="C148" s="902"/>
    </row>
    <row r="149" spans="1:3" x14ac:dyDescent="0.25">
      <c r="A149" s="901"/>
      <c r="B149" s="902"/>
      <c r="C149" s="902"/>
    </row>
    <row r="150" spans="1:3" x14ac:dyDescent="0.25">
      <c r="A150" s="901"/>
      <c r="B150" s="902"/>
      <c r="C150" s="902"/>
    </row>
    <row r="151" spans="1:3" x14ac:dyDescent="0.25">
      <c r="A151" s="901"/>
      <c r="B151" s="902"/>
      <c r="C151" s="902"/>
    </row>
    <row r="152" spans="1:3" x14ac:dyDescent="0.25">
      <c r="A152" s="901"/>
      <c r="B152" s="902"/>
      <c r="C152" s="902"/>
    </row>
    <row r="153" spans="1:3" x14ac:dyDescent="0.25">
      <c r="A153" s="901"/>
      <c r="B153" s="902"/>
      <c r="C153" s="902"/>
    </row>
    <row r="154" spans="1:3" x14ac:dyDescent="0.25">
      <c r="A154" s="901"/>
      <c r="B154" s="902"/>
      <c r="C154" s="902"/>
    </row>
    <row r="155" spans="1:3" x14ac:dyDescent="0.25">
      <c r="A155" s="901"/>
      <c r="B155" s="902"/>
      <c r="C155" s="902"/>
    </row>
    <row r="156" spans="1:3" x14ac:dyDescent="0.25">
      <c r="A156" s="901"/>
      <c r="B156" s="902"/>
      <c r="C156" s="902"/>
    </row>
    <row r="157" spans="1:3" x14ac:dyDescent="0.25">
      <c r="A157" s="901"/>
      <c r="B157" s="902"/>
      <c r="C157" s="902"/>
    </row>
    <row r="158" spans="1:3" x14ac:dyDescent="0.25">
      <c r="A158" s="901"/>
      <c r="B158" s="902"/>
      <c r="C158" s="902"/>
    </row>
    <row r="159" spans="1:3" x14ac:dyDescent="0.25">
      <c r="A159" s="901"/>
      <c r="B159" s="902"/>
      <c r="C159" s="902"/>
    </row>
    <row r="160" spans="1:3" x14ac:dyDescent="0.25">
      <c r="A160" s="901"/>
      <c r="B160" s="902"/>
      <c r="C160" s="902"/>
    </row>
    <row r="161" spans="1:3" x14ac:dyDescent="0.25">
      <c r="A161" s="901"/>
      <c r="B161" s="902"/>
      <c r="C161" s="902"/>
    </row>
    <row r="162" spans="1:3" ht="15.75" thickBot="1" x14ac:dyDescent="0.3">
      <c r="A162" s="903"/>
      <c r="B162" s="904"/>
      <c r="C162" s="904"/>
    </row>
    <row r="165" spans="1:3" ht="15.75" thickBot="1" x14ac:dyDescent="0.3"/>
    <row r="166" spans="1:3" x14ac:dyDescent="0.25">
      <c r="A166" s="899" t="s">
        <v>184</v>
      </c>
      <c r="B166" s="900"/>
      <c r="C166" s="900"/>
    </row>
    <row r="167" spans="1:3" x14ac:dyDescent="0.25">
      <c r="A167" s="901"/>
      <c r="B167" s="902"/>
      <c r="C167" s="902"/>
    </row>
    <row r="168" spans="1:3" x14ac:dyDescent="0.25">
      <c r="A168" s="901"/>
      <c r="B168" s="902"/>
      <c r="C168" s="902"/>
    </row>
    <row r="169" spans="1:3" x14ac:dyDescent="0.25">
      <c r="A169" s="901"/>
      <c r="B169" s="902"/>
      <c r="C169" s="902"/>
    </row>
    <row r="170" spans="1:3" x14ac:dyDescent="0.25">
      <c r="A170" s="901"/>
      <c r="B170" s="902"/>
      <c r="C170" s="902"/>
    </row>
    <row r="171" spans="1:3" x14ac:dyDescent="0.25">
      <c r="A171" s="901"/>
      <c r="B171" s="902"/>
      <c r="C171" s="902"/>
    </row>
    <row r="172" spans="1:3" x14ac:dyDescent="0.25">
      <c r="A172" s="901"/>
      <c r="B172" s="902"/>
      <c r="C172" s="902"/>
    </row>
    <row r="173" spans="1:3" x14ac:dyDescent="0.25">
      <c r="A173" s="901"/>
      <c r="B173" s="902"/>
      <c r="C173" s="902"/>
    </row>
    <row r="174" spans="1:3" x14ac:dyDescent="0.25">
      <c r="A174" s="901"/>
      <c r="B174" s="902"/>
      <c r="C174" s="902"/>
    </row>
    <row r="175" spans="1:3" x14ac:dyDescent="0.25">
      <c r="A175" s="901"/>
      <c r="B175" s="902"/>
      <c r="C175" s="902"/>
    </row>
    <row r="176" spans="1:3" x14ac:dyDescent="0.25">
      <c r="A176" s="901"/>
      <c r="B176" s="902"/>
      <c r="C176" s="902"/>
    </row>
    <row r="177" spans="1:3" x14ac:dyDescent="0.25">
      <c r="A177" s="901"/>
      <c r="B177" s="902"/>
      <c r="C177" s="902"/>
    </row>
    <row r="178" spans="1:3" x14ac:dyDescent="0.25">
      <c r="A178" s="901"/>
      <c r="B178" s="902"/>
      <c r="C178" s="902"/>
    </row>
    <row r="179" spans="1:3" x14ac:dyDescent="0.25">
      <c r="A179" s="901"/>
      <c r="B179" s="902"/>
      <c r="C179" s="902"/>
    </row>
    <row r="180" spans="1:3" x14ac:dyDescent="0.25">
      <c r="A180" s="901"/>
      <c r="B180" s="902"/>
      <c r="C180" s="902"/>
    </row>
    <row r="181" spans="1:3" x14ac:dyDescent="0.25">
      <c r="A181" s="901"/>
      <c r="B181" s="902"/>
      <c r="C181" s="902"/>
    </row>
    <row r="182" spans="1:3" x14ac:dyDescent="0.25">
      <c r="A182" s="901"/>
      <c r="B182" s="902"/>
      <c r="C182" s="902"/>
    </row>
    <row r="183" spans="1:3" x14ac:dyDescent="0.25">
      <c r="A183" s="901"/>
      <c r="B183" s="902"/>
      <c r="C183" s="902"/>
    </row>
    <row r="184" spans="1:3" x14ac:dyDescent="0.25">
      <c r="A184" s="901"/>
      <c r="B184" s="902"/>
      <c r="C184" s="902"/>
    </row>
    <row r="185" spans="1:3" x14ac:dyDescent="0.25">
      <c r="A185" s="901"/>
      <c r="B185" s="902"/>
      <c r="C185" s="902"/>
    </row>
    <row r="186" spans="1:3" ht="15.75" thickBot="1" x14ac:dyDescent="0.3">
      <c r="A186" s="903"/>
      <c r="B186" s="904"/>
      <c r="C186" s="904"/>
    </row>
    <row r="189" spans="1:3" ht="15.75" thickBot="1" x14ac:dyDescent="0.3"/>
    <row r="190" spans="1:3" x14ac:dyDescent="0.25">
      <c r="A190" s="899" t="s">
        <v>471</v>
      </c>
      <c r="B190" s="900"/>
      <c r="C190" s="900"/>
    </row>
    <row r="191" spans="1:3" x14ac:dyDescent="0.25">
      <c r="A191" s="901"/>
      <c r="B191" s="902"/>
      <c r="C191" s="902"/>
    </row>
    <row r="192" spans="1:3" x14ac:dyDescent="0.25">
      <c r="A192" s="901"/>
      <c r="B192" s="902"/>
      <c r="C192" s="902"/>
    </row>
    <row r="193" spans="1:3" x14ac:dyDescent="0.25">
      <c r="A193" s="901"/>
      <c r="B193" s="902"/>
      <c r="C193" s="902"/>
    </row>
    <row r="194" spans="1:3" x14ac:dyDescent="0.25">
      <c r="A194" s="901"/>
      <c r="B194" s="902"/>
      <c r="C194" s="902"/>
    </row>
    <row r="195" spans="1:3" x14ac:dyDescent="0.25">
      <c r="A195" s="901"/>
      <c r="B195" s="902"/>
      <c r="C195" s="902"/>
    </row>
    <row r="196" spans="1:3" x14ac:dyDescent="0.25">
      <c r="A196" s="901"/>
      <c r="B196" s="902"/>
      <c r="C196" s="902"/>
    </row>
    <row r="197" spans="1:3" x14ac:dyDescent="0.25">
      <c r="A197" s="901"/>
      <c r="B197" s="902"/>
      <c r="C197" s="902"/>
    </row>
    <row r="198" spans="1:3" x14ac:dyDescent="0.25">
      <c r="A198" s="901"/>
      <c r="B198" s="902"/>
      <c r="C198" s="902"/>
    </row>
    <row r="199" spans="1:3" x14ac:dyDescent="0.25">
      <c r="A199" s="901"/>
      <c r="B199" s="902"/>
      <c r="C199" s="902"/>
    </row>
    <row r="200" spans="1:3" x14ac:dyDescent="0.25">
      <c r="A200" s="901"/>
      <c r="B200" s="902"/>
      <c r="C200" s="902"/>
    </row>
    <row r="201" spans="1:3" x14ac:dyDescent="0.25">
      <c r="A201" s="901"/>
      <c r="B201" s="902"/>
      <c r="C201" s="902"/>
    </row>
    <row r="202" spans="1:3" x14ac:dyDescent="0.25">
      <c r="A202" s="901"/>
      <c r="B202" s="902"/>
      <c r="C202" s="902"/>
    </row>
    <row r="203" spans="1:3" x14ac:dyDescent="0.25">
      <c r="A203" s="901"/>
      <c r="B203" s="902"/>
      <c r="C203" s="902"/>
    </row>
    <row r="204" spans="1:3" x14ac:dyDescent="0.25">
      <c r="A204" s="901"/>
      <c r="B204" s="902"/>
      <c r="C204" s="902"/>
    </row>
    <row r="205" spans="1:3" x14ac:dyDescent="0.25">
      <c r="A205" s="901"/>
      <c r="B205" s="902"/>
      <c r="C205" s="902"/>
    </row>
    <row r="206" spans="1:3" x14ac:dyDescent="0.25">
      <c r="A206" s="901"/>
      <c r="B206" s="902"/>
      <c r="C206" s="902"/>
    </row>
    <row r="207" spans="1:3" x14ac:dyDescent="0.25">
      <c r="A207" s="901"/>
      <c r="B207" s="902"/>
      <c r="C207" s="902"/>
    </row>
    <row r="208" spans="1:3" x14ac:dyDescent="0.25">
      <c r="A208" s="901"/>
      <c r="B208" s="902"/>
      <c r="C208" s="902"/>
    </row>
    <row r="209" spans="1:3" x14ac:dyDescent="0.25">
      <c r="A209" s="901"/>
      <c r="B209" s="902"/>
      <c r="C209" s="902"/>
    </row>
    <row r="210" spans="1:3" ht="15.75" thickBot="1" x14ac:dyDescent="0.3">
      <c r="A210" s="903"/>
      <c r="B210" s="904"/>
      <c r="C210" s="904"/>
    </row>
  </sheetData>
  <mergeCells count="56">
    <mergeCell ref="T5:V5"/>
    <mergeCell ref="A190:C210"/>
    <mergeCell ref="AH6:AH7"/>
    <mergeCell ref="A142:C162"/>
    <mergeCell ref="AE5:AE7"/>
    <mergeCell ref="AF5:AF7"/>
    <mergeCell ref="AG5:AG7"/>
    <mergeCell ref="A166:C186"/>
    <mergeCell ref="A70:C90"/>
    <mergeCell ref="M5:M7"/>
    <mergeCell ref="A94:C114"/>
    <mergeCell ref="A118:C138"/>
    <mergeCell ref="A22:C42"/>
    <mergeCell ref="A46:C66"/>
    <mergeCell ref="X19:Y19"/>
    <mergeCell ref="Z19:AA19"/>
    <mergeCell ref="AB18:AC18"/>
    <mergeCell ref="X18:AA18"/>
    <mergeCell ref="W4:Z4"/>
    <mergeCell ref="W5:X5"/>
    <mergeCell ref="Y5:Z5"/>
    <mergeCell ref="AA4:AB4"/>
    <mergeCell ref="W6:W7"/>
    <mergeCell ref="X6:X7"/>
    <mergeCell ref="Y6:Y7"/>
    <mergeCell ref="Z6:Z7"/>
    <mergeCell ref="AA6:AA7"/>
    <mergeCell ref="AB6:AB7"/>
    <mergeCell ref="A2:A4"/>
    <mergeCell ref="J5:K5"/>
    <mergeCell ref="L5:L7"/>
    <mergeCell ref="N5:N7"/>
    <mergeCell ref="D6:D7"/>
    <mergeCell ref="F6:F7"/>
    <mergeCell ref="E6:E7"/>
    <mergeCell ref="G6:G7"/>
    <mergeCell ref="D5:G5"/>
    <mergeCell ref="D1:N4"/>
    <mergeCell ref="H6:H7"/>
    <mergeCell ref="I6:I7"/>
    <mergeCell ref="AK4:AL4"/>
    <mergeCell ref="J6:J7"/>
    <mergeCell ref="K6:K7"/>
    <mergeCell ref="Q6:Q7"/>
    <mergeCell ref="R6:R7"/>
    <mergeCell ref="S6:S7"/>
    <mergeCell ref="AC5:AC7"/>
    <mergeCell ref="AD5:AD7"/>
    <mergeCell ref="T6:T7"/>
    <mergeCell ref="U6:U7"/>
    <mergeCell ref="V6:V7"/>
    <mergeCell ref="AJ6:AJ7"/>
    <mergeCell ref="AI6:AI7"/>
    <mergeCell ref="AH1:AJ5"/>
    <mergeCell ref="Q1:AG3"/>
    <mergeCell ref="Q5:S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topLeftCell="B1" zoomScale="75" zoomScaleNormal="110" zoomScalePageLayoutView="80" workbookViewId="0">
      <selection activeCell="L6" sqref="L6"/>
    </sheetView>
  </sheetViews>
  <sheetFormatPr defaultColWidth="8.85546875" defaultRowHeight="16.5" x14ac:dyDescent="0.3"/>
  <cols>
    <col min="1" max="1" width="8.85546875" style="335"/>
    <col min="2" max="2" width="212.85546875" style="335" bestFit="1" customWidth="1"/>
    <col min="3" max="5" width="9.7109375" style="335" customWidth="1"/>
    <col min="6" max="6" width="10.85546875" style="335" bestFit="1" customWidth="1"/>
    <col min="7" max="7" width="9.7109375" style="335" customWidth="1"/>
    <col min="8" max="8" width="10.42578125" style="335" customWidth="1"/>
    <col min="9" max="11" width="8.85546875" style="335"/>
    <col min="12" max="13" width="8.85546875" style="335" customWidth="1"/>
    <col min="14" max="16384" width="8.85546875" style="335"/>
  </cols>
  <sheetData>
    <row r="1" spans="1:21" x14ac:dyDescent="0.3">
      <c r="C1" s="908" t="s">
        <v>73</v>
      </c>
      <c r="D1" s="508"/>
      <c r="E1" s="508"/>
      <c r="F1" s="429"/>
      <c r="G1" s="908">
        <v>50</v>
      </c>
      <c r="I1" s="910" t="s">
        <v>192</v>
      </c>
      <c r="J1" s="911">
        <v>6.25E-2</v>
      </c>
    </row>
    <row r="2" spans="1:21" ht="17.25" thickBot="1" x14ac:dyDescent="0.35">
      <c r="C2" s="909"/>
      <c r="D2" s="509"/>
      <c r="E2" s="509"/>
      <c r="F2" s="430"/>
      <c r="G2" s="909"/>
      <c r="I2" s="910"/>
      <c r="J2" s="910"/>
    </row>
    <row r="3" spans="1:21" ht="83.25" thickBot="1" x14ac:dyDescent="0.35">
      <c r="C3" s="336" t="s">
        <v>193</v>
      </c>
      <c r="D3" s="336" t="s">
        <v>544</v>
      </c>
      <c r="E3" s="336" t="s">
        <v>594</v>
      </c>
      <c r="F3" s="336" t="s">
        <v>482</v>
      </c>
      <c r="G3" s="336" t="s">
        <v>194</v>
      </c>
      <c r="I3" s="540"/>
      <c r="J3" s="540"/>
      <c r="K3" s="540"/>
      <c r="L3" s="336" t="s">
        <v>194</v>
      </c>
      <c r="M3" s="336" t="s">
        <v>545</v>
      </c>
      <c r="N3" s="336" t="s">
        <v>546</v>
      </c>
    </row>
    <row r="4" spans="1:21" ht="24.75" thickBot="1" x14ac:dyDescent="0.5">
      <c r="A4" s="335">
        <v>5</v>
      </c>
      <c r="B4" s="337" t="s">
        <v>195</v>
      </c>
      <c r="C4" s="338">
        <f>'Volunteers Data'!D3</f>
        <v>28.745495637010123</v>
      </c>
      <c r="D4" s="338">
        <f>'Volunteers Data'!I3</f>
        <v>35.994363999962033</v>
      </c>
      <c r="E4" s="338">
        <f>'Volunteers Data'!J3</f>
        <v>21.496627274058213</v>
      </c>
      <c r="F4" s="338">
        <f>'Volunteers Data'!E3</f>
        <v>23.555009247182777</v>
      </c>
      <c r="G4" s="339">
        <f>Cálculos!S2</f>
        <v>-0.41153411585314542</v>
      </c>
      <c r="L4" s="340">
        <f>(C4-C5)/C5</f>
        <v>-3.1939327960850271E-2</v>
      </c>
      <c r="M4" s="340">
        <f>(D4-C4)/C4</f>
        <v>0.25217406074637022</v>
      </c>
      <c r="N4" s="340">
        <f>(E4-C4)/C4</f>
        <v>-0.25217406074637022</v>
      </c>
    </row>
    <row r="5" spans="1:21" ht="24.75" thickBot="1" x14ac:dyDescent="0.5">
      <c r="A5" s="335">
        <v>6</v>
      </c>
      <c r="B5" s="337" t="s">
        <v>196</v>
      </c>
      <c r="C5" s="338">
        <f>'Volunteers Data'!D4</f>
        <v>29.693898809523805</v>
      </c>
      <c r="D5" s="338">
        <f>'Volunteers Data'!I4</f>
        <v>36.53789670457568</v>
      </c>
      <c r="E5" s="338">
        <f>'Volunteers Data'!J4</f>
        <v>22.849900914471934</v>
      </c>
      <c r="F5" s="338">
        <f>'Volunteers Data'!E4</f>
        <v>23.566902745773938</v>
      </c>
      <c r="G5" s="339"/>
      <c r="L5" s="340"/>
      <c r="M5" s="340">
        <f>(D5-C5)/C5</f>
        <v>0.23048498747011223</v>
      </c>
      <c r="N5" s="340">
        <f>(E5-C5)/C5</f>
        <v>-0.23048498747011209</v>
      </c>
    </row>
    <row r="6" spans="1:21" ht="24.75" thickBot="1" x14ac:dyDescent="0.5">
      <c r="A6" s="335">
        <v>7</v>
      </c>
      <c r="B6" s="337" t="s">
        <v>197</v>
      </c>
      <c r="C6" s="338">
        <f>'Volunteers Data'!D5</f>
        <v>26.174733758611936</v>
      </c>
      <c r="D6" s="338">
        <f>'Volunteers Data'!I5</f>
        <v>34.543475756391715</v>
      </c>
      <c r="E6" s="338">
        <f>'Volunteers Data'!J5</f>
        <v>17.805991760832161</v>
      </c>
      <c r="F6" s="338">
        <f>'Volunteers Data'!E5</f>
        <v>28.817269056839045</v>
      </c>
      <c r="G6" s="339">
        <f>Cálculos!X2</f>
        <v>0.93353005969700364</v>
      </c>
      <c r="L6" s="340">
        <f>(C6-C5)/C5</f>
        <v>-0.11851475191877323</v>
      </c>
      <c r="M6" s="340">
        <f>(D6-C6)/C6</f>
        <v>0.31972596454878244</v>
      </c>
      <c r="N6" s="340">
        <f>(E6-C6)/C6</f>
        <v>-0.31972596454878233</v>
      </c>
    </row>
    <row r="7" spans="1:21" ht="24.75" thickBot="1" x14ac:dyDescent="0.5">
      <c r="A7" s="335">
        <v>8</v>
      </c>
      <c r="B7" s="337" t="s">
        <v>198</v>
      </c>
      <c r="C7" s="338">
        <f>'Volunteers Data'!D6</f>
        <v>10.788882950440026</v>
      </c>
      <c r="D7" s="338">
        <f>'Volunteers Data'!I6</f>
        <v>13.600044338006938</v>
      </c>
      <c r="E7" s="338">
        <f>'Volunteers Data'!J6</f>
        <v>7.9777215628731142</v>
      </c>
      <c r="F7" s="338">
        <f>'Volunteers Data'!E6</f>
        <v>9.5739451063799734</v>
      </c>
      <c r="G7" s="339">
        <f>Cálculos!AA2</f>
        <v>1.8492280390996203</v>
      </c>
      <c r="L7" s="340">
        <f>(C7-C5)/C5</f>
        <v>-0.63666330852519515</v>
      </c>
      <c r="M7" s="340">
        <f>(D7-C7)/C7</f>
        <v>0.26056093114368789</v>
      </c>
      <c r="N7" s="340">
        <f>(E7-C7)/C7</f>
        <v>-0.26056093114368789</v>
      </c>
      <c r="U7" s="341"/>
    </row>
    <row r="8" spans="1:21" ht="83.25" thickBot="1" x14ac:dyDescent="0.5">
      <c r="B8" s="337"/>
      <c r="C8" s="338"/>
      <c r="D8" s="338"/>
      <c r="E8" s="338"/>
      <c r="F8" s="338"/>
      <c r="G8" s="339"/>
      <c r="I8" s="540"/>
      <c r="J8" s="540"/>
      <c r="K8" s="540"/>
      <c r="L8" s="336" t="s">
        <v>194</v>
      </c>
      <c r="M8" s="336" t="s">
        <v>545</v>
      </c>
      <c r="N8" s="336" t="s">
        <v>546</v>
      </c>
      <c r="U8" s="341"/>
    </row>
    <row r="9" spans="1:21" ht="24.75" thickBot="1" x14ac:dyDescent="0.5">
      <c r="A9" s="335">
        <v>9</v>
      </c>
      <c r="B9" s="337" t="s">
        <v>199</v>
      </c>
      <c r="C9" s="338">
        <f>'Volunteers Data'!D7</f>
        <v>2.5769345238095238</v>
      </c>
      <c r="D9" s="338">
        <f>'Volunteers Data'!I7</f>
        <v>3.4760583713681088</v>
      </c>
      <c r="E9" s="338">
        <f>'Volunteers Data'!J7</f>
        <v>1.6778106762509388</v>
      </c>
      <c r="F9" s="338">
        <f>'Volunteers Data'!E7</f>
        <v>3.0960798931775013</v>
      </c>
      <c r="G9" s="339">
        <f>Cálculos!AD2</f>
        <v>2.2965367965367967E-2</v>
      </c>
      <c r="L9" s="340">
        <f>(C9-C10)/C10</f>
        <v>-0.14476855363803015</v>
      </c>
      <c r="M9" s="340">
        <f>(D9-C9)/C9</f>
        <v>0.34891218199420748</v>
      </c>
      <c r="N9" s="340">
        <f>(E9-C9)/C9</f>
        <v>-0.34891218199420748</v>
      </c>
    </row>
    <row r="10" spans="1:21" ht="24.75" thickBot="1" x14ac:dyDescent="0.5">
      <c r="A10" s="335">
        <v>10</v>
      </c>
      <c r="B10" s="337" t="s">
        <v>200</v>
      </c>
      <c r="C10" s="338">
        <f>'Volunteers Data'!D8</f>
        <v>3.0131428571428569</v>
      </c>
      <c r="D10" s="338">
        <f>'Volunteers Data'!I8</f>
        <v>3.9562634597949544</v>
      </c>
      <c r="E10" s="338">
        <f>'Volunteers Data'!J8</f>
        <v>2.0700222544907594</v>
      </c>
      <c r="F10" s="338">
        <f>'Volunteers Data'!E8</f>
        <v>3.317845639860904</v>
      </c>
      <c r="G10" s="339"/>
      <c r="L10" s="340"/>
      <c r="M10" s="340">
        <f>(D10-C10)/C10</f>
        <v>0.31300228610680275</v>
      </c>
      <c r="N10" s="340">
        <f>(E10-C10)/C10</f>
        <v>-0.31300228610680275</v>
      </c>
    </row>
    <row r="11" spans="1:21" ht="24.75" thickBot="1" x14ac:dyDescent="0.5">
      <c r="A11" s="335">
        <v>11</v>
      </c>
      <c r="B11" s="337" t="s">
        <v>201</v>
      </c>
      <c r="C11" s="338">
        <f>'Volunteers Data'!D9</f>
        <v>3.1024999999999996</v>
      </c>
      <c r="D11" s="338">
        <f>'Volunteers Data'!I9</f>
        <v>4.0076611807717013</v>
      </c>
      <c r="E11" s="338">
        <f>'Volunteers Data'!J9</f>
        <v>2.1973388192282983</v>
      </c>
      <c r="F11" s="338">
        <f>'Volunteers Data'!E9</f>
        <v>3.1843065123905099</v>
      </c>
      <c r="G11" s="339">
        <f>(C11-C10)/C10</f>
        <v>2.9655793665844817E-2</v>
      </c>
      <c r="L11" s="340">
        <f>(C11-C10)/C10</f>
        <v>2.9655793665844817E-2</v>
      </c>
      <c r="M11" s="340">
        <f>(D11-C11)/C11</f>
        <v>0.29175219364116095</v>
      </c>
      <c r="N11" s="340">
        <f>(E11-C11)/C11</f>
        <v>-0.29175219364116078</v>
      </c>
    </row>
    <row r="12" spans="1:21" ht="24.75" thickBot="1" x14ac:dyDescent="0.5">
      <c r="A12" s="335">
        <v>12</v>
      </c>
      <c r="B12" s="337" t="s">
        <v>202</v>
      </c>
      <c r="C12" s="338">
        <f>'Volunteers Data'!D10</f>
        <v>3.3894557823129254</v>
      </c>
      <c r="D12" s="338">
        <f>'Volunteers Data'!I10</f>
        <v>4.4667974687158827</v>
      </c>
      <c r="E12" s="338">
        <f>'Volunteers Data'!J10</f>
        <v>2.3121140959099682</v>
      </c>
      <c r="F12" s="338">
        <f>'Volunteers Data'!E10</f>
        <v>3.7500705145801598</v>
      </c>
      <c r="G12" s="339">
        <f>(C12-C10)/C10</f>
        <v>0.12489050237959795</v>
      </c>
      <c r="L12" s="340">
        <f>(C12-C10)/C10</f>
        <v>0.12489050237959795</v>
      </c>
      <c r="M12" s="340">
        <f>(D12-C12)/C12</f>
        <v>0.31785093407172044</v>
      </c>
      <c r="N12" s="340">
        <f>(E12-C12)/C12</f>
        <v>-0.31785093407172044</v>
      </c>
    </row>
    <row r="13" spans="1:21" ht="83.25" thickBot="1" x14ac:dyDescent="0.5">
      <c r="B13" s="337"/>
      <c r="C13" s="338"/>
      <c r="D13" s="338"/>
      <c r="E13" s="338"/>
      <c r="F13" s="338"/>
      <c r="G13" s="339"/>
      <c r="L13" s="336" t="s">
        <v>194</v>
      </c>
      <c r="M13" s="336" t="s">
        <v>545</v>
      </c>
      <c r="N13" s="336" t="s">
        <v>546</v>
      </c>
    </row>
    <row r="14" spans="1:21" ht="24.75" thickBot="1" x14ac:dyDescent="0.5">
      <c r="A14" s="335">
        <v>13</v>
      </c>
      <c r="B14" s="337" t="s">
        <v>203</v>
      </c>
      <c r="C14" s="338">
        <f>'Volunteers Data'!D11</f>
        <v>0.23054255319148939</v>
      </c>
      <c r="D14" s="339">
        <f>'Volunteers Data'!I11</f>
        <v>0.29675300179391284</v>
      </c>
      <c r="E14" s="339">
        <f>'Volunteers Data'!J11</f>
        <v>0.16433210458906594</v>
      </c>
      <c r="F14" s="339">
        <f>'Volunteers Data'!E11</f>
        <v>0.22549228343557937</v>
      </c>
      <c r="G14" s="339">
        <f>(C14-C15)/C15</f>
        <v>0.11744345685059969</v>
      </c>
      <c r="L14" s="340">
        <f>(C14-C15)/C15</f>
        <v>0.11744345685059969</v>
      </c>
      <c r="M14" s="340">
        <f>(D14-C14)/C14</f>
        <v>0.28719404589671926</v>
      </c>
      <c r="N14" s="340">
        <f>(E14-C14)/C14</f>
        <v>-0.28719404589671926</v>
      </c>
      <c r="Q14" s="341"/>
    </row>
    <row r="15" spans="1:21" ht="24.75" thickBot="1" x14ac:dyDescent="0.5">
      <c r="A15" s="335">
        <v>14</v>
      </c>
      <c r="B15" s="337" t="s">
        <v>204</v>
      </c>
      <c r="C15" s="338">
        <f>'Volunteers Data'!D12</f>
        <v>0.20631250000000004</v>
      </c>
      <c r="D15" s="339">
        <f>'Volunteers Data'!I12</f>
        <v>0.2609535389212384</v>
      </c>
      <c r="E15" s="339">
        <f>'Volunteers Data'!J12</f>
        <v>0.1516714610787617</v>
      </c>
      <c r="F15" s="339">
        <f>'Volunteers Data'!E12</f>
        <v>0.18815319202770042</v>
      </c>
      <c r="G15" s="339"/>
      <c r="L15" s="340"/>
      <c r="M15" s="340">
        <f>(D15-C15)/C15</f>
        <v>0.26484599295359396</v>
      </c>
      <c r="N15" s="340">
        <f>(E15-C15)/C15</f>
        <v>-0.26484599295359385</v>
      </c>
    </row>
    <row r="16" spans="1:21" ht="24.75" thickBot="1" x14ac:dyDescent="0.5">
      <c r="A16" s="335">
        <v>15</v>
      </c>
      <c r="B16" s="337" t="s">
        <v>205</v>
      </c>
      <c r="C16" s="338">
        <f>'Volunteers Data'!D13</f>
        <v>0.2886875000000001</v>
      </c>
      <c r="D16" s="339">
        <f>'Volunteers Data'!I13</f>
        <v>0.36568621251338257</v>
      </c>
      <c r="E16" s="339">
        <f>'Volunteers Data'!J13</f>
        <v>0.21168878748661762</v>
      </c>
      <c r="F16" s="339">
        <f>'Volunteers Data'!E13</f>
        <v>0.2651405212536142</v>
      </c>
      <c r="G16" s="339">
        <f>(C16-C15)/C15</f>
        <v>0.39927294759163912</v>
      </c>
      <c r="L16" s="340">
        <f>(C16-C15)/C15</f>
        <v>0.39927294759163912</v>
      </c>
      <c r="M16" s="340">
        <f>(D16-C16)/C16</f>
        <v>0.26671993942717453</v>
      </c>
      <c r="N16" s="340">
        <f>(E16-C16)/C16</f>
        <v>-0.26671993942717453</v>
      </c>
      <c r="O16" s="342"/>
      <c r="P16" s="342"/>
    </row>
    <row r="17" spans="1:16" ht="24.75" thickBot="1" x14ac:dyDescent="0.5">
      <c r="A17" s="335">
        <v>16</v>
      </c>
      <c r="B17" s="337" t="s">
        <v>206</v>
      </c>
      <c r="C17" s="338">
        <f>'Volunteers Data'!D14</f>
        <v>0.3561063829787236</v>
      </c>
      <c r="D17" s="339">
        <f>'Volunteers Data'!I14</f>
        <v>0.44449604668900067</v>
      </c>
      <c r="E17" s="339">
        <f>'Volunteers Data'!J14</f>
        <v>0.26771671926844653</v>
      </c>
      <c r="F17" s="339">
        <f>'Volunteers Data'!E14</f>
        <v>0.30102782148199819</v>
      </c>
      <c r="G17" s="339">
        <f>(C17-C15)/C15</f>
        <v>0.72605335584961428</v>
      </c>
      <c r="L17" s="340">
        <f>(C17-C15)/C15</f>
        <v>0.72605335584961428</v>
      </c>
      <c r="M17" s="340">
        <f>(D17-C17)/C17</f>
        <v>0.24821139955685129</v>
      </c>
      <c r="N17" s="340">
        <f>(E17-C17)/C17</f>
        <v>-0.24821139955685129</v>
      </c>
      <c r="O17" s="344"/>
    </row>
    <row r="18" spans="1:16" ht="24.75" thickBot="1" x14ac:dyDescent="0.5">
      <c r="B18" s="337"/>
      <c r="C18" s="537"/>
      <c r="D18" s="538"/>
      <c r="E18" s="538"/>
      <c r="F18" s="538"/>
      <c r="G18" s="539"/>
      <c r="I18" s="343" t="s">
        <v>207</v>
      </c>
      <c r="J18" s="343" t="s">
        <v>208</v>
      </c>
      <c r="L18" s="343" t="s">
        <v>209</v>
      </c>
      <c r="M18" s="343" t="s">
        <v>210</v>
      </c>
      <c r="N18" s="344"/>
      <c r="O18" s="344"/>
    </row>
    <row r="19" spans="1:16" ht="24.75" thickBot="1" x14ac:dyDescent="0.5">
      <c r="A19" s="335">
        <v>17</v>
      </c>
      <c r="B19" s="337" t="s">
        <v>211</v>
      </c>
      <c r="C19" s="905">
        <f>Cálculos!AY2</f>
        <v>18</v>
      </c>
      <c r="D19" s="906"/>
      <c r="E19" s="906"/>
      <c r="F19" s="906"/>
      <c r="G19" s="907"/>
      <c r="I19" s="341">
        <f>L19*$L$26</f>
        <v>-44</v>
      </c>
      <c r="J19" s="345">
        <f>M19</f>
        <v>6</v>
      </c>
      <c r="L19" s="346">
        <f>C23</f>
        <v>44</v>
      </c>
      <c r="M19" s="346">
        <f>$G$1-L19</f>
        <v>6</v>
      </c>
      <c r="N19" s="344"/>
      <c r="O19" s="347"/>
    </row>
    <row r="20" spans="1:16" ht="24.75" thickBot="1" x14ac:dyDescent="0.5">
      <c r="A20" s="335">
        <v>18</v>
      </c>
      <c r="B20" s="337" t="s">
        <v>212</v>
      </c>
      <c r="C20" s="905">
        <f>Cálculos!AZ2</f>
        <v>46</v>
      </c>
      <c r="D20" s="906"/>
      <c r="E20" s="906"/>
      <c r="F20" s="906"/>
      <c r="G20" s="907"/>
      <c r="I20" s="341">
        <f>L20*$L$26</f>
        <v>-28</v>
      </c>
      <c r="J20" s="345">
        <f>M20</f>
        <v>22</v>
      </c>
      <c r="L20" s="346">
        <f>C22</f>
        <v>28</v>
      </c>
      <c r="M20" s="346">
        <f>$G$1-L20</f>
        <v>22</v>
      </c>
      <c r="N20" s="344"/>
      <c r="O20" s="347"/>
    </row>
    <row r="21" spans="1:16" ht="24.75" thickBot="1" x14ac:dyDescent="0.5">
      <c r="A21" s="335">
        <v>19</v>
      </c>
      <c r="B21" s="337" t="s">
        <v>213</v>
      </c>
      <c r="C21" s="905">
        <f>Cálculos!BA2</f>
        <v>20</v>
      </c>
      <c r="D21" s="906"/>
      <c r="E21" s="906"/>
      <c r="F21" s="906"/>
      <c r="G21" s="907"/>
      <c r="I21" s="341">
        <f>L21*$L$26</f>
        <v>-20</v>
      </c>
      <c r="J21" s="345">
        <f>M21</f>
        <v>30</v>
      </c>
      <c r="L21" s="346">
        <f>C21</f>
        <v>20</v>
      </c>
      <c r="M21" s="346">
        <f>$G$1-L21</f>
        <v>30</v>
      </c>
      <c r="N21" s="344"/>
      <c r="O21" s="347"/>
    </row>
    <row r="22" spans="1:16" ht="24.75" thickBot="1" x14ac:dyDescent="0.5">
      <c r="A22" s="335">
        <v>20</v>
      </c>
      <c r="B22" s="337" t="s">
        <v>214</v>
      </c>
      <c r="C22" s="905">
        <f>Cálculos!BB2</f>
        <v>28</v>
      </c>
      <c r="D22" s="906"/>
      <c r="E22" s="906"/>
      <c r="F22" s="906"/>
      <c r="G22" s="907"/>
      <c r="I22" s="341">
        <f>L22*$L$26</f>
        <v>-46</v>
      </c>
      <c r="J22" s="345">
        <f>M22</f>
        <v>4</v>
      </c>
      <c r="L22" s="346">
        <f>C20</f>
        <v>46</v>
      </c>
      <c r="M22" s="346">
        <f>$G$1-L22</f>
        <v>4</v>
      </c>
      <c r="N22" s="344"/>
      <c r="O22" s="347"/>
    </row>
    <row r="23" spans="1:16" ht="24.75" thickBot="1" x14ac:dyDescent="0.5">
      <c r="A23" s="335">
        <v>21</v>
      </c>
      <c r="B23" s="337" t="s">
        <v>215</v>
      </c>
      <c r="C23" s="905">
        <f>Cálculos!BC2</f>
        <v>44</v>
      </c>
      <c r="D23" s="906"/>
      <c r="E23" s="906"/>
      <c r="F23" s="906"/>
      <c r="G23" s="907"/>
      <c r="I23" s="341">
        <f>L23*$L$26</f>
        <v>-18</v>
      </c>
      <c r="J23" s="345">
        <f>M23</f>
        <v>32</v>
      </c>
      <c r="L23" s="346">
        <f>C19</f>
        <v>18</v>
      </c>
      <c r="M23" s="346">
        <f>$G$1-L23</f>
        <v>32</v>
      </c>
      <c r="N23" s="344"/>
      <c r="O23" s="347"/>
    </row>
    <row r="24" spans="1:16" ht="24.75" thickBot="1" x14ac:dyDescent="0.5">
      <c r="A24" s="335">
        <v>22</v>
      </c>
      <c r="B24" s="337" t="s">
        <v>216</v>
      </c>
      <c r="C24" s="905">
        <f>Cálculos!BD2</f>
        <v>0</v>
      </c>
      <c r="D24" s="906"/>
      <c r="E24" s="906"/>
      <c r="F24" s="906"/>
      <c r="G24" s="907"/>
      <c r="N24" s="342"/>
      <c r="O24" s="342"/>
      <c r="P24" s="342"/>
    </row>
    <row r="26" spans="1:16" x14ac:dyDescent="0.3">
      <c r="L26" s="335">
        <f>-1</f>
        <v>-1</v>
      </c>
    </row>
    <row r="27" spans="1:16" ht="17.25" thickBot="1" x14ac:dyDescent="0.35"/>
    <row r="28" spans="1:16" ht="16.5" customHeight="1" x14ac:dyDescent="0.3">
      <c r="H28" s="912" t="s">
        <v>217</v>
      </c>
      <c r="I28" s="348" t="s">
        <v>218</v>
      </c>
      <c r="J28" s="349">
        <f>Cálculos!BN2</f>
        <v>0</v>
      </c>
      <c r="K28" s="350">
        <f t="shared" ref="K28:K33" si="0">J28/$J$34</f>
        <v>0</v>
      </c>
    </row>
    <row r="29" spans="1:16" x14ac:dyDescent="0.3">
      <c r="H29" s="913"/>
      <c r="I29" s="351" t="s">
        <v>219</v>
      </c>
      <c r="J29" s="352">
        <f>Cálculos!BO2</f>
        <v>2</v>
      </c>
      <c r="K29" s="350">
        <f t="shared" si="0"/>
        <v>0.14285714285714285</v>
      </c>
    </row>
    <row r="30" spans="1:16" x14ac:dyDescent="0.3">
      <c r="H30" s="913"/>
      <c r="I30" s="351" t="s">
        <v>220</v>
      </c>
      <c r="J30" s="352">
        <f>Cálculos!BP2</f>
        <v>2</v>
      </c>
      <c r="K30" s="350">
        <f t="shared" si="0"/>
        <v>0.14285714285714285</v>
      </c>
    </row>
    <row r="31" spans="1:16" x14ac:dyDescent="0.3">
      <c r="H31" s="913"/>
      <c r="I31" s="351" t="s">
        <v>221</v>
      </c>
      <c r="J31" s="352">
        <f>Cálculos!BQ2</f>
        <v>5</v>
      </c>
      <c r="K31" s="350">
        <f t="shared" si="0"/>
        <v>0.35714285714285715</v>
      </c>
    </row>
    <row r="32" spans="1:16" x14ac:dyDescent="0.3">
      <c r="H32" s="913"/>
      <c r="I32" s="351" t="s">
        <v>222</v>
      </c>
      <c r="J32" s="352">
        <f>Cálculos!BR2</f>
        <v>2</v>
      </c>
      <c r="K32" s="350">
        <f t="shared" si="0"/>
        <v>0.14285714285714285</v>
      </c>
    </row>
    <row r="33" spans="8:11" x14ac:dyDescent="0.3">
      <c r="H33" s="913"/>
      <c r="I33" s="351" t="s">
        <v>223</v>
      </c>
      <c r="J33" s="352">
        <f>Cálculos!BS2</f>
        <v>3</v>
      </c>
      <c r="K33" s="350">
        <f t="shared" si="0"/>
        <v>0.21428571428571427</v>
      </c>
    </row>
    <row r="34" spans="8:11" ht="17.25" thickBot="1" x14ac:dyDescent="0.35">
      <c r="H34" s="914"/>
      <c r="I34" s="353" t="s">
        <v>73</v>
      </c>
      <c r="J34" s="354">
        <f>SUM(J28:J33)</f>
        <v>14</v>
      </c>
    </row>
    <row r="35" spans="8:11" ht="16.5" customHeight="1" x14ac:dyDescent="0.3">
      <c r="H35" s="912" t="s">
        <v>224</v>
      </c>
      <c r="I35" s="348" t="s">
        <v>218</v>
      </c>
      <c r="J35" s="349">
        <f>Cálculos!BT2</f>
        <v>0</v>
      </c>
      <c r="K35" s="350">
        <f t="shared" ref="K35:K40" si="1">J35/$J$41</f>
        <v>0</v>
      </c>
    </row>
    <row r="36" spans="8:11" x14ac:dyDescent="0.3">
      <c r="H36" s="913"/>
      <c r="I36" s="351" t="s">
        <v>219</v>
      </c>
      <c r="J36" s="352">
        <f>Cálculos!BU2</f>
        <v>1</v>
      </c>
      <c r="K36" s="350">
        <f t="shared" si="1"/>
        <v>5.2631578947368418E-2</v>
      </c>
    </row>
    <row r="37" spans="8:11" x14ac:dyDescent="0.3">
      <c r="H37" s="913"/>
      <c r="I37" s="351" t="s">
        <v>220</v>
      </c>
      <c r="J37" s="352">
        <f>Cálculos!BV2</f>
        <v>9</v>
      </c>
      <c r="K37" s="350">
        <f t="shared" si="1"/>
        <v>0.47368421052631576</v>
      </c>
    </row>
    <row r="38" spans="8:11" x14ac:dyDescent="0.3">
      <c r="H38" s="913"/>
      <c r="I38" s="351" t="s">
        <v>221</v>
      </c>
      <c r="J38" s="352">
        <f>Cálculos!BW2</f>
        <v>6</v>
      </c>
      <c r="K38" s="350">
        <f t="shared" si="1"/>
        <v>0.31578947368421051</v>
      </c>
    </row>
    <row r="39" spans="8:11" x14ac:dyDescent="0.3">
      <c r="H39" s="913"/>
      <c r="I39" s="351" t="s">
        <v>222</v>
      </c>
      <c r="J39" s="352">
        <f>Cálculos!BX2</f>
        <v>3</v>
      </c>
      <c r="K39" s="350">
        <f t="shared" si="1"/>
        <v>0.15789473684210525</v>
      </c>
    </row>
    <row r="40" spans="8:11" x14ac:dyDescent="0.3">
      <c r="H40" s="913"/>
      <c r="I40" s="351" t="s">
        <v>223</v>
      </c>
      <c r="J40" s="352">
        <f>Cálculos!BY2</f>
        <v>0</v>
      </c>
      <c r="K40" s="350">
        <f t="shared" si="1"/>
        <v>0</v>
      </c>
    </row>
    <row r="41" spans="8:11" ht="17.25" thickBot="1" x14ac:dyDescent="0.35">
      <c r="H41" s="914"/>
      <c r="I41" s="353" t="s">
        <v>73</v>
      </c>
      <c r="J41" s="354">
        <f>SUM(J35:J40)</f>
        <v>19</v>
      </c>
    </row>
    <row r="42" spans="8:11" ht="16.5" customHeight="1" x14ac:dyDescent="0.3">
      <c r="H42" s="912" t="s">
        <v>225</v>
      </c>
      <c r="I42" s="348" t="s">
        <v>218</v>
      </c>
      <c r="J42" s="349">
        <f>Cálculos!BZ2</f>
        <v>0</v>
      </c>
      <c r="K42" s="350">
        <f t="shared" ref="K42:K47" si="2">J42/$J$48</f>
        <v>0</v>
      </c>
    </row>
    <row r="43" spans="8:11" x14ac:dyDescent="0.3">
      <c r="H43" s="913"/>
      <c r="I43" s="351" t="s">
        <v>219</v>
      </c>
      <c r="J43" s="352">
        <f>Cálculos!CA2</f>
        <v>0</v>
      </c>
      <c r="K43" s="350">
        <f t="shared" si="2"/>
        <v>0</v>
      </c>
    </row>
    <row r="44" spans="8:11" x14ac:dyDescent="0.3">
      <c r="H44" s="913"/>
      <c r="I44" s="351" t="s">
        <v>220</v>
      </c>
      <c r="J44" s="352">
        <f>Cálculos!CB2</f>
        <v>2</v>
      </c>
      <c r="K44" s="350">
        <f t="shared" si="2"/>
        <v>0.11764705882352941</v>
      </c>
    </row>
    <row r="45" spans="8:11" x14ac:dyDescent="0.3">
      <c r="H45" s="913"/>
      <c r="I45" s="351" t="s">
        <v>221</v>
      </c>
      <c r="J45" s="352">
        <f>Cálculos!CC2</f>
        <v>5</v>
      </c>
      <c r="K45" s="350">
        <f t="shared" si="2"/>
        <v>0.29411764705882354</v>
      </c>
    </row>
    <row r="46" spans="8:11" x14ac:dyDescent="0.3">
      <c r="H46" s="913"/>
      <c r="I46" s="351" t="s">
        <v>222</v>
      </c>
      <c r="J46" s="352">
        <f>Cálculos!CD2</f>
        <v>6</v>
      </c>
      <c r="K46" s="350">
        <f t="shared" si="2"/>
        <v>0.35294117647058826</v>
      </c>
    </row>
    <row r="47" spans="8:11" x14ac:dyDescent="0.3">
      <c r="H47" s="913"/>
      <c r="I47" s="351" t="s">
        <v>223</v>
      </c>
      <c r="J47" s="352">
        <f>Cálculos!CE2</f>
        <v>4</v>
      </c>
      <c r="K47" s="350">
        <f t="shared" si="2"/>
        <v>0.23529411764705882</v>
      </c>
    </row>
    <row r="48" spans="8:11" ht="17.25" thickBot="1" x14ac:dyDescent="0.35">
      <c r="H48" s="914"/>
      <c r="I48" s="353" t="s">
        <v>73</v>
      </c>
      <c r="J48" s="354">
        <f>SUM(J42:J47)</f>
        <v>17</v>
      </c>
    </row>
  </sheetData>
  <mergeCells count="13">
    <mergeCell ref="H42:H48"/>
    <mergeCell ref="C21:G21"/>
    <mergeCell ref="C22:G22"/>
    <mergeCell ref="C23:G23"/>
    <mergeCell ref="C24:G24"/>
    <mergeCell ref="H28:H34"/>
    <mergeCell ref="H35:H41"/>
    <mergeCell ref="C20:G20"/>
    <mergeCell ref="C1:C2"/>
    <mergeCell ref="G1:G2"/>
    <mergeCell ref="I1:I2"/>
    <mergeCell ref="J1:J2"/>
    <mergeCell ref="C19:G19"/>
  </mergeCells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95"/>
  <sheetViews>
    <sheetView zoomScale="150" zoomScaleNormal="150" workbookViewId="0">
      <pane xSplit="3" ySplit="2" topLeftCell="AE3" activePane="bottomRight" state="frozen"/>
      <selection pane="topRight" activeCell="D1" sqref="D1"/>
      <selection pane="bottomLeft" activeCell="A2" sqref="A2"/>
      <selection pane="bottomRight" activeCell="AN3" sqref="AN3"/>
    </sheetView>
  </sheetViews>
  <sheetFormatPr defaultColWidth="8.85546875" defaultRowHeight="15" x14ac:dyDescent="0.25"/>
  <cols>
    <col min="1" max="1" width="3" style="459" bestFit="1" customWidth="1"/>
    <col min="2" max="2" width="63.28515625" bestFit="1" customWidth="1"/>
    <col min="3" max="3" width="10.140625" bestFit="1" customWidth="1"/>
    <col min="4" max="4" width="7.42578125" style="453" bestFit="1" customWidth="1"/>
    <col min="5" max="5" width="8.7109375" style="453" bestFit="1" customWidth="1"/>
    <col min="6" max="6" width="9" style="507" customWidth="1"/>
    <col min="7" max="7" width="8.7109375" style="507" customWidth="1"/>
    <col min="8" max="8" width="8.28515625" style="461" bestFit="1" customWidth="1"/>
    <col min="9" max="9" width="11.42578125" style="461" customWidth="1"/>
    <col min="10" max="10" width="10.28515625" style="461" bestFit="1" customWidth="1"/>
    <col min="11" max="11" width="11.28515625" style="461" bestFit="1" customWidth="1"/>
    <col min="12" max="12" width="11.140625" style="461" bestFit="1" customWidth="1"/>
    <col min="13" max="13" width="6.7109375" bestFit="1" customWidth="1"/>
    <col min="14" max="14" width="7.42578125" bestFit="1" customWidth="1"/>
    <col min="15" max="18" width="6.85546875" bestFit="1" customWidth="1"/>
    <col min="19" max="19" width="7" bestFit="1" customWidth="1"/>
    <col min="20" max="21" width="8" bestFit="1" customWidth="1"/>
    <col min="22" max="22" width="7.42578125" bestFit="1" customWidth="1"/>
    <col min="23" max="24" width="6.85546875" bestFit="1" customWidth="1"/>
    <col min="25" max="27" width="7.42578125" bestFit="1" customWidth="1"/>
    <col min="28" max="28" width="6.42578125" bestFit="1" customWidth="1"/>
    <col min="29" max="30" width="7.42578125" bestFit="1" customWidth="1"/>
    <col min="31" max="31" width="7" bestFit="1" customWidth="1"/>
    <col min="32" max="32" width="6.7109375" bestFit="1" customWidth="1"/>
    <col min="33" max="33" width="8" bestFit="1" customWidth="1"/>
    <col min="34" max="34" width="6.85546875" bestFit="1" customWidth="1"/>
    <col min="35" max="35" width="6.42578125" bestFit="1" customWidth="1"/>
    <col min="36" max="36" width="8" bestFit="1" customWidth="1"/>
    <col min="37" max="37" width="6.85546875" bestFit="1" customWidth="1"/>
    <col min="38" max="38" width="7.42578125" bestFit="1" customWidth="1"/>
    <col min="39" max="40" width="6.85546875" bestFit="1" customWidth="1"/>
    <col min="41" max="41" width="7.42578125" bestFit="1" customWidth="1"/>
    <col min="42" max="44" width="6.85546875" bestFit="1" customWidth="1"/>
    <col min="45" max="46" width="7.42578125" bestFit="1" customWidth="1"/>
    <col min="47" max="47" width="6.85546875" bestFit="1" customWidth="1"/>
    <col min="48" max="48" width="6.42578125" bestFit="1" customWidth="1"/>
    <col min="49" max="50" width="7.42578125" bestFit="1" customWidth="1"/>
    <col min="51" max="53" width="6.85546875" bestFit="1" customWidth="1"/>
    <col min="54" max="56" width="7.42578125" bestFit="1" customWidth="1"/>
    <col min="57" max="57" width="6.85546875" bestFit="1" customWidth="1"/>
    <col min="58" max="59" width="6.42578125" bestFit="1" customWidth="1"/>
    <col min="60" max="60" width="7.42578125" bestFit="1" customWidth="1"/>
    <col min="61" max="62" width="6.85546875" bestFit="1" customWidth="1"/>
  </cols>
  <sheetData>
    <row r="1" spans="1:62" s="461" customFormat="1" ht="15.75" thickBot="1" x14ac:dyDescent="0.3">
      <c r="A1" s="485"/>
      <c r="B1" s="461" t="s">
        <v>508</v>
      </c>
      <c r="C1" s="461" t="s">
        <v>509</v>
      </c>
      <c r="D1" s="461" t="s">
        <v>510</v>
      </c>
      <c r="E1" s="461" t="s">
        <v>511</v>
      </c>
      <c r="F1" s="507" t="s">
        <v>512</v>
      </c>
      <c r="G1" s="507" t="s">
        <v>513</v>
      </c>
      <c r="H1" s="507" t="s">
        <v>514</v>
      </c>
      <c r="I1" s="507" t="s">
        <v>515</v>
      </c>
      <c r="J1" s="507" t="s">
        <v>516</v>
      </c>
      <c r="K1" s="507" t="s">
        <v>538</v>
      </c>
      <c r="L1" s="461" t="s">
        <v>539</v>
      </c>
    </row>
    <row r="2" spans="1:62" s="481" customFormat="1" ht="60.75" thickBot="1" x14ac:dyDescent="0.3">
      <c r="A2" s="455"/>
      <c r="B2" s="454" t="s">
        <v>495</v>
      </c>
      <c r="C2" s="457" t="s">
        <v>496</v>
      </c>
      <c r="D2" s="455" t="s">
        <v>504</v>
      </c>
      <c r="E2" s="457" t="s">
        <v>482</v>
      </c>
      <c r="F2" s="513" t="s">
        <v>541</v>
      </c>
      <c r="G2" s="513" t="s">
        <v>542</v>
      </c>
      <c r="H2" s="464" t="s">
        <v>540</v>
      </c>
      <c r="I2" s="464" t="s">
        <v>505</v>
      </c>
      <c r="J2" s="464" t="s">
        <v>506</v>
      </c>
      <c r="K2" s="464" t="s">
        <v>507</v>
      </c>
      <c r="L2" s="464" t="s">
        <v>534</v>
      </c>
      <c r="M2" s="456">
        <v>1</v>
      </c>
      <c r="N2" s="456">
        <v>2</v>
      </c>
      <c r="O2" s="456">
        <v>3</v>
      </c>
      <c r="P2" s="456">
        <v>4</v>
      </c>
      <c r="Q2" s="456">
        <v>5</v>
      </c>
      <c r="R2" s="456">
        <v>6</v>
      </c>
      <c r="S2" s="456">
        <v>7</v>
      </c>
      <c r="T2" s="456">
        <v>8</v>
      </c>
      <c r="U2" s="456">
        <v>9</v>
      </c>
      <c r="V2" s="456">
        <v>10</v>
      </c>
      <c r="W2" s="456">
        <v>11</v>
      </c>
      <c r="X2" s="456">
        <v>12</v>
      </c>
      <c r="Y2" s="456">
        <v>13</v>
      </c>
      <c r="Z2" s="456">
        <v>14</v>
      </c>
      <c r="AA2" s="456">
        <v>15</v>
      </c>
      <c r="AB2" s="456">
        <v>16</v>
      </c>
      <c r="AC2" s="456">
        <v>17</v>
      </c>
      <c r="AD2" s="456">
        <v>18</v>
      </c>
      <c r="AE2" s="456">
        <v>19</v>
      </c>
      <c r="AF2" s="456">
        <v>20</v>
      </c>
      <c r="AG2" s="456">
        <v>21</v>
      </c>
      <c r="AH2" s="456">
        <v>22</v>
      </c>
      <c r="AI2" s="456">
        <v>23</v>
      </c>
      <c r="AJ2" s="456">
        <v>24</v>
      </c>
      <c r="AK2" s="456">
        <v>25</v>
      </c>
      <c r="AL2" s="456">
        <v>26</v>
      </c>
      <c r="AM2" s="456">
        <v>27</v>
      </c>
      <c r="AN2" s="456">
        <v>28</v>
      </c>
      <c r="AO2" s="456">
        <v>29</v>
      </c>
      <c r="AP2" s="456">
        <v>30</v>
      </c>
      <c r="AQ2" s="456">
        <v>31</v>
      </c>
      <c r="AR2" s="456">
        <v>32</v>
      </c>
      <c r="AS2" s="456">
        <v>33</v>
      </c>
      <c r="AT2" s="456">
        <v>34</v>
      </c>
      <c r="AU2" s="456">
        <v>35</v>
      </c>
      <c r="AV2" s="456">
        <v>36</v>
      </c>
      <c r="AW2" s="456">
        <v>37</v>
      </c>
      <c r="AX2" s="456">
        <v>38</v>
      </c>
      <c r="AY2" s="456">
        <v>39</v>
      </c>
      <c r="AZ2" s="456">
        <v>40</v>
      </c>
      <c r="BA2" s="456">
        <v>41</v>
      </c>
      <c r="BB2" s="456">
        <v>42</v>
      </c>
      <c r="BC2" s="456">
        <v>43</v>
      </c>
      <c r="BD2" s="456">
        <v>44</v>
      </c>
      <c r="BE2" s="456">
        <v>45</v>
      </c>
      <c r="BF2" s="456">
        <v>46</v>
      </c>
      <c r="BG2" s="456">
        <v>47</v>
      </c>
      <c r="BH2" s="456">
        <v>48</v>
      </c>
      <c r="BI2" s="456">
        <v>49</v>
      </c>
      <c r="BJ2" s="457">
        <v>50</v>
      </c>
    </row>
    <row r="3" spans="1:62" s="479" customFormat="1" ht="15.75" thickBot="1" x14ac:dyDescent="0.3">
      <c r="A3" s="472">
        <v>5</v>
      </c>
      <c r="B3" s="473" t="s">
        <v>517</v>
      </c>
      <c r="C3" s="474" t="s">
        <v>497</v>
      </c>
      <c r="D3" s="475">
        <f>AVERAGE(M3:BJ3)</f>
        <v>28.745495637010123</v>
      </c>
      <c r="E3" s="476">
        <f t="shared" ref="E3:E14" si="0">_xlfn.STDEV.S(M3:BJ3)</f>
        <v>23.555009247182777</v>
      </c>
      <c r="F3" s="524">
        <f>COUNT(M3:BJ3)</f>
        <v>43</v>
      </c>
      <c r="G3" s="482">
        <f>F3-1</f>
        <v>42</v>
      </c>
      <c r="H3" s="525">
        <v>2.0179999999999998</v>
      </c>
      <c r="I3" s="482">
        <f>D3+E3*H3/SQRT(F3)</f>
        <v>35.994363999962033</v>
      </c>
      <c r="J3" s="482">
        <f>D3-E3*H3/SQRT(F3)</f>
        <v>21.496627274058213</v>
      </c>
      <c r="K3" s="484"/>
      <c r="L3" s="484">
        <f>D3/E3</f>
        <v>1.2203559478733017</v>
      </c>
      <c r="M3" s="477">
        <f>Cálculos!F11*(1+0.0625)^10</f>
        <v>13.751518284486792</v>
      </c>
      <c r="N3" s="477">
        <f>Cálculos!F41*(1+0.0625)^10</f>
        <v>13.751518284486792</v>
      </c>
      <c r="O3" s="477">
        <f>Cálculos!F70*(1+0.0625)^10</f>
        <v>18.335357712649056</v>
      </c>
      <c r="P3" s="477">
        <f>Cálculos!F99*(1+0.0625)^10</f>
        <v>22.91919714081132</v>
      </c>
      <c r="Q3" s="477">
        <f>Cálculos!F128*(1+0.0625)^10</f>
        <v>21.39125066475723</v>
      </c>
      <c r="R3" s="477">
        <f>Cálculos!F157*(1+0.0625)^10</f>
        <v>2.7503036568973585</v>
      </c>
      <c r="S3" s="477"/>
      <c r="T3" s="477">
        <f>Cálculos!F215*(1+0.0625)^10</f>
        <v>7.3341430850596225</v>
      </c>
      <c r="U3" s="477">
        <f>Cálculos!F244*(1+0.0625)^10</f>
        <v>1.2223571808432703</v>
      </c>
      <c r="V3" s="477">
        <f>Cálculos!F273*(1+0.0625)^10</f>
        <v>12.223571808432705</v>
      </c>
      <c r="W3" s="477">
        <f>Cálculos!F302*(1+0.0625)^10</f>
        <v>9.1676788563245282</v>
      </c>
      <c r="X3" s="477">
        <f>Cálculos!F331*(1+0.0625)^10</f>
        <v>10.3900360371678</v>
      </c>
      <c r="Y3" s="477">
        <f>Cálculos!F360*(1+0.0625)^10</f>
        <v>52.38673632185445</v>
      </c>
      <c r="Z3" s="477">
        <f>Cálculos!F389*(1+0.0625)^10</f>
        <v>27.503036568973585</v>
      </c>
      <c r="AA3" s="477">
        <f>Cálculos!F418*(1+0.0625)^10</f>
        <v>24.447143616865411</v>
      </c>
      <c r="AB3" s="477">
        <f>Cálculos!F447*(1+0.0625)^10</f>
        <v>7.3341430850596225</v>
      </c>
      <c r="AC3" s="477"/>
      <c r="AD3" s="477">
        <f>Cálculos!F505*(1+0.0625)^10</f>
        <v>41.071201276333881</v>
      </c>
      <c r="AE3" s="477"/>
      <c r="AF3" s="477">
        <f>Cálculos!F563*(1+0.0625)^10</f>
        <v>30.558929521081762</v>
      </c>
      <c r="AG3" s="477">
        <f>Cálculos!F592*(1+0.0625)^10</f>
        <v>42.78250132951446</v>
      </c>
      <c r="AH3" s="477">
        <f>Cálculos!F621*(1+0.0625)^10</f>
        <v>11.001214627589434</v>
      </c>
      <c r="AI3" s="477">
        <f>Cálculos!F650*(1+0.0625)^10</f>
        <v>27.503036568973585</v>
      </c>
      <c r="AJ3" s="477"/>
      <c r="AK3" s="477">
        <f>Cálculos!F708*(1+0.0625)^10</f>
        <v>91.676788563245282</v>
      </c>
      <c r="AL3" s="477">
        <f>Cálculos!F737*(1+0.0625)^10</f>
        <v>24.447143616865411</v>
      </c>
      <c r="AM3" s="477">
        <f>Cálculos!F766*(1+0.0625)^10</f>
        <v>36.670715425298113</v>
      </c>
      <c r="AN3" s="477">
        <f>Cálculos!F795*(1+0.0625)^10</f>
        <v>45.838394281622641</v>
      </c>
      <c r="AO3" s="477">
        <f>Cálculos!F824*(1+0.0625)^10</f>
        <v>18.335357712649056</v>
      </c>
      <c r="AP3" s="477"/>
      <c r="AQ3" s="477">
        <f>Cálculos!F882*(1+0.0625)^10</f>
        <v>51.797385538233584</v>
      </c>
      <c r="AR3" s="477">
        <f>Cálculos!F911*(1+0.0625)^10</f>
        <v>9.1676788563245282</v>
      </c>
      <c r="AS3" s="477"/>
      <c r="AT3" s="477">
        <f>Cálculos!F969*(1+0.0625)^10</f>
        <v>22.002429255178868</v>
      </c>
      <c r="AU3" s="477">
        <f>Cálculos!F998*(1+0.0625)^10</f>
        <v>14.668286170119245</v>
      </c>
      <c r="AV3" s="477">
        <f>Cálculos!F1027*(1+0.0625)^10</f>
        <v>22.91919714081132</v>
      </c>
      <c r="AW3" s="477">
        <f>Cálculos!F1056*(1+0.0625)^10</f>
        <v>91.676788563245282</v>
      </c>
      <c r="AX3" s="477">
        <f>Cálculos!F1085*(1+0.0625)^10</f>
        <v>29.33657234023849</v>
      </c>
      <c r="AY3" s="477">
        <f>Cálculos!F1114*(1+0.0625)^10</f>
        <v>2.291919714081132</v>
      </c>
      <c r="AZ3" s="477">
        <f>Cálculos!F1143*(1+0.0625)^10</f>
        <v>25.669500797708679</v>
      </c>
      <c r="BA3" s="477">
        <f>Cálculos!F1172*(1+0.0625)^10</f>
        <v>18.335357712649056</v>
      </c>
      <c r="BB3" s="477">
        <f>Cálculos!F1201*(1+0.0625)^10</f>
        <v>73.341430850596225</v>
      </c>
      <c r="BC3" s="477"/>
      <c r="BD3" s="477">
        <f>Cálculos!F1259*(1+0.0625)^10</f>
        <v>45.838394281622641</v>
      </c>
      <c r="BE3" s="477">
        <f>Cálculos!F1288*(1+0.0625)^10</f>
        <v>18.335357712649056</v>
      </c>
      <c r="BF3" s="477">
        <f>Cálculos!F1317*(1+0.0625)^10</f>
        <v>36.670715425298113</v>
      </c>
      <c r="BG3" s="477">
        <f>Cálculos!F1346*(1+0.0625)^10</f>
        <v>18.335357712649056</v>
      </c>
      <c r="BH3" s="477">
        <f>Cálculos!F1375*(1+0.0625)^10</f>
        <v>97.788574467461643</v>
      </c>
      <c r="BI3" s="477">
        <f>Cálculos!F1404*(1+0.0625)^10</f>
        <v>11.001214627589434</v>
      </c>
      <c r="BJ3" s="478">
        <f>Cálculos!F1433*(1+0.0625)^10</f>
        <v>32.086875997135849</v>
      </c>
    </row>
    <row r="4" spans="1:62" s="479" customFormat="1" ht="15.75" thickBot="1" x14ac:dyDescent="0.3">
      <c r="A4" s="472">
        <v>6</v>
      </c>
      <c r="B4" s="473" t="s">
        <v>518</v>
      </c>
      <c r="C4" s="474" t="s">
        <v>497</v>
      </c>
      <c r="D4" s="475">
        <f t="shared" ref="D4:D15" si="1">AVERAGE(M4:BJ4)</f>
        <v>29.693898809523805</v>
      </c>
      <c r="E4" s="476">
        <f t="shared" si="0"/>
        <v>23.566902745773938</v>
      </c>
      <c r="F4" s="524">
        <f t="shared" ref="F4:F15" si="2">COUNT(M4:BJ4)</f>
        <v>48</v>
      </c>
      <c r="G4" s="524">
        <f t="shared" ref="G4:G15" si="3">F4-1</f>
        <v>47</v>
      </c>
      <c r="H4" s="525">
        <v>2.012</v>
      </c>
      <c r="I4" s="482">
        <f t="shared" ref="I4:I14" si="4">D4+E4*H4/SQRT(F4)</f>
        <v>36.53789670457568</v>
      </c>
      <c r="J4" s="482">
        <f t="shared" ref="J4:J14" si="5">D4-E4*H4/SQRT(F4)</f>
        <v>22.849900914471934</v>
      </c>
      <c r="K4" s="482"/>
      <c r="L4" s="484">
        <f>D4/E4</f>
        <v>1.2599830843214461</v>
      </c>
      <c r="M4" s="477">
        <f>Cálculos!F12</f>
        <v>25</v>
      </c>
      <c r="N4" s="477">
        <f>Cálculos!F42</f>
        <v>46.666666666666664</v>
      </c>
      <c r="O4" s="477">
        <f>Cálculos!F71</f>
        <v>36</v>
      </c>
      <c r="P4" s="477">
        <f>Cálculos!F100</f>
        <v>7.5</v>
      </c>
      <c r="Q4" s="477">
        <f>Cálculos!F129</f>
        <v>31.428571428571427</v>
      </c>
      <c r="R4" s="477">
        <f>Cálculos!F158</f>
        <v>9</v>
      </c>
      <c r="S4" s="477"/>
      <c r="T4" s="477">
        <f>Cálculos!F216</f>
        <v>35</v>
      </c>
      <c r="U4" s="477">
        <f>Cálculos!F245</f>
        <v>10</v>
      </c>
      <c r="V4" s="477">
        <f>Cálculos!F274</f>
        <v>20</v>
      </c>
      <c r="W4" s="477">
        <f>Cálculos!F303</f>
        <v>20</v>
      </c>
      <c r="X4" s="477">
        <f>Cálculos!F332</f>
        <v>15</v>
      </c>
      <c r="Y4" s="477">
        <f>Cálculos!F361</f>
        <v>83.333333333333329</v>
      </c>
      <c r="Z4" s="477">
        <f>Cálculos!F390</f>
        <v>32.5</v>
      </c>
      <c r="AA4" s="477">
        <f>Cálculos!F419</f>
        <v>30</v>
      </c>
      <c r="AB4" s="477">
        <f>Cálculos!F448</f>
        <v>15</v>
      </c>
      <c r="AC4" s="477">
        <f>Cálculos!F477</f>
        <v>53.333333333333336</v>
      </c>
      <c r="AD4" s="477">
        <f>Cálculos!F506</f>
        <v>37.200000000000003</v>
      </c>
      <c r="AE4" s="477"/>
      <c r="AF4" s="477">
        <f>Cálculos!F564</f>
        <v>20</v>
      </c>
      <c r="AG4" s="477">
        <f>Cálculos!F593</f>
        <v>14</v>
      </c>
      <c r="AH4" s="477">
        <f>Cálculos!F622</f>
        <v>8</v>
      </c>
      <c r="AI4" s="477">
        <f>Cálculos!F651</f>
        <v>17.5</v>
      </c>
      <c r="AJ4" s="477">
        <f>Cálculos!F680</f>
        <v>15</v>
      </c>
      <c r="AK4" s="477">
        <f>Cálculos!F709</f>
        <v>50</v>
      </c>
      <c r="AL4" s="477">
        <f>Cálculos!F738</f>
        <v>17.5</v>
      </c>
      <c r="AM4" s="477">
        <f>Cálculos!F767</f>
        <v>50</v>
      </c>
      <c r="AN4" s="477">
        <f>Cálculos!F796</f>
        <v>45</v>
      </c>
      <c r="AO4" s="477">
        <f>Cálculos!F825</f>
        <v>33.333333333333336</v>
      </c>
      <c r="AP4" s="477">
        <f>Cálculos!F854</f>
        <v>15</v>
      </c>
      <c r="AQ4" s="477">
        <f>Cálculos!F883</f>
        <v>15</v>
      </c>
      <c r="AR4" s="477">
        <f>Cálculos!F912</f>
        <v>6.25</v>
      </c>
      <c r="AS4" s="477">
        <f>Cálculos!F941</f>
        <v>20</v>
      </c>
      <c r="AT4" s="477">
        <f>Cálculos!F970</f>
        <v>32.5</v>
      </c>
      <c r="AU4" s="477">
        <f>Cálculos!F999</f>
        <v>20</v>
      </c>
      <c r="AV4" s="477">
        <f>Cálculos!F1028</f>
        <v>10</v>
      </c>
      <c r="AW4" s="477">
        <f>Cálculos!F1057</f>
        <v>15</v>
      </c>
      <c r="AX4" s="477">
        <f>Cálculos!F1086</f>
        <v>40</v>
      </c>
      <c r="AY4" s="477">
        <f>Cálculos!F1115</f>
        <v>25</v>
      </c>
      <c r="AZ4" s="477">
        <f>Cálculos!F1144</f>
        <v>21.428571428571427</v>
      </c>
      <c r="BA4" s="477">
        <f>Cálculos!F1173</f>
        <v>33.333333333333336</v>
      </c>
      <c r="BB4" s="477">
        <f>Cálculos!F1202</f>
        <v>30</v>
      </c>
      <c r="BC4" s="477">
        <f>Cálculos!F1231</f>
        <v>7.5</v>
      </c>
      <c r="BD4" s="477">
        <f>Cálculos!F1260</f>
        <v>75</v>
      </c>
      <c r="BE4" s="477">
        <f>Cálculos!F1289</f>
        <v>16.666666666666668</v>
      </c>
      <c r="BF4" s="477">
        <f>Cálculos!F1318</f>
        <v>16.666666666666668</v>
      </c>
      <c r="BG4" s="477">
        <f>Cálculos!F1347</f>
        <v>25</v>
      </c>
      <c r="BH4" s="477">
        <f>Cálculos!F1376</f>
        <v>133.33333333333334</v>
      </c>
      <c r="BI4" s="477">
        <f>Cálculos!F1405</f>
        <v>15.333333333333334</v>
      </c>
      <c r="BJ4" s="478">
        <f>Cálculos!F1434</f>
        <v>75</v>
      </c>
    </row>
    <row r="5" spans="1:62" s="479" customFormat="1" ht="15.75" thickBot="1" x14ac:dyDescent="0.3">
      <c r="A5" s="472">
        <v>7</v>
      </c>
      <c r="B5" s="473" t="s">
        <v>519</v>
      </c>
      <c r="C5" s="474" t="s">
        <v>497</v>
      </c>
      <c r="D5" s="475">
        <f t="shared" si="1"/>
        <v>26.174733758611936</v>
      </c>
      <c r="E5" s="476">
        <f t="shared" si="0"/>
        <v>28.817269056839045</v>
      </c>
      <c r="F5" s="533">
        <f t="shared" si="2"/>
        <v>48</v>
      </c>
      <c r="G5" s="533">
        <f t="shared" si="3"/>
        <v>47</v>
      </c>
      <c r="H5" s="530">
        <v>2.012</v>
      </c>
      <c r="I5" s="527">
        <f t="shared" si="4"/>
        <v>34.543475756391715</v>
      </c>
      <c r="J5" s="527">
        <f t="shared" si="5"/>
        <v>17.805991760832161</v>
      </c>
      <c r="K5" s="527"/>
      <c r="L5" s="484">
        <f>D5/E5</f>
        <v>0.90830028712939503</v>
      </c>
      <c r="M5" s="477">
        <f>Cálculos!F13/(1+0.0625)^12</f>
        <v>72.467619340022154</v>
      </c>
      <c r="N5" s="477">
        <f>Cálculos!F43/(1+0.0625)^12</f>
        <v>183.58463566138943</v>
      </c>
      <c r="O5" s="477">
        <f>Cálculos!F72/(1+0.0625)^12</f>
        <v>21.257168339739831</v>
      </c>
      <c r="P5" s="477">
        <f>Cálculos!F101/(1+0.0625)^12</f>
        <v>6.0389682783351786</v>
      </c>
      <c r="Q5" s="477">
        <f>Cálculos!F130/(1+0.0625)^12</f>
        <v>12.077936556670357</v>
      </c>
      <c r="R5" s="477">
        <f>Cálculos!F159/(1+0.0625)^12</f>
        <v>10.870142901003323</v>
      </c>
      <c r="S5" s="477"/>
      <c r="T5" s="477">
        <f>Cálculos!F217/(1+0.0625)^12</f>
        <v>48.311746226681429</v>
      </c>
      <c r="U5" s="477">
        <f>Cálculos!F246/(1+0.0625)^12</f>
        <v>9.6623492453362871</v>
      </c>
      <c r="V5" s="477">
        <f>Cálculos!F275/(1+0.0625)^12</f>
        <v>9.6623492453362871</v>
      </c>
      <c r="W5" s="477">
        <f>Cálculos!F304/(1+0.0625)^12</f>
        <v>12.077936556670357</v>
      </c>
      <c r="X5" s="477">
        <f>Cálculos!F333/(1+0.0625)^12</f>
        <v>14.493523868004429</v>
      </c>
      <c r="Y5" s="477">
        <f>Cálculos!F362/(1+0.0625)^12</f>
        <v>30.194841391675894</v>
      </c>
      <c r="Z5" s="477">
        <f>Cálculos!F391/(1+0.0625)^12</f>
        <v>24.155873113340714</v>
      </c>
      <c r="AA5" s="477">
        <f>Cálculos!F420/(1+0.0625)^12</f>
        <v>28.987047736008858</v>
      </c>
      <c r="AB5" s="477">
        <f>Cálculos!F449/(1+0.0625)^12</f>
        <v>7.2467619340022145</v>
      </c>
      <c r="AC5" s="477">
        <f>Cálculos!F478/(1+0.0625)^12</f>
        <v>24.155873113340714</v>
      </c>
      <c r="AD5" s="477">
        <f>Cálculos!F507/(1+0.0625)^12</f>
        <v>67.63644471735401</v>
      </c>
      <c r="AE5" s="477"/>
      <c r="AF5" s="477">
        <f>Cálculos!F565/(1+0.0625)^12</f>
        <v>12.88313232711505</v>
      </c>
      <c r="AG5" s="477">
        <f>Cálculos!F594/(1+0.0625)^12</f>
        <v>4.8311746226681436</v>
      </c>
      <c r="AH5" s="477">
        <f>Cálculos!F623/(1+0.0625)^12</f>
        <v>4.1870180063123907</v>
      </c>
      <c r="AI5" s="477">
        <f>Cálculos!F652/(1+0.0625)^12</f>
        <v>19.324698490672574</v>
      </c>
      <c r="AJ5" s="477">
        <f>Cálculos!F681/(1+0.0625)^12</f>
        <v>24.155873113340714</v>
      </c>
      <c r="AK5" s="477">
        <f>Cálculos!F710/(1+0.0625)^12</f>
        <v>8.051957704446906</v>
      </c>
      <c r="AL5" s="477">
        <f>Cálculos!F739/(1+0.0625)^12</f>
        <v>28.987047736008858</v>
      </c>
      <c r="AM5" s="477">
        <f>Cálculos!F768/(1+0.0625)^12</f>
        <v>32.207830817787624</v>
      </c>
      <c r="AN5" s="477">
        <f>Cálculos!F797/(1+0.0625)^12</f>
        <v>28.987047736008858</v>
      </c>
      <c r="AO5" s="477">
        <f>Cálculos!F826/(1+0.0625)^12</f>
        <v>32.207830817787624</v>
      </c>
      <c r="AP5" s="477">
        <f>Cálculos!F855/(1+0.0625)^12</f>
        <v>9.6623492453362871</v>
      </c>
      <c r="AQ5" s="477">
        <f>Cálculos!F884/(1+0.0625)^12</f>
        <v>7.2467619340022145</v>
      </c>
      <c r="AR5" s="477">
        <f>Cálculos!F913/(1+0.0625)^12</f>
        <v>4.2272777948346256</v>
      </c>
      <c r="AS5" s="477">
        <f>Cálculos!F942/(1+0.0625)^12</f>
        <v>24.155873113340714</v>
      </c>
      <c r="AT5" s="477">
        <f>Cálculos!F971/(1+0.0625)^12</f>
        <v>31.40263504734293</v>
      </c>
      <c r="AU5" s="477">
        <f>Cálculos!F1000/(1+0.0625)^12</f>
        <v>24.155873113340714</v>
      </c>
      <c r="AV5" s="477">
        <f>Cálculos!F1029/(1+0.0625)^12</f>
        <v>7.2467619340022145</v>
      </c>
      <c r="AW5" s="477">
        <f>Cálculos!F1058/(1+0.0625)^12</f>
        <v>24.155873113340714</v>
      </c>
      <c r="AX5" s="477">
        <f>Cálculos!F1087/(1+0.0625)^12</f>
        <v>36.233809670011077</v>
      </c>
      <c r="AY5" s="477">
        <f>Cálculos!F1116/(1+0.0625)^12</f>
        <v>24.155873113340714</v>
      </c>
      <c r="AZ5" s="477">
        <f>Cálculos!F1145/(1+0.0625)^12</f>
        <v>24.155873113340714</v>
      </c>
      <c r="BA5" s="477">
        <f>Cálculos!F1174/(1+0.0625)^12</f>
        <v>24.155873113340714</v>
      </c>
      <c r="BB5" s="477">
        <f>Cálculos!F1203/(1+0.0625)^12</f>
        <v>24.155873113340714</v>
      </c>
      <c r="BC5" s="477">
        <f>Cálculos!F1232/(1+0.0625)^12</f>
        <v>4.8311746226681436</v>
      </c>
      <c r="BD5" s="477">
        <f>Cálculos!F1261/(1+0.0625)^12</f>
        <v>48.311746226681429</v>
      </c>
      <c r="BE5" s="477">
        <f>Cálculos!F1290/(1+0.0625)^12</f>
        <v>16.103915408893812</v>
      </c>
      <c r="BF5" s="477">
        <f>Cálculos!F1319/(1+0.0625)^12</f>
        <v>12.88313232711505</v>
      </c>
      <c r="BG5" s="477">
        <f>Cálculos!F1348/(1+0.0625)^12</f>
        <v>24.155873113340714</v>
      </c>
      <c r="BH5" s="477">
        <f>Cálculos!F1377/(1+0.0625)^12</f>
        <v>80.519577044469045</v>
      </c>
      <c r="BI5" s="477">
        <f>Cálculos!F1406/(1+0.0625)^12</f>
        <v>9.6623492453362871</v>
      </c>
      <c r="BJ5" s="478">
        <f>Cálculos!F1435/(1+0.0625)^12</f>
        <v>16.103915408893812</v>
      </c>
    </row>
    <row r="6" spans="1:62" s="479" customFormat="1" ht="15.75" thickBot="1" x14ac:dyDescent="0.3">
      <c r="A6" s="472">
        <v>8</v>
      </c>
      <c r="B6" s="473" t="s">
        <v>520</v>
      </c>
      <c r="C6" s="474" t="s">
        <v>497</v>
      </c>
      <c r="D6" s="475">
        <f t="shared" si="1"/>
        <v>10.788882950440026</v>
      </c>
      <c r="E6" s="476">
        <f t="shared" si="0"/>
        <v>9.5739451063799734</v>
      </c>
      <c r="F6" s="533">
        <f t="shared" si="2"/>
        <v>47</v>
      </c>
      <c r="G6" s="533">
        <f t="shared" si="3"/>
        <v>46</v>
      </c>
      <c r="H6" s="530">
        <v>2.0129999999999999</v>
      </c>
      <c r="I6" s="527">
        <f t="shared" si="4"/>
        <v>13.600044338006938</v>
      </c>
      <c r="J6" s="527">
        <f t="shared" si="5"/>
        <v>7.9777215628731142</v>
      </c>
      <c r="K6" s="527"/>
      <c r="L6" s="484">
        <f>D6/E6</f>
        <v>1.1269004397414428</v>
      </c>
      <c r="M6" s="477">
        <f>Cálculos!F14/(1+0.0625)^32</f>
        <v>14.37056888753318</v>
      </c>
      <c r="N6" s="477">
        <f>Cálculos!F44/(1+0.0625)^32</f>
        <v>54.608161772626083</v>
      </c>
      <c r="O6" s="477">
        <f>Cálculos!F73/(1+0.0625)^32</f>
        <v>7.1852844437665899</v>
      </c>
      <c r="P6" s="477">
        <f>Cálculos!F102/(1+0.0625)^32</f>
        <v>2.6944816664124711</v>
      </c>
      <c r="Q6" s="477">
        <f>Cálculos!F131/(1+0.0625)^32</f>
        <v>7.1852844437665899</v>
      </c>
      <c r="R6" s="477">
        <f>Cálculos!F160/(1+0.0625)^32</f>
        <v>4.7901896291777266</v>
      </c>
      <c r="S6" s="477"/>
      <c r="T6" s="477">
        <f>Cálculos!F218/(1+0.0625)^32</f>
        <v>10.777926665649884</v>
      </c>
      <c r="U6" s="477">
        <f>Cálculos!F247/(1+0.0625)^32</f>
        <v>4.3111706662599536</v>
      </c>
      <c r="V6" s="477"/>
      <c r="W6" s="477">
        <f>Cálculos!F305/(1+0.0625)^32</f>
        <v>4.3111706662599536</v>
      </c>
      <c r="X6" s="477">
        <f>Cálculos!F334/(1+0.0625)^32</f>
        <v>5.7482275550132718</v>
      </c>
      <c r="Y6" s="477">
        <f>Cálculos!F363/(1+0.0625)^32</f>
        <v>21.555853331299769</v>
      </c>
      <c r="Z6" s="477">
        <f>Cálculos!F392/(1+0.0625)^32</f>
        <v>14.37056888753318</v>
      </c>
      <c r="AA6" s="477">
        <f>Cálculos!F421/(1+0.0625)^32</f>
        <v>16.526154220663155</v>
      </c>
      <c r="AB6" s="477">
        <f>Cálculos!F450/(1+0.0625)^32</f>
        <v>7.1852844437665899</v>
      </c>
      <c r="AC6" s="477">
        <f>Cálculos!F479/(1+0.0625)^32</f>
        <v>14.37056888753318</v>
      </c>
      <c r="AD6" s="477">
        <f>Cálculos!F508/(1+0.0625)^32</f>
        <v>35.926422218832947</v>
      </c>
      <c r="AE6" s="477"/>
      <c r="AF6" s="477">
        <f>Cálculos!F566/(1+0.0625)^32</f>
        <v>4.7901896291777266</v>
      </c>
      <c r="AG6" s="477">
        <f>Cálculos!F595/(1+0.0625)^32</f>
        <v>1.4370568887533179</v>
      </c>
      <c r="AH6" s="477">
        <f>Cálculos!F624/(1+0.0625)^32</f>
        <v>1.4370568887533179</v>
      </c>
      <c r="AI6" s="477">
        <f>Cálculos!F653/(1+0.0625)^32</f>
        <v>7.1852844437665899</v>
      </c>
      <c r="AJ6" s="477">
        <f>Cálculos!F682/(1+0.0625)^32</f>
        <v>9.5803792583554532</v>
      </c>
      <c r="AK6" s="477">
        <f>Cálculos!F711/(1+0.0625)^32</f>
        <v>2.3950948145888633</v>
      </c>
      <c r="AL6" s="477">
        <f>Cálculos!F740/(1+0.0625)^32</f>
        <v>15.807625776286498</v>
      </c>
      <c r="AM6" s="477">
        <f>Cálculos!F769/(1+0.0625)^32</f>
        <v>10.777926665649884</v>
      </c>
      <c r="AN6" s="477">
        <f>Cálculos!F798/(1+0.0625)^32</f>
        <v>7.6643034066843629</v>
      </c>
      <c r="AO6" s="477">
        <f>Cálculos!F827/(1+0.0625)^32</f>
        <v>14.37056888753318</v>
      </c>
      <c r="AP6" s="477">
        <f>Cálculos!F856/(1+0.0625)^32</f>
        <v>12.933511998779862</v>
      </c>
      <c r="AQ6" s="477">
        <f>Cálculos!F885/(1+0.0625)^32</f>
        <v>2.1555853331299768</v>
      </c>
      <c r="AR6" s="477">
        <f>Cálculos!F914/(1+0.0625)^32</f>
        <v>3.592642221883295</v>
      </c>
      <c r="AS6" s="477">
        <f>Cálculos!F943/(1+0.0625)^32</f>
        <v>14.37056888753318</v>
      </c>
      <c r="AT6" s="477">
        <f>Cálculos!F972/(1+0.0625)^32</f>
        <v>14.37056888753318</v>
      </c>
      <c r="AU6" s="477">
        <f>Cálculos!F1001/(1+0.0625)^32</f>
        <v>8.6223413325199072</v>
      </c>
      <c r="AV6" s="477">
        <f>Cálculos!F1030/(1+0.0625)^32</f>
        <v>7.1852844437665899</v>
      </c>
      <c r="AW6" s="477">
        <f>Cálculos!F1059/(1+0.0625)^32</f>
        <v>14.37056888753318</v>
      </c>
      <c r="AX6" s="477">
        <f>Cálculos!F1088/(1+0.0625)^32</f>
        <v>15.807625776286498</v>
      </c>
      <c r="AY6" s="477">
        <f>Cálculos!F1117/(1+0.0625)^32</f>
        <v>7.1852844437665899</v>
      </c>
      <c r="AZ6" s="477">
        <f>Cálculos!F1146/(1+0.0625)^32</f>
        <v>7.1852844437665899</v>
      </c>
      <c r="BA6" s="477">
        <f>Cálculos!F1175/(1+0.0625)^32</f>
        <v>6.3230503105145992</v>
      </c>
      <c r="BB6" s="477">
        <f>Cálculos!F1204/(1+0.0625)^32</f>
        <v>21.555853331299769</v>
      </c>
      <c r="BC6" s="477">
        <f>Cálculos!F1233/(1+0.0625)^32</f>
        <v>3.592642221883295</v>
      </c>
      <c r="BD6" s="477">
        <f>Cálculos!F1262/(1+0.0625)^32</f>
        <v>25.867023997559723</v>
      </c>
      <c r="BE6" s="477">
        <f>Cálculos!F1291/(1+0.0625)^32</f>
        <v>7.1852844437665899</v>
      </c>
      <c r="BF6" s="477">
        <f>Cálculos!F1320/(1+0.0625)^32</f>
        <v>0.35926422218832949</v>
      </c>
      <c r="BG6" s="477">
        <f>Cálculos!F1349/(1+0.0625)^32</f>
        <v>10.777926665649884</v>
      </c>
      <c r="BH6" s="477">
        <f>Cálculos!F1378/(1+0.0625)^32</f>
        <v>14.37056888753318</v>
      </c>
      <c r="BI6" s="477">
        <f>Cálculos!F1407/(1+0.0625)^32</f>
        <v>2.8741137775066359</v>
      </c>
      <c r="BJ6" s="478">
        <f>Cálculos!F1436/(1+0.0625)^32</f>
        <v>5.0296991106366127</v>
      </c>
    </row>
    <row r="7" spans="1:62" s="503" customFormat="1" ht="15.75" thickBot="1" x14ac:dyDescent="0.3">
      <c r="A7" s="495">
        <v>9</v>
      </c>
      <c r="B7" s="496" t="s">
        <v>521</v>
      </c>
      <c r="C7" s="497" t="s">
        <v>499</v>
      </c>
      <c r="D7" s="498">
        <f t="shared" si="1"/>
        <v>2.5769345238095238</v>
      </c>
      <c r="E7" s="499">
        <f t="shared" si="0"/>
        <v>3.0960798931775013</v>
      </c>
      <c r="F7" s="534">
        <f t="shared" si="2"/>
        <v>48</v>
      </c>
      <c r="G7" s="534">
        <f t="shared" si="3"/>
        <v>47</v>
      </c>
      <c r="H7" s="531">
        <v>2.012</v>
      </c>
      <c r="I7" s="528">
        <f t="shared" si="4"/>
        <v>3.4760583713681088</v>
      </c>
      <c r="J7" s="528">
        <f t="shared" si="5"/>
        <v>1.6778106762509388</v>
      </c>
      <c r="K7" s="528"/>
      <c r="L7" s="500"/>
      <c r="M7" s="501">
        <f>Cálculos!F15</f>
        <v>2.5</v>
      </c>
      <c r="N7" s="501">
        <f>Cálculos!F45</f>
        <v>3</v>
      </c>
      <c r="O7" s="501">
        <f>Cálculos!F74</f>
        <v>2.3333333333333335</v>
      </c>
      <c r="P7" s="501">
        <f>Cálculos!F103</f>
        <v>1.25</v>
      </c>
      <c r="Q7" s="501">
        <f>Cálculos!F132</f>
        <v>1.6666666666666667</v>
      </c>
      <c r="R7" s="501">
        <f>Cálculos!F161</f>
        <v>1.5</v>
      </c>
      <c r="S7" s="501">
        <f>Cálculos!F190</f>
        <v>2</v>
      </c>
      <c r="T7" s="501">
        <f>Cálculos!F219</f>
        <v>1</v>
      </c>
      <c r="U7" s="501">
        <f>Cálculos!F248</f>
        <v>2.6666666666666665</v>
      </c>
      <c r="V7" s="501">
        <f>Cálculos!F277</f>
        <v>2</v>
      </c>
      <c r="W7" s="501">
        <f>Cálculos!F306</f>
        <v>4.5</v>
      </c>
      <c r="X7" s="501">
        <f>Cálculos!F335</f>
        <v>1.6666666666666667</v>
      </c>
      <c r="Y7" s="501">
        <f>Cálculos!F364</f>
        <v>7.1428571428571432</v>
      </c>
      <c r="Z7" s="501">
        <f>Cálculos!F393</f>
        <v>2</v>
      </c>
      <c r="AA7" s="501">
        <f>Cálculos!F422</f>
        <v>3.3333333333333335</v>
      </c>
      <c r="AB7" s="501">
        <f>Cálculos!F451</f>
        <v>2</v>
      </c>
      <c r="AC7" s="501">
        <f>Cálculos!F480</f>
        <v>1.75</v>
      </c>
      <c r="AD7" s="501">
        <f>Cálculos!F509</f>
        <v>0.4</v>
      </c>
      <c r="AE7" s="501">
        <f>Cálculos!F538</f>
        <v>0.4</v>
      </c>
      <c r="AF7" s="501">
        <f>Cálculos!F567</f>
        <v>16.666666666666668</v>
      </c>
      <c r="AG7" s="501">
        <f>Cálculos!F596</f>
        <v>1</v>
      </c>
      <c r="AH7" s="501">
        <f>Cálculos!F625</f>
        <v>0.8</v>
      </c>
      <c r="AI7" s="501">
        <f>Cálculos!F654</f>
        <v>3</v>
      </c>
      <c r="AJ7" s="501">
        <f>Cálculos!F683</f>
        <v>1.2</v>
      </c>
      <c r="AK7" s="501">
        <f>Cálculos!F712</f>
        <v>7.5</v>
      </c>
      <c r="AL7" s="501">
        <f>Cálculos!F741</f>
        <v>0.33333333333333331</v>
      </c>
      <c r="AM7" s="501">
        <f>Cálculos!F770</f>
        <v>3.75</v>
      </c>
      <c r="AN7" s="501">
        <f>Cálculos!F799</f>
        <v>0.5</v>
      </c>
      <c r="AO7" s="501">
        <f>Cálculos!F828</f>
        <v>8.75</v>
      </c>
      <c r="AP7" s="501">
        <f>Cálculos!F857</f>
        <v>0.5</v>
      </c>
      <c r="AQ7" s="501">
        <f>Cálculos!F886</f>
        <v>2</v>
      </c>
      <c r="AR7" s="501">
        <f>Cálculos!F915</f>
        <v>8</v>
      </c>
      <c r="AS7" s="501" t="str">
        <f>Cálculos!F944</f>
        <v/>
      </c>
      <c r="AT7" s="501">
        <f>Cálculos!F973</f>
        <v>1.4</v>
      </c>
      <c r="AU7" s="501">
        <f>Cálculos!F1002</f>
        <v>0.6</v>
      </c>
      <c r="AV7" s="501">
        <f>Cálculos!F1031</f>
        <v>1.25</v>
      </c>
      <c r="AW7" s="501">
        <f>Cálculos!F1060</f>
        <v>0.5</v>
      </c>
      <c r="AX7" s="501">
        <f>Cálculos!F1089</f>
        <v>1.2</v>
      </c>
      <c r="AY7" s="501">
        <f>Cálculos!F1118</f>
        <v>1.75</v>
      </c>
      <c r="AZ7" s="501">
        <f>Cálculos!F1147</f>
        <v>0.2</v>
      </c>
      <c r="BA7" s="501">
        <f>Cálculos!F1176</f>
        <v>0.8</v>
      </c>
      <c r="BB7" s="501">
        <f>Cálculos!F1205</f>
        <v>1.3333333333333333</v>
      </c>
      <c r="BC7" s="501" t="str">
        <f>Cálculos!F1234</f>
        <v/>
      </c>
      <c r="BD7" s="501">
        <f>Cálculos!F1263</f>
        <v>10</v>
      </c>
      <c r="BE7" s="501">
        <f>Cálculos!F1292</f>
        <v>0.5</v>
      </c>
      <c r="BF7" s="501">
        <f>Cálculos!F1321</f>
        <v>1.5</v>
      </c>
      <c r="BG7" s="501">
        <f>Cálculos!F1350</f>
        <v>1</v>
      </c>
      <c r="BH7" s="501">
        <f>Cálculos!F1379</f>
        <v>1</v>
      </c>
      <c r="BI7" s="501">
        <f>Cálculos!F1408</f>
        <v>2.8</v>
      </c>
      <c r="BJ7" s="502">
        <f>Cálculos!F1437</f>
        <v>0.75</v>
      </c>
    </row>
    <row r="8" spans="1:62" s="503" customFormat="1" ht="15.75" thickBot="1" x14ac:dyDescent="0.3">
      <c r="A8" s="495">
        <v>10</v>
      </c>
      <c r="B8" s="496" t="s">
        <v>522</v>
      </c>
      <c r="C8" s="497" t="s">
        <v>499</v>
      </c>
      <c r="D8" s="498">
        <f t="shared" si="1"/>
        <v>3.0131428571428569</v>
      </c>
      <c r="E8" s="499">
        <f t="shared" si="0"/>
        <v>3.317845639860904</v>
      </c>
      <c r="F8" s="534">
        <f t="shared" si="2"/>
        <v>50</v>
      </c>
      <c r="G8" s="534">
        <f t="shared" si="3"/>
        <v>49</v>
      </c>
      <c r="H8" s="531">
        <v>2.0099999999999998</v>
      </c>
      <c r="I8" s="528">
        <f t="shared" si="4"/>
        <v>3.9562634597949544</v>
      </c>
      <c r="J8" s="528">
        <f t="shared" si="5"/>
        <v>2.0700222544907594</v>
      </c>
      <c r="K8" s="528"/>
      <c r="L8" s="500"/>
      <c r="M8" s="501">
        <f>Cálculos!F16</f>
        <v>2.5</v>
      </c>
      <c r="N8" s="501">
        <f>Cálculos!F46</f>
        <v>4</v>
      </c>
      <c r="O8" s="501">
        <f>Cálculos!F75</f>
        <v>2.8</v>
      </c>
      <c r="P8" s="501">
        <f>Cálculos!F104</f>
        <v>3</v>
      </c>
      <c r="Q8" s="501">
        <f>Cálculos!F133</f>
        <v>1.4285714285714286</v>
      </c>
      <c r="R8" s="501">
        <f>Cálculos!F162</f>
        <v>2.5</v>
      </c>
      <c r="S8" s="501">
        <f>Cálculos!F191</f>
        <v>2</v>
      </c>
      <c r="T8" s="501">
        <f>Cálculos!F220</f>
        <v>1.5</v>
      </c>
      <c r="U8" s="501">
        <f>Cálculos!F249</f>
        <v>4</v>
      </c>
      <c r="V8" s="501">
        <f>Cálculos!F278</f>
        <v>6</v>
      </c>
      <c r="W8" s="501">
        <f>Cálculos!F307</f>
        <v>6</v>
      </c>
      <c r="X8" s="501">
        <f>Cálculos!F336</f>
        <v>0.75</v>
      </c>
      <c r="Y8" s="501">
        <f>Cálculos!F365</f>
        <v>6.666666666666667</v>
      </c>
      <c r="Z8" s="501">
        <f>Cálculos!F394</f>
        <v>3</v>
      </c>
      <c r="AA8" s="501">
        <f>Cálculos!F423</f>
        <v>3.5</v>
      </c>
      <c r="AB8" s="501">
        <f>Cálculos!F452</f>
        <v>1</v>
      </c>
      <c r="AC8" s="501">
        <f>Cálculos!F481</f>
        <v>2.3333333333333335</v>
      </c>
      <c r="AD8" s="501">
        <f>Cálculos!F510</f>
        <v>1</v>
      </c>
      <c r="AE8" s="501">
        <f>Cálculos!F539</f>
        <v>0.75</v>
      </c>
      <c r="AF8" s="501">
        <f>Cálculos!F568</f>
        <v>16.666666666666668</v>
      </c>
      <c r="AG8" s="501">
        <f>Cálculos!F597</f>
        <v>0.6</v>
      </c>
      <c r="AH8" s="501">
        <f>Cálculos!F626</f>
        <v>0.4</v>
      </c>
      <c r="AI8" s="501">
        <f>Cálculos!F655</f>
        <v>1.5</v>
      </c>
      <c r="AJ8" s="501">
        <f>Cálculos!F684</f>
        <v>1.5</v>
      </c>
      <c r="AK8" s="501">
        <f>Cálculos!F713</f>
        <v>15</v>
      </c>
      <c r="AL8" s="501">
        <f>Cálculos!F742</f>
        <v>0.75</v>
      </c>
      <c r="AM8" s="501">
        <f>Cálculos!F771</f>
        <v>3</v>
      </c>
      <c r="AN8" s="501">
        <f>Cálculos!F800</f>
        <v>0.5</v>
      </c>
      <c r="AO8" s="501">
        <f>Cálculos!F829</f>
        <v>7</v>
      </c>
      <c r="AP8" s="501">
        <f>Cálculos!F858</f>
        <v>0.5</v>
      </c>
      <c r="AQ8" s="501">
        <f>Cálculos!F887</f>
        <v>1.5</v>
      </c>
      <c r="AR8" s="501">
        <f>Cálculos!F916</f>
        <v>7</v>
      </c>
      <c r="AS8" s="501">
        <f>Cálculos!F945</f>
        <v>3.3333333333333335</v>
      </c>
      <c r="AT8" s="501">
        <f>Cálculos!F974</f>
        <v>3.5</v>
      </c>
      <c r="AU8" s="501">
        <f>Cálculos!F1003</f>
        <v>0.75</v>
      </c>
      <c r="AV8" s="501">
        <f>Cálculos!F1032</f>
        <v>1</v>
      </c>
      <c r="AW8" s="501">
        <f>Cálculos!F1061</f>
        <v>0.25</v>
      </c>
      <c r="AX8" s="501">
        <f>Cálculos!F1090</f>
        <v>2</v>
      </c>
      <c r="AY8" s="501">
        <f>Cálculos!F1119</f>
        <v>5</v>
      </c>
      <c r="AZ8" s="501">
        <f>Cálculos!F1148</f>
        <v>0.42857142857142855</v>
      </c>
      <c r="BA8" s="501">
        <f>Cálculos!F1177</f>
        <v>1.3333333333333333</v>
      </c>
      <c r="BB8" s="501">
        <f>Cálculos!F1206</f>
        <v>0.5</v>
      </c>
      <c r="BC8" s="501">
        <f>Cálculos!F1235</f>
        <v>4</v>
      </c>
      <c r="BD8" s="501">
        <f>Cálculos!F1264</f>
        <v>6</v>
      </c>
      <c r="BE8" s="501">
        <f>Cálculos!F1293</f>
        <v>0.33333333333333331</v>
      </c>
      <c r="BF8" s="501">
        <f>Cálculos!F1322</f>
        <v>1</v>
      </c>
      <c r="BG8" s="501">
        <f>Cálculos!F1351</f>
        <v>1.5</v>
      </c>
      <c r="BH8" s="501">
        <f>Cálculos!F1380</f>
        <v>1.6666666666666667</v>
      </c>
      <c r="BI8" s="501">
        <f>Cálculos!F1409</f>
        <v>6.666666666666667</v>
      </c>
      <c r="BJ8" s="502">
        <f>Cálculos!F1438</f>
        <v>0.75</v>
      </c>
    </row>
    <row r="9" spans="1:62" s="503" customFormat="1" ht="15.75" thickBot="1" x14ac:dyDescent="0.3">
      <c r="A9" s="495">
        <v>11</v>
      </c>
      <c r="B9" s="496" t="s">
        <v>523</v>
      </c>
      <c r="C9" s="497" t="s">
        <v>499</v>
      </c>
      <c r="D9" s="498">
        <f t="shared" si="1"/>
        <v>3.1024999999999996</v>
      </c>
      <c r="E9" s="499">
        <f t="shared" si="0"/>
        <v>3.1843065123905099</v>
      </c>
      <c r="F9" s="534">
        <f t="shared" si="2"/>
        <v>50</v>
      </c>
      <c r="G9" s="534">
        <f t="shared" si="3"/>
        <v>49</v>
      </c>
      <c r="H9" s="531">
        <v>2.0099999999999998</v>
      </c>
      <c r="I9" s="528">
        <f t="shared" si="4"/>
        <v>4.0076611807717013</v>
      </c>
      <c r="J9" s="528">
        <f t="shared" si="5"/>
        <v>2.1973388192282983</v>
      </c>
      <c r="K9" s="528"/>
      <c r="L9" s="500"/>
      <c r="M9" s="501">
        <f>Cálculos!F17</f>
        <v>2</v>
      </c>
      <c r="N9" s="501">
        <f>Cálculos!F47</f>
        <v>4</v>
      </c>
      <c r="O9" s="501">
        <f>Cálculos!F76</f>
        <v>4</v>
      </c>
      <c r="P9" s="501">
        <f>Cálculos!F105</f>
        <v>1.5</v>
      </c>
      <c r="Q9" s="501">
        <f>Cálculos!F134</f>
        <v>3.75</v>
      </c>
      <c r="R9" s="501">
        <f>Cálculos!F163</f>
        <v>3.5</v>
      </c>
      <c r="S9" s="501">
        <f>Cálculos!F192</f>
        <v>2</v>
      </c>
      <c r="T9" s="501">
        <f>Cálculos!F221</f>
        <v>1</v>
      </c>
      <c r="U9" s="501">
        <f>Cálculos!F250</f>
        <v>10</v>
      </c>
      <c r="V9" s="501">
        <f>Cálculos!F279</f>
        <v>3</v>
      </c>
      <c r="W9" s="501">
        <f>Cálculos!F308</f>
        <v>8</v>
      </c>
      <c r="X9" s="501">
        <f>Cálculos!F337</f>
        <v>0.5</v>
      </c>
      <c r="Y9" s="501">
        <f>Cálculos!F366</f>
        <v>10</v>
      </c>
      <c r="Z9" s="501">
        <f>Cálculos!F395</f>
        <v>5</v>
      </c>
      <c r="AA9" s="501">
        <f>Cálculos!F424</f>
        <v>5</v>
      </c>
      <c r="AB9" s="501">
        <f>Cálculos!F453</f>
        <v>0.5</v>
      </c>
      <c r="AC9" s="501">
        <f>Cálculos!F482</f>
        <v>1.75</v>
      </c>
      <c r="AD9" s="501">
        <f>Cálculos!F511</f>
        <v>2.5</v>
      </c>
      <c r="AE9" s="501">
        <f>Cálculos!F540</f>
        <v>0.6</v>
      </c>
      <c r="AF9" s="501">
        <f>Cálculos!F569</f>
        <v>16.666666666666668</v>
      </c>
      <c r="AG9" s="501">
        <f>Cálculos!F598</f>
        <v>1</v>
      </c>
      <c r="AH9" s="501">
        <f>Cálculos!F627</f>
        <v>0.4</v>
      </c>
      <c r="AI9" s="501">
        <f>Cálculos!F656</f>
        <v>3</v>
      </c>
      <c r="AJ9" s="501">
        <f>Cálculos!F685</f>
        <v>1.6666666666666667</v>
      </c>
      <c r="AK9" s="501">
        <f>Cálculos!F714</f>
        <v>5</v>
      </c>
      <c r="AL9" s="501">
        <f>Cálculos!F743</f>
        <v>0.5</v>
      </c>
      <c r="AM9" s="501">
        <f>Cálculos!F772</f>
        <v>6.666666666666667</v>
      </c>
      <c r="AN9" s="501">
        <f>Cálculos!F801</f>
        <v>0.5</v>
      </c>
      <c r="AO9" s="501">
        <f>Cálculos!F830</f>
        <v>7</v>
      </c>
      <c r="AP9" s="501">
        <f>Cálculos!F859</f>
        <v>0.33333333333333331</v>
      </c>
      <c r="AQ9" s="501">
        <f>Cálculos!F888</f>
        <v>2</v>
      </c>
      <c r="AR9" s="501">
        <f>Cálculos!F917</f>
        <v>7</v>
      </c>
      <c r="AS9" s="501">
        <f>Cálculos!F946</f>
        <v>1.6666666666666667</v>
      </c>
      <c r="AT9" s="501">
        <f>Cálculos!F975</f>
        <v>3.5</v>
      </c>
      <c r="AU9" s="501">
        <f>Cálculos!F1004</f>
        <v>1</v>
      </c>
      <c r="AV9" s="501">
        <f>Cálculos!F1033</f>
        <v>1.25</v>
      </c>
      <c r="AW9" s="501">
        <f>Cálculos!F1062</f>
        <v>0.375</v>
      </c>
      <c r="AX9" s="501">
        <f>Cálculos!F1091</f>
        <v>1.5</v>
      </c>
      <c r="AY9" s="501">
        <f>Cálculos!F1120</f>
        <v>5</v>
      </c>
      <c r="AZ9" s="501">
        <f>Cálculos!F1149</f>
        <v>0.5</v>
      </c>
      <c r="BA9" s="501">
        <f>Cálculos!F1178</f>
        <v>2.6666666666666665</v>
      </c>
      <c r="BB9" s="501">
        <f>Cálculos!F1207</f>
        <v>0.33333333333333331</v>
      </c>
      <c r="BC9" s="501">
        <f>Cálculos!F1236</f>
        <v>2</v>
      </c>
      <c r="BD9" s="501">
        <f>Cálculos!F1265</f>
        <v>5</v>
      </c>
      <c r="BE9" s="501">
        <f>Cálculos!F1294</f>
        <v>0.5</v>
      </c>
      <c r="BF9" s="501">
        <f>Cálculos!F1323</f>
        <v>0.66666666666666663</v>
      </c>
      <c r="BG9" s="501">
        <f>Cálculos!F1352</f>
        <v>1.5</v>
      </c>
      <c r="BH9" s="501">
        <f>Cálculos!F1381</f>
        <v>1.6666666666666667</v>
      </c>
      <c r="BI9" s="501">
        <f>Cálculos!F1410</f>
        <v>5</v>
      </c>
      <c r="BJ9" s="502">
        <f>Cálculos!F1439</f>
        <v>0.66666666666666663</v>
      </c>
    </row>
    <row r="10" spans="1:62" s="503" customFormat="1" ht="15.75" thickBot="1" x14ac:dyDescent="0.3">
      <c r="A10" s="495">
        <v>12</v>
      </c>
      <c r="B10" s="496" t="s">
        <v>524</v>
      </c>
      <c r="C10" s="497" t="s">
        <v>499</v>
      </c>
      <c r="D10" s="498">
        <f t="shared" si="1"/>
        <v>3.3894557823129254</v>
      </c>
      <c r="E10" s="499">
        <f t="shared" si="0"/>
        <v>3.7500705145801598</v>
      </c>
      <c r="F10" s="534">
        <f t="shared" si="2"/>
        <v>49</v>
      </c>
      <c r="G10" s="534">
        <f t="shared" si="3"/>
        <v>48</v>
      </c>
      <c r="H10" s="531">
        <v>2.0110000000000001</v>
      </c>
      <c r="I10" s="528">
        <f t="shared" si="4"/>
        <v>4.4667974687158827</v>
      </c>
      <c r="J10" s="528">
        <f t="shared" si="5"/>
        <v>2.3121140959099682</v>
      </c>
      <c r="K10" s="528"/>
      <c r="L10" s="500"/>
      <c r="M10" s="501">
        <f>Cálculos!F18</f>
        <v>2</v>
      </c>
      <c r="N10" s="501">
        <f>Cálculos!F48</f>
        <v>1</v>
      </c>
      <c r="O10" s="501">
        <f>Cálculos!F77</f>
        <v>6</v>
      </c>
      <c r="P10" s="501">
        <f>Cálculos!F106</f>
        <v>1.5</v>
      </c>
      <c r="Q10" s="501">
        <f>Cálculos!F135</f>
        <v>7.5</v>
      </c>
      <c r="R10" s="501">
        <f>Cálculos!F164</f>
        <v>3.3333333333333335</v>
      </c>
      <c r="S10" s="501">
        <f>Cálculos!F193</f>
        <v>2</v>
      </c>
      <c r="T10" s="501">
        <f>Cálculos!F222</f>
        <v>0.5</v>
      </c>
      <c r="U10" s="501">
        <f>Cálculos!F251</f>
        <v>10</v>
      </c>
      <c r="V10" s="501" t="str">
        <f>Cálculos!F280</f>
        <v/>
      </c>
      <c r="W10" s="501">
        <f>Cálculos!F309</f>
        <v>8</v>
      </c>
      <c r="X10" s="501">
        <f>Cálculos!F338</f>
        <v>0.5</v>
      </c>
      <c r="Y10" s="501">
        <f>Cálculos!F367</f>
        <v>10</v>
      </c>
      <c r="Z10" s="501">
        <f>Cálculos!F396</f>
        <v>5</v>
      </c>
      <c r="AA10" s="501">
        <f>Cálculos!F425</f>
        <v>10</v>
      </c>
      <c r="AB10" s="501">
        <f>Cálculos!F454</f>
        <v>0.5</v>
      </c>
      <c r="AC10" s="501">
        <f>Cálculos!F483</f>
        <v>2</v>
      </c>
      <c r="AD10" s="501">
        <f>Cálculos!F512</f>
        <v>4</v>
      </c>
      <c r="AE10" s="501">
        <f>Cálculos!F541</f>
        <v>0.6</v>
      </c>
      <c r="AF10" s="501">
        <f>Cálculos!F570</f>
        <v>16.666666666666668</v>
      </c>
      <c r="AG10" s="501">
        <f>Cálculos!F599</f>
        <v>1</v>
      </c>
      <c r="AH10" s="501">
        <f>Cálculos!F628</f>
        <v>0.4</v>
      </c>
      <c r="AI10" s="501">
        <f>Cálculos!F657</f>
        <v>3</v>
      </c>
      <c r="AJ10" s="501">
        <f>Cálculos!F686</f>
        <v>1.6666666666666667</v>
      </c>
      <c r="AK10" s="501">
        <f>Cálculos!F715</f>
        <v>3.3333333333333335</v>
      </c>
      <c r="AL10" s="501">
        <f>Cálculos!F744</f>
        <v>0.5</v>
      </c>
      <c r="AM10" s="501">
        <f>Cálculos!F773</f>
        <v>3.75</v>
      </c>
      <c r="AN10" s="501">
        <f>Cálculos!F802</f>
        <v>0.66666666666666663</v>
      </c>
      <c r="AO10" s="501">
        <f>Cálculos!F831</f>
        <v>14</v>
      </c>
      <c r="AP10" s="501">
        <f>Cálculos!F860</f>
        <v>0.5</v>
      </c>
      <c r="AQ10" s="501">
        <f>Cálculos!F889</f>
        <v>2</v>
      </c>
      <c r="AR10" s="501">
        <f>Cálculos!F918</f>
        <v>7</v>
      </c>
      <c r="AS10" s="501">
        <f>Cálculos!F947</f>
        <v>2.5</v>
      </c>
      <c r="AT10" s="501">
        <f>Cálculos!F976</f>
        <v>5</v>
      </c>
      <c r="AU10" s="501">
        <f>Cálculos!F1005</f>
        <v>2</v>
      </c>
      <c r="AV10" s="501">
        <f>Cálculos!F1034</f>
        <v>1</v>
      </c>
      <c r="AW10" s="501">
        <f>Cálculos!F1063</f>
        <v>0.25</v>
      </c>
      <c r="AX10" s="501">
        <f>Cálculos!F1092</f>
        <v>1</v>
      </c>
      <c r="AY10" s="501">
        <f>Cálculos!F1121</f>
        <v>2.5</v>
      </c>
      <c r="AZ10" s="501">
        <f>Cálculos!F1150</f>
        <v>0.5</v>
      </c>
      <c r="BA10" s="501">
        <f>Cálculos!F1179</f>
        <v>2</v>
      </c>
      <c r="BB10" s="501">
        <f>Cálculos!F1208</f>
        <v>0.5</v>
      </c>
      <c r="BC10" s="501">
        <f>Cálculos!F1237</f>
        <v>2</v>
      </c>
      <c r="BD10" s="501">
        <f>Cálculos!F1266</f>
        <v>8</v>
      </c>
      <c r="BE10" s="501">
        <f>Cálculos!F1295</f>
        <v>1</v>
      </c>
      <c r="BF10" s="501">
        <f>Cálculos!F1324</f>
        <v>0.25</v>
      </c>
      <c r="BG10" s="501">
        <f>Cálculos!F1353</f>
        <v>1.5</v>
      </c>
      <c r="BH10" s="501">
        <f>Cálculos!F1382</f>
        <v>1.6666666666666667</v>
      </c>
      <c r="BI10" s="501">
        <f>Cálculos!F1411</f>
        <v>5</v>
      </c>
      <c r="BJ10" s="502">
        <f>Cálculos!F1440</f>
        <v>0.5</v>
      </c>
    </row>
    <row r="11" spans="1:62" s="494" customFormat="1" ht="15.75" thickBot="1" x14ac:dyDescent="0.3">
      <c r="A11" s="486">
        <v>13</v>
      </c>
      <c r="B11" s="487" t="s">
        <v>498</v>
      </c>
      <c r="C11" s="488" t="s">
        <v>503</v>
      </c>
      <c r="D11" s="489">
        <f t="shared" si="1"/>
        <v>0.23054255319148939</v>
      </c>
      <c r="E11" s="490">
        <f t="shared" si="0"/>
        <v>0.22549228343557937</v>
      </c>
      <c r="F11" s="535">
        <f t="shared" si="2"/>
        <v>47</v>
      </c>
      <c r="G11" s="535">
        <f t="shared" si="3"/>
        <v>46</v>
      </c>
      <c r="H11" s="532">
        <v>2.0129999999999999</v>
      </c>
      <c r="I11" s="529">
        <f t="shared" si="4"/>
        <v>0.29675300179391284</v>
      </c>
      <c r="J11" s="529">
        <f t="shared" si="5"/>
        <v>0.16433210458906594</v>
      </c>
      <c r="K11" s="529"/>
      <c r="L11" s="491"/>
      <c r="M11" s="492">
        <f>Cálculos!B19</f>
        <v>0.03</v>
      </c>
      <c r="N11" s="492">
        <f>Cálculos!B49</f>
        <v>0.01</v>
      </c>
      <c r="O11" s="492">
        <f>Cálculos!B78</f>
        <v>0.45</v>
      </c>
      <c r="P11" s="492">
        <f>Cálculos!B107</f>
        <v>0.6</v>
      </c>
      <c r="Q11" s="492">
        <f>Cálculos!B136</f>
        <v>0.4</v>
      </c>
      <c r="R11" s="492">
        <f>Cálculos!B165</f>
        <v>0.1</v>
      </c>
      <c r="S11" s="492">
        <f>Cálculos!B194</f>
        <v>0.1</v>
      </c>
      <c r="T11" s="492">
        <f>Cálculos!B223</f>
        <v>0.5</v>
      </c>
      <c r="U11" s="492">
        <f>Cálculos!B252</f>
        <v>0.7</v>
      </c>
      <c r="V11" s="492">
        <f>Cálculos!B281</f>
        <v>0.03</v>
      </c>
      <c r="W11" s="492">
        <f>Cálculos!B310</f>
        <v>0.02</v>
      </c>
      <c r="X11" s="492">
        <f>Cálculos!B339</f>
        <v>0.08</v>
      </c>
      <c r="Y11" s="492">
        <f>Cálculos!B368</f>
        <v>0.05</v>
      </c>
      <c r="Z11" s="492">
        <f>Cálculos!B397</f>
        <v>0.5</v>
      </c>
      <c r="AA11" s="492">
        <f>Cálculos!B426</f>
        <v>0.2</v>
      </c>
      <c r="AB11" s="492">
        <f>Cálculos!B455</f>
        <v>2.5000000000000001E-3</v>
      </c>
      <c r="AC11" s="492">
        <f>Cálculos!B484</f>
        <v>0.15</v>
      </c>
      <c r="AD11" s="492">
        <f>Cálculos!B513</f>
        <v>0.5</v>
      </c>
      <c r="AE11" s="492">
        <f>Cálculos!B542</f>
        <v>0.2</v>
      </c>
      <c r="AF11" s="492"/>
      <c r="AG11" s="492">
        <f>Cálculos!B600</f>
        <v>0.4</v>
      </c>
      <c r="AH11" s="492">
        <f>Cálculos!B629</f>
        <v>0.7</v>
      </c>
      <c r="AI11" s="492">
        <f>Cálculos!B658</f>
        <v>0.03</v>
      </c>
      <c r="AJ11" s="492">
        <f>Cálculos!B687</f>
        <v>0.5</v>
      </c>
      <c r="AK11" s="492">
        <f>Cálculos!B716</f>
        <v>0.4</v>
      </c>
      <c r="AL11" s="492">
        <f>Cálculos!B745</f>
        <v>0.8</v>
      </c>
      <c r="AM11" s="492">
        <f>Cálculos!B774</f>
        <v>0.6</v>
      </c>
      <c r="AN11" s="492">
        <f>Cálculos!B803</f>
        <v>0.2</v>
      </c>
      <c r="AO11" s="492">
        <f>Cálculos!B832</f>
        <v>0.3</v>
      </c>
      <c r="AP11" s="492">
        <f>Cálculos!B861</f>
        <v>0.02</v>
      </c>
      <c r="AQ11" s="492">
        <f>Cálculos!B890</f>
        <v>0.3</v>
      </c>
      <c r="AR11" s="492">
        <f>Cálculos!B919</f>
        <v>0.13</v>
      </c>
      <c r="AS11" s="492"/>
      <c r="AT11" s="492">
        <f>Cálculos!B977</f>
        <v>0.1</v>
      </c>
      <c r="AU11" s="492">
        <f>Cálculos!B1006</f>
        <v>0.1</v>
      </c>
      <c r="AV11" s="492">
        <f>Cálculos!B1035</f>
        <v>1.4999999999999999E-2</v>
      </c>
      <c r="AW11" s="492">
        <f>Cálculos!B1064</f>
        <v>0.25</v>
      </c>
      <c r="AX11" s="492">
        <f>Cálculos!B1093</f>
        <v>0.05</v>
      </c>
      <c r="AY11" s="492">
        <f>Cálculos!B1122</f>
        <v>0.05</v>
      </c>
      <c r="AZ11" s="492">
        <f>Cálculos!B1151</f>
        <v>0.25</v>
      </c>
      <c r="BA11" s="492">
        <f>Cálculos!B1180</f>
        <v>0.03</v>
      </c>
      <c r="BB11" s="492">
        <f>Cálculos!B1209</f>
        <v>0.1</v>
      </c>
      <c r="BC11" s="492">
        <f>Cálculos!B1238</f>
        <v>0.1</v>
      </c>
      <c r="BD11" s="492">
        <f>Cálculos!B1267</f>
        <v>0.1</v>
      </c>
      <c r="BE11" s="492">
        <f>Cálculos!B1296</f>
        <v>0.5</v>
      </c>
      <c r="BF11" s="492">
        <f>Cálculos!B1325</f>
        <v>0.05</v>
      </c>
      <c r="BG11" s="492">
        <f>Cálculos!B1354</f>
        <v>8.0000000000000002E-3</v>
      </c>
      <c r="BH11" s="492"/>
      <c r="BI11" s="492">
        <f>Cálculos!B1412</f>
        <v>0.05</v>
      </c>
      <c r="BJ11" s="493">
        <f>Cálculos!B1441</f>
        <v>0.08</v>
      </c>
    </row>
    <row r="12" spans="1:62" s="494" customFormat="1" ht="15.75" thickBot="1" x14ac:dyDescent="0.3">
      <c r="A12" s="486">
        <v>14</v>
      </c>
      <c r="B12" s="487" t="s">
        <v>500</v>
      </c>
      <c r="C12" s="488" t="s">
        <v>503</v>
      </c>
      <c r="D12" s="489">
        <f t="shared" si="1"/>
        <v>0.20631250000000004</v>
      </c>
      <c r="E12" s="490">
        <f t="shared" si="0"/>
        <v>0.18815319202770042</v>
      </c>
      <c r="F12" s="536">
        <f t="shared" si="2"/>
        <v>48</v>
      </c>
      <c r="G12" s="536">
        <f t="shared" si="3"/>
        <v>47</v>
      </c>
      <c r="H12" s="526">
        <v>2.012</v>
      </c>
      <c r="I12" s="491">
        <f t="shared" si="4"/>
        <v>0.2609535389212384</v>
      </c>
      <c r="J12" s="491">
        <f t="shared" si="5"/>
        <v>0.1516714610787617</v>
      </c>
      <c r="K12" s="491"/>
      <c r="L12" s="491"/>
      <c r="M12" s="492">
        <f>Cálculos!B20</f>
        <v>0.02</v>
      </c>
      <c r="N12" s="492">
        <f>Cálculos!B50</f>
        <v>0.02</v>
      </c>
      <c r="O12" s="492">
        <f>Cálculos!B79</f>
        <v>0.6</v>
      </c>
      <c r="P12" s="492">
        <f>Cálculos!B108</f>
        <v>0.5</v>
      </c>
      <c r="Q12" s="492">
        <f>Cálculos!B137</f>
        <v>0.4</v>
      </c>
      <c r="R12" s="492">
        <f>Cálculos!B166</f>
        <v>0.1</v>
      </c>
      <c r="S12" s="492">
        <f>Cálculos!B195</f>
        <v>0.1</v>
      </c>
      <c r="T12" s="492">
        <f>Cálculos!B224</f>
        <v>0.5</v>
      </c>
      <c r="U12" s="492">
        <f>Cálculos!B253</f>
        <v>0.5</v>
      </c>
      <c r="V12" s="492">
        <f>Cálculos!B282</f>
        <v>0.03</v>
      </c>
      <c r="W12" s="492">
        <f>Cálculos!B311</f>
        <v>0.1</v>
      </c>
      <c r="X12" s="492">
        <f>Cálculos!B340</f>
        <v>0.1</v>
      </c>
      <c r="Y12" s="492">
        <f>Cálculos!B369</f>
        <v>0.1</v>
      </c>
      <c r="Z12" s="492">
        <f>Cálculos!B398</f>
        <v>0.1</v>
      </c>
      <c r="AA12" s="492">
        <f>Cálculos!B427</f>
        <v>0.2</v>
      </c>
      <c r="AB12" s="492">
        <f>Cálculos!B456</f>
        <v>5.0000000000000001E-3</v>
      </c>
      <c r="AC12" s="492">
        <f>Cálculos!B485</f>
        <v>0.15</v>
      </c>
      <c r="AD12" s="492">
        <f>Cálculos!B514</f>
        <v>0.7</v>
      </c>
      <c r="AE12" s="492">
        <f>Cálculos!B543</f>
        <v>0.2</v>
      </c>
      <c r="AF12" s="492"/>
      <c r="AG12" s="492">
        <f>Cálculos!B601</f>
        <v>0.7</v>
      </c>
      <c r="AH12" s="492">
        <f>Cálculos!B630</f>
        <v>0.5</v>
      </c>
      <c r="AI12" s="492">
        <f>Cálculos!B659</f>
        <v>0.05</v>
      </c>
      <c r="AJ12" s="492">
        <f>Cálculos!B688</f>
        <v>0.4</v>
      </c>
      <c r="AK12" s="492">
        <f>Cálculos!B717</f>
        <v>0.4</v>
      </c>
      <c r="AL12" s="492">
        <f>Cálculos!B746</f>
        <v>0.25</v>
      </c>
      <c r="AM12" s="492">
        <f>Cálculos!B775</f>
        <v>0.4</v>
      </c>
      <c r="AN12" s="492">
        <f>Cálculos!B804</f>
        <v>0.2</v>
      </c>
      <c r="AO12" s="492">
        <f>Cálculos!B833</f>
        <v>0.3</v>
      </c>
      <c r="AP12" s="492">
        <f>Cálculos!B862</f>
        <v>0.05</v>
      </c>
      <c r="AQ12" s="492">
        <f>Cálculos!B891</f>
        <v>0.2</v>
      </c>
      <c r="AR12" s="492">
        <f>Cálculos!B920</f>
        <v>0.13</v>
      </c>
      <c r="AS12" s="492">
        <f>Cálculos!B949</f>
        <v>0.05</v>
      </c>
      <c r="AT12" s="492">
        <f>Cálculos!B978</f>
        <v>0.2</v>
      </c>
      <c r="AU12" s="492">
        <f>Cálculos!B1007</f>
        <v>0.1</v>
      </c>
      <c r="AV12" s="492">
        <f>Cálculos!B1036</f>
        <v>0.02</v>
      </c>
      <c r="AW12" s="492">
        <f>Cálculos!B1065</f>
        <v>0.15</v>
      </c>
      <c r="AX12" s="492">
        <f>Cálculos!B1094</f>
        <v>0.15</v>
      </c>
      <c r="AY12" s="492">
        <f>Cálculos!B1123</f>
        <v>0.2</v>
      </c>
      <c r="AZ12" s="492">
        <f>Cálculos!B1152</f>
        <v>0.15</v>
      </c>
      <c r="BA12" s="492">
        <f>Cálculos!B1181</f>
        <v>0.05</v>
      </c>
      <c r="BB12" s="492">
        <f>Cálculos!B1210</f>
        <v>0.1</v>
      </c>
      <c r="BC12" s="492">
        <f>Cálculos!B1239</f>
        <v>0.1</v>
      </c>
      <c r="BD12" s="492">
        <f>Cálculos!B1268</f>
        <v>0.15</v>
      </c>
      <c r="BE12" s="492">
        <f>Cálculos!B1297</f>
        <v>0.3</v>
      </c>
      <c r="BF12" s="492">
        <f>Cálculos!B1326</f>
        <v>0.02</v>
      </c>
      <c r="BG12" s="492">
        <f>Cálculos!B1355</f>
        <v>8.0000000000000002E-3</v>
      </c>
      <c r="BH12" s="492"/>
      <c r="BI12" s="492">
        <f>Cálculos!B1413</f>
        <v>0.1</v>
      </c>
      <c r="BJ12" s="493">
        <f>Cálculos!B1442</f>
        <v>0.05</v>
      </c>
    </row>
    <row r="13" spans="1:62" s="494" customFormat="1" ht="15.75" thickBot="1" x14ac:dyDescent="0.3">
      <c r="A13" s="486">
        <v>15</v>
      </c>
      <c r="B13" s="487" t="s">
        <v>501</v>
      </c>
      <c r="C13" s="488" t="s">
        <v>503</v>
      </c>
      <c r="D13" s="489">
        <f t="shared" si="1"/>
        <v>0.2886875000000001</v>
      </c>
      <c r="E13" s="490">
        <f t="shared" si="0"/>
        <v>0.2651405212536142</v>
      </c>
      <c r="F13" s="535">
        <f t="shared" si="2"/>
        <v>48</v>
      </c>
      <c r="G13" s="535">
        <f t="shared" si="3"/>
        <v>47</v>
      </c>
      <c r="H13" s="532">
        <v>2.012</v>
      </c>
      <c r="I13" s="529">
        <f t="shared" si="4"/>
        <v>0.36568621251338257</v>
      </c>
      <c r="J13" s="529">
        <f t="shared" si="5"/>
        <v>0.21168878748661762</v>
      </c>
      <c r="K13" s="529"/>
      <c r="L13" s="491"/>
      <c r="M13" s="492">
        <f>Cálculos!B21</f>
        <v>0.01</v>
      </c>
      <c r="N13" s="492">
        <f>Cálculos!B51</f>
        <v>0.01</v>
      </c>
      <c r="O13" s="492">
        <f>Cálculos!B80</f>
        <v>0.65</v>
      </c>
      <c r="P13" s="492">
        <f>Cálculos!B109</f>
        <v>0.6</v>
      </c>
      <c r="Q13" s="492">
        <f>Cálculos!B138</f>
        <v>0.4</v>
      </c>
      <c r="R13" s="492">
        <f>Cálculos!B167</f>
        <v>0.2</v>
      </c>
      <c r="S13" s="492">
        <f>Cálculos!B196</f>
        <v>0.1</v>
      </c>
      <c r="T13" s="492">
        <f>Cálculos!B225</f>
        <v>0.8</v>
      </c>
      <c r="U13" s="492">
        <f>Cálculos!B254</f>
        <v>1</v>
      </c>
      <c r="V13" s="492">
        <f>Cálculos!B283</f>
        <v>0.05</v>
      </c>
      <c r="W13" s="492">
        <f>Cálculos!B312</f>
        <v>0.15</v>
      </c>
      <c r="X13" s="492">
        <f>Cálculos!B341</f>
        <v>0.15</v>
      </c>
      <c r="Y13" s="492">
        <f>Cálculos!B370</f>
        <v>0.2</v>
      </c>
      <c r="Z13" s="492">
        <f>Cálculos!B399</f>
        <v>0.5</v>
      </c>
      <c r="AA13" s="492">
        <f>Cálculos!B428</f>
        <v>0.25</v>
      </c>
      <c r="AB13" s="492">
        <f>Cálculos!B457</f>
        <v>5.0000000000000001E-3</v>
      </c>
      <c r="AC13" s="492">
        <f>Cálculos!B486</f>
        <v>0.3</v>
      </c>
      <c r="AD13" s="492">
        <f>Cálculos!B515</f>
        <v>0.7</v>
      </c>
      <c r="AE13" s="492">
        <f>Cálculos!B544</f>
        <v>0.5</v>
      </c>
      <c r="AF13" s="492"/>
      <c r="AG13" s="492">
        <f>Cálculos!B602</f>
        <v>1</v>
      </c>
      <c r="AH13" s="492">
        <f>Cálculos!B631</f>
        <v>0.5</v>
      </c>
      <c r="AI13" s="492">
        <f>Cálculos!B660</f>
        <v>0.05</v>
      </c>
      <c r="AJ13" s="492">
        <f>Cálculos!B689</f>
        <v>0.6</v>
      </c>
      <c r="AK13" s="492">
        <f>Cálculos!B718</f>
        <v>0.7</v>
      </c>
      <c r="AL13" s="492">
        <f>Cálculos!B747</f>
        <v>0.7</v>
      </c>
      <c r="AM13" s="492">
        <f>Cálculos!B776</f>
        <v>0.4</v>
      </c>
      <c r="AN13" s="492">
        <f>Cálculos!B805</f>
        <v>0.2</v>
      </c>
      <c r="AO13" s="492">
        <f>Cálculos!B834</f>
        <v>0.15</v>
      </c>
      <c r="AP13" s="492">
        <f>Cálculos!B863</f>
        <v>7.0000000000000007E-2</v>
      </c>
      <c r="AQ13" s="492">
        <f>Cálculos!B892</f>
        <v>0.3</v>
      </c>
      <c r="AR13" s="492">
        <f>Cálculos!B921</f>
        <v>0.1</v>
      </c>
      <c r="AS13" s="492">
        <f>Cálculos!B950</f>
        <v>0.05</v>
      </c>
      <c r="AT13" s="492">
        <f>Cálculos!B979</f>
        <v>0.3</v>
      </c>
      <c r="AU13" s="492">
        <f>Cálculos!B1008</f>
        <v>0.13</v>
      </c>
      <c r="AV13" s="492">
        <f>Cálculos!B1037</f>
        <v>2.5000000000000001E-2</v>
      </c>
      <c r="AW13" s="492">
        <f>Cálculos!B1066</f>
        <v>0.25</v>
      </c>
      <c r="AX13" s="492">
        <f>Cálculos!B1095</f>
        <v>0.3</v>
      </c>
      <c r="AY13" s="492">
        <f>Cálculos!B1124</f>
        <v>0.15</v>
      </c>
      <c r="AZ13" s="492">
        <f>Cálculos!B1153</f>
        <v>0.15</v>
      </c>
      <c r="BA13" s="492">
        <f>Cálculos!B1182</f>
        <v>0.2</v>
      </c>
      <c r="BB13" s="492">
        <f>Cálculos!B1211</f>
        <v>0.1</v>
      </c>
      <c r="BC13" s="492">
        <f>Cálculos!B1240</f>
        <v>0.15</v>
      </c>
      <c r="BD13" s="492">
        <f>Cálculos!B1269</f>
        <v>0.3</v>
      </c>
      <c r="BE13" s="492">
        <f>Cálculos!B1298</f>
        <v>0.15</v>
      </c>
      <c r="BF13" s="492">
        <f>Cálculos!B1327</f>
        <v>1.4999999999999999E-2</v>
      </c>
      <c r="BG13" s="492">
        <f>Cálculos!B1356</f>
        <v>1.2E-2</v>
      </c>
      <c r="BH13" s="492"/>
      <c r="BI13" s="492">
        <f>Cálculos!B1414</f>
        <v>0.15</v>
      </c>
      <c r="BJ13" s="493">
        <f>Cálculos!B1443</f>
        <v>0.08</v>
      </c>
    </row>
    <row r="14" spans="1:62" s="494" customFormat="1" ht="15.75" thickBot="1" x14ac:dyDescent="0.3">
      <c r="A14" s="486">
        <v>16</v>
      </c>
      <c r="B14" s="487" t="s">
        <v>502</v>
      </c>
      <c r="C14" s="488" t="s">
        <v>503</v>
      </c>
      <c r="D14" s="489">
        <f t="shared" si="1"/>
        <v>0.3561063829787236</v>
      </c>
      <c r="E14" s="490">
        <f t="shared" si="0"/>
        <v>0.30102782148199819</v>
      </c>
      <c r="F14" s="535">
        <f t="shared" si="2"/>
        <v>47</v>
      </c>
      <c r="G14" s="535">
        <f t="shared" si="3"/>
        <v>46</v>
      </c>
      <c r="H14" s="532">
        <v>2.0129999999999999</v>
      </c>
      <c r="I14" s="529">
        <f t="shared" si="4"/>
        <v>0.44449604668900067</v>
      </c>
      <c r="J14" s="529">
        <f t="shared" si="5"/>
        <v>0.26771671926844653</v>
      </c>
      <c r="K14" s="529"/>
      <c r="L14" s="491"/>
      <c r="M14" s="492">
        <f>Cálculos!B22</f>
        <v>0.5</v>
      </c>
      <c r="N14" s="492">
        <f>Cálculos!B52</f>
        <v>0.5</v>
      </c>
      <c r="O14" s="492">
        <f>Cálculos!B81</f>
        <v>0.7</v>
      </c>
      <c r="P14" s="492">
        <f>Cálculos!B110</f>
        <v>0.6</v>
      </c>
      <c r="Q14" s="492">
        <f>Cálculos!B139</f>
        <v>0.4</v>
      </c>
      <c r="R14" s="492">
        <f>Cálculos!B168</f>
        <v>0.2</v>
      </c>
      <c r="S14" s="492">
        <f>Cálculos!B197</f>
        <v>0.1</v>
      </c>
      <c r="T14" s="492">
        <f>Cálculos!B226</f>
        <v>1</v>
      </c>
      <c r="U14" s="492">
        <f>Cálculos!B255</f>
        <v>1</v>
      </c>
      <c r="V14" s="492"/>
      <c r="W14" s="492">
        <f>Cálculos!B313</f>
        <v>0.2</v>
      </c>
      <c r="X14" s="492">
        <f>Cálculos!B342</f>
        <v>0.2</v>
      </c>
      <c r="Y14" s="492">
        <f>Cálculos!B371</f>
        <v>0.3</v>
      </c>
      <c r="Z14" s="492">
        <f>Cálculos!B400</f>
        <v>0.5</v>
      </c>
      <c r="AA14" s="492">
        <f>Cálculos!B429</f>
        <v>0.25</v>
      </c>
      <c r="AB14" s="492">
        <f>Cálculos!B458</f>
        <v>5.0000000000000001E-3</v>
      </c>
      <c r="AC14" s="492">
        <f>Cálculos!B487</f>
        <v>0.3</v>
      </c>
      <c r="AD14" s="492">
        <f>Cálculos!B516</f>
        <v>0.7</v>
      </c>
      <c r="AE14" s="492">
        <f>Cálculos!B545</f>
        <v>0.5</v>
      </c>
      <c r="AF14" s="492"/>
      <c r="AG14" s="492">
        <f>Cálculos!B603</f>
        <v>1</v>
      </c>
      <c r="AH14" s="492">
        <f>Cálculos!B632</f>
        <v>0.5</v>
      </c>
      <c r="AI14" s="492">
        <f>Cálculos!B661</f>
        <v>0.05</v>
      </c>
      <c r="AJ14" s="492">
        <f>Cálculos!B690</f>
        <v>1</v>
      </c>
      <c r="AK14" s="492">
        <f>Cálculos!B719</f>
        <v>0.9</v>
      </c>
      <c r="AL14" s="492">
        <f>Cálculos!B748</f>
        <v>0.9</v>
      </c>
      <c r="AM14" s="492">
        <f>Cálculos!B777</f>
        <v>0.6</v>
      </c>
      <c r="AN14" s="492">
        <f>Cálculos!B806</f>
        <v>0.2</v>
      </c>
      <c r="AO14" s="492">
        <f>Cálculos!B835</f>
        <v>0.15</v>
      </c>
      <c r="AP14" s="492">
        <f>Cálculos!B864</f>
        <v>0.1</v>
      </c>
      <c r="AQ14" s="492">
        <f>Cálculos!B893</f>
        <v>0.4</v>
      </c>
      <c r="AR14" s="492">
        <f>Cálculos!B922</f>
        <v>0.1</v>
      </c>
      <c r="AS14" s="492">
        <f>Cálculos!B951</f>
        <v>0.08</v>
      </c>
      <c r="AT14" s="492">
        <f>Cálculos!B980</f>
        <v>0.3</v>
      </c>
      <c r="AU14" s="492">
        <f>Cálculos!B1009</f>
        <v>0.13</v>
      </c>
      <c r="AV14" s="492">
        <f>Cálculos!B1038</f>
        <v>0.05</v>
      </c>
      <c r="AW14" s="492">
        <f>Cálculos!B1067</f>
        <v>0.15</v>
      </c>
      <c r="AX14" s="492">
        <f>Cálculos!B1096</f>
        <v>0.4</v>
      </c>
      <c r="AY14" s="492">
        <f>Cálculos!B1125</f>
        <v>0.15</v>
      </c>
      <c r="AZ14" s="492">
        <f>Cálculos!B1154</f>
        <v>0.1</v>
      </c>
      <c r="BA14" s="492">
        <f>Cálculos!B1183</f>
        <v>0.5</v>
      </c>
      <c r="BB14" s="492">
        <f>Cálculos!B1212</f>
        <v>0.1</v>
      </c>
      <c r="BC14" s="492">
        <f>Cálculos!B1241</f>
        <v>0.2</v>
      </c>
      <c r="BD14" s="492">
        <f>Cálculos!B1270</f>
        <v>0.3</v>
      </c>
      <c r="BE14" s="492">
        <f>Cálculos!B1299</f>
        <v>0.1</v>
      </c>
      <c r="BF14" s="492">
        <f>Cálculos!B1328</f>
        <v>0.01</v>
      </c>
      <c r="BG14" s="492">
        <f>Cálculos!B1357</f>
        <v>1.2E-2</v>
      </c>
      <c r="BH14" s="492"/>
      <c r="BI14" s="492">
        <f>Cálculos!B1415</f>
        <v>0.2</v>
      </c>
      <c r="BJ14" s="493">
        <f>Cálculos!B1444</f>
        <v>0.1</v>
      </c>
    </row>
    <row r="15" spans="1:62" s="471" customFormat="1" ht="15.75" hidden="1" thickBot="1" x14ac:dyDescent="0.25">
      <c r="A15" s="469"/>
      <c r="B15" s="470"/>
      <c r="C15" s="467"/>
      <c r="D15" s="465">
        <f t="shared" si="1"/>
        <v>1.8293858623645856</v>
      </c>
      <c r="E15" s="466">
        <f>_xlfn.STDEV.P(M15:BJ15)</f>
        <v>4.8995068471933791</v>
      </c>
      <c r="F15" s="524">
        <f t="shared" si="2"/>
        <v>47</v>
      </c>
      <c r="G15" s="482">
        <f t="shared" si="3"/>
        <v>46</v>
      </c>
      <c r="H15" s="483"/>
      <c r="I15" s="483"/>
      <c r="J15" s="483"/>
      <c r="K15" s="483"/>
      <c r="L15" s="483"/>
      <c r="M15" s="467">
        <f t="shared" ref="M15:U15" si="6">(M14-M12)/M12</f>
        <v>24</v>
      </c>
      <c r="N15" s="467">
        <f t="shared" si="6"/>
        <v>24</v>
      </c>
      <c r="O15" s="467">
        <f t="shared" si="6"/>
        <v>0.16666666666666663</v>
      </c>
      <c r="P15" s="467">
        <f t="shared" si="6"/>
        <v>0.19999999999999996</v>
      </c>
      <c r="Q15" s="467">
        <f t="shared" si="6"/>
        <v>0</v>
      </c>
      <c r="R15" s="467">
        <f t="shared" si="6"/>
        <v>1</v>
      </c>
      <c r="S15" s="467">
        <f t="shared" si="6"/>
        <v>0</v>
      </c>
      <c r="T15" s="467">
        <f t="shared" si="6"/>
        <v>1</v>
      </c>
      <c r="U15" s="467">
        <f t="shared" si="6"/>
        <v>1</v>
      </c>
      <c r="V15" s="467"/>
      <c r="W15" s="467">
        <f t="shared" ref="W15:AE15" si="7">(W14-W12)/W12</f>
        <v>1</v>
      </c>
      <c r="X15" s="467">
        <f t="shared" si="7"/>
        <v>1</v>
      </c>
      <c r="Y15" s="467">
        <f t="shared" si="7"/>
        <v>1.9999999999999998</v>
      </c>
      <c r="Z15" s="467">
        <f t="shared" si="7"/>
        <v>4</v>
      </c>
      <c r="AA15" s="467">
        <f t="shared" si="7"/>
        <v>0.24999999999999994</v>
      </c>
      <c r="AB15" s="467">
        <f t="shared" si="7"/>
        <v>0</v>
      </c>
      <c r="AC15" s="467">
        <f t="shared" si="7"/>
        <v>1</v>
      </c>
      <c r="AD15" s="467">
        <f t="shared" si="7"/>
        <v>0</v>
      </c>
      <c r="AE15" s="467">
        <f t="shared" si="7"/>
        <v>1.4999999999999998</v>
      </c>
      <c r="AF15" s="467"/>
      <c r="AG15" s="467">
        <f t="shared" ref="AG15:BG15" si="8">(AG14-AG12)/AG12</f>
        <v>0.42857142857142866</v>
      </c>
      <c r="AH15" s="467">
        <f t="shared" si="8"/>
        <v>0</v>
      </c>
      <c r="AI15" s="467">
        <f t="shared" si="8"/>
        <v>0</v>
      </c>
      <c r="AJ15" s="467">
        <f t="shared" si="8"/>
        <v>1.4999999999999998</v>
      </c>
      <c r="AK15" s="467">
        <f t="shared" si="8"/>
        <v>1.25</v>
      </c>
      <c r="AL15" s="467">
        <f t="shared" si="8"/>
        <v>2.6</v>
      </c>
      <c r="AM15" s="467">
        <f t="shared" si="8"/>
        <v>0.49999999999999989</v>
      </c>
      <c r="AN15" s="467">
        <f t="shared" si="8"/>
        <v>0</v>
      </c>
      <c r="AO15" s="467">
        <f t="shared" si="8"/>
        <v>-0.5</v>
      </c>
      <c r="AP15" s="467">
        <f t="shared" si="8"/>
        <v>1</v>
      </c>
      <c r="AQ15" s="467">
        <f t="shared" si="8"/>
        <v>1</v>
      </c>
      <c r="AR15" s="467">
        <f t="shared" si="8"/>
        <v>-0.23076923076923075</v>
      </c>
      <c r="AS15" s="467">
        <f t="shared" si="8"/>
        <v>0.6</v>
      </c>
      <c r="AT15" s="467">
        <f t="shared" si="8"/>
        <v>0.49999999999999989</v>
      </c>
      <c r="AU15" s="467">
        <f t="shared" si="8"/>
        <v>0.3</v>
      </c>
      <c r="AV15" s="467">
        <f t="shared" si="8"/>
        <v>1.5</v>
      </c>
      <c r="AW15" s="467">
        <f t="shared" si="8"/>
        <v>0</v>
      </c>
      <c r="AX15" s="467">
        <f t="shared" si="8"/>
        <v>1.6666666666666667</v>
      </c>
      <c r="AY15" s="467">
        <f t="shared" si="8"/>
        <v>-0.25000000000000006</v>
      </c>
      <c r="AZ15" s="467">
        <f t="shared" si="8"/>
        <v>-0.33333333333333326</v>
      </c>
      <c r="BA15" s="467">
        <f t="shared" si="8"/>
        <v>9</v>
      </c>
      <c r="BB15" s="467">
        <f t="shared" si="8"/>
        <v>0</v>
      </c>
      <c r="BC15" s="467">
        <f t="shared" si="8"/>
        <v>1</v>
      </c>
      <c r="BD15" s="467">
        <f t="shared" si="8"/>
        <v>1</v>
      </c>
      <c r="BE15" s="467">
        <f t="shared" si="8"/>
        <v>-0.66666666666666663</v>
      </c>
      <c r="BF15" s="467">
        <f t="shared" si="8"/>
        <v>-0.5</v>
      </c>
      <c r="BG15" s="467">
        <f t="shared" si="8"/>
        <v>0.5</v>
      </c>
      <c r="BH15" s="467"/>
      <c r="BI15" s="467">
        <f>(BI14-BI12)/BI12</f>
        <v>1</v>
      </c>
      <c r="BJ15" s="468">
        <f>(BJ14-BJ12)/BJ12</f>
        <v>1</v>
      </c>
    </row>
    <row r="16" spans="1:62" s="16" customFormat="1" x14ac:dyDescent="0.25">
      <c r="A16" s="480"/>
      <c r="D16" s="77"/>
      <c r="E16" s="77"/>
      <c r="F16" s="77"/>
      <c r="G16" s="77"/>
      <c r="H16" s="77"/>
      <c r="I16" s="77"/>
      <c r="J16" s="77"/>
      <c r="K16" s="77"/>
      <c r="L16" s="77"/>
    </row>
    <row r="17" spans="1:12" s="16" customFormat="1" x14ac:dyDescent="0.25">
      <c r="A17" s="480"/>
      <c r="D17" s="77"/>
      <c r="E17" s="77"/>
      <c r="F17" s="77"/>
      <c r="G17" s="77"/>
      <c r="H17" s="77"/>
      <c r="I17" t="s">
        <v>537</v>
      </c>
      <c r="J17" s="77"/>
      <c r="K17" s="77"/>
      <c r="L17" s="77"/>
    </row>
    <row r="18" spans="1:12" s="16" customFormat="1" x14ac:dyDescent="0.25">
      <c r="A18" s="480"/>
      <c r="D18" s="77"/>
      <c r="E18" s="77"/>
      <c r="F18" s="77"/>
      <c r="G18" s="77"/>
      <c r="H18" s="77"/>
      <c r="I18" s="77"/>
      <c r="J18" t="s">
        <v>543</v>
      </c>
      <c r="K18" s="77"/>
      <c r="L18" s="77"/>
    </row>
    <row r="19" spans="1:12" s="16" customFormat="1" x14ac:dyDescent="0.25">
      <c r="A19" s="480"/>
      <c r="D19" s="77"/>
      <c r="E19" s="77"/>
      <c r="F19" s="77"/>
      <c r="G19" s="77"/>
      <c r="H19" s="77"/>
      <c r="I19" s="77"/>
      <c r="J19" s="77"/>
      <c r="K19" s="77"/>
      <c r="L19" s="77"/>
    </row>
    <row r="20" spans="1:12" s="16" customFormat="1" x14ac:dyDescent="0.25">
      <c r="A20" s="480"/>
      <c r="D20" s="77"/>
      <c r="E20" s="77"/>
      <c r="F20" s="77"/>
      <c r="G20" s="77"/>
      <c r="H20" s="77"/>
      <c r="I20" s="77"/>
      <c r="J20" s="77"/>
      <c r="K20" s="77"/>
      <c r="L20" s="77"/>
    </row>
    <row r="21" spans="1:12" s="16" customFormat="1" x14ac:dyDescent="0.25">
      <c r="A21" s="480"/>
      <c r="D21" s="77"/>
      <c r="E21" s="77"/>
      <c r="F21" s="77"/>
      <c r="G21" s="77"/>
      <c r="H21" s="77"/>
      <c r="I21" s="77"/>
      <c r="J21" s="77"/>
      <c r="K21" s="77"/>
      <c r="L21" s="77"/>
    </row>
    <row r="22" spans="1:12" s="16" customFormat="1" x14ac:dyDescent="0.25">
      <c r="A22" s="480"/>
      <c r="D22" s="77"/>
      <c r="E22" s="77"/>
      <c r="F22" s="77"/>
      <c r="G22" s="77"/>
      <c r="H22" s="77"/>
      <c r="I22" s="77"/>
      <c r="J22" s="77"/>
      <c r="K22" s="77"/>
      <c r="L22" s="77"/>
    </row>
    <row r="23" spans="1:12" s="16" customFormat="1" x14ac:dyDescent="0.25">
      <c r="A23" s="480"/>
      <c r="D23" s="77"/>
      <c r="E23" s="77"/>
      <c r="F23" s="77"/>
      <c r="G23" s="77"/>
      <c r="H23" s="77"/>
      <c r="I23" s="77"/>
      <c r="J23" s="77"/>
      <c r="K23" s="77"/>
      <c r="L23" s="77"/>
    </row>
    <row r="24" spans="1:12" s="16" customFormat="1" x14ac:dyDescent="0.25">
      <c r="A24" s="480"/>
      <c r="D24" s="77"/>
      <c r="E24" s="77"/>
      <c r="F24" s="77"/>
      <c r="G24" s="77"/>
      <c r="H24" s="77"/>
      <c r="I24" s="77"/>
      <c r="J24" s="77"/>
      <c r="K24" s="77"/>
      <c r="L24" s="77"/>
    </row>
    <row r="25" spans="1:12" s="16" customFormat="1" x14ac:dyDescent="0.25">
      <c r="A25" s="480"/>
      <c r="D25" s="77"/>
      <c r="E25" s="77"/>
      <c r="F25" s="77"/>
      <c r="G25" s="77"/>
      <c r="H25" s="77"/>
      <c r="I25" s="77"/>
      <c r="J25" s="77"/>
      <c r="K25" s="77"/>
      <c r="L25" s="77"/>
    </row>
    <row r="26" spans="1:12" s="16" customFormat="1" x14ac:dyDescent="0.25">
      <c r="A26" s="480"/>
      <c r="D26" s="77"/>
      <c r="E26" s="77"/>
      <c r="F26" s="77"/>
      <c r="G26" s="77"/>
      <c r="H26" s="77"/>
      <c r="I26" s="77"/>
      <c r="J26" s="77"/>
      <c r="K26" s="77"/>
      <c r="L26" s="77"/>
    </row>
    <row r="27" spans="1:12" s="16" customFormat="1" x14ac:dyDescent="0.25">
      <c r="A27" s="480"/>
      <c r="D27" s="77"/>
      <c r="E27" s="77"/>
      <c r="F27" s="77"/>
      <c r="G27" s="77"/>
      <c r="H27" s="77"/>
      <c r="I27" s="77"/>
      <c r="J27" s="77"/>
      <c r="K27" s="77"/>
      <c r="L27" s="77"/>
    </row>
    <row r="28" spans="1:12" s="16" customFormat="1" x14ac:dyDescent="0.25">
      <c r="A28" s="480"/>
      <c r="D28" s="77"/>
      <c r="E28" s="77"/>
      <c r="F28" s="77"/>
      <c r="G28" s="77"/>
      <c r="H28" s="77"/>
      <c r="I28" s="77"/>
      <c r="J28" s="77"/>
      <c r="K28" s="77"/>
      <c r="L28" s="77"/>
    </row>
    <row r="29" spans="1:12" s="16" customFormat="1" x14ac:dyDescent="0.25">
      <c r="A29" s="480"/>
      <c r="D29" s="77"/>
      <c r="E29" s="77"/>
      <c r="F29" s="77"/>
      <c r="G29" s="77"/>
      <c r="H29" s="77"/>
      <c r="I29" s="77"/>
      <c r="J29" s="77"/>
      <c r="K29" s="77"/>
      <c r="L29" s="77"/>
    </row>
    <row r="30" spans="1:12" s="16" customFormat="1" x14ac:dyDescent="0.25">
      <c r="A30" s="480"/>
      <c r="D30" s="77"/>
      <c r="E30" s="77"/>
      <c r="F30" s="77"/>
      <c r="G30" s="77"/>
      <c r="H30" s="77"/>
      <c r="I30" s="77"/>
      <c r="J30" s="77"/>
      <c r="K30" s="77"/>
      <c r="L30" s="77"/>
    </row>
    <row r="31" spans="1:12" s="16" customFormat="1" x14ac:dyDescent="0.25">
      <c r="A31" s="480"/>
      <c r="D31" s="77"/>
      <c r="E31" s="77"/>
      <c r="F31" s="77"/>
      <c r="G31" s="77"/>
      <c r="H31" s="77"/>
      <c r="I31" s="77"/>
      <c r="J31" s="77"/>
      <c r="K31" s="77"/>
      <c r="L31" s="77"/>
    </row>
    <row r="32" spans="1:12" s="16" customFormat="1" x14ac:dyDescent="0.25">
      <c r="A32" s="480"/>
      <c r="D32" s="77"/>
      <c r="E32" s="77"/>
      <c r="F32" s="77"/>
      <c r="G32" s="77"/>
      <c r="H32" s="77"/>
      <c r="I32" s="77"/>
      <c r="J32" s="77"/>
      <c r="K32" s="77"/>
      <c r="L32" s="77"/>
    </row>
    <row r="33" spans="1:12" s="16" customFormat="1" x14ac:dyDescent="0.25">
      <c r="A33" s="480"/>
      <c r="D33" s="77"/>
      <c r="E33" s="77"/>
      <c r="F33" s="77"/>
      <c r="G33" s="77"/>
      <c r="H33" s="77"/>
      <c r="I33" s="77"/>
      <c r="J33" s="77"/>
      <c r="K33" s="77"/>
      <c r="L33" s="77"/>
    </row>
    <row r="34" spans="1:12" s="16" customFormat="1" x14ac:dyDescent="0.25">
      <c r="A34" s="480"/>
      <c r="D34" s="77"/>
      <c r="E34" s="77"/>
      <c r="F34" s="77"/>
      <c r="G34" s="77"/>
      <c r="H34" s="77"/>
      <c r="I34" s="77"/>
      <c r="J34" s="77"/>
      <c r="K34" s="77"/>
      <c r="L34" s="77"/>
    </row>
    <row r="35" spans="1:12" s="16" customFormat="1" x14ac:dyDescent="0.25">
      <c r="A35" s="480"/>
      <c r="D35" s="77"/>
      <c r="E35" s="77"/>
      <c r="F35" s="77"/>
      <c r="G35" s="77"/>
      <c r="H35" s="77"/>
      <c r="I35" s="77"/>
      <c r="J35" s="77"/>
      <c r="K35" s="77"/>
      <c r="L35" s="77"/>
    </row>
    <row r="36" spans="1:12" s="16" customFormat="1" x14ac:dyDescent="0.25">
      <c r="A36" s="480"/>
      <c r="D36" s="77"/>
      <c r="E36" s="77"/>
      <c r="F36" s="77"/>
      <c r="G36" s="77"/>
      <c r="H36" s="77"/>
      <c r="I36" s="77"/>
      <c r="J36" s="77"/>
      <c r="K36" s="77"/>
      <c r="L36" s="77"/>
    </row>
    <row r="37" spans="1:12" s="16" customFormat="1" x14ac:dyDescent="0.25">
      <c r="A37" s="480"/>
      <c r="D37" s="77"/>
      <c r="E37" s="77"/>
      <c r="F37" s="77"/>
      <c r="G37" s="77"/>
      <c r="H37" s="77"/>
      <c r="I37" s="77"/>
      <c r="J37" s="77"/>
      <c r="K37" s="77"/>
      <c r="L37" s="77"/>
    </row>
    <row r="38" spans="1:12" s="16" customFormat="1" x14ac:dyDescent="0.25">
      <c r="A38" s="480"/>
      <c r="D38" s="77"/>
      <c r="E38" s="77"/>
      <c r="F38" s="77"/>
      <c r="G38" s="77"/>
      <c r="H38" s="77"/>
      <c r="I38" s="77"/>
      <c r="J38" s="77"/>
      <c r="K38" s="77"/>
      <c r="L38" s="77"/>
    </row>
    <row r="39" spans="1:12" s="16" customFormat="1" x14ac:dyDescent="0.25">
      <c r="A39" s="480"/>
      <c r="D39" s="77"/>
      <c r="E39" s="77"/>
      <c r="F39" s="77"/>
      <c r="G39" s="77"/>
      <c r="H39" s="77"/>
      <c r="I39" s="77"/>
      <c r="J39" s="77"/>
      <c r="K39" s="77"/>
      <c r="L39" s="77"/>
    </row>
    <row r="40" spans="1:12" s="16" customFormat="1" x14ac:dyDescent="0.25">
      <c r="A40" s="480"/>
      <c r="D40" s="77"/>
      <c r="E40" s="77"/>
      <c r="F40" s="77"/>
      <c r="G40" s="77"/>
      <c r="H40" s="77"/>
      <c r="I40" s="77"/>
      <c r="J40" s="77"/>
      <c r="K40" s="77"/>
      <c r="L40" s="77"/>
    </row>
    <row r="41" spans="1:12" s="16" customFormat="1" x14ac:dyDescent="0.25">
      <c r="A41" s="480"/>
      <c r="D41" s="77"/>
      <c r="E41" s="77"/>
      <c r="F41" s="77"/>
      <c r="G41" s="77"/>
      <c r="H41" s="77"/>
      <c r="I41" s="77"/>
      <c r="J41" s="77"/>
      <c r="K41" s="77"/>
      <c r="L41" s="77"/>
    </row>
    <row r="42" spans="1:12" s="16" customFormat="1" x14ac:dyDescent="0.25">
      <c r="A42" s="480"/>
      <c r="D42" s="77"/>
      <c r="E42" s="77"/>
      <c r="F42" s="77"/>
      <c r="G42" s="77"/>
      <c r="H42" s="77"/>
      <c r="I42" s="77"/>
      <c r="J42" s="77"/>
      <c r="K42" s="77"/>
      <c r="L42" s="77"/>
    </row>
    <row r="43" spans="1:12" s="16" customFormat="1" x14ac:dyDescent="0.25">
      <c r="A43" s="480"/>
      <c r="D43" s="77"/>
      <c r="E43" s="77"/>
      <c r="F43" s="77"/>
      <c r="G43" s="77"/>
      <c r="H43" s="77"/>
      <c r="I43" s="77"/>
      <c r="J43" s="77"/>
      <c r="K43" s="77"/>
      <c r="L43" s="77"/>
    </row>
    <row r="44" spans="1:12" s="16" customFormat="1" x14ac:dyDescent="0.25">
      <c r="A44" s="480"/>
      <c r="D44" s="77"/>
      <c r="E44" s="77"/>
      <c r="F44" s="77"/>
      <c r="G44" s="77"/>
      <c r="H44" s="77"/>
      <c r="I44" s="77"/>
      <c r="J44" s="77"/>
      <c r="K44" s="77"/>
      <c r="L44" s="77"/>
    </row>
    <row r="45" spans="1:12" s="16" customFormat="1" x14ac:dyDescent="0.25">
      <c r="A45" s="480"/>
      <c r="D45" s="77"/>
      <c r="E45" s="77"/>
      <c r="F45" s="77"/>
      <c r="G45" s="77"/>
      <c r="H45" s="77"/>
      <c r="I45" s="77"/>
      <c r="J45" s="77"/>
      <c r="K45" s="77"/>
      <c r="L45" s="77"/>
    </row>
    <row r="46" spans="1:12" s="16" customFormat="1" x14ac:dyDescent="0.25">
      <c r="A46" s="480"/>
      <c r="D46" s="77"/>
      <c r="E46" s="77"/>
      <c r="F46" s="77"/>
      <c r="G46" s="77"/>
      <c r="H46" s="77"/>
      <c r="I46" s="77"/>
      <c r="J46" s="77"/>
      <c r="K46" s="77"/>
      <c r="L46" s="77"/>
    </row>
    <row r="47" spans="1:12" s="16" customFormat="1" x14ac:dyDescent="0.25">
      <c r="A47" s="480"/>
      <c r="D47" s="77"/>
      <c r="E47" s="77"/>
      <c r="F47" s="77"/>
      <c r="G47" s="77"/>
      <c r="H47" s="77"/>
      <c r="I47" s="77"/>
      <c r="J47" s="77"/>
      <c r="K47" s="77"/>
      <c r="L47" s="77"/>
    </row>
    <row r="48" spans="1:12" s="16" customFormat="1" x14ac:dyDescent="0.25">
      <c r="A48" s="480"/>
      <c r="D48" s="77"/>
      <c r="E48" s="77"/>
      <c r="F48" s="77"/>
      <c r="G48" s="77"/>
      <c r="H48" s="77"/>
      <c r="I48" s="77"/>
      <c r="J48" s="77"/>
      <c r="K48" s="77"/>
      <c r="L48" s="77"/>
    </row>
    <row r="49" spans="1:12" s="16" customFormat="1" x14ac:dyDescent="0.25">
      <c r="A49" s="480"/>
      <c r="D49" s="77"/>
      <c r="E49" s="77"/>
      <c r="F49" s="77"/>
      <c r="G49" s="77"/>
      <c r="H49" s="77"/>
      <c r="I49" s="77"/>
      <c r="J49" s="77"/>
      <c r="K49" s="77"/>
      <c r="L49" s="77"/>
    </row>
    <row r="50" spans="1:12" s="16" customFormat="1" x14ac:dyDescent="0.25">
      <c r="A50" s="480"/>
      <c r="D50" s="77"/>
      <c r="E50" s="77"/>
      <c r="F50" s="77"/>
      <c r="G50" s="77"/>
      <c r="H50" s="77"/>
      <c r="I50" s="77"/>
      <c r="J50" s="77"/>
      <c r="K50" s="77"/>
      <c r="L50" s="77"/>
    </row>
    <row r="51" spans="1:12" s="16" customFormat="1" x14ac:dyDescent="0.25">
      <c r="A51" s="480"/>
      <c r="D51" s="77"/>
      <c r="E51" s="77"/>
      <c r="F51" s="77"/>
      <c r="G51" s="77"/>
      <c r="H51" s="77"/>
      <c r="I51" s="77"/>
      <c r="J51" s="77"/>
      <c r="K51" s="77"/>
      <c r="L51" s="77"/>
    </row>
    <row r="52" spans="1:12" s="16" customFormat="1" x14ac:dyDescent="0.25">
      <c r="A52" s="480"/>
      <c r="D52" s="77"/>
      <c r="E52" s="77"/>
      <c r="F52" s="77"/>
      <c r="G52" s="77"/>
      <c r="H52" s="77"/>
      <c r="I52" s="77"/>
      <c r="J52" s="77"/>
      <c r="K52" s="77"/>
      <c r="L52" s="77"/>
    </row>
    <row r="53" spans="1:12" s="16" customFormat="1" x14ac:dyDescent="0.25">
      <c r="A53" s="480"/>
      <c r="D53" s="77"/>
      <c r="E53" s="77"/>
      <c r="F53" s="77"/>
      <c r="G53" s="77"/>
      <c r="H53" s="77"/>
      <c r="I53" s="77"/>
      <c r="J53" s="77"/>
      <c r="K53" s="77"/>
      <c r="L53" s="77"/>
    </row>
    <row r="54" spans="1:12" s="16" customFormat="1" x14ac:dyDescent="0.25">
      <c r="A54" s="480"/>
      <c r="D54" s="77"/>
      <c r="E54" s="77"/>
      <c r="F54" s="77"/>
      <c r="G54" s="77"/>
      <c r="H54" s="77"/>
      <c r="I54" s="77"/>
      <c r="J54" s="77"/>
      <c r="K54" s="77"/>
      <c r="L54" s="77"/>
    </row>
    <row r="55" spans="1:12" s="16" customFormat="1" x14ac:dyDescent="0.25">
      <c r="A55" s="480"/>
      <c r="D55" s="77"/>
      <c r="E55" s="77"/>
      <c r="F55" s="77"/>
      <c r="G55" s="77"/>
      <c r="H55" s="77"/>
      <c r="I55" s="77"/>
      <c r="J55" s="77"/>
      <c r="K55" s="77"/>
      <c r="L55" s="77"/>
    </row>
    <row r="56" spans="1:12" s="16" customFormat="1" x14ac:dyDescent="0.25">
      <c r="A56" s="480"/>
      <c r="D56" s="77"/>
      <c r="E56" s="77"/>
      <c r="F56" s="77"/>
      <c r="G56" s="77"/>
      <c r="H56" s="77"/>
      <c r="I56" s="77"/>
      <c r="J56" s="77"/>
      <c r="K56" s="77"/>
      <c r="L56" s="77"/>
    </row>
    <row r="57" spans="1:12" s="16" customFormat="1" x14ac:dyDescent="0.25">
      <c r="A57" s="480"/>
      <c r="D57" s="77"/>
      <c r="E57" s="77"/>
      <c r="F57" s="77"/>
      <c r="G57" s="77"/>
      <c r="H57" s="77"/>
      <c r="I57" s="77"/>
      <c r="J57" s="77"/>
      <c r="K57" s="77"/>
      <c r="L57" s="77"/>
    </row>
    <row r="58" spans="1:12" s="16" customFormat="1" x14ac:dyDescent="0.25">
      <c r="A58" s="480"/>
      <c r="D58" s="77"/>
      <c r="E58" s="77"/>
      <c r="F58" s="77"/>
      <c r="G58" s="77"/>
      <c r="H58" s="77"/>
      <c r="I58" s="77"/>
      <c r="J58" s="77"/>
      <c r="K58" s="77"/>
      <c r="L58" s="77"/>
    </row>
    <row r="59" spans="1:12" s="16" customFormat="1" x14ac:dyDescent="0.25">
      <c r="A59" s="480"/>
      <c r="D59" s="77"/>
      <c r="E59" s="77"/>
      <c r="F59" s="77"/>
      <c r="G59" s="77"/>
      <c r="H59" s="77"/>
      <c r="I59" s="77"/>
      <c r="J59" s="77"/>
      <c r="K59" s="77"/>
      <c r="L59" s="77"/>
    </row>
    <row r="60" spans="1:12" s="16" customFormat="1" x14ac:dyDescent="0.25">
      <c r="A60" s="480"/>
      <c r="D60" s="77"/>
      <c r="E60" s="77"/>
      <c r="F60" s="77"/>
      <c r="G60" s="77"/>
      <c r="H60" s="77"/>
      <c r="I60" s="77"/>
      <c r="J60" s="77"/>
      <c r="K60" s="77"/>
      <c r="L60" s="77"/>
    </row>
    <row r="61" spans="1:12" s="16" customFormat="1" x14ac:dyDescent="0.25">
      <c r="A61" s="480"/>
      <c r="D61" s="77"/>
      <c r="E61" s="77"/>
      <c r="F61" s="77"/>
      <c r="G61" s="77"/>
      <c r="H61" s="77"/>
      <c r="I61" s="77"/>
      <c r="J61" s="77"/>
      <c r="K61" s="77"/>
      <c r="L61" s="77"/>
    </row>
    <row r="62" spans="1:12" s="16" customFormat="1" x14ac:dyDescent="0.25">
      <c r="A62" s="480"/>
      <c r="D62" s="77"/>
      <c r="E62" s="77"/>
      <c r="F62" s="77"/>
      <c r="G62" s="77"/>
      <c r="H62" s="77"/>
      <c r="I62" s="77"/>
      <c r="J62" s="77"/>
      <c r="K62" s="77"/>
      <c r="L62" s="77"/>
    </row>
    <row r="63" spans="1:12" s="16" customFormat="1" x14ac:dyDescent="0.25">
      <c r="A63" s="480"/>
      <c r="D63" s="77"/>
      <c r="E63" s="77"/>
      <c r="F63" s="77"/>
      <c r="G63" s="77"/>
      <c r="H63" s="77"/>
      <c r="I63" s="77"/>
      <c r="J63" s="77"/>
      <c r="K63" s="77"/>
      <c r="L63" s="77"/>
    </row>
    <row r="64" spans="1:12" s="16" customFormat="1" x14ac:dyDescent="0.25">
      <c r="A64" s="480"/>
      <c r="D64" s="77"/>
      <c r="E64" s="77"/>
      <c r="F64" s="77"/>
      <c r="G64" s="77"/>
      <c r="H64" s="77"/>
      <c r="I64" s="77"/>
      <c r="J64" s="77"/>
      <c r="K64" s="77"/>
      <c r="L64" s="77"/>
    </row>
    <row r="65" spans="1:12" s="16" customFormat="1" x14ac:dyDescent="0.25">
      <c r="A65" s="480"/>
      <c r="D65" s="77"/>
      <c r="E65" s="77"/>
      <c r="F65" s="77"/>
      <c r="G65" s="77"/>
      <c r="H65" s="77"/>
      <c r="I65" s="77"/>
      <c r="J65" s="77"/>
      <c r="K65" s="77"/>
      <c r="L65" s="77"/>
    </row>
    <row r="66" spans="1:12" s="16" customFormat="1" x14ac:dyDescent="0.25">
      <c r="A66" s="480"/>
      <c r="D66" s="77"/>
      <c r="E66" s="77"/>
      <c r="F66" s="77"/>
      <c r="G66" s="77"/>
      <c r="H66" s="77"/>
      <c r="I66" s="77"/>
      <c r="J66" s="77"/>
      <c r="K66" s="77"/>
      <c r="L66" s="77"/>
    </row>
    <row r="67" spans="1:12" s="16" customFormat="1" x14ac:dyDescent="0.25">
      <c r="A67" s="480"/>
      <c r="D67" s="77"/>
      <c r="E67" s="77"/>
      <c r="F67" s="77"/>
      <c r="G67" s="77"/>
      <c r="H67" s="77"/>
      <c r="I67" s="77"/>
      <c r="J67" s="77"/>
      <c r="K67" s="77"/>
      <c r="L67" s="77"/>
    </row>
    <row r="68" spans="1:12" s="16" customFormat="1" x14ac:dyDescent="0.25">
      <c r="A68" s="480"/>
      <c r="D68" s="77"/>
      <c r="E68" s="77"/>
      <c r="F68" s="77"/>
      <c r="G68" s="77"/>
      <c r="H68" s="77"/>
      <c r="I68" s="77"/>
      <c r="J68" s="77"/>
      <c r="K68" s="77"/>
      <c r="L68" s="77"/>
    </row>
    <row r="69" spans="1:12" s="16" customFormat="1" x14ac:dyDescent="0.25">
      <c r="A69" s="480"/>
      <c r="D69" s="77"/>
      <c r="E69" s="77"/>
      <c r="F69" s="77"/>
      <c r="G69" s="77"/>
      <c r="H69" s="77"/>
      <c r="I69" s="77"/>
      <c r="J69" s="77"/>
      <c r="K69" s="77"/>
      <c r="L69" s="77"/>
    </row>
    <row r="70" spans="1:12" s="16" customFormat="1" x14ac:dyDescent="0.25">
      <c r="A70" s="480"/>
      <c r="D70" s="77"/>
      <c r="E70" s="77"/>
      <c r="F70" s="77"/>
      <c r="G70" s="77"/>
      <c r="H70" s="77"/>
      <c r="I70" s="77"/>
      <c r="J70" s="77"/>
      <c r="K70" s="77"/>
      <c r="L70" s="77"/>
    </row>
    <row r="71" spans="1:12" s="16" customFormat="1" x14ac:dyDescent="0.25">
      <c r="A71" s="480"/>
      <c r="D71" s="77"/>
      <c r="E71" s="77"/>
      <c r="F71" s="77"/>
      <c r="G71" s="77"/>
      <c r="H71" s="77"/>
      <c r="I71" s="77"/>
      <c r="J71" s="77"/>
      <c r="K71" s="77"/>
      <c r="L71" s="77"/>
    </row>
    <row r="72" spans="1:12" s="16" customFormat="1" x14ac:dyDescent="0.25">
      <c r="A72" s="480"/>
      <c r="D72" s="77"/>
      <c r="E72" s="77"/>
      <c r="F72" s="77"/>
      <c r="G72" s="77"/>
      <c r="H72" s="77"/>
      <c r="I72" s="77"/>
      <c r="J72" s="77"/>
      <c r="K72" s="77"/>
      <c r="L72" s="77"/>
    </row>
    <row r="73" spans="1:12" s="16" customFormat="1" x14ac:dyDescent="0.25">
      <c r="A73" s="480"/>
      <c r="D73" s="77"/>
      <c r="E73" s="77"/>
      <c r="F73" s="77"/>
      <c r="G73" s="77"/>
      <c r="H73" s="77"/>
      <c r="I73" s="77"/>
      <c r="J73" s="77"/>
      <c r="K73" s="77"/>
      <c r="L73" s="77"/>
    </row>
    <row r="74" spans="1:12" s="16" customFormat="1" x14ac:dyDescent="0.25">
      <c r="A74" s="480"/>
      <c r="D74" s="77"/>
      <c r="E74" s="77"/>
      <c r="F74" s="77"/>
      <c r="G74" s="77"/>
      <c r="H74" s="77"/>
      <c r="I74" s="77"/>
      <c r="J74" s="77"/>
      <c r="K74" s="77"/>
      <c r="L74" s="77"/>
    </row>
    <row r="75" spans="1:12" s="16" customFormat="1" x14ac:dyDescent="0.25">
      <c r="A75" s="480"/>
      <c r="D75" s="77"/>
      <c r="E75" s="77"/>
      <c r="F75" s="77"/>
      <c r="G75" s="77"/>
      <c r="H75" s="77"/>
      <c r="I75" s="77"/>
      <c r="J75" s="77"/>
      <c r="K75" s="77"/>
      <c r="L75" s="77"/>
    </row>
    <row r="76" spans="1:12" s="16" customFormat="1" x14ac:dyDescent="0.25">
      <c r="A76" s="480"/>
      <c r="D76" s="77"/>
      <c r="E76" s="77"/>
      <c r="F76" s="77"/>
      <c r="G76" s="77"/>
      <c r="H76" s="77"/>
      <c r="I76" s="77"/>
      <c r="J76" s="77"/>
      <c r="K76" s="77"/>
      <c r="L76" s="77"/>
    </row>
    <row r="77" spans="1:12" s="16" customFormat="1" x14ac:dyDescent="0.25">
      <c r="A77" s="480"/>
      <c r="D77" s="77"/>
      <c r="E77" s="77"/>
      <c r="F77" s="77"/>
      <c r="G77" s="77"/>
      <c r="H77" s="77"/>
      <c r="I77" s="77"/>
      <c r="J77" s="77"/>
      <c r="K77" s="77"/>
      <c r="L77" s="77"/>
    </row>
    <row r="78" spans="1:12" s="16" customFormat="1" x14ac:dyDescent="0.25">
      <c r="A78" s="480"/>
      <c r="D78" s="77"/>
      <c r="E78" s="77"/>
      <c r="F78" s="77"/>
      <c r="G78" s="77"/>
      <c r="H78" s="77"/>
      <c r="I78" s="77"/>
      <c r="J78" s="77"/>
      <c r="K78" s="77"/>
      <c r="L78" s="77"/>
    </row>
    <row r="79" spans="1:12" s="16" customFormat="1" x14ac:dyDescent="0.25">
      <c r="A79" s="480"/>
      <c r="D79" s="77"/>
      <c r="E79" s="77"/>
      <c r="F79" s="77"/>
      <c r="G79" s="77"/>
      <c r="H79" s="77"/>
      <c r="I79" s="77"/>
      <c r="J79" s="77"/>
      <c r="K79" s="77"/>
      <c r="L79" s="77"/>
    </row>
    <row r="80" spans="1:12" s="16" customFormat="1" x14ac:dyDescent="0.25">
      <c r="A80" s="480"/>
      <c r="D80" s="77"/>
      <c r="E80" s="77"/>
      <c r="F80" s="77"/>
      <c r="G80" s="77"/>
      <c r="H80" s="77"/>
      <c r="I80" s="77"/>
      <c r="J80" s="77"/>
      <c r="K80" s="77"/>
      <c r="L80" s="77"/>
    </row>
    <row r="81" spans="1:12" s="16" customFormat="1" x14ac:dyDescent="0.25">
      <c r="A81" s="480"/>
      <c r="D81" s="77"/>
      <c r="E81" s="77"/>
      <c r="F81" s="77"/>
      <c r="G81" s="77"/>
      <c r="H81" s="77"/>
      <c r="I81" s="77"/>
      <c r="J81" s="77"/>
      <c r="K81" s="77"/>
      <c r="L81" s="77"/>
    </row>
    <row r="82" spans="1:12" s="16" customFormat="1" x14ac:dyDescent="0.25">
      <c r="A82" s="480"/>
      <c r="D82" s="77"/>
      <c r="E82" s="77"/>
      <c r="F82" s="77"/>
      <c r="G82" s="77"/>
      <c r="H82" s="77"/>
      <c r="I82" s="77"/>
      <c r="J82" s="77"/>
      <c r="K82" s="77"/>
      <c r="L82" s="77"/>
    </row>
    <row r="83" spans="1:12" s="16" customFormat="1" x14ac:dyDescent="0.25">
      <c r="A83" s="480"/>
      <c r="D83" s="77"/>
      <c r="E83" s="77"/>
      <c r="F83" s="77"/>
      <c r="G83" s="77"/>
      <c r="H83" s="77"/>
      <c r="I83" s="77"/>
      <c r="J83" s="77"/>
      <c r="K83" s="77"/>
      <c r="L83" s="77"/>
    </row>
    <row r="84" spans="1:12" s="16" customFormat="1" x14ac:dyDescent="0.25">
      <c r="A84" s="480"/>
      <c r="D84" s="77"/>
      <c r="E84" s="77"/>
      <c r="F84" s="77"/>
      <c r="G84" s="77"/>
      <c r="H84" s="77"/>
      <c r="I84" s="77"/>
      <c r="J84" s="77"/>
      <c r="K84" s="77"/>
      <c r="L84" s="77"/>
    </row>
    <row r="85" spans="1:12" s="16" customFormat="1" x14ac:dyDescent="0.25">
      <c r="A85" s="480"/>
      <c r="D85" s="77"/>
      <c r="E85" s="77"/>
      <c r="F85" s="77"/>
      <c r="G85" s="77"/>
      <c r="H85" s="77"/>
      <c r="I85" s="77"/>
      <c r="J85" s="77"/>
      <c r="K85" s="77"/>
      <c r="L85" s="77"/>
    </row>
    <row r="86" spans="1:12" s="16" customFormat="1" x14ac:dyDescent="0.25">
      <c r="A86" s="480"/>
      <c r="D86" s="77"/>
      <c r="E86" s="77"/>
      <c r="F86" s="77"/>
      <c r="G86" s="77"/>
      <c r="H86" s="77"/>
      <c r="I86" s="77"/>
      <c r="J86" s="77"/>
      <c r="K86" s="77"/>
      <c r="L86" s="77"/>
    </row>
    <row r="87" spans="1:12" s="16" customFormat="1" x14ac:dyDescent="0.25">
      <c r="A87" s="480"/>
      <c r="D87" s="77"/>
      <c r="E87" s="77"/>
      <c r="F87" s="77"/>
      <c r="G87" s="77"/>
      <c r="H87" s="77"/>
      <c r="I87" s="77"/>
      <c r="J87" s="77"/>
      <c r="K87" s="77"/>
      <c r="L87" s="77"/>
    </row>
    <row r="88" spans="1:12" s="16" customFormat="1" x14ac:dyDescent="0.25">
      <c r="A88" s="480"/>
      <c r="D88" s="77"/>
      <c r="E88" s="77"/>
      <c r="F88" s="77"/>
      <c r="G88" s="77"/>
      <c r="H88" s="77"/>
      <c r="I88" s="77"/>
      <c r="J88" s="77"/>
      <c r="K88" s="77"/>
      <c r="L88" s="77"/>
    </row>
    <row r="89" spans="1:12" s="16" customFormat="1" x14ac:dyDescent="0.25">
      <c r="A89" s="480"/>
      <c r="D89" s="77"/>
      <c r="E89" s="77"/>
      <c r="F89" s="77"/>
      <c r="G89" s="77"/>
      <c r="H89" s="77"/>
      <c r="I89" s="77"/>
      <c r="J89" s="77"/>
      <c r="K89" s="77"/>
      <c r="L89" s="77"/>
    </row>
    <row r="90" spans="1:12" s="16" customFormat="1" x14ac:dyDescent="0.25">
      <c r="A90" s="480"/>
      <c r="D90" s="77"/>
      <c r="E90" s="77"/>
      <c r="F90" s="77"/>
      <c r="G90" s="77"/>
      <c r="H90" s="77"/>
      <c r="I90" s="77"/>
      <c r="J90" s="77"/>
      <c r="K90" s="77"/>
      <c r="L90" s="77"/>
    </row>
    <row r="91" spans="1:12" s="16" customFormat="1" x14ac:dyDescent="0.25">
      <c r="A91" s="480"/>
      <c r="D91" s="77"/>
      <c r="E91" s="77"/>
      <c r="F91" s="77"/>
      <c r="G91" s="77"/>
      <c r="H91" s="77"/>
      <c r="I91" s="77"/>
      <c r="J91" s="77"/>
      <c r="K91" s="77"/>
      <c r="L91" s="77"/>
    </row>
    <row r="92" spans="1:12" s="16" customFormat="1" x14ac:dyDescent="0.25">
      <c r="A92" s="480"/>
      <c r="D92" s="77"/>
      <c r="E92" s="77"/>
      <c r="F92" s="77"/>
      <c r="G92" s="77"/>
      <c r="H92" s="77"/>
      <c r="I92" s="77"/>
      <c r="J92" s="77"/>
      <c r="K92" s="77"/>
      <c r="L92" s="77"/>
    </row>
    <row r="93" spans="1:12" s="16" customFormat="1" x14ac:dyDescent="0.25">
      <c r="A93" s="480"/>
      <c r="D93" s="77"/>
      <c r="E93" s="77"/>
      <c r="F93" s="77"/>
      <c r="G93" s="77"/>
      <c r="H93" s="77"/>
      <c r="I93" s="77"/>
      <c r="J93" s="77"/>
      <c r="K93" s="77"/>
      <c r="L93" s="77"/>
    </row>
    <row r="94" spans="1:12" s="16" customFormat="1" x14ac:dyDescent="0.25">
      <c r="A94" s="480"/>
      <c r="D94" s="77"/>
      <c r="E94" s="77"/>
      <c r="F94" s="77"/>
      <c r="G94" s="77"/>
      <c r="H94" s="77"/>
      <c r="I94" s="77"/>
      <c r="J94" s="77"/>
      <c r="K94" s="77"/>
      <c r="L94" s="77"/>
    </row>
    <row r="95" spans="1:12" s="16" customFormat="1" x14ac:dyDescent="0.25">
      <c r="A95" s="480"/>
      <c r="D95" s="77"/>
      <c r="E95" s="77"/>
      <c r="F95" s="77"/>
      <c r="G95" s="77"/>
      <c r="H95" s="77"/>
      <c r="I95" s="77"/>
      <c r="J95" s="77"/>
      <c r="K95" s="77"/>
      <c r="L95" s="77"/>
    </row>
    <row r="96" spans="1:12" s="16" customFormat="1" x14ac:dyDescent="0.25">
      <c r="A96" s="480"/>
      <c r="D96" s="77"/>
      <c r="E96" s="77"/>
      <c r="F96" s="77"/>
      <c r="G96" s="77"/>
      <c r="H96" s="77"/>
      <c r="I96" s="77"/>
      <c r="J96" s="77"/>
      <c r="K96" s="77"/>
      <c r="L96" s="77"/>
    </row>
    <row r="97" spans="1:12" s="16" customFormat="1" x14ac:dyDescent="0.25">
      <c r="A97" s="480"/>
      <c r="D97" s="77"/>
      <c r="E97" s="77"/>
      <c r="F97" s="77"/>
      <c r="G97" s="77"/>
      <c r="H97" s="77"/>
      <c r="I97" s="77"/>
      <c r="J97" s="77"/>
      <c r="K97" s="77"/>
      <c r="L97" s="77"/>
    </row>
    <row r="98" spans="1:12" s="16" customFormat="1" x14ac:dyDescent="0.25">
      <c r="A98" s="480"/>
      <c r="D98" s="77"/>
      <c r="E98" s="77"/>
      <c r="F98" s="77"/>
      <c r="G98" s="77"/>
      <c r="H98" s="77"/>
      <c r="I98" s="77"/>
      <c r="J98" s="77"/>
      <c r="K98" s="77"/>
      <c r="L98" s="77"/>
    </row>
    <row r="99" spans="1:12" s="16" customFormat="1" x14ac:dyDescent="0.25">
      <c r="A99" s="480"/>
      <c r="D99" s="77"/>
      <c r="E99" s="77"/>
      <c r="F99" s="77"/>
      <c r="G99" s="77"/>
      <c r="H99" s="77"/>
      <c r="I99" s="77"/>
      <c r="J99" s="77"/>
      <c r="K99" s="77"/>
      <c r="L99" s="77"/>
    </row>
    <row r="100" spans="1:12" s="16" customFormat="1" x14ac:dyDescent="0.25">
      <c r="A100" s="480"/>
      <c r="D100" s="77"/>
      <c r="E100" s="77"/>
      <c r="F100" s="77"/>
      <c r="G100" s="77"/>
      <c r="H100" s="77"/>
      <c r="I100" s="77"/>
      <c r="J100" s="77"/>
      <c r="K100" s="77"/>
      <c r="L100" s="77"/>
    </row>
    <row r="101" spans="1:12" s="16" customFormat="1" x14ac:dyDescent="0.25">
      <c r="A101" s="480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 s="16" customFormat="1" x14ac:dyDescent="0.25">
      <c r="A102" s="480"/>
      <c r="D102" s="77"/>
      <c r="E102" s="77"/>
      <c r="F102" s="77"/>
      <c r="G102" s="77"/>
      <c r="H102" s="77"/>
      <c r="I102" s="77"/>
      <c r="J102" s="77"/>
      <c r="K102" s="77"/>
      <c r="L102" s="77"/>
    </row>
    <row r="103" spans="1:12" s="16" customFormat="1" x14ac:dyDescent="0.25">
      <c r="A103" s="480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 s="16" customFormat="1" x14ac:dyDescent="0.25">
      <c r="A104" s="480"/>
      <c r="D104" s="77"/>
      <c r="E104" s="77"/>
      <c r="F104" s="77"/>
      <c r="G104" s="77"/>
      <c r="H104" s="77"/>
      <c r="I104" s="77"/>
      <c r="J104" s="77"/>
      <c r="K104" s="77"/>
      <c r="L104" s="77"/>
    </row>
    <row r="105" spans="1:12" s="16" customFormat="1" x14ac:dyDescent="0.25">
      <c r="A105" s="480"/>
      <c r="D105" s="77"/>
      <c r="E105" s="77"/>
      <c r="F105" s="77"/>
      <c r="G105" s="77"/>
      <c r="H105" s="77"/>
      <c r="I105" s="77"/>
      <c r="J105" s="77"/>
      <c r="K105" s="77"/>
      <c r="L105" s="77"/>
    </row>
    <row r="106" spans="1:12" s="16" customFormat="1" x14ac:dyDescent="0.25">
      <c r="A106" s="480"/>
      <c r="D106" s="77"/>
      <c r="E106" s="77"/>
      <c r="F106" s="77"/>
      <c r="G106" s="77"/>
      <c r="H106" s="77"/>
      <c r="I106" s="77"/>
      <c r="J106" s="77"/>
      <c r="K106" s="77"/>
      <c r="L106" s="77"/>
    </row>
    <row r="107" spans="1:12" s="16" customFormat="1" x14ac:dyDescent="0.25">
      <c r="A107" s="480"/>
      <c r="D107" s="77"/>
      <c r="E107" s="77"/>
      <c r="F107" s="77"/>
      <c r="G107" s="77"/>
      <c r="H107" s="77"/>
      <c r="I107" s="77"/>
      <c r="J107" s="77"/>
      <c r="K107" s="77"/>
      <c r="L107" s="77"/>
    </row>
    <row r="108" spans="1:12" s="16" customFormat="1" x14ac:dyDescent="0.25">
      <c r="A108" s="480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2" s="16" customFormat="1" x14ac:dyDescent="0.25">
      <c r="A109" s="480"/>
      <c r="D109" s="77"/>
      <c r="E109" s="77"/>
      <c r="F109" s="77"/>
      <c r="G109" s="77"/>
      <c r="H109" s="77"/>
      <c r="I109" s="77"/>
      <c r="J109" s="77"/>
      <c r="K109" s="77"/>
      <c r="L109" s="77"/>
    </row>
    <row r="110" spans="1:12" s="16" customFormat="1" x14ac:dyDescent="0.25">
      <c r="A110" s="480"/>
      <c r="D110" s="77"/>
      <c r="E110" s="77"/>
      <c r="F110" s="77"/>
      <c r="G110" s="77"/>
      <c r="H110" s="77"/>
      <c r="I110" s="77"/>
      <c r="J110" s="77"/>
      <c r="K110" s="77"/>
      <c r="L110" s="77"/>
    </row>
    <row r="111" spans="1:12" s="16" customFormat="1" x14ac:dyDescent="0.25">
      <c r="A111" s="480"/>
      <c r="D111" s="77"/>
      <c r="E111" s="77"/>
      <c r="F111" s="77"/>
      <c r="G111" s="77"/>
      <c r="H111" s="77"/>
      <c r="I111" s="77"/>
      <c r="J111" s="77"/>
      <c r="K111" s="77"/>
      <c r="L111" s="77"/>
    </row>
    <row r="112" spans="1:12" s="16" customFormat="1" x14ac:dyDescent="0.25">
      <c r="A112" s="480"/>
      <c r="D112" s="77"/>
      <c r="E112" s="77"/>
      <c r="F112" s="77"/>
      <c r="G112" s="77"/>
      <c r="H112" s="77"/>
      <c r="I112" s="77"/>
      <c r="J112" s="77"/>
      <c r="K112" s="77"/>
      <c r="L112" s="77"/>
    </row>
    <row r="113" spans="1:12" s="16" customFormat="1" x14ac:dyDescent="0.25">
      <c r="A113" s="480"/>
      <c r="D113" s="77"/>
      <c r="E113" s="77"/>
      <c r="F113" s="77"/>
      <c r="G113" s="77"/>
      <c r="H113" s="77"/>
      <c r="I113" s="77"/>
      <c r="J113" s="77"/>
      <c r="K113" s="77"/>
      <c r="L113" s="77"/>
    </row>
    <row r="114" spans="1:12" s="16" customFormat="1" x14ac:dyDescent="0.25">
      <c r="A114" s="480"/>
      <c r="D114" s="77"/>
      <c r="E114" s="77"/>
      <c r="F114" s="77"/>
      <c r="G114" s="77"/>
      <c r="H114" s="77"/>
      <c r="I114" s="77"/>
      <c r="J114" s="77"/>
      <c r="K114" s="77"/>
      <c r="L114" s="77"/>
    </row>
    <row r="115" spans="1:12" s="16" customFormat="1" x14ac:dyDescent="0.25">
      <c r="A115" s="480"/>
      <c r="D115" s="77"/>
      <c r="E115" s="77"/>
      <c r="F115" s="77"/>
      <c r="G115" s="77"/>
      <c r="H115" s="77"/>
      <c r="I115" s="77"/>
      <c r="J115" s="77"/>
      <c r="K115" s="77"/>
      <c r="L115" s="77"/>
    </row>
    <row r="116" spans="1:12" s="16" customFormat="1" x14ac:dyDescent="0.25">
      <c r="A116" s="480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s="16" customFormat="1" x14ac:dyDescent="0.25">
      <c r="A117" s="480"/>
      <c r="D117" s="77"/>
      <c r="E117" s="77"/>
      <c r="F117" s="77"/>
      <c r="G117" s="77"/>
      <c r="H117" s="77"/>
      <c r="I117" s="77"/>
      <c r="J117" s="77"/>
      <c r="K117" s="77"/>
      <c r="L117" s="77"/>
    </row>
    <row r="118" spans="1:12" s="16" customFormat="1" x14ac:dyDescent="0.25">
      <c r="A118" s="480"/>
      <c r="D118" s="77"/>
      <c r="E118" s="77"/>
      <c r="F118" s="77"/>
      <c r="G118" s="77"/>
      <c r="H118" s="77"/>
      <c r="I118" s="77"/>
      <c r="J118" s="77"/>
      <c r="K118" s="77"/>
      <c r="L118" s="77"/>
    </row>
    <row r="119" spans="1:12" s="16" customFormat="1" x14ac:dyDescent="0.25">
      <c r="A119" s="480"/>
      <c r="D119" s="77"/>
      <c r="E119" s="77"/>
      <c r="F119" s="77"/>
      <c r="G119" s="77"/>
      <c r="H119" s="77"/>
      <c r="I119" s="77"/>
      <c r="J119" s="77"/>
      <c r="K119" s="77"/>
      <c r="L119" s="77"/>
    </row>
    <row r="120" spans="1:12" s="16" customFormat="1" x14ac:dyDescent="0.25">
      <c r="A120" s="480"/>
      <c r="D120" s="77"/>
      <c r="E120" s="77"/>
      <c r="F120" s="77"/>
      <c r="G120" s="77"/>
      <c r="H120" s="77"/>
      <c r="I120" s="77"/>
      <c r="J120" s="77"/>
      <c r="K120" s="77"/>
      <c r="L120" s="77"/>
    </row>
    <row r="121" spans="1:12" s="16" customFormat="1" x14ac:dyDescent="0.25">
      <c r="A121" s="480"/>
      <c r="D121" s="77"/>
      <c r="E121" s="77"/>
      <c r="F121" s="77"/>
      <c r="G121" s="77"/>
      <c r="H121" s="77"/>
      <c r="I121" s="77"/>
      <c r="J121" s="77"/>
      <c r="K121" s="77"/>
      <c r="L121" s="77"/>
    </row>
    <row r="122" spans="1:12" s="16" customFormat="1" x14ac:dyDescent="0.25">
      <c r="A122" s="480"/>
      <c r="D122" s="77"/>
      <c r="E122" s="77"/>
      <c r="F122" s="77"/>
      <c r="G122" s="77"/>
      <c r="H122" s="77"/>
      <c r="I122" s="77"/>
      <c r="J122" s="77"/>
      <c r="K122" s="77"/>
      <c r="L122" s="77"/>
    </row>
    <row r="123" spans="1:12" s="16" customFormat="1" x14ac:dyDescent="0.25">
      <c r="A123" s="480"/>
      <c r="D123" s="77"/>
      <c r="E123" s="77"/>
      <c r="F123" s="77"/>
      <c r="G123" s="77"/>
      <c r="H123" s="77"/>
      <c r="I123" s="77"/>
      <c r="J123" s="77"/>
      <c r="K123" s="77"/>
      <c r="L123" s="77"/>
    </row>
    <row r="124" spans="1:12" s="16" customFormat="1" x14ac:dyDescent="0.25">
      <c r="A124" s="480"/>
      <c r="D124" s="77"/>
      <c r="E124" s="77"/>
      <c r="F124" s="77"/>
      <c r="G124" s="77"/>
      <c r="H124" s="77"/>
      <c r="I124" s="77"/>
      <c r="J124" s="77"/>
      <c r="K124" s="77"/>
      <c r="L124" s="77"/>
    </row>
    <row r="125" spans="1:12" s="16" customFormat="1" x14ac:dyDescent="0.25">
      <c r="A125" s="480"/>
      <c r="D125" s="77"/>
      <c r="E125" s="77"/>
      <c r="F125" s="77"/>
      <c r="G125" s="77"/>
      <c r="H125" s="77"/>
      <c r="I125" s="77"/>
      <c r="J125" s="77"/>
      <c r="K125" s="77"/>
      <c r="L125" s="77"/>
    </row>
    <row r="126" spans="1:12" s="16" customFormat="1" x14ac:dyDescent="0.25">
      <c r="A126" s="480"/>
      <c r="D126" s="77"/>
      <c r="E126" s="77"/>
      <c r="F126" s="77"/>
      <c r="G126" s="77"/>
      <c r="H126" s="77"/>
      <c r="I126" s="77"/>
      <c r="J126" s="77"/>
      <c r="K126" s="77"/>
      <c r="L126" s="77"/>
    </row>
    <row r="127" spans="1:12" s="16" customFormat="1" x14ac:dyDescent="0.25">
      <c r="A127" s="480"/>
      <c r="D127" s="77"/>
      <c r="E127" s="77"/>
      <c r="F127" s="77"/>
      <c r="G127" s="77"/>
      <c r="H127" s="77"/>
      <c r="I127" s="77"/>
      <c r="J127" s="77"/>
      <c r="K127" s="77"/>
      <c r="L127" s="77"/>
    </row>
    <row r="128" spans="1:12" s="16" customFormat="1" x14ac:dyDescent="0.25">
      <c r="A128" s="480"/>
      <c r="D128" s="77"/>
      <c r="E128" s="77"/>
      <c r="F128" s="77"/>
      <c r="G128" s="77"/>
      <c r="H128" s="77"/>
      <c r="I128" s="77"/>
      <c r="J128" s="77"/>
      <c r="K128" s="77"/>
      <c r="L128" s="77"/>
    </row>
    <row r="129" spans="1:12" s="16" customFormat="1" x14ac:dyDescent="0.25">
      <c r="A129" s="480"/>
      <c r="D129" s="77"/>
      <c r="E129" s="77"/>
      <c r="F129" s="77"/>
      <c r="G129" s="77"/>
      <c r="H129" s="77"/>
      <c r="I129" s="77"/>
      <c r="J129" s="77"/>
      <c r="K129" s="77"/>
      <c r="L129" s="77"/>
    </row>
    <row r="130" spans="1:12" s="16" customFormat="1" x14ac:dyDescent="0.25">
      <c r="A130" s="480"/>
      <c r="D130" s="77"/>
      <c r="E130" s="77"/>
      <c r="F130" s="77"/>
      <c r="G130" s="77"/>
      <c r="H130" s="77"/>
      <c r="I130" s="77"/>
      <c r="J130" s="77"/>
      <c r="K130" s="77"/>
      <c r="L130" s="77"/>
    </row>
    <row r="131" spans="1:12" s="16" customFormat="1" x14ac:dyDescent="0.25">
      <c r="A131" s="480"/>
      <c r="D131" s="77"/>
      <c r="E131" s="77"/>
      <c r="F131" s="77"/>
      <c r="G131" s="77"/>
      <c r="H131" s="77"/>
      <c r="I131" s="77"/>
      <c r="J131" s="77"/>
      <c r="K131" s="77"/>
      <c r="L131" s="77"/>
    </row>
    <row r="132" spans="1:12" s="16" customFormat="1" x14ac:dyDescent="0.25">
      <c r="A132" s="480"/>
      <c r="D132" s="77"/>
      <c r="E132" s="77"/>
      <c r="F132" s="77"/>
      <c r="G132" s="77"/>
      <c r="H132" s="77"/>
      <c r="I132" s="77"/>
      <c r="J132" s="77"/>
      <c r="K132" s="77"/>
      <c r="L132" s="77"/>
    </row>
    <row r="133" spans="1:12" s="16" customFormat="1" x14ac:dyDescent="0.25">
      <c r="A133" s="480"/>
      <c r="D133" s="77"/>
      <c r="E133" s="77"/>
      <c r="F133" s="77"/>
      <c r="G133" s="77"/>
      <c r="H133" s="77"/>
      <c r="I133" s="77"/>
      <c r="J133" s="77"/>
      <c r="K133" s="77"/>
      <c r="L133" s="77"/>
    </row>
    <row r="134" spans="1:12" s="16" customFormat="1" x14ac:dyDescent="0.25">
      <c r="A134" s="480"/>
      <c r="D134" s="77"/>
      <c r="E134" s="77"/>
      <c r="F134" s="77"/>
      <c r="G134" s="77"/>
      <c r="H134" s="77"/>
      <c r="I134" s="77"/>
      <c r="J134" s="77"/>
      <c r="K134" s="77"/>
      <c r="L134" s="77"/>
    </row>
    <row r="135" spans="1:12" s="16" customFormat="1" x14ac:dyDescent="0.25">
      <c r="A135" s="480"/>
      <c r="D135" s="77"/>
      <c r="E135" s="77"/>
      <c r="F135" s="77"/>
      <c r="G135" s="77"/>
      <c r="H135" s="77"/>
      <c r="I135" s="77"/>
      <c r="J135" s="77"/>
      <c r="K135" s="77"/>
      <c r="L135" s="77"/>
    </row>
    <row r="136" spans="1:12" s="16" customFormat="1" x14ac:dyDescent="0.25">
      <c r="A136" s="480"/>
      <c r="D136" s="77"/>
      <c r="E136" s="77"/>
      <c r="F136" s="77"/>
      <c r="G136" s="77"/>
      <c r="H136" s="77"/>
      <c r="I136" s="77"/>
      <c r="J136" s="77"/>
      <c r="K136" s="77"/>
      <c r="L136" s="77"/>
    </row>
    <row r="137" spans="1:12" s="16" customFormat="1" x14ac:dyDescent="0.25">
      <c r="A137" s="480"/>
      <c r="D137" s="77"/>
      <c r="E137" s="77"/>
      <c r="F137" s="77"/>
      <c r="G137" s="77"/>
      <c r="H137" s="77"/>
      <c r="I137" s="77"/>
      <c r="J137" s="77"/>
      <c r="K137" s="77"/>
      <c r="L137" s="77"/>
    </row>
    <row r="138" spans="1:12" s="16" customFormat="1" x14ac:dyDescent="0.25">
      <c r="A138" s="480"/>
      <c r="D138" s="77"/>
      <c r="E138" s="77"/>
      <c r="F138" s="77"/>
      <c r="G138" s="77"/>
      <c r="H138" s="77"/>
      <c r="I138" s="77"/>
      <c r="J138" s="77"/>
      <c r="K138" s="77"/>
      <c r="L138" s="77"/>
    </row>
    <row r="139" spans="1:12" s="16" customFormat="1" x14ac:dyDescent="0.25">
      <c r="A139" s="480"/>
      <c r="D139" s="77"/>
      <c r="E139" s="77"/>
      <c r="F139" s="77"/>
      <c r="G139" s="77"/>
      <c r="H139" s="77"/>
      <c r="I139" s="77"/>
      <c r="J139" s="77"/>
      <c r="K139" s="77"/>
      <c r="L139" s="77"/>
    </row>
    <row r="140" spans="1:12" s="16" customFormat="1" x14ac:dyDescent="0.25">
      <c r="A140" s="480"/>
      <c r="D140" s="77"/>
      <c r="E140" s="77"/>
      <c r="F140" s="77"/>
      <c r="G140" s="77"/>
      <c r="H140" s="77"/>
      <c r="I140" s="77"/>
      <c r="J140" s="77"/>
      <c r="K140" s="77"/>
      <c r="L140" s="77"/>
    </row>
    <row r="141" spans="1:12" s="16" customFormat="1" x14ac:dyDescent="0.25">
      <c r="A141" s="480"/>
      <c r="D141" s="77"/>
      <c r="E141" s="77"/>
      <c r="F141" s="77"/>
      <c r="G141" s="77"/>
      <c r="H141" s="77"/>
      <c r="I141" s="77"/>
      <c r="J141" s="77"/>
      <c r="K141" s="77"/>
      <c r="L141" s="77"/>
    </row>
    <row r="142" spans="1:12" s="16" customFormat="1" x14ac:dyDescent="0.25">
      <c r="A142" s="480"/>
      <c r="D142" s="77"/>
      <c r="E142" s="77"/>
      <c r="F142" s="77"/>
      <c r="G142" s="77"/>
      <c r="H142" s="77"/>
      <c r="I142" s="77"/>
      <c r="J142" s="77"/>
      <c r="K142" s="77"/>
      <c r="L142" s="77"/>
    </row>
    <row r="143" spans="1:12" s="16" customFormat="1" x14ac:dyDescent="0.25">
      <c r="A143" s="480"/>
      <c r="D143" s="77"/>
      <c r="E143" s="77"/>
      <c r="F143" s="77"/>
      <c r="G143" s="77"/>
      <c r="H143" s="77"/>
      <c r="I143" s="77"/>
      <c r="J143" s="77"/>
      <c r="K143" s="77"/>
      <c r="L143" s="77"/>
    </row>
    <row r="144" spans="1:12" s="16" customFormat="1" x14ac:dyDescent="0.25">
      <c r="A144" s="480"/>
      <c r="D144" s="77"/>
      <c r="E144" s="77"/>
      <c r="F144" s="77"/>
      <c r="G144" s="77"/>
      <c r="H144" s="77"/>
      <c r="I144" s="77"/>
      <c r="J144" s="77"/>
      <c r="K144" s="77"/>
      <c r="L144" s="77"/>
    </row>
    <row r="145" spans="1:12" s="16" customFormat="1" x14ac:dyDescent="0.25">
      <c r="A145" s="480"/>
      <c r="D145" s="77"/>
      <c r="E145" s="77"/>
      <c r="F145" s="77"/>
      <c r="G145" s="77"/>
      <c r="H145" s="77"/>
      <c r="I145" s="77"/>
      <c r="J145" s="77"/>
      <c r="K145" s="77"/>
      <c r="L145" s="77"/>
    </row>
    <row r="146" spans="1:12" s="16" customFormat="1" x14ac:dyDescent="0.25">
      <c r="A146" s="480"/>
      <c r="D146" s="77"/>
      <c r="E146" s="77"/>
      <c r="F146" s="77"/>
      <c r="G146" s="77"/>
      <c r="H146" s="77"/>
      <c r="I146" s="77"/>
      <c r="J146" s="77"/>
      <c r="K146" s="77"/>
      <c r="L146" s="77"/>
    </row>
    <row r="147" spans="1:12" s="16" customFormat="1" x14ac:dyDescent="0.25">
      <c r="A147" s="480"/>
      <c r="D147" s="77"/>
      <c r="E147" s="77"/>
      <c r="F147" s="77"/>
      <c r="G147" s="77"/>
      <c r="H147" s="77"/>
      <c r="I147" s="77"/>
      <c r="J147" s="77"/>
      <c r="K147" s="77"/>
      <c r="L147" s="77"/>
    </row>
    <row r="148" spans="1:12" s="16" customFormat="1" x14ac:dyDescent="0.25">
      <c r="A148" s="480"/>
      <c r="D148" s="77"/>
      <c r="E148" s="77"/>
      <c r="F148" s="77"/>
      <c r="G148" s="77"/>
      <c r="H148" s="77"/>
      <c r="I148" s="77"/>
      <c r="J148" s="77"/>
      <c r="K148" s="77"/>
      <c r="L148" s="77"/>
    </row>
    <row r="149" spans="1:12" s="16" customFormat="1" x14ac:dyDescent="0.25">
      <c r="A149" s="480"/>
      <c r="D149" s="77"/>
      <c r="E149" s="77"/>
      <c r="F149" s="77"/>
      <c r="G149" s="77"/>
      <c r="H149" s="77"/>
      <c r="I149" s="77"/>
      <c r="J149" s="77"/>
      <c r="K149" s="77"/>
      <c r="L149" s="77"/>
    </row>
    <row r="150" spans="1:12" s="16" customFormat="1" x14ac:dyDescent="0.25">
      <c r="A150" s="480"/>
      <c r="D150" s="77"/>
      <c r="E150" s="77"/>
      <c r="F150" s="77"/>
      <c r="G150" s="77"/>
      <c r="H150" s="77"/>
      <c r="I150" s="77"/>
      <c r="J150" s="77"/>
      <c r="K150" s="77"/>
      <c r="L150" s="77"/>
    </row>
    <row r="151" spans="1:12" s="16" customFormat="1" x14ac:dyDescent="0.25">
      <c r="A151" s="480"/>
      <c r="D151" s="77"/>
      <c r="E151" s="77"/>
      <c r="F151" s="77"/>
      <c r="G151" s="77"/>
      <c r="H151" s="77"/>
      <c r="I151" s="77"/>
      <c r="J151" s="77"/>
      <c r="K151" s="77"/>
      <c r="L151" s="77"/>
    </row>
    <row r="152" spans="1:12" s="16" customFormat="1" x14ac:dyDescent="0.25">
      <c r="A152" s="480"/>
      <c r="D152" s="77"/>
      <c r="E152" s="77"/>
      <c r="F152" s="77"/>
      <c r="G152" s="77"/>
      <c r="H152" s="77"/>
      <c r="I152" s="77"/>
      <c r="J152" s="77"/>
      <c r="K152" s="77"/>
      <c r="L152" s="77"/>
    </row>
    <row r="153" spans="1:12" s="16" customFormat="1" x14ac:dyDescent="0.25">
      <c r="A153" s="480"/>
      <c r="D153" s="77"/>
      <c r="E153" s="77"/>
      <c r="F153" s="77"/>
      <c r="G153" s="77"/>
      <c r="H153" s="77"/>
      <c r="I153" s="77"/>
      <c r="J153" s="77"/>
      <c r="K153" s="77"/>
      <c r="L153" s="77"/>
    </row>
    <row r="154" spans="1:12" s="16" customFormat="1" x14ac:dyDescent="0.25">
      <c r="A154" s="480"/>
      <c r="D154" s="77"/>
      <c r="E154" s="77"/>
      <c r="F154" s="77"/>
      <c r="G154" s="77"/>
      <c r="H154" s="77"/>
      <c r="I154" s="77"/>
      <c r="J154" s="77"/>
      <c r="K154" s="77"/>
      <c r="L154" s="77"/>
    </row>
    <row r="155" spans="1:12" s="16" customFormat="1" x14ac:dyDescent="0.25">
      <c r="A155" s="480"/>
      <c r="D155" s="77"/>
      <c r="E155" s="77"/>
      <c r="F155" s="77"/>
      <c r="G155" s="77"/>
      <c r="H155" s="77"/>
      <c r="I155" s="77"/>
      <c r="J155" s="77"/>
      <c r="K155" s="77"/>
      <c r="L155" s="77"/>
    </row>
    <row r="156" spans="1:12" s="16" customFormat="1" x14ac:dyDescent="0.25">
      <c r="A156" s="480"/>
      <c r="D156" s="77"/>
      <c r="E156" s="77"/>
      <c r="F156" s="77"/>
      <c r="G156" s="77"/>
      <c r="H156" s="77"/>
      <c r="I156" s="77"/>
      <c r="J156" s="77"/>
      <c r="K156" s="77"/>
      <c r="L156" s="77"/>
    </row>
    <row r="157" spans="1:12" s="16" customFormat="1" x14ac:dyDescent="0.25">
      <c r="A157" s="480"/>
      <c r="D157" s="77"/>
      <c r="E157" s="77"/>
      <c r="F157" s="77"/>
      <c r="G157" s="77"/>
      <c r="H157" s="77"/>
      <c r="I157" s="77"/>
      <c r="J157" s="77"/>
      <c r="K157" s="77"/>
      <c r="L157" s="77"/>
    </row>
    <row r="158" spans="1:12" s="16" customFormat="1" x14ac:dyDescent="0.25">
      <c r="A158" s="480"/>
      <c r="D158" s="77"/>
      <c r="E158" s="77"/>
      <c r="F158" s="77"/>
      <c r="G158" s="77"/>
      <c r="H158" s="77"/>
      <c r="I158" s="77"/>
      <c r="J158" s="77"/>
      <c r="K158" s="77"/>
      <c r="L158" s="77"/>
    </row>
    <row r="159" spans="1:12" s="16" customFormat="1" x14ac:dyDescent="0.25">
      <c r="A159" s="480"/>
      <c r="D159" s="77"/>
      <c r="E159" s="77"/>
      <c r="F159" s="77"/>
      <c r="G159" s="77"/>
      <c r="H159" s="77"/>
      <c r="I159" s="77"/>
      <c r="J159" s="77"/>
      <c r="K159" s="77"/>
      <c r="L159" s="77"/>
    </row>
    <row r="160" spans="1:12" s="16" customFormat="1" x14ac:dyDescent="0.25">
      <c r="A160" s="480"/>
      <c r="D160" s="77"/>
      <c r="E160" s="77"/>
      <c r="F160" s="77"/>
      <c r="G160" s="77"/>
      <c r="H160" s="77"/>
      <c r="I160" s="77"/>
      <c r="J160" s="77"/>
      <c r="K160" s="77"/>
      <c r="L160" s="77"/>
    </row>
    <row r="161" spans="1:12" s="16" customFormat="1" x14ac:dyDescent="0.25">
      <c r="A161" s="480"/>
      <c r="D161" s="77"/>
      <c r="E161" s="77"/>
      <c r="F161" s="77"/>
      <c r="G161" s="77"/>
      <c r="H161" s="77"/>
      <c r="I161" s="77"/>
      <c r="J161" s="77"/>
      <c r="K161" s="77"/>
      <c r="L161" s="77"/>
    </row>
    <row r="162" spans="1:12" s="16" customFormat="1" x14ac:dyDescent="0.25">
      <c r="A162" s="480"/>
      <c r="D162" s="77"/>
      <c r="E162" s="77"/>
      <c r="F162" s="77"/>
      <c r="G162" s="77"/>
      <c r="H162" s="77"/>
      <c r="I162" s="77"/>
      <c r="J162" s="77"/>
      <c r="K162" s="77"/>
      <c r="L162" s="77"/>
    </row>
    <row r="163" spans="1:12" s="16" customFormat="1" x14ac:dyDescent="0.25">
      <c r="A163" s="480"/>
      <c r="D163" s="77"/>
      <c r="E163" s="77"/>
      <c r="F163" s="77"/>
      <c r="G163" s="77"/>
      <c r="H163" s="77"/>
      <c r="I163" s="77"/>
      <c r="J163" s="77"/>
      <c r="K163" s="77"/>
      <c r="L163" s="77"/>
    </row>
    <row r="164" spans="1:12" s="16" customFormat="1" x14ac:dyDescent="0.25">
      <c r="A164" s="480"/>
      <c r="D164" s="77"/>
      <c r="E164" s="77"/>
      <c r="F164" s="77"/>
      <c r="G164" s="77"/>
      <c r="H164" s="77"/>
      <c r="I164" s="77"/>
      <c r="J164" s="77"/>
      <c r="K164" s="77"/>
      <c r="L164" s="77"/>
    </row>
    <row r="165" spans="1:12" s="16" customFormat="1" x14ac:dyDescent="0.25">
      <c r="A165" s="480"/>
      <c r="D165" s="77"/>
      <c r="E165" s="77"/>
      <c r="F165" s="77"/>
      <c r="G165" s="77"/>
      <c r="H165" s="77"/>
      <c r="I165" s="77"/>
      <c r="J165" s="77"/>
      <c r="K165" s="77"/>
      <c r="L165" s="77"/>
    </row>
    <row r="166" spans="1:12" s="16" customFormat="1" x14ac:dyDescent="0.25">
      <c r="A166" s="480"/>
      <c r="D166" s="77"/>
      <c r="E166" s="77"/>
      <c r="F166" s="77"/>
      <c r="G166" s="77"/>
      <c r="H166" s="77"/>
      <c r="I166" s="77"/>
      <c r="J166" s="77"/>
      <c r="K166" s="77"/>
      <c r="L166" s="77"/>
    </row>
    <row r="167" spans="1:12" s="16" customFormat="1" x14ac:dyDescent="0.25">
      <c r="A167" s="480"/>
      <c r="D167" s="77"/>
      <c r="E167" s="77"/>
      <c r="F167" s="77"/>
      <c r="G167" s="77"/>
      <c r="H167" s="77"/>
      <c r="I167" s="77"/>
      <c r="J167" s="77"/>
      <c r="K167" s="77"/>
      <c r="L167" s="77"/>
    </row>
    <row r="168" spans="1:12" s="16" customFormat="1" x14ac:dyDescent="0.25">
      <c r="A168" s="480"/>
      <c r="D168" s="77"/>
      <c r="E168" s="77"/>
      <c r="F168" s="77"/>
      <c r="G168" s="77"/>
      <c r="H168" s="77"/>
      <c r="I168" s="77"/>
      <c r="J168" s="77"/>
      <c r="K168" s="77"/>
      <c r="L168" s="77"/>
    </row>
    <row r="169" spans="1:12" s="16" customFormat="1" x14ac:dyDescent="0.25">
      <c r="A169" s="480"/>
      <c r="D169" s="77"/>
      <c r="E169" s="77"/>
      <c r="F169" s="77"/>
      <c r="G169" s="77"/>
      <c r="H169" s="77"/>
      <c r="I169" s="77"/>
      <c r="J169" s="77"/>
      <c r="K169" s="77"/>
      <c r="L169" s="77"/>
    </row>
    <row r="170" spans="1:12" s="16" customFormat="1" x14ac:dyDescent="0.25">
      <c r="A170" s="480"/>
      <c r="D170" s="77"/>
      <c r="E170" s="77"/>
      <c r="F170" s="77"/>
      <c r="G170" s="77"/>
      <c r="H170" s="77"/>
      <c r="I170" s="77"/>
      <c r="J170" s="77"/>
      <c r="K170" s="77"/>
      <c r="L170" s="77"/>
    </row>
    <row r="171" spans="1:12" s="16" customFormat="1" x14ac:dyDescent="0.25">
      <c r="A171" s="480"/>
      <c r="D171" s="77"/>
      <c r="E171" s="77"/>
      <c r="F171" s="77"/>
      <c r="G171" s="77"/>
      <c r="H171" s="77"/>
      <c r="I171" s="77"/>
      <c r="J171" s="77"/>
      <c r="K171" s="77"/>
      <c r="L171" s="77"/>
    </row>
    <row r="172" spans="1:12" s="16" customFormat="1" x14ac:dyDescent="0.25">
      <c r="A172" s="480"/>
      <c r="D172" s="77"/>
      <c r="E172" s="77"/>
      <c r="F172" s="77"/>
      <c r="G172" s="77"/>
      <c r="H172" s="77"/>
      <c r="I172" s="77"/>
      <c r="J172" s="77"/>
      <c r="K172" s="77"/>
      <c r="L172" s="77"/>
    </row>
    <row r="173" spans="1:12" s="16" customFormat="1" x14ac:dyDescent="0.25">
      <c r="A173" s="480"/>
      <c r="D173" s="77"/>
      <c r="E173" s="77"/>
      <c r="F173" s="77"/>
      <c r="G173" s="77"/>
      <c r="H173" s="77"/>
      <c r="I173" s="77"/>
      <c r="J173" s="77"/>
      <c r="K173" s="77"/>
      <c r="L173" s="77"/>
    </row>
    <row r="174" spans="1:12" s="16" customFormat="1" x14ac:dyDescent="0.25">
      <c r="A174" s="480"/>
      <c r="D174" s="77"/>
      <c r="E174" s="77"/>
      <c r="F174" s="77"/>
      <c r="G174" s="77"/>
      <c r="H174" s="77"/>
      <c r="I174" s="77"/>
      <c r="J174" s="77"/>
      <c r="K174" s="77"/>
      <c r="L174" s="77"/>
    </row>
    <row r="175" spans="1:12" s="16" customFormat="1" x14ac:dyDescent="0.25">
      <c r="A175" s="480"/>
      <c r="D175" s="77"/>
      <c r="E175" s="77"/>
      <c r="F175" s="77"/>
      <c r="G175" s="77"/>
      <c r="H175" s="77"/>
      <c r="I175" s="77"/>
      <c r="J175" s="77"/>
      <c r="K175" s="77"/>
      <c r="L175" s="77"/>
    </row>
    <row r="176" spans="1:12" s="16" customFormat="1" x14ac:dyDescent="0.25">
      <c r="A176" s="480"/>
      <c r="D176" s="77"/>
      <c r="E176" s="77"/>
      <c r="F176" s="77"/>
      <c r="G176" s="77"/>
      <c r="H176" s="77"/>
      <c r="I176" s="77"/>
      <c r="J176" s="77"/>
      <c r="K176" s="77"/>
      <c r="L176" s="77"/>
    </row>
    <row r="177" spans="1:12" s="16" customFormat="1" x14ac:dyDescent="0.25">
      <c r="A177" s="480"/>
      <c r="D177" s="77"/>
      <c r="E177" s="77"/>
      <c r="F177" s="77"/>
      <c r="G177" s="77"/>
      <c r="H177" s="77"/>
      <c r="I177" s="77"/>
      <c r="J177" s="77"/>
      <c r="K177" s="77"/>
      <c r="L177" s="77"/>
    </row>
    <row r="178" spans="1:12" s="16" customFormat="1" x14ac:dyDescent="0.25">
      <c r="A178" s="480"/>
      <c r="D178" s="77"/>
      <c r="E178" s="77"/>
      <c r="F178" s="77"/>
      <c r="G178" s="77"/>
      <c r="H178" s="77"/>
      <c r="I178" s="77"/>
      <c r="J178" s="77"/>
      <c r="K178" s="77"/>
      <c r="L178" s="77"/>
    </row>
    <row r="179" spans="1:12" s="16" customFormat="1" x14ac:dyDescent="0.25">
      <c r="A179" s="480"/>
      <c r="D179" s="77"/>
      <c r="E179" s="77"/>
      <c r="F179" s="77"/>
      <c r="G179" s="77"/>
      <c r="H179" s="77"/>
      <c r="I179" s="77"/>
      <c r="J179" s="77"/>
      <c r="K179" s="77"/>
      <c r="L179" s="77"/>
    </row>
    <row r="180" spans="1:12" s="16" customFormat="1" x14ac:dyDescent="0.25">
      <c r="A180" s="480"/>
      <c r="D180" s="77"/>
      <c r="E180" s="77"/>
      <c r="F180" s="77"/>
      <c r="G180" s="77"/>
      <c r="H180" s="77"/>
      <c r="I180" s="77"/>
      <c r="J180" s="77"/>
      <c r="K180" s="77"/>
      <c r="L180" s="77"/>
    </row>
    <row r="181" spans="1:12" s="16" customFormat="1" x14ac:dyDescent="0.25">
      <c r="A181" s="480"/>
      <c r="D181" s="77"/>
      <c r="E181" s="77"/>
      <c r="F181" s="77"/>
      <c r="G181" s="77"/>
      <c r="H181" s="77"/>
      <c r="I181" s="77"/>
      <c r="J181" s="77"/>
      <c r="K181" s="77"/>
      <c r="L181" s="77"/>
    </row>
    <row r="182" spans="1:12" s="16" customFormat="1" x14ac:dyDescent="0.25">
      <c r="A182" s="480"/>
      <c r="D182" s="77"/>
      <c r="E182" s="77"/>
      <c r="F182" s="77"/>
      <c r="G182" s="77"/>
      <c r="H182" s="77"/>
      <c r="I182" s="77"/>
      <c r="J182" s="77"/>
      <c r="K182" s="77"/>
      <c r="L182" s="77"/>
    </row>
    <row r="183" spans="1:12" s="16" customFormat="1" x14ac:dyDescent="0.25">
      <c r="A183" s="480"/>
      <c r="D183" s="77"/>
      <c r="E183" s="77"/>
      <c r="F183" s="77"/>
      <c r="G183" s="77"/>
      <c r="H183" s="77"/>
      <c r="I183" s="77"/>
      <c r="J183" s="77"/>
      <c r="K183" s="77"/>
      <c r="L183" s="77"/>
    </row>
    <row r="184" spans="1:12" s="16" customFormat="1" x14ac:dyDescent="0.25">
      <c r="A184" s="480"/>
      <c r="D184" s="77"/>
      <c r="E184" s="77"/>
      <c r="F184" s="77"/>
      <c r="G184" s="77"/>
      <c r="H184" s="77"/>
      <c r="I184" s="77"/>
      <c r="J184" s="77"/>
      <c r="K184" s="77"/>
      <c r="L184" s="77"/>
    </row>
    <row r="185" spans="1:12" s="16" customFormat="1" x14ac:dyDescent="0.25">
      <c r="A185" s="480"/>
      <c r="D185" s="77"/>
      <c r="E185" s="77"/>
      <c r="F185" s="77"/>
      <c r="G185" s="77"/>
      <c r="H185" s="77"/>
      <c r="I185" s="77"/>
      <c r="J185" s="77"/>
      <c r="K185" s="77"/>
      <c r="L185" s="77"/>
    </row>
    <row r="186" spans="1:12" s="16" customFormat="1" x14ac:dyDescent="0.25">
      <c r="A186" s="480"/>
      <c r="D186" s="77"/>
      <c r="E186" s="77"/>
      <c r="F186" s="77"/>
      <c r="G186" s="77"/>
      <c r="H186" s="77"/>
      <c r="I186" s="77"/>
      <c r="J186" s="77"/>
      <c r="K186" s="77"/>
      <c r="L186" s="77"/>
    </row>
    <row r="187" spans="1:12" s="16" customFormat="1" x14ac:dyDescent="0.25">
      <c r="A187" s="480"/>
      <c r="D187" s="77"/>
      <c r="E187" s="77"/>
      <c r="F187" s="77"/>
      <c r="G187" s="77"/>
      <c r="H187" s="77"/>
      <c r="I187" s="77"/>
      <c r="J187" s="77"/>
      <c r="K187" s="77"/>
      <c r="L187" s="77"/>
    </row>
    <row r="188" spans="1:12" s="16" customFormat="1" x14ac:dyDescent="0.25">
      <c r="A188" s="480"/>
      <c r="D188" s="77"/>
      <c r="E188" s="77"/>
      <c r="F188" s="77"/>
      <c r="G188" s="77"/>
      <c r="H188" s="77"/>
      <c r="I188" s="77"/>
      <c r="J188" s="77"/>
      <c r="K188" s="77"/>
      <c r="L188" s="77"/>
    </row>
    <row r="189" spans="1:12" s="16" customFormat="1" x14ac:dyDescent="0.25">
      <c r="A189" s="480"/>
      <c r="D189" s="77"/>
      <c r="E189" s="77"/>
      <c r="F189" s="77"/>
      <c r="G189" s="77"/>
      <c r="H189" s="77"/>
      <c r="I189" s="77"/>
      <c r="J189" s="77"/>
      <c r="K189" s="77"/>
      <c r="L189" s="77"/>
    </row>
    <row r="190" spans="1:12" s="16" customFormat="1" x14ac:dyDescent="0.25">
      <c r="A190" s="480"/>
      <c r="D190" s="77"/>
      <c r="E190" s="77"/>
      <c r="F190" s="77"/>
      <c r="G190" s="77"/>
      <c r="H190" s="77"/>
      <c r="I190" s="77"/>
      <c r="J190" s="77"/>
      <c r="K190" s="77"/>
      <c r="L190" s="77"/>
    </row>
    <row r="191" spans="1:12" s="16" customFormat="1" x14ac:dyDescent="0.25">
      <c r="A191" s="480"/>
      <c r="D191" s="77"/>
      <c r="E191" s="77"/>
      <c r="F191" s="77"/>
      <c r="G191" s="77"/>
      <c r="H191" s="77"/>
      <c r="I191" s="77"/>
      <c r="J191" s="77"/>
      <c r="K191" s="77"/>
      <c r="L191" s="77"/>
    </row>
    <row r="192" spans="1:12" s="16" customFormat="1" x14ac:dyDescent="0.25">
      <c r="A192" s="480"/>
      <c r="D192" s="77"/>
      <c r="E192" s="77"/>
      <c r="F192" s="77"/>
      <c r="G192" s="77"/>
      <c r="H192" s="77"/>
      <c r="I192" s="77"/>
      <c r="J192" s="77"/>
      <c r="K192" s="77"/>
      <c r="L192" s="77"/>
    </row>
    <row r="193" spans="1:12" s="16" customFormat="1" x14ac:dyDescent="0.25">
      <c r="A193" s="480"/>
      <c r="D193" s="77"/>
      <c r="E193" s="77"/>
      <c r="F193" s="77"/>
      <c r="G193" s="77"/>
      <c r="H193" s="77"/>
      <c r="I193" s="77"/>
      <c r="J193" s="77"/>
      <c r="K193" s="77"/>
      <c r="L193" s="77"/>
    </row>
    <row r="194" spans="1:12" s="16" customFormat="1" x14ac:dyDescent="0.25">
      <c r="A194" s="480"/>
      <c r="D194" s="77"/>
      <c r="E194" s="77"/>
      <c r="F194" s="77"/>
      <c r="G194" s="77"/>
      <c r="H194" s="77"/>
      <c r="I194" s="77"/>
      <c r="J194" s="77"/>
      <c r="K194" s="77"/>
      <c r="L194" s="77"/>
    </row>
    <row r="195" spans="1:12" s="16" customFormat="1" x14ac:dyDescent="0.25">
      <c r="A195" s="480"/>
      <c r="D195" s="77"/>
      <c r="E195" s="77"/>
      <c r="F195" s="77"/>
      <c r="G195" s="77"/>
      <c r="H195" s="77"/>
      <c r="I195" s="77"/>
      <c r="J195" s="77"/>
      <c r="K195" s="77"/>
      <c r="L195" s="77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7"/>
  <sheetViews>
    <sheetView topLeftCell="AV12" workbookViewId="0">
      <selection activeCell="AV36" sqref="AV36"/>
    </sheetView>
  </sheetViews>
  <sheetFormatPr defaultColWidth="8.85546875" defaultRowHeight="15" x14ac:dyDescent="0.25"/>
  <cols>
    <col min="20" max="20" width="17.42578125" customWidth="1"/>
    <col min="21" max="21" width="15.85546875" customWidth="1"/>
    <col min="22" max="22" width="8" bestFit="1" customWidth="1"/>
    <col min="26" max="26" width="16" customWidth="1"/>
    <col min="27" max="27" width="16.7109375" customWidth="1"/>
    <col min="28" max="28" width="9.28515625" bestFit="1" customWidth="1"/>
    <col min="68" max="68" width="16" customWidth="1"/>
    <col min="69" max="69" width="14.28515625" customWidth="1"/>
    <col min="74" max="74" width="16.85546875" customWidth="1"/>
    <col min="75" max="75" width="14.42578125" customWidth="1"/>
  </cols>
  <sheetData>
    <row r="1" spans="1:96" ht="31.5" x14ac:dyDescent="0.5">
      <c r="A1" s="917" t="s">
        <v>54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9"/>
      <c r="Y1" s="920" t="s">
        <v>138</v>
      </c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2"/>
      <c r="AW1" s="917" t="s">
        <v>144</v>
      </c>
      <c r="AX1" s="918"/>
      <c r="AY1" s="918"/>
      <c r="AZ1" s="918"/>
      <c r="BA1" s="918"/>
      <c r="BB1" s="918"/>
      <c r="BC1" s="918"/>
      <c r="BD1" s="918"/>
      <c r="BE1" s="918"/>
      <c r="BF1" s="918"/>
      <c r="BG1" s="918"/>
      <c r="BH1" s="918"/>
      <c r="BI1" s="918"/>
      <c r="BJ1" s="918"/>
      <c r="BK1" s="918"/>
      <c r="BL1" s="918"/>
      <c r="BM1" s="918"/>
      <c r="BN1" s="918"/>
      <c r="BO1" s="918"/>
      <c r="BP1" s="918"/>
      <c r="BQ1" s="918"/>
      <c r="BR1" s="918"/>
      <c r="BS1" s="919"/>
      <c r="BT1" s="920" t="s">
        <v>145</v>
      </c>
      <c r="BU1" s="921"/>
      <c r="BV1" s="921"/>
      <c r="BW1" s="921"/>
      <c r="BX1" s="921"/>
      <c r="BY1" s="921"/>
      <c r="BZ1" s="921"/>
      <c r="CA1" s="921"/>
      <c r="CB1" s="921"/>
      <c r="CC1" s="921"/>
      <c r="CD1" s="921"/>
      <c r="CE1" s="921"/>
      <c r="CF1" s="921"/>
      <c r="CG1" s="921"/>
      <c r="CH1" s="921"/>
      <c r="CI1" s="921"/>
      <c r="CJ1" s="921"/>
      <c r="CK1" s="921"/>
      <c r="CL1" s="921"/>
      <c r="CM1" s="921"/>
      <c r="CN1" s="921"/>
      <c r="CO1" s="921"/>
      <c r="CP1" s="921"/>
      <c r="CQ1" s="921"/>
      <c r="CR1" s="922"/>
    </row>
    <row r="2" spans="1:96" ht="15.75" thickBot="1" x14ac:dyDescent="0.3">
      <c r="A2" t="s">
        <v>58</v>
      </c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14"/>
      <c r="Y2" s="13"/>
      <c r="Z2" s="84"/>
      <c r="AA2" s="84"/>
      <c r="AB2" s="84"/>
      <c r="AC2" s="84"/>
      <c r="AD2" s="84"/>
      <c r="AE2" t="s">
        <v>58</v>
      </c>
      <c r="AN2" s="84"/>
      <c r="AO2" s="84"/>
      <c r="AP2" s="84"/>
      <c r="AQ2" s="84"/>
      <c r="AR2" s="84"/>
      <c r="AS2" s="84"/>
      <c r="AT2" s="84"/>
      <c r="AU2" s="14"/>
      <c r="AW2" t="s">
        <v>58</v>
      </c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14"/>
      <c r="BT2" s="13"/>
      <c r="BU2" s="84"/>
      <c r="BV2" s="84"/>
      <c r="BW2" s="84"/>
      <c r="BX2" s="84"/>
      <c r="BY2" s="84"/>
      <c r="BZ2" s="84"/>
      <c r="CA2" s="84"/>
      <c r="CB2" t="s">
        <v>58</v>
      </c>
      <c r="CK2" s="84"/>
      <c r="CL2" s="84"/>
      <c r="CM2" s="84"/>
      <c r="CN2" s="84"/>
      <c r="CO2" s="84"/>
      <c r="CP2" s="84"/>
      <c r="CQ2" s="84"/>
      <c r="CR2" s="14"/>
    </row>
    <row r="3" spans="1:96" ht="15.75" customHeight="1" thickBot="1" x14ac:dyDescent="0.3">
      <c r="J3" s="84"/>
      <c r="K3" s="84"/>
      <c r="L3" s="84"/>
      <c r="M3" s="84"/>
      <c r="N3" s="84"/>
      <c r="O3" s="84"/>
      <c r="P3" s="84"/>
      <c r="Q3" s="84"/>
      <c r="R3" s="84"/>
      <c r="S3" s="81"/>
      <c r="T3" s="915" t="str">
        <f>Cinza!G9</f>
        <v>CONCENTRAÇÃO kg/m³</v>
      </c>
      <c r="U3" s="915" t="str">
        <f>Cinza!R9</f>
        <v>INVESTIMENTO TOTAL (R$)</v>
      </c>
      <c r="V3" s="83"/>
      <c r="W3" s="14"/>
      <c r="Y3" s="81"/>
      <c r="Z3" s="915" t="str">
        <f>T3</f>
        <v>CONCENTRAÇÃO kg/m³</v>
      </c>
      <c r="AA3" s="915" t="str">
        <f>U3</f>
        <v>INVESTIMENTO TOTAL (R$)</v>
      </c>
      <c r="AB3" s="83"/>
      <c r="AC3" s="84"/>
      <c r="AD3" s="84"/>
      <c r="AN3" s="84"/>
      <c r="AO3" s="84"/>
      <c r="AP3" s="84"/>
      <c r="AQ3" s="84"/>
      <c r="AR3" s="84"/>
      <c r="AS3" s="84"/>
      <c r="AT3" s="84"/>
      <c r="AU3" s="14"/>
      <c r="BF3" s="84"/>
      <c r="BG3" s="84"/>
      <c r="BH3" s="84"/>
      <c r="BI3" s="84"/>
      <c r="BJ3" s="84"/>
      <c r="BK3" s="84"/>
      <c r="BL3" s="84"/>
      <c r="BM3" s="84"/>
      <c r="BN3" s="84"/>
      <c r="BO3" s="81"/>
      <c r="BP3" s="915" t="str">
        <f>T3</f>
        <v>CONCENTRAÇÃO kg/m³</v>
      </c>
      <c r="BQ3" s="915" t="str">
        <f>U3</f>
        <v>INVESTIMENTO TOTAL (R$)</v>
      </c>
      <c r="BR3" s="83"/>
      <c r="BS3" s="14"/>
      <c r="BT3" s="13"/>
      <c r="BU3" s="81"/>
      <c r="BV3" s="915" t="str">
        <f>BP3</f>
        <v>CONCENTRAÇÃO kg/m³</v>
      </c>
      <c r="BW3" s="915" t="str">
        <f>BQ3</f>
        <v>INVESTIMENTO TOTAL (R$)</v>
      </c>
      <c r="BX3" s="82"/>
      <c r="BY3" s="83"/>
      <c r="BZ3" s="84"/>
      <c r="CA3" s="84"/>
      <c r="CK3" s="84"/>
      <c r="CL3" s="84"/>
      <c r="CM3" s="84"/>
      <c r="CN3" s="84"/>
      <c r="CO3" s="84"/>
      <c r="CP3" s="84"/>
      <c r="CQ3" s="84"/>
      <c r="CR3" s="14"/>
    </row>
    <row r="4" spans="1:96" x14ac:dyDescent="0.25">
      <c r="A4" s="17" t="s">
        <v>59</v>
      </c>
      <c r="B4" s="17"/>
      <c r="J4" s="84"/>
      <c r="K4" s="84"/>
      <c r="L4" s="84"/>
      <c r="M4" s="84"/>
      <c r="N4" s="84"/>
      <c r="O4" s="84"/>
      <c r="P4" s="84"/>
      <c r="Q4" s="84"/>
      <c r="R4" s="84"/>
      <c r="S4" s="13"/>
      <c r="T4" s="916"/>
      <c r="U4" s="916"/>
      <c r="V4" s="14"/>
      <c r="W4" s="14"/>
      <c r="Y4" s="13"/>
      <c r="Z4" s="916"/>
      <c r="AA4" s="916"/>
      <c r="AB4" s="14"/>
      <c r="AC4" s="84"/>
      <c r="AD4" s="84"/>
      <c r="AE4" s="17" t="s">
        <v>59</v>
      </c>
      <c r="AF4" s="17"/>
      <c r="AN4" s="84"/>
      <c r="AO4" s="84"/>
      <c r="AP4" s="84"/>
      <c r="AQ4" s="84"/>
      <c r="AR4" s="84"/>
      <c r="AS4" s="84"/>
      <c r="AT4" s="84"/>
      <c r="AU4" s="14"/>
      <c r="AW4" s="17" t="s">
        <v>59</v>
      </c>
      <c r="AX4" s="17"/>
      <c r="BF4" s="84"/>
      <c r="BG4" s="84"/>
      <c r="BH4" s="84"/>
      <c r="BI4" s="84"/>
      <c r="BJ4" s="84"/>
      <c r="BK4" s="84"/>
      <c r="BL4" s="84"/>
      <c r="BM4" s="84"/>
      <c r="BN4" s="84"/>
      <c r="BO4" s="13"/>
      <c r="BP4" s="916"/>
      <c r="BQ4" s="916"/>
      <c r="BR4" s="14"/>
      <c r="BS4" s="14"/>
      <c r="BT4" s="13"/>
      <c r="BU4" s="13"/>
      <c r="BV4" s="916"/>
      <c r="BW4" s="916"/>
      <c r="BX4" s="84"/>
      <c r="BY4" s="14"/>
      <c r="BZ4" s="84"/>
      <c r="CA4" s="84"/>
      <c r="CB4" s="17" t="s">
        <v>59</v>
      </c>
      <c r="CC4" s="17"/>
      <c r="CK4" s="84"/>
      <c r="CL4" s="84"/>
      <c r="CM4" s="84"/>
      <c r="CN4" s="84"/>
      <c r="CO4" s="84"/>
      <c r="CP4" s="84"/>
      <c r="CQ4" s="84"/>
      <c r="CR4" s="14"/>
    </row>
    <row r="5" spans="1:96" x14ac:dyDescent="0.25">
      <c r="A5" s="18" t="s">
        <v>60</v>
      </c>
      <c r="B5" s="18">
        <v>0.48596552147152711</v>
      </c>
      <c r="J5" s="84"/>
      <c r="K5" s="84"/>
      <c r="L5" s="84"/>
      <c r="M5" s="84"/>
      <c r="N5" s="84"/>
      <c r="O5" s="84"/>
      <c r="P5" s="84"/>
      <c r="Q5" s="84"/>
      <c r="R5" s="84"/>
      <c r="S5" s="13"/>
      <c r="T5" s="84" t="s">
        <v>141</v>
      </c>
      <c r="U5" s="84" t="s">
        <v>140</v>
      </c>
      <c r="V5" s="14"/>
      <c r="W5" s="14"/>
      <c r="Y5" s="13"/>
      <c r="Z5" s="84" t="s">
        <v>143</v>
      </c>
      <c r="AA5" s="84" t="s">
        <v>56</v>
      </c>
      <c r="AB5" s="14"/>
      <c r="AC5" s="84"/>
      <c r="AD5" s="84"/>
      <c r="AE5" s="18" t="s">
        <v>60</v>
      </c>
      <c r="AF5" s="18">
        <v>0.41659208355981109</v>
      </c>
      <c r="AN5" s="84"/>
      <c r="AO5" s="84"/>
      <c r="AP5" s="84"/>
      <c r="AQ5" s="84"/>
      <c r="AR5" s="84"/>
      <c r="AS5" s="84"/>
      <c r="AT5" s="84"/>
      <c r="AU5" s="14"/>
      <c r="AW5" s="18" t="s">
        <v>60</v>
      </c>
      <c r="AX5" s="18">
        <v>0.82193839553648929</v>
      </c>
      <c r="BF5" s="84"/>
      <c r="BG5" s="84"/>
      <c r="BH5" s="84"/>
      <c r="BI5" s="84"/>
      <c r="BJ5" s="84"/>
      <c r="BK5" s="84"/>
      <c r="BL5" s="84"/>
      <c r="BM5" s="84"/>
      <c r="BN5" s="84"/>
      <c r="BO5" s="13"/>
      <c r="BP5" s="84" t="s">
        <v>141</v>
      </c>
      <c r="BQ5" s="84" t="s">
        <v>140</v>
      </c>
      <c r="BR5" s="14"/>
      <c r="BS5" s="14"/>
      <c r="BT5" s="13"/>
      <c r="BU5" s="13"/>
      <c r="BV5" s="84" t="str">
        <f>BP5</f>
        <v>y</v>
      </c>
      <c r="BW5" s="84" t="str">
        <f>BQ5</f>
        <v>x</v>
      </c>
      <c r="BX5" s="84"/>
      <c r="BY5" s="14"/>
      <c r="BZ5" s="84"/>
      <c r="CA5" s="84"/>
      <c r="CB5" s="18" t="s">
        <v>60</v>
      </c>
      <c r="CC5" s="18">
        <v>0.81640789223535992</v>
      </c>
      <c r="CK5" s="84"/>
      <c r="CL5" s="84"/>
      <c r="CM5" s="84"/>
      <c r="CN5" s="84"/>
      <c r="CO5" s="84"/>
      <c r="CP5" s="84"/>
      <c r="CQ5" s="84"/>
      <c r="CR5" s="14"/>
    </row>
    <row r="6" spans="1:96" x14ac:dyDescent="0.25">
      <c r="A6" s="18" t="s">
        <v>61</v>
      </c>
      <c r="B6" s="18">
        <v>0.23616248805909326</v>
      </c>
      <c r="J6" s="84"/>
      <c r="K6" s="84"/>
      <c r="L6" s="84"/>
      <c r="M6" s="84"/>
      <c r="N6" s="84"/>
      <c r="O6" s="84"/>
      <c r="P6" s="84"/>
      <c r="Q6" s="84"/>
      <c r="R6" s="84"/>
      <c r="S6" s="13">
        <v>2009</v>
      </c>
      <c r="T6" s="86">
        <f>Cinza!G11</f>
        <v>0.17830380701093101</v>
      </c>
      <c r="U6" s="85">
        <f>Cinza!S11/10^6</f>
        <v>6.9096090744714438</v>
      </c>
      <c r="V6" s="14"/>
      <c r="W6" s="14"/>
      <c r="Y6" s="13">
        <f>S6</f>
        <v>2009</v>
      </c>
      <c r="Z6" s="85">
        <f t="shared" ref="Z6:Z13" si="0">LN(T6)</f>
        <v>-1.7242664026251653</v>
      </c>
      <c r="AA6" s="85">
        <f>U6</f>
        <v>6.9096090744714438</v>
      </c>
      <c r="AB6" s="14"/>
      <c r="AC6" s="84"/>
      <c r="AD6" s="84"/>
      <c r="AE6" s="18" t="s">
        <v>61</v>
      </c>
      <c r="AF6" s="18">
        <v>0.1735489640847046</v>
      </c>
      <c r="AN6" s="84"/>
      <c r="AO6" s="84"/>
      <c r="AP6" s="84"/>
      <c r="AQ6" s="84"/>
      <c r="AR6" s="84"/>
      <c r="AS6" s="84"/>
      <c r="AT6" s="84"/>
      <c r="AU6" s="14"/>
      <c r="AW6" s="18" t="s">
        <v>61</v>
      </c>
      <c r="AX6" s="18">
        <v>0.67558272605709824</v>
      </c>
      <c r="BF6" s="84"/>
      <c r="BG6" s="84"/>
      <c r="BH6" s="84"/>
      <c r="BI6" s="84"/>
      <c r="BJ6" s="84"/>
      <c r="BK6" s="84"/>
      <c r="BL6" s="84"/>
      <c r="BM6" s="84"/>
      <c r="BN6" s="84"/>
      <c r="BO6" s="13">
        <v>2009</v>
      </c>
      <c r="BP6" s="86">
        <f>T6</f>
        <v>0.17830380701093101</v>
      </c>
      <c r="BQ6" s="85">
        <f>U6</f>
        <v>6.9096090744714438</v>
      </c>
      <c r="BR6" s="14"/>
      <c r="BS6" s="14"/>
      <c r="BT6" s="13"/>
      <c r="BU6" s="13">
        <f t="shared" ref="BU6:BV27" si="1">BO6</f>
        <v>2009</v>
      </c>
      <c r="BV6" s="85">
        <f>LN(BP6)</f>
        <v>-1.7242664026251653</v>
      </c>
      <c r="BW6" s="84">
        <f t="shared" ref="BW6:BW12" si="2">BQ6</f>
        <v>6.9096090744714438</v>
      </c>
      <c r="BX6" s="84"/>
      <c r="BY6" s="14"/>
      <c r="BZ6" s="84"/>
      <c r="CA6" s="84"/>
      <c r="CB6" s="18" t="s">
        <v>61</v>
      </c>
      <c r="CC6" s="18">
        <v>0.666521846504183</v>
      </c>
      <c r="CK6" s="84"/>
      <c r="CL6" s="84"/>
      <c r="CM6" s="84"/>
      <c r="CN6" s="84"/>
      <c r="CO6" s="84"/>
      <c r="CP6" s="84"/>
      <c r="CQ6" s="84"/>
      <c r="CR6" s="14"/>
    </row>
    <row r="7" spans="1:96" x14ac:dyDescent="0.25">
      <c r="A7" s="18" t="s">
        <v>62</v>
      </c>
      <c r="B7" s="18">
        <v>0.10885623606894212</v>
      </c>
      <c r="J7" s="84"/>
      <c r="K7" s="84"/>
      <c r="L7" s="84"/>
      <c r="M7" s="84"/>
      <c r="N7" s="84"/>
      <c r="O7" s="84"/>
      <c r="P7" s="84"/>
      <c r="Q7" s="84"/>
      <c r="R7" s="84"/>
      <c r="S7" s="13">
        <f>S6+1</f>
        <v>2010</v>
      </c>
      <c r="T7" s="86">
        <f>Cinza!G12</f>
        <v>0.17488367020503126</v>
      </c>
      <c r="U7" s="85">
        <f>Cinza!S12/10^6</f>
        <v>7.2357144578697712</v>
      </c>
      <c r="V7" s="14"/>
      <c r="W7" s="14"/>
      <c r="Y7" s="13">
        <f t="shared" ref="Y7:Y13" si="3">S7</f>
        <v>2010</v>
      </c>
      <c r="Z7" s="85">
        <f t="shared" si="0"/>
        <v>-1.743634267782874</v>
      </c>
      <c r="AA7" s="85">
        <f t="shared" ref="AA7:AA13" si="4">U7</f>
        <v>7.2357144578697712</v>
      </c>
      <c r="AB7" s="14"/>
      <c r="AC7" s="84"/>
      <c r="AD7" s="84"/>
      <c r="AE7" s="18" t="s">
        <v>62</v>
      </c>
      <c r="AF7" s="18">
        <v>3.5807124765488717E-2</v>
      </c>
      <c r="AN7" s="84"/>
      <c r="AO7" s="84"/>
      <c r="AP7" s="84"/>
      <c r="AQ7" s="84"/>
      <c r="AR7" s="84"/>
      <c r="AS7" s="84"/>
      <c r="AT7" s="84"/>
      <c r="AU7" s="14"/>
      <c r="AW7" s="18" t="s">
        <v>62</v>
      </c>
      <c r="AX7" s="18">
        <v>0.61069927126851786</v>
      </c>
      <c r="BF7" s="84"/>
      <c r="BG7" s="84"/>
      <c r="BH7" s="84"/>
      <c r="BI7" s="84"/>
      <c r="BJ7" s="84"/>
      <c r="BK7" s="84"/>
      <c r="BL7" s="84"/>
      <c r="BM7" s="84"/>
      <c r="BN7" s="84"/>
      <c r="BO7" s="13">
        <f>BO6+1</f>
        <v>2010</v>
      </c>
      <c r="BP7" s="86">
        <f>T7</f>
        <v>0.17488367020503126</v>
      </c>
      <c r="BQ7" s="85">
        <f t="shared" ref="BQ7:BQ12" si="5">U7</f>
        <v>7.2357144578697712</v>
      </c>
      <c r="BR7" s="14"/>
      <c r="BS7" s="14"/>
      <c r="BT7" s="13"/>
      <c r="BU7" s="13">
        <f t="shared" si="1"/>
        <v>2010</v>
      </c>
      <c r="BV7" s="85">
        <f t="shared" ref="BV7:BV12" si="6">LN(BP7)</f>
        <v>-1.743634267782874</v>
      </c>
      <c r="BW7" s="84">
        <f t="shared" si="2"/>
        <v>7.2357144578697712</v>
      </c>
      <c r="BX7" s="84"/>
      <c r="BY7" s="14"/>
      <c r="BZ7" s="84"/>
      <c r="CA7" s="84"/>
      <c r="CB7" s="18" t="s">
        <v>62</v>
      </c>
      <c r="CC7" s="18">
        <v>0.5998262158050196</v>
      </c>
      <c r="CK7" s="84"/>
      <c r="CL7" s="84"/>
      <c r="CM7" s="84"/>
      <c r="CN7" s="84"/>
      <c r="CO7" s="84"/>
      <c r="CP7" s="84"/>
      <c r="CQ7" s="84"/>
      <c r="CR7" s="14"/>
    </row>
    <row r="8" spans="1:96" x14ac:dyDescent="0.25">
      <c r="A8" s="18" t="s">
        <v>63</v>
      </c>
      <c r="B8" s="18">
        <v>3.4808427046634352E-2</v>
      </c>
      <c r="J8" s="84"/>
      <c r="K8" s="84"/>
      <c r="L8" s="84"/>
      <c r="M8" s="84"/>
      <c r="N8" s="84"/>
      <c r="O8" s="84"/>
      <c r="P8" s="84"/>
      <c r="Q8" s="84"/>
      <c r="R8" s="84"/>
      <c r="S8" s="13">
        <f t="shared" ref="S8:S13" si="7">S7+1</f>
        <v>2011</v>
      </c>
      <c r="T8" s="86">
        <f>Cinza!G13</f>
        <v>0.19474047651325155</v>
      </c>
      <c r="U8" s="85">
        <f>Cinza!S13/10^6</f>
        <v>6.5331624283277359</v>
      </c>
      <c r="V8" s="14"/>
      <c r="W8" s="14"/>
      <c r="Y8" s="13">
        <f t="shared" si="3"/>
        <v>2011</v>
      </c>
      <c r="Z8" s="85">
        <f t="shared" si="0"/>
        <v>-1.63608749651426</v>
      </c>
      <c r="AA8" s="85">
        <f t="shared" si="4"/>
        <v>6.5331624283277359</v>
      </c>
      <c r="AB8" s="14"/>
      <c r="AC8" s="84"/>
      <c r="AD8" s="84"/>
      <c r="AE8" s="18" t="s">
        <v>63</v>
      </c>
      <c r="AF8" s="18">
        <v>0.19192509140983122</v>
      </c>
      <c r="AN8" s="84"/>
      <c r="AO8" s="84"/>
      <c r="AP8" s="84"/>
      <c r="AQ8" s="84"/>
      <c r="AR8" s="84"/>
      <c r="AS8" s="84"/>
      <c r="AT8" s="84"/>
      <c r="AU8" s="14"/>
      <c r="AW8" s="18" t="s">
        <v>63</v>
      </c>
      <c r="AX8" s="18">
        <v>1.7594097358315033E-2</v>
      </c>
      <c r="BF8" s="84"/>
      <c r="BG8" s="84"/>
      <c r="BH8" s="84"/>
      <c r="BI8" s="84"/>
      <c r="BJ8" s="84"/>
      <c r="BK8" s="84"/>
      <c r="BL8" s="84"/>
      <c r="BM8" s="84"/>
      <c r="BN8" s="84"/>
      <c r="BO8" s="13">
        <f>BO7+1</f>
        <v>2011</v>
      </c>
      <c r="BP8" s="86">
        <f>T8</f>
        <v>0.19474047651325155</v>
      </c>
      <c r="BQ8" s="85">
        <f t="shared" si="5"/>
        <v>6.5331624283277359</v>
      </c>
      <c r="BR8" s="14"/>
      <c r="BS8" s="14"/>
      <c r="BT8" s="13"/>
      <c r="BU8" s="13">
        <f t="shared" si="1"/>
        <v>2011</v>
      </c>
      <c r="BV8" s="85">
        <f t="shared" si="6"/>
        <v>-1.63608749651426</v>
      </c>
      <c r="BW8" s="84">
        <f t="shared" si="2"/>
        <v>6.5331624283277359</v>
      </c>
      <c r="BX8" s="84"/>
      <c r="BY8" s="14"/>
      <c r="BZ8" s="84"/>
      <c r="CA8" s="84"/>
      <c r="CB8" s="18" t="s">
        <v>63</v>
      </c>
      <c r="CC8" s="18">
        <v>8.626154196986871E-2</v>
      </c>
      <c r="CK8" s="84"/>
      <c r="CL8" s="84"/>
      <c r="CM8" s="84"/>
      <c r="CN8" s="84"/>
      <c r="CO8" s="84"/>
      <c r="CP8" s="84"/>
      <c r="CQ8" s="84"/>
      <c r="CR8" s="14"/>
    </row>
    <row r="9" spans="1:96" ht="15.75" thickBot="1" x14ac:dyDescent="0.3">
      <c r="A9" s="19" t="s">
        <v>64</v>
      </c>
      <c r="B9" s="19">
        <v>8</v>
      </c>
      <c r="J9" s="84"/>
      <c r="K9" s="84"/>
      <c r="L9" s="84"/>
      <c r="M9" s="84"/>
      <c r="N9" s="84"/>
      <c r="O9" s="84"/>
      <c r="P9" s="84"/>
      <c r="Q9" s="84"/>
      <c r="R9" s="84"/>
      <c r="S9" s="13">
        <f t="shared" si="7"/>
        <v>2012</v>
      </c>
      <c r="T9" s="86">
        <f>Cinza!G14</f>
        <v>0.22085617798967025</v>
      </c>
      <c r="U9" s="85">
        <f>Cinza!S14/10^6</f>
        <v>6.5130609540848949</v>
      </c>
      <c r="V9" s="14"/>
      <c r="W9" s="14"/>
      <c r="Y9" s="13">
        <f t="shared" si="3"/>
        <v>2012</v>
      </c>
      <c r="Z9" s="85">
        <f t="shared" si="0"/>
        <v>-1.5102435676397996</v>
      </c>
      <c r="AA9" s="85">
        <f t="shared" si="4"/>
        <v>6.5130609540848949</v>
      </c>
      <c r="AB9" s="14"/>
      <c r="AC9" s="84"/>
      <c r="AD9" s="84"/>
      <c r="AE9" s="19" t="s">
        <v>64</v>
      </c>
      <c r="AF9" s="19">
        <v>8</v>
      </c>
      <c r="AN9" s="84"/>
      <c r="AO9" s="84"/>
      <c r="AP9" s="84"/>
      <c r="AQ9" s="84"/>
      <c r="AR9" s="84"/>
      <c r="AS9" s="84"/>
      <c r="AT9" s="84"/>
      <c r="AU9" s="14"/>
      <c r="AW9" s="19" t="s">
        <v>64</v>
      </c>
      <c r="AX9" s="19">
        <v>7</v>
      </c>
      <c r="BF9" s="84"/>
      <c r="BG9" s="84"/>
      <c r="BH9" s="84"/>
      <c r="BI9" s="84"/>
      <c r="BJ9" s="84"/>
      <c r="BK9" s="84"/>
      <c r="BL9" s="84"/>
      <c r="BM9" s="84"/>
      <c r="BN9" s="84"/>
      <c r="BO9" s="13">
        <f>BO8+1</f>
        <v>2012</v>
      </c>
      <c r="BP9" s="86">
        <f>T9</f>
        <v>0.22085617798967025</v>
      </c>
      <c r="BQ9" s="85">
        <f t="shared" si="5"/>
        <v>6.5130609540848949</v>
      </c>
      <c r="BR9" s="14"/>
      <c r="BS9" s="14"/>
      <c r="BT9" s="13"/>
      <c r="BU9" s="13">
        <f t="shared" si="1"/>
        <v>2012</v>
      </c>
      <c r="BV9" s="85">
        <f t="shared" si="6"/>
        <v>-1.5102435676397996</v>
      </c>
      <c r="BW9" s="84">
        <f t="shared" si="2"/>
        <v>6.5130609540848949</v>
      </c>
      <c r="BX9" s="84"/>
      <c r="BY9" s="14"/>
      <c r="BZ9" s="84"/>
      <c r="CA9" s="84"/>
      <c r="CB9" s="19" t="s">
        <v>64</v>
      </c>
      <c r="CC9" s="19">
        <v>7</v>
      </c>
      <c r="CK9" s="84"/>
      <c r="CL9" s="84"/>
      <c r="CM9" s="84"/>
      <c r="CN9" s="84"/>
      <c r="CO9" s="84"/>
      <c r="CP9" s="84"/>
      <c r="CQ9" s="84"/>
      <c r="CR9" s="14"/>
    </row>
    <row r="10" spans="1:96" x14ac:dyDescent="0.25">
      <c r="J10" s="84"/>
      <c r="K10" s="84"/>
      <c r="L10" s="84"/>
      <c r="M10" s="84"/>
      <c r="N10" s="84"/>
      <c r="O10" s="84"/>
      <c r="P10" s="84"/>
      <c r="Q10" s="84"/>
      <c r="R10" s="84"/>
      <c r="S10" s="13">
        <f t="shared" si="7"/>
        <v>2013</v>
      </c>
      <c r="T10" s="86">
        <f>Cinza!G15</f>
        <v>0.13712313785764957</v>
      </c>
      <c r="U10" s="85">
        <f>Cinza!S15/10^6</f>
        <v>3.3707164853451541</v>
      </c>
      <c r="V10" s="14"/>
      <c r="W10" s="14"/>
      <c r="Y10" s="13">
        <f t="shared" si="3"/>
        <v>2013</v>
      </c>
      <c r="Z10" s="85">
        <f t="shared" si="0"/>
        <v>-1.9868759403684704</v>
      </c>
      <c r="AA10" s="85">
        <f t="shared" si="4"/>
        <v>3.3707164853451541</v>
      </c>
      <c r="AB10" s="14"/>
      <c r="AC10" s="84"/>
      <c r="AD10" s="84"/>
      <c r="AN10" s="84"/>
      <c r="AO10" s="84"/>
      <c r="AP10" s="84"/>
      <c r="AQ10" s="84"/>
      <c r="AR10" s="84"/>
      <c r="AS10" s="84"/>
      <c r="AT10" s="84"/>
      <c r="AU10" s="14"/>
      <c r="BF10" s="84"/>
      <c r="BG10" s="84"/>
      <c r="BH10" s="84"/>
      <c r="BI10" s="84"/>
      <c r="BJ10" s="84"/>
      <c r="BK10" s="84"/>
      <c r="BL10" s="84"/>
      <c r="BM10" s="84"/>
      <c r="BN10" s="84"/>
      <c r="BO10" s="13">
        <f>BO9+2</f>
        <v>2014</v>
      </c>
      <c r="BP10" s="86">
        <f>T11</f>
        <v>0.22467675251487859</v>
      </c>
      <c r="BQ10" s="85">
        <f t="shared" si="5"/>
        <v>3.3707164853451541</v>
      </c>
      <c r="BR10" s="14"/>
      <c r="BS10" s="14"/>
      <c r="BT10" s="13"/>
      <c r="BU10" s="13">
        <f t="shared" si="1"/>
        <v>2014</v>
      </c>
      <c r="BV10" s="85">
        <f t="shared" si="6"/>
        <v>-1.4930925652461182</v>
      </c>
      <c r="BW10" s="84">
        <f t="shared" si="2"/>
        <v>3.3707164853451541</v>
      </c>
      <c r="BX10" s="84"/>
      <c r="BY10" s="14"/>
      <c r="BZ10" s="84"/>
      <c r="CA10" s="84"/>
      <c r="CK10" s="84"/>
      <c r="CL10" s="84"/>
      <c r="CM10" s="84"/>
      <c r="CN10" s="84"/>
      <c r="CO10" s="84"/>
      <c r="CP10" s="84"/>
      <c r="CQ10" s="84"/>
      <c r="CR10" s="14"/>
    </row>
    <row r="11" spans="1:96" ht="15.75" thickBot="1" x14ac:dyDescent="0.3">
      <c r="A11" t="s">
        <v>65</v>
      </c>
      <c r="J11" s="84"/>
      <c r="K11" s="84"/>
      <c r="L11" s="84"/>
      <c r="M11" s="84"/>
      <c r="N11" s="84"/>
      <c r="O11" s="84"/>
      <c r="P11" s="84"/>
      <c r="Q11" s="84"/>
      <c r="R11" s="84"/>
      <c r="S11" s="13">
        <f t="shared" si="7"/>
        <v>2014</v>
      </c>
      <c r="T11" s="86">
        <f>Cinza!G16</f>
        <v>0.22467675251487859</v>
      </c>
      <c r="U11" s="85">
        <f>Cinza!S16/10^6</f>
        <v>3.5165576323511623</v>
      </c>
      <c r="V11" s="14"/>
      <c r="W11" s="14"/>
      <c r="Y11" s="13">
        <f t="shared" si="3"/>
        <v>2014</v>
      </c>
      <c r="Z11" s="85">
        <f t="shared" si="0"/>
        <v>-1.4930925652461182</v>
      </c>
      <c r="AA11" s="85">
        <f t="shared" si="4"/>
        <v>3.5165576323511623</v>
      </c>
      <c r="AB11" s="14"/>
      <c r="AC11" s="84"/>
      <c r="AD11" s="84"/>
      <c r="AE11" t="s">
        <v>65</v>
      </c>
      <c r="AN11" s="84"/>
      <c r="AO11" s="84"/>
      <c r="AP11" s="84"/>
      <c r="AQ11" s="84"/>
      <c r="AR11" s="84"/>
      <c r="AS11" s="84"/>
      <c r="AT11" s="84"/>
      <c r="AU11" s="14"/>
      <c r="AW11" t="s">
        <v>65</v>
      </c>
      <c r="BF11" s="84"/>
      <c r="BG11" s="84"/>
      <c r="BH11" s="84"/>
      <c r="BI11" s="84"/>
      <c r="BJ11" s="84"/>
      <c r="BK11" s="84"/>
      <c r="BL11" s="84"/>
      <c r="BM11" s="84"/>
      <c r="BN11" s="84"/>
      <c r="BO11" s="13">
        <f>BO10+1</f>
        <v>2015</v>
      </c>
      <c r="BP11" s="86">
        <f>T12</f>
        <v>0.24605209413804466</v>
      </c>
      <c r="BQ11" s="85">
        <f t="shared" si="5"/>
        <v>3.5165576323511623</v>
      </c>
      <c r="BR11" s="14"/>
      <c r="BS11" s="14"/>
      <c r="BT11" s="13"/>
      <c r="BU11" s="13">
        <f t="shared" si="1"/>
        <v>2015</v>
      </c>
      <c r="BV11" s="85">
        <f t="shared" si="6"/>
        <v>-1.4022120006799728</v>
      </c>
      <c r="BW11" s="84">
        <f t="shared" si="2"/>
        <v>3.5165576323511623</v>
      </c>
      <c r="BX11" s="84"/>
      <c r="BY11" s="14"/>
      <c r="BZ11" s="84"/>
      <c r="CA11" s="84"/>
      <c r="CB11" t="s">
        <v>65</v>
      </c>
      <c r="CK11" s="84"/>
      <c r="CL11" s="84"/>
      <c r="CM11" s="84"/>
      <c r="CN11" s="84"/>
      <c r="CO11" s="84"/>
      <c r="CP11" s="84"/>
      <c r="CQ11" s="84"/>
      <c r="CR11" s="14"/>
    </row>
    <row r="12" spans="1:96" x14ac:dyDescent="0.25">
      <c r="A12" s="20"/>
      <c r="B12" s="20" t="s">
        <v>66</v>
      </c>
      <c r="C12" s="20" t="s">
        <v>67</v>
      </c>
      <c r="D12" s="20" t="s">
        <v>68</v>
      </c>
      <c r="E12" s="20" t="s">
        <v>69</v>
      </c>
      <c r="F12" s="20" t="s">
        <v>70</v>
      </c>
      <c r="J12" s="84"/>
      <c r="K12" s="84"/>
      <c r="L12" s="84"/>
      <c r="M12" s="84"/>
      <c r="N12" s="84"/>
      <c r="O12" s="84"/>
      <c r="P12" s="84"/>
      <c r="Q12" s="84"/>
      <c r="R12" s="84"/>
      <c r="S12" s="13">
        <f t="shared" si="7"/>
        <v>2015</v>
      </c>
      <c r="T12" s="86">
        <f>Cinza!G17</f>
        <v>0.24605209413804466</v>
      </c>
      <c r="U12" s="85">
        <f>Cinza!S17/10^6</f>
        <v>1.3502089020902355</v>
      </c>
      <c r="V12" s="14"/>
      <c r="W12" s="14"/>
      <c r="Y12" s="13">
        <f t="shared" si="3"/>
        <v>2015</v>
      </c>
      <c r="Z12" s="85">
        <f t="shared" si="0"/>
        <v>-1.4022120006799728</v>
      </c>
      <c r="AA12" s="85">
        <f t="shared" si="4"/>
        <v>1.3502089020902355</v>
      </c>
      <c r="AB12" s="14"/>
      <c r="AC12" s="84"/>
      <c r="AD12" s="84"/>
      <c r="AE12" s="20"/>
      <c r="AF12" s="20" t="s">
        <v>66</v>
      </c>
      <c r="AG12" s="20" t="s">
        <v>67</v>
      </c>
      <c r="AH12" s="20" t="s">
        <v>68</v>
      </c>
      <c r="AI12" s="20" t="s">
        <v>69</v>
      </c>
      <c r="AJ12" s="20" t="s">
        <v>70</v>
      </c>
      <c r="AN12" s="84"/>
      <c r="AO12" s="84"/>
      <c r="AP12" s="84"/>
      <c r="AQ12" s="84"/>
      <c r="AR12" s="84"/>
      <c r="AS12" s="84"/>
      <c r="AT12" s="84"/>
      <c r="AU12" s="14"/>
      <c r="AW12" s="20"/>
      <c r="AX12" s="20" t="s">
        <v>66</v>
      </c>
      <c r="AY12" s="20" t="s">
        <v>67</v>
      </c>
      <c r="AZ12" s="20" t="s">
        <v>68</v>
      </c>
      <c r="BA12" s="20" t="s">
        <v>69</v>
      </c>
      <c r="BB12" s="20" t="s">
        <v>70</v>
      </c>
      <c r="BF12" s="84"/>
      <c r="BG12" s="84"/>
      <c r="BH12" s="84"/>
      <c r="BI12" s="84"/>
      <c r="BJ12" s="84"/>
      <c r="BK12" s="84"/>
      <c r="BL12" s="84"/>
      <c r="BM12" s="84"/>
      <c r="BN12" s="84"/>
      <c r="BO12" s="13">
        <f>BO11+1</f>
        <v>2016</v>
      </c>
      <c r="BP12" s="86">
        <f>T13</f>
        <v>0.2359118774493757</v>
      </c>
      <c r="BQ12" s="85">
        <f t="shared" si="5"/>
        <v>1.3502089020902355</v>
      </c>
      <c r="BR12" s="14"/>
      <c r="BS12" s="14"/>
      <c r="BT12" s="13"/>
      <c r="BU12" s="13">
        <f t="shared" si="1"/>
        <v>2016</v>
      </c>
      <c r="BV12" s="85">
        <f t="shared" si="6"/>
        <v>-1.4442969443261429</v>
      </c>
      <c r="BW12" s="84">
        <f t="shared" si="2"/>
        <v>1.3502089020902355</v>
      </c>
      <c r="BX12" s="84"/>
      <c r="BY12" s="14"/>
      <c r="BZ12" s="84"/>
      <c r="CA12" s="84"/>
      <c r="CB12" s="20"/>
      <c r="CC12" s="20" t="s">
        <v>66</v>
      </c>
      <c r="CD12" s="20" t="s">
        <v>67</v>
      </c>
      <c r="CE12" s="20" t="s">
        <v>68</v>
      </c>
      <c r="CF12" s="20" t="s">
        <v>69</v>
      </c>
      <c r="CG12" s="20" t="s">
        <v>70</v>
      </c>
      <c r="CK12" s="84"/>
      <c r="CL12" s="84"/>
      <c r="CM12" s="84"/>
      <c r="CN12" s="84"/>
      <c r="CO12" s="84"/>
      <c r="CP12" s="84"/>
      <c r="CQ12" s="84"/>
      <c r="CR12" s="14"/>
    </row>
    <row r="13" spans="1:96" x14ac:dyDescent="0.25">
      <c r="A13" s="18" t="s">
        <v>71</v>
      </c>
      <c r="B13" s="18">
        <v>1</v>
      </c>
      <c r="C13" s="18">
        <v>2.2476567052843437E-3</v>
      </c>
      <c r="D13" s="18">
        <v>2.2476567052843437E-3</v>
      </c>
      <c r="E13" s="18">
        <v>1.8550737639920749</v>
      </c>
      <c r="F13" s="18">
        <v>0.22210932331880187</v>
      </c>
      <c r="J13" s="84"/>
      <c r="K13" s="84"/>
      <c r="L13" s="84"/>
      <c r="M13" s="84"/>
      <c r="N13" s="84"/>
      <c r="O13" s="84"/>
      <c r="P13" s="84"/>
      <c r="Q13" s="84"/>
      <c r="R13" s="84"/>
      <c r="S13" s="13">
        <f t="shared" si="7"/>
        <v>2016</v>
      </c>
      <c r="T13" s="86">
        <f>Cinza!G18</f>
        <v>0.2359118774493757</v>
      </c>
      <c r="U13" s="85">
        <f>Cinza!S18/10^6</f>
        <v>0.13805988103662301</v>
      </c>
      <c r="V13" s="14"/>
      <c r="W13" s="14"/>
      <c r="Y13" s="13">
        <f t="shared" si="3"/>
        <v>2016</v>
      </c>
      <c r="Z13" s="85">
        <f t="shared" si="0"/>
        <v>-1.4442969443261429</v>
      </c>
      <c r="AA13" s="85">
        <f t="shared" si="4"/>
        <v>0.13805988103662301</v>
      </c>
      <c r="AB13" s="14"/>
      <c r="AC13" s="84"/>
      <c r="AD13" s="84"/>
      <c r="AE13" s="18" t="s">
        <v>71</v>
      </c>
      <c r="AF13" s="18">
        <v>1</v>
      </c>
      <c r="AG13" s="18">
        <v>4.6410864695075604E-2</v>
      </c>
      <c r="AH13" s="18">
        <v>4.6410864695075604E-2</v>
      </c>
      <c r="AI13" s="18">
        <v>1.259958230138817</v>
      </c>
      <c r="AJ13" s="18">
        <v>0.30455845969641543</v>
      </c>
      <c r="AN13" s="84"/>
      <c r="AO13" s="84"/>
      <c r="AP13" s="84"/>
      <c r="AQ13" s="84"/>
      <c r="AR13" s="84"/>
      <c r="AS13" s="84"/>
      <c r="AT13" s="84"/>
      <c r="AU13" s="14"/>
      <c r="AW13" s="18" t="s">
        <v>71</v>
      </c>
      <c r="AX13" s="18">
        <v>1</v>
      </c>
      <c r="AY13" s="18">
        <v>3.2231354141330944E-3</v>
      </c>
      <c r="AZ13" s="18">
        <v>3.2231354141330944E-3</v>
      </c>
      <c r="BA13" s="18">
        <v>10.412249598275126</v>
      </c>
      <c r="BB13" s="18">
        <v>2.3288570163910987E-2</v>
      </c>
      <c r="BF13" s="84"/>
      <c r="BG13" s="84"/>
      <c r="BH13" s="84"/>
      <c r="BI13" s="84"/>
      <c r="BJ13" s="84"/>
      <c r="BK13" s="84"/>
      <c r="BL13" s="84"/>
      <c r="BM13" s="84"/>
      <c r="BN13" s="84"/>
      <c r="BO13" s="13"/>
      <c r="BP13" s="84"/>
      <c r="BQ13" s="84"/>
      <c r="BR13" s="14"/>
      <c r="BS13" s="14"/>
      <c r="BT13" s="13"/>
      <c r="BU13" s="13"/>
      <c r="BV13" s="84"/>
      <c r="BW13" s="84"/>
      <c r="BX13" s="84"/>
      <c r="BY13" s="14"/>
      <c r="BZ13" s="84"/>
      <c r="CA13" s="84"/>
      <c r="CB13" s="18" t="s">
        <v>71</v>
      </c>
      <c r="CC13" s="18">
        <v>1</v>
      </c>
      <c r="CD13" s="18">
        <v>7.4362064632425118E-2</v>
      </c>
      <c r="CE13" s="18">
        <v>7.4362064632425118E-2</v>
      </c>
      <c r="CF13" s="18">
        <v>9.993485922797392</v>
      </c>
      <c r="CG13" s="18">
        <v>2.506000104688785E-2</v>
      </c>
      <c r="CK13" s="84"/>
      <c r="CL13" s="84"/>
      <c r="CM13" s="84"/>
      <c r="CN13" s="84"/>
      <c r="CO13" s="84"/>
      <c r="CP13" s="84"/>
      <c r="CQ13" s="84"/>
      <c r="CR13" s="14"/>
    </row>
    <row r="14" spans="1:96" x14ac:dyDescent="0.25">
      <c r="A14" s="18" t="s">
        <v>72</v>
      </c>
      <c r="B14" s="18">
        <v>6</v>
      </c>
      <c r="C14" s="18">
        <v>7.2697595607651936E-3</v>
      </c>
      <c r="D14" s="18">
        <v>1.2116265934608657E-3</v>
      </c>
      <c r="E14" s="18"/>
      <c r="F14" s="18"/>
      <c r="J14" s="84"/>
      <c r="K14" s="84"/>
      <c r="L14" s="84"/>
      <c r="M14" s="84"/>
      <c r="N14" s="84"/>
      <c r="O14" s="84"/>
      <c r="P14" s="84"/>
      <c r="Q14" s="84"/>
      <c r="R14" s="84"/>
      <c r="S14" s="13"/>
      <c r="T14" s="84"/>
      <c r="U14" s="84"/>
      <c r="V14" s="14"/>
      <c r="W14" s="14"/>
      <c r="Y14" s="13"/>
      <c r="Z14" s="84"/>
      <c r="AA14" s="84"/>
      <c r="AB14" s="14"/>
      <c r="AC14" s="84"/>
      <c r="AD14" s="84"/>
      <c r="AE14" s="18" t="s">
        <v>72</v>
      </c>
      <c r="AF14" s="18">
        <v>6</v>
      </c>
      <c r="AG14" s="18">
        <v>0.22101144427603242</v>
      </c>
      <c r="AH14" s="18">
        <v>3.6835240712672072E-2</v>
      </c>
      <c r="AI14" s="18"/>
      <c r="AJ14" s="18"/>
      <c r="AN14" s="84"/>
      <c r="AO14" s="84"/>
      <c r="AP14" s="84"/>
      <c r="AQ14" s="84"/>
      <c r="AR14" s="84"/>
      <c r="AS14" s="84"/>
      <c r="AT14" s="84"/>
      <c r="AU14" s="14"/>
      <c r="AW14" s="18" t="s">
        <v>72</v>
      </c>
      <c r="AX14" s="18">
        <v>5</v>
      </c>
      <c r="AY14" s="18">
        <v>1.5477613092693403E-3</v>
      </c>
      <c r="AZ14" s="18">
        <v>3.0955226185386806E-4</v>
      </c>
      <c r="BA14" s="18"/>
      <c r="BB14" s="18"/>
      <c r="BF14" s="84"/>
      <c r="BG14" s="84"/>
      <c r="BH14" s="84"/>
      <c r="BI14" s="84"/>
      <c r="BJ14" s="84"/>
      <c r="BK14" s="84"/>
      <c r="BL14" s="84"/>
      <c r="BM14" s="84"/>
      <c r="BN14" s="84"/>
      <c r="BO14" s="13"/>
      <c r="BP14" s="84"/>
      <c r="BQ14" s="84"/>
      <c r="BR14" s="14"/>
      <c r="BS14" s="14"/>
      <c r="BT14" s="13"/>
      <c r="BU14" s="13"/>
      <c r="BV14" s="84"/>
      <c r="BW14" s="84"/>
      <c r="BX14" s="84"/>
      <c r="BY14" s="14"/>
      <c r="BZ14" s="84"/>
      <c r="CA14" s="84"/>
      <c r="CB14" s="18" t="s">
        <v>72</v>
      </c>
      <c r="CC14" s="18">
        <v>5</v>
      </c>
      <c r="CD14" s="18">
        <v>3.7205268115097105E-2</v>
      </c>
      <c r="CE14" s="18">
        <v>7.4410536230194212E-3</v>
      </c>
      <c r="CF14" s="18"/>
      <c r="CG14" s="18"/>
      <c r="CK14" s="84"/>
      <c r="CL14" s="84"/>
      <c r="CM14" s="84"/>
      <c r="CN14" s="84"/>
      <c r="CO14" s="84"/>
      <c r="CP14" s="84"/>
      <c r="CQ14" s="84"/>
      <c r="CR14" s="14"/>
    </row>
    <row r="15" spans="1:96" ht="15.75" thickBot="1" x14ac:dyDescent="0.3">
      <c r="A15" s="19" t="s">
        <v>73</v>
      </c>
      <c r="B15" s="19">
        <v>7</v>
      </c>
      <c r="C15" s="19">
        <v>9.5174162660495373E-3</v>
      </c>
      <c r="D15" s="19"/>
      <c r="E15" s="19"/>
      <c r="F15" s="19"/>
      <c r="J15" s="84"/>
      <c r="K15" s="84"/>
      <c r="L15" s="84"/>
      <c r="M15" s="84"/>
      <c r="N15" s="84"/>
      <c r="O15" s="84"/>
      <c r="P15" s="84"/>
      <c r="Q15" s="84"/>
      <c r="R15" s="84"/>
      <c r="S15" s="13"/>
      <c r="T15" s="84"/>
      <c r="U15" s="84"/>
      <c r="V15" s="14"/>
      <c r="W15" s="14"/>
      <c r="Y15" s="13"/>
      <c r="Z15" s="84"/>
      <c r="AA15" s="84"/>
      <c r="AB15" s="14"/>
      <c r="AC15" s="84"/>
      <c r="AD15" s="84"/>
      <c r="AE15" s="19" t="s">
        <v>73</v>
      </c>
      <c r="AF15" s="19">
        <v>7</v>
      </c>
      <c r="AG15" s="19">
        <v>0.26742230897110802</v>
      </c>
      <c r="AH15" s="19"/>
      <c r="AI15" s="19"/>
      <c r="AJ15" s="19"/>
      <c r="AN15" s="84"/>
      <c r="AO15" s="84"/>
      <c r="AP15" s="84"/>
      <c r="AQ15" s="84"/>
      <c r="AR15" s="84"/>
      <c r="AS15" s="84"/>
      <c r="AT15" s="84"/>
      <c r="AU15" s="14"/>
      <c r="AW15" s="19" t="s">
        <v>73</v>
      </c>
      <c r="AX15" s="19">
        <v>6</v>
      </c>
      <c r="AY15" s="19">
        <v>4.7708967234024345E-3</v>
      </c>
      <c r="AZ15" s="19"/>
      <c r="BA15" s="19"/>
      <c r="BB15" s="19"/>
      <c r="BF15" s="84"/>
      <c r="BG15" s="84"/>
      <c r="BH15" s="84"/>
      <c r="BI15" s="84"/>
      <c r="BJ15" s="84"/>
      <c r="BK15" s="84"/>
      <c r="BL15" s="84"/>
      <c r="BM15" s="84"/>
      <c r="BN15" s="84"/>
      <c r="BO15" s="13"/>
      <c r="BP15" s="84"/>
      <c r="BQ15" s="84"/>
      <c r="BR15" s="14"/>
      <c r="BS15" s="14"/>
      <c r="BT15" s="13"/>
      <c r="BU15" s="13"/>
      <c r="BV15" s="84"/>
      <c r="BW15" s="84"/>
      <c r="BX15" s="84"/>
      <c r="BY15" s="14"/>
      <c r="BZ15" s="84"/>
      <c r="CA15" s="84"/>
      <c r="CB15" s="19" t="s">
        <v>73</v>
      </c>
      <c r="CC15" s="19">
        <v>6</v>
      </c>
      <c r="CD15" s="19">
        <v>0.11156733274752223</v>
      </c>
      <c r="CE15" s="19"/>
      <c r="CF15" s="19"/>
      <c r="CG15" s="19"/>
      <c r="CK15" s="84"/>
      <c r="CL15" s="84"/>
      <c r="CM15" s="84"/>
      <c r="CN15" s="84"/>
      <c r="CO15" s="84"/>
      <c r="CP15" s="84"/>
      <c r="CQ15" s="84"/>
      <c r="CR15" s="14"/>
    </row>
    <row r="16" spans="1:96" ht="15.75" thickBot="1" x14ac:dyDescent="0.3">
      <c r="J16" s="84"/>
      <c r="K16" s="84"/>
      <c r="L16" s="84"/>
      <c r="M16" s="84"/>
      <c r="N16" s="84"/>
      <c r="O16" s="84"/>
      <c r="P16" s="84"/>
      <c r="Q16" s="84"/>
      <c r="R16" s="84"/>
      <c r="S16" s="13"/>
      <c r="T16" s="84" t="s">
        <v>135</v>
      </c>
      <c r="U16" s="331">
        <f>B18</f>
        <v>0.23061889540028649</v>
      </c>
      <c r="V16" s="14" t="s">
        <v>139</v>
      </c>
      <c r="W16" s="14"/>
      <c r="Y16" s="13"/>
      <c r="Z16" s="84" t="s">
        <v>136</v>
      </c>
      <c r="AA16" s="84">
        <f>EXP(AF18)</f>
        <v>0.22637063006478017</v>
      </c>
      <c r="AB16" s="14" t="s">
        <v>142</v>
      </c>
      <c r="AC16" s="84"/>
      <c r="AD16" s="84"/>
      <c r="AN16" s="84"/>
      <c r="AO16" s="84"/>
      <c r="AP16" s="84"/>
      <c r="AQ16" s="84"/>
      <c r="AR16" s="84"/>
      <c r="AS16" s="84"/>
      <c r="AT16" s="84"/>
      <c r="AU16" s="14"/>
      <c r="BF16" s="84"/>
      <c r="BG16" s="84"/>
      <c r="BH16" s="84"/>
      <c r="BI16" s="84"/>
      <c r="BJ16" s="84"/>
      <c r="BK16" s="84"/>
      <c r="BL16" s="84"/>
      <c r="BM16" s="84"/>
      <c r="BN16" s="84"/>
      <c r="BO16" s="13"/>
      <c r="BP16" s="84" t="s">
        <v>135</v>
      </c>
      <c r="BQ16" s="86">
        <f>AX18</f>
        <v>0.26202512005684392</v>
      </c>
      <c r="BR16" s="14" t="s">
        <v>139</v>
      </c>
      <c r="BS16" s="14"/>
      <c r="BT16" s="13"/>
      <c r="BU16" s="13"/>
      <c r="BV16" s="84" t="s">
        <v>147</v>
      </c>
      <c r="BW16" s="86">
        <f>EXP(CC18)</f>
        <v>0.26749206602472436</v>
      </c>
      <c r="BX16" s="84" t="str">
        <f>BR16</f>
        <v>y=ax+b</v>
      </c>
      <c r="BY16" s="14"/>
      <c r="BZ16" s="84"/>
      <c r="CA16" s="84"/>
      <c r="CK16" s="84"/>
      <c r="CL16" s="84"/>
      <c r="CM16" s="84"/>
      <c r="CN16" s="84"/>
      <c r="CO16" s="84"/>
      <c r="CP16" s="84"/>
      <c r="CQ16" s="84"/>
      <c r="CR16" s="14"/>
    </row>
    <row r="17" spans="1:96" x14ac:dyDescent="0.25">
      <c r="A17" s="20"/>
      <c r="B17" s="20" t="s">
        <v>55</v>
      </c>
      <c r="C17" s="20" t="s">
        <v>63</v>
      </c>
      <c r="D17" s="20" t="s">
        <v>74</v>
      </c>
      <c r="E17" s="20" t="s">
        <v>75</v>
      </c>
      <c r="F17" s="20" t="s">
        <v>76</v>
      </c>
      <c r="G17" s="20" t="s">
        <v>77</v>
      </c>
      <c r="H17" s="20" t="s">
        <v>78</v>
      </c>
      <c r="I17" s="20" t="s">
        <v>79</v>
      </c>
      <c r="J17" s="84"/>
      <c r="K17" s="84"/>
      <c r="L17" s="84"/>
      <c r="M17" s="84"/>
      <c r="N17" s="84"/>
      <c r="O17" s="84"/>
      <c r="P17" s="84"/>
      <c r="Q17" s="84"/>
      <c r="R17" s="84"/>
      <c r="S17" s="13"/>
      <c r="T17" s="84" t="s">
        <v>136</v>
      </c>
      <c r="U17" s="331">
        <f>B19</f>
        <v>-6.5342194351159857E-3</v>
      </c>
      <c r="V17" s="14"/>
      <c r="W17" s="14"/>
      <c r="Y17" s="13"/>
      <c r="Z17" s="84" t="s">
        <v>135</v>
      </c>
      <c r="AA17" s="84">
        <f>AF19</f>
        <v>-2.9691938677427785E-2</v>
      </c>
      <c r="AB17" s="14"/>
      <c r="AC17" s="84"/>
      <c r="AD17" s="84"/>
      <c r="AE17" s="20"/>
      <c r="AF17" s="20" t="s">
        <v>55</v>
      </c>
      <c r="AG17" s="20" t="s">
        <v>63</v>
      </c>
      <c r="AH17" s="20" t="s">
        <v>74</v>
      </c>
      <c r="AI17" s="20" t="s">
        <v>75</v>
      </c>
      <c r="AJ17" s="20" t="s">
        <v>76</v>
      </c>
      <c r="AK17" s="20" t="s">
        <v>77</v>
      </c>
      <c r="AL17" s="20" t="s">
        <v>78</v>
      </c>
      <c r="AM17" s="20" t="s">
        <v>79</v>
      </c>
      <c r="AN17" s="84"/>
      <c r="AO17" s="84"/>
      <c r="AP17" s="84"/>
      <c r="AQ17" s="84"/>
      <c r="AR17" s="84"/>
      <c r="AS17" s="84"/>
      <c r="AT17" s="84"/>
      <c r="AU17" s="14"/>
      <c r="AW17" s="20"/>
      <c r="AX17" s="20" t="s">
        <v>55</v>
      </c>
      <c r="AY17" s="20" t="s">
        <v>63</v>
      </c>
      <c r="AZ17" s="20" t="s">
        <v>74</v>
      </c>
      <c r="BA17" s="20" t="s">
        <v>75</v>
      </c>
      <c r="BB17" s="20" t="s">
        <v>76</v>
      </c>
      <c r="BC17" s="20" t="s">
        <v>77</v>
      </c>
      <c r="BD17" s="20" t="s">
        <v>78</v>
      </c>
      <c r="BE17" s="20" t="s">
        <v>79</v>
      </c>
      <c r="BF17" s="84"/>
      <c r="BG17" s="84"/>
      <c r="BH17" s="84"/>
      <c r="BI17" s="84"/>
      <c r="BJ17" s="84"/>
      <c r="BK17" s="84"/>
      <c r="BL17" s="84"/>
      <c r="BM17" s="84"/>
      <c r="BN17" s="84"/>
      <c r="BO17" s="13"/>
      <c r="BP17" s="84" t="s">
        <v>136</v>
      </c>
      <c r="BQ17" s="86">
        <f>AX19</f>
        <v>-1.0125904808558454E-2</v>
      </c>
      <c r="BR17" s="14"/>
      <c r="BS17" s="14"/>
      <c r="BT17" s="13"/>
      <c r="BU17" s="13"/>
      <c r="BV17" s="84" t="s">
        <v>146</v>
      </c>
      <c r="BW17" s="86">
        <f>CC19</f>
        <v>-4.8637392509814102E-2</v>
      </c>
      <c r="BX17" s="84"/>
      <c r="BY17" s="14"/>
      <c r="BZ17" s="84"/>
      <c r="CA17" s="84"/>
      <c r="CB17" s="20"/>
      <c r="CC17" s="20" t="s">
        <v>55</v>
      </c>
      <c r="CD17" s="20" t="s">
        <v>63</v>
      </c>
      <c r="CE17" s="20" t="s">
        <v>74</v>
      </c>
      <c r="CF17" s="20" t="s">
        <v>75</v>
      </c>
      <c r="CG17" s="20" t="s">
        <v>76</v>
      </c>
      <c r="CH17" s="20" t="s">
        <v>77</v>
      </c>
      <c r="CI17" s="20" t="s">
        <v>78</v>
      </c>
      <c r="CJ17" s="20" t="s">
        <v>79</v>
      </c>
      <c r="CK17" s="84"/>
      <c r="CL17" s="84"/>
      <c r="CM17" s="84"/>
      <c r="CN17" s="84"/>
      <c r="CO17" s="84"/>
      <c r="CP17" s="84"/>
      <c r="CQ17" s="84"/>
      <c r="CR17" s="14"/>
    </row>
    <row r="18" spans="1:96" x14ac:dyDescent="0.25">
      <c r="A18" s="18" t="s">
        <v>80</v>
      </c>
      <c r="B18" s="18">
        <v>0.23061889540028649</v>
      </c>
      <c r="C18" s="18">
        <v>2.4624816858445267E-2</v>
      </c>
      <c r="D18" s="18">
        <v>9.3653039828068412</v>
      </c>
      <c r="E18" s="18">
        <v>8.4076514102432703E-5</v>
      </c>
      <c r="F18" s="18">
        <v>0.17036413919708232</v>
      </c>
      <c r="G18" s="18">
        <v>0.29087365160349066</v>
      </c>
      <c r="H18" s="18">
        <v>0.17036413919708232</v>
      </c>
      <c r="I18" s="18">
        <v>0.29087365160349066</v>
      </c>
      <c r="J18" s="84"/>
      <c r="K18" s="84"/>
      <c r="L18" s="84"/>
      <c r="M18" s="84"/>
      <c r="N18" s="84"/>
      <c r="O18" s="84"/>
      <c r="P18" s="84"/>
      <c r="Q18" s="84"/>
      <c r="R18" s="84"/>
      <c r="S18" s="13"/>
      <c r="T18" s="84" t="s">
        <v>140</v>
      </c>
      <c r="U18" s="84" t="s">
        <v>141</v>
      </c>
      <c r="V18" s="14" t="s">
        <v>72</v>
      </c>
      <c r="W18" s="14"/>
      <c r="Y18" s="13"/>
      <c r="Z18" s="84" t="s">
        <v>140</v>
      </c>
      <c r="AA18" s="84" t="s">
        <v>141</v>
      </c>
      <c r="AB18" s="14" t="s">
        <v>72</v>
      </c>
      <c r="AC18" s="84"/>
      <c r="AD18" s="84"/>
      <c r="AE18" s="18" t="s">
        <v>80</v>
      </c>
      <c r="AF18" s="18">
        <v>-1.4855816669305151</v>
      </c>
      <c r="AG18" s="18">
        <v>0.13577517364331557</v>
      </c>
      <c r="AH18" s="18">
        <v>-10.941482356952616</v>
      </c>
      <c r="AI18" s="18">
        <v>3.4598868722013511E-5</v>
      </c>
      <c r="AJ18" s="18">
        <v>-1.81781154840961</v>
      </c>
      <c r="AK18" s="18">
        <v>-1.1533517854514201</v>
      </c>
      <c r="AL18" s="18">
        <v>-1.81781154840961</v>
      </c>
      <c r="AM18" s="18">
        <v>-1.1533517854514201</v>
      </c>
      <c r="AN18" s="84"/>
      <c r="AO18" s="84"/>
      <c r="AP18" s="84"/>
      <c r="AQ18" s="84"/>
      <c r="AR18" s="84"/>
      <c r="AS18" s="84"/>
      <c r="AT18" s="84"/>
      <c r="AU18" s="14"/>
      <c r="AW18" s="18" t="s">
        <v>80</v>
      </c>
      <c r="AX18" s="18">
        <v>0.26202512005684392</v>
      </c>
      <c r="AY18" s="18">
        <v>1.7218597590928253E-2</v>
      </c>
      <c r="AZ18" s="18">
        <v>15.217564535853594</v>
      </c>
      <c r="BA18" s="18">
        <v>2.2217317722072462E-5</v>
      </c>
      <c r="BB18" s="18">
        <v>0.21776330585447254</v>
      </c>
      <c r="BC18" s="18">
        <v>0.30628693425921527</v>
      </c>
      <c r="BD18" s="18">
        <v>0.21776330585447254</v>
      </c>
      <c r="BE18" s="18">
        <v>0.30628693425921527</v>
      </c>
      <c r="BF18" s="84"/>
      <c r="BG18" s="84"/>
      <c r="BH18" s="84"/>
      <c r="BI18" s="84"/>
      <c r="BJ18" s="84"/>
      <c r="BK18" s="84"/>
      <c r="BL18" s="84"/>
      <c r="BM18" s="84"/>
      <c r="BN18" s="84"/>
      <c r="BO18" s="13"/>
      <c r="BP18" s="84" t="s">
        <v>140</v>
      </c>
      <c r="BQ18" s="84" t="s">
        <v>141</v>
      </c>
      <c r="BR18" s="14" t="s">
        <v>72</v>
      </c>
      <c r="BS18" s="14"/>
      <c r="BT18" s="13"/>
      <c r="BU18" s="13"/>
      <c r="BV18" s="84" t="str">
        <f>BP18</f>
        <v>x</v>
      </c>
      <c r="BW18" s="84" t="str">
        <f>BQ18</f>
        <v>y</v>
      </c>
      <c r="BX18" s="84" t="str">
        <f>BR18</f>
        <v>Resíduo</v>
      </c>
      <c r="BY18" s="14"/>
      <c r="BZ18" s="84"/>
      <c r="CA18" s="84"/>
      <c r="CB18" s="18" t="s">
        <v>80</v>
      </c>
      <c r="CC18" s="18">
        <v>-1.3186653728065907</v>
      </c>
      <c r="CD18" s="18">
        <v>8.4420516068713147E-2</v>
      </c>
      <c r="CE18" s="18">
        <v>-15.620200328238665</v>
      </c>
      <c r="CF18" s="18">
        <v>1.9542787884978688E-5</v>
      </c>
      <c r="CG18" s="18">
        <v>-1.5356752179678683</v>
      </c>
      <c r="CH18" s="18">
        <v>-1.101655527645313</v>
      </c>
      <c r="CI18" s="18">
        <v>-1.5356752179678683</v>
      </c>
      <c r="CJ18" s="18">
        <v>-1.101655527645313</v>
      </c>
      <c r="CK18" s="84"/>
      <c r="CL18" s="84"/>
      <c r="CM18" s="84"/>
      <c r="CN18" s="84"/>
      <c r="CO18" s="84"/>
      <c r="CP18" s="84"/>
      <c r="CQ18" s="84"/>
      <c r="CR18" s="14"/>
    </row>
    <row r="19" spans="1:96" ht="15.75" thickBot="1" x14ac:dyDescent="0.3">
      <c r="A19" s="19" t="s">
        <v>81</v>
      </c>
      <c r="B19" s="19">
        <v>-6.5342194351159857E-3</v>
      </c>
      <c r="C19" s="19">
        <v>4.7974794532335344E-3</v>
      </c>
      <c r="D19" s="19">
        <v>-1.3620109265318221</v>
      </c>
      <c r="E19" s="19">
        <v>0.22210932331880193</v>
      </c>
      <c r="F19" s="19">
        <v>-1.827322876485761E-2</v>
      </c>
      <c r="G19" s="19">
        <v>5.2047898946256388E-3</v>
      </c>
      <c r="H19" s="19">
        <v>-1.827322876485761E-2</v>
      </c>
      <c r="I19" s="19">
        <v>5.2047898946256388E-3</v>
      </c>
      <c r="J19" s="84"/>
      <c r="K19" s="84"/>
      <c r="L19" s="84"/>
      <c r="M19" s="84"/>
      <c r="N19" s="84"/>
      <c r="O19" s="84"/>
      <c r="P19" s="84"/>
      <c r="Q19" s="84"/>
      <c r="R19" s="84"/>
      <c r="S19" s="13">
        <f>S6</f>
        <v>2009</v>
      </c>
      <c r="T19" s="85">
        <f t="shared" ref="T19:T26" si="8">U6</f>
        <v>6.9096090744714438</v>
      </c>
      <c r="U19" s="86">
        <f>$U$17*T19+$U$16</f>
        <v>0.18546999349682142</v>
      </c>
      <c r="V19" s="87">
        <f t="shared" ref="V19:V26" si="9">U19-T6</f>
        <v>7.1661864858904023E-3</v>
      </c>
      <c r="W19" s="14"/>
      <c r="Y19" s="13">
        <f>S19</f>
        <v>2009</v>
      </c>
      <c r="Z19" s="86">
        <f>T19</f>
        <v>6.9096090744714438</v>
      </c>
      <c r="AA19" s="86">
        <f>$AA$16*EXP($AA$17*Z19)</f>
        <v>0.18438278005778841</v>
      </c>
      <c r="AB19" s="87">
        <f t="shared" ref="AB19:AB26" si="10">AA19-T6</f>
        <v>6.0789730468573944E-3</v>
      </c>
      <c r="AC19" s="84"/>
      <c r="AD19" s="84"/>
      <c r="AE19" s="19" t="s">
        <v>81</v>
      </c>
      <c r="AF19" s="19">
        <v>-2.9691938677427785E-2</v>
      </c>
      <c r="AG19" s="19">
        <v>2.6452119808949019E-2</v>
      </c>
      <c r="AH19" s="19">
        <v>-1.1224786101030249</v>
      </c>
      <c r="AI19" s="19">
        <v>0.30455845969641515</v>
      </c>
      <c r="AJ19" s="19">
        <v>-9.4417944125851749E-2</v>
      </c>
      <c r="AK19" s="19">
        <v>3.5034066770996186E-2</v>
      </c>
      <c r="AL19" s="19">
        <v>-9.4417944125851749E-2</v>
      </c>
      <c r="AM19" s="19">
        <v>3.5034066770996186E-2</v>
      </c>
      <c r="AN19" s="84"/>
      <c r="AO19" s="84"/>
      <c r="AP19" s="84"/>
      <c r="AQ19" s="84"/>
      <c r="AR19" s="84"/>
      <c r="AS19" s="84"/>
      <c r="AT19" s="84"/>
      <c r="AU19" s="14"/>
      <c r="AW19" s="19" t="s">
        <v>81</v>
      </c>
      <c r="AX19" s="19">
        <v>-1.0125904808558454E-2</v>
      </c>
      <c r="AY19" s="19">
        <v>3.1380622553613463E-3</v>
      </c>
      <c r="AZ19" s="19">
        <v>-3.2268017599900873</v>
      </c>
      <c r="BA19" s="19">
        <v>2.3288570163911008E-2</v>
      </c>
      <c r="BB19" s="19">
        <v>-1.8192550641286259E-2</v>
      </c>
      <c r="BC19" s="19">
        <v>-2.0592589758306502E-3</v>
      </c>
      <c r="BD19" s="19">
        <v>-1.8192550641286259E-2</v>
      </c>
      <c r="BE19" s="19">
        <v>-2.0592589758306502E-3</v>
      </c>
      <c r="BF19" s="84"/>
      <c r="BG19" s="84"/>
      <c r="BH19" s="84"/>
      <c r="BI19" s="84"/>
      <c r="BJ19" s="84"/>
      <c r="BK19" s="84"/>
      <c r="BL19" s="84"/>
      <c r="BM19" s="84"/>
      <c r="BN19" s="84"/>
      <c r="BO19" s="13">
        <f t="shared" ref="BO19:BO25" si="11">BO6</f>
        <v>2009</v>
      </c>
      <c r="BP19" s="85">
        <f t="shared" ref="BP19:BP25" si="12">BQ6</f>
        <v>6.9096090744714438</v>
      </c>
      <c r="BQ19" s="86">
        <f>$BQ$17*BP19+$BQ$16</f>
        <v>0.19205907630439439</v>
      </c>
      <c r="BR19" s="87">
        <f t="shared" ref="BR19:BR25" si="13">BQ19-BP6</f>
        <v>1.3755269293463379E-2</v>
      </c>
      <c r="BS19" s="14"/>
      <c r="BT19" s="13"/>
      <c r="BU19" s="13">
        <f t="shared" si="1"/>
        <v>2009</v>
      </c>
      <c r="BV19" s="85">
        <f>BP19</f>
        <v>6.9096090744714438</v>
      </c>
      <c r="BW19" s="86">
        <f>$BW$16*EXP($BW$17*BV19)</f>
        <v>0.19114351580282796</v>
      </c>
      <c r="BX19" s="86">
        <f>BP6-BW19</f>
        <v>-1.2839708791896942E-2</v>
      </c>
      <c r="BY19" s="14"/>
      <c r="BZ19" s="84"/>
      <c r="CA19" s="84"/>
      <c r="CB19" s="19" t="s">
        <v>81</v>
      </c>
      <c r="CC19" s="19">
        <v>-4.8637392509814102E-2</v>
      </c>
      <c r="CD19" s="19">
        <v>1.5385505913264862E-2</v>
      </c>
      <c r="CE19" s="19">
        <v>-3.1612475263410476</v>
      </c>
      <c r="CF19" s="19">
        <v>2.506000104688785E-2</v>
      </c>
      <c r="CG19" s="19">
        <v>-8.8187094542527877E-2</v>
      </c>
      <c r="CH19" s="19">
        <v>-9.0876904771003339E-3</v>
      </c>
      <c r="CI19" s="19">
        <v>-8.8187094542527877E-2</v>
      </c>
      <c r="CJ19" s="19">
        <v>-9.0876904771003339E-3</v>
      </c>
      <c r="CK19" s="84"/>
      <c r="CL19" s="84"/>
      <c r="CM19" s="84"/>
      <c r="CN19" s="84"/>
      <c r="CO19" s="84"/>
      <c r="CP19" s="84"/>
      <c r="CQ19" s="84"/>
      <c r="CR19" s="14"/>
    </row>
    <row r="20" spans="1:96" x14ac:dyDescent="0.25">
      <c r="J20" s="84"/>
      <c r="K20" s="84"/>
      <c r="L20" s="84"/>
      <c r="M20" s="84"/>
      <c r="N20" s="84"/>
      <c r="O20" s="84"/>
      <c r="P20" s="84"/>
      <c r="Q20" s="84"/>
      <c r="R20" s="84"/>
      <c r="S20" s="13">
        <f t="shared" ref="S20:S26" si="14">S7</f>
        <v>2010</v>
      </c>
      <c r="T20" s="85">
        <f t="shared" si="8"/>
        <v>7.2357144578697712</v>
      </c>
      <c r="U20" s="86">
        <f t="shared" ref="U20:U28" si="15">$U$17*T20+$U$16</f>
        <v>0.18333914936272411</v>
      </c>
      <c r="V20" s="87">
        <f t="shared" si="9"/>
        <v>8.4554791576928467E-3</v>
      </c>
      <c r="W20" s="14"/>
      <c r="Y20" s="13">
        <f t="shared" ref="Y20:Z28" si="16">S20</f>
        <v>2010</v>
      </c>
      <c r="Z20" s="86">
        <f t="shared" si="16"/>
        <v>7.2357144578697712</v>
      </c>
      <c r="AA20" s="86">
        <f t="shared" ref="AA20:AA28" si="17">$AA$16*EXP($AA$17*Z20)</f>
        <v>0.18260607226681086</v>
      </c>
      <c r="AB20" s="87">
        <f t="shared" si="10"/>
        <v>7.7224020617795985E-3</v>
      </c>
      <c r="AC20" s="84"/>
      <c r="AD20" s="84"/>
      <c r="AN20" s="84"/>
      <c r="AO20" s="84"/>
      <c r="AP20" s="84"/>
      <c r="AQ20" s="84"/>
      <c r="AR20" s="84"/>
      <c r="AS20" s="84"/>
      <c r="AT20" s="84"/>
      <c r="AU20" s="14"/>
      <c r="BF20" s="84"/>
      <c r="BG20" s="84"/>
      <c r="BH20" s="84"/>
      <c r="BI20" s="84"/>
      <c r="BJ20" s="84"/>
      <c r="BK20" s="84"/>
      <c r="BL20" s="84"/>
      <c r="BM20" s="84"/>
      <c r="BN20" s="84"/>
      <c r="BO20" s="13">
        <f t="shared" si="11"/>
        <v>2010</v>
      </c>
      <c r="BP20" s="85">
        <f t="shared" si="12"/>
        <v>7.2357144578697712</v>
      </c>
      <c r="BQ20" s="86">
        <f t="shared" ref="BQ20:BQ25" si="18">$BQ$17*BP20+$BQ$16</f>
        <v>0.18875696423454447</v>
      </c>
      <c r="BR20" s="87">
        <f t="shared" si="13"/>
        <v>1.3873294029513206E-2</v>
      </c>
      <c r="BS20" s="14"/>
      <c r="BT20" s="13"/>
      <c r="BU20" s="13">
        <f t="shared" si="1"/>
        <v>2010</v>
      </c>
      <c r="BV20" s="85">
        <f t="shared" si="1"/>
        <v>7.2357144578697712</v>
      </c>
      <c r="BW20" s="86">
        <f t="shared" ref="BW20:BW27" si="19">$BW$16*EXP($BW$17*BV20)</f>
        <v>0.18813572089004088</v>
      </c>
      <c r="BX20" s="86">
        <f t="shared" ref="BX20:BX25" si="20">BP7-BW20</f>
        <v>-1.325205068500962E-2</v>
      </c>
      <c r="BY20" s="14"/>
      <c r="BZ20" s="84"/>
      <c r="CA20" s="84"/>
      <c r="CK20" s="84"/>
      <c r="CL20" s="84"/>
      <c r="CM20" s="84"/>
      <c r="CN20" s="84"/>
      <c r="CO20" s="84"/>
      <c r="CP20" s="84"/>
      <c r="CQ20" s="84"/>
      <c r="CR20" s="14"/>
    </row>
    <row r="21" spans="1:96" x14ac:dyDescent="0.25">
      <c r="J21" s="84"/>
      <c r="K21" s="84"/>
      <c r="L21" s="84"/>
      <c r="M21" s="84"/>
      <c r="N21" s="84"/>
      <c r="O21" s="84"/>
      <c r="P21" s="84"/>
      <c r="Q21" s="84"/>
      <c r="R21" s="84"/>
      <c r="S21" s="13">
        <f t="shared" si="14"/>
        <v>2011</v>
      </c>
      <c r="T21" s="85">
        <f t="shared" si="8"/>
        <v>6.5331624283277359</v>
      </c>
      <c r="U21" s="86">
        <f t="shared" si="15"/>
        <v>0.18792977848833786</v>
      </c>
      <c r="V21" s="87">
        <f t="shared" si="9"/>
        <v>-6.8106980249136861E-3</v>
      </c>
      <c r="W21" s="14"/>
      <c r="Y21" s="13">
        <f t="shared" si="16"/>
        <v>2011</v>
      </c>
      <c r="Z21" s="86">
        <f t="shared" si="16"/>
        <v>6.5331624283277359</v>
      </c>
      <c r="AA21" s="86">
        <f t="shared" si="17"/>
        <v>0.1864552667713904</v>
      </c>
      <c r="AB21" s="87">
        <f t="shared" si="10"/>
        <v>-8.2852097418611437E-3</v>
      </c>
      <c r="AC21" s="84"/>
      <c r="AD21" s="84"/>
      <c r="AN21" s="84"/>
      <c r="AO21" s="84"/>
      <c r="AP21" s="84"/>
      <c r="AQ21" s="84"/>
      <c r="AR21" s="84"/>
      <c r="AS21" s="84"/>
      <c r="AT21" s="84"/>
      <c r="AU21" s="14"/>
      <c r="BF21" s="84"/>
      <c r="BG21" s="84"/>
      <c r="BH21" s="84"/>
      <c r="BI21" s="84"/>
      <c r="BJ21" s="84"/>
      <c r="BK21" s="84"/>
      <c r="BL21" s="84"/>
      <c r="BM21" s="84"/>
      <c r="BN21" s="84"/>
      <c r="BO21" s="13">
        <f t="shared" si="11"/>
        <v>2011</v>
      </c>
      <c r="BP21" s="85">
        <f t="shared" si="12"/>
        <v>6.5331624283277359</v>
      </c>
      <c r="BQ21" s="86">
        <f t="shared" si="18"/>
        <v>0.19587093920874665</v>
      </c>
      <c r="BR21" s="87">
        <f t="shared" si="13"/>
        <v>1.1304626954951047E-3</v>
      </c>
      <c r="BS21" s="14"/>
      <c r="BT21" s="13"/>
      <c r="BU21" s="13">
        <f t="shared" si="1"/>
        <v>2011</v>
      </c>
      <c r="BV21" s="85">
        <f t="shared" si="1"/>
        <v>6.5331624283277359</v>
      </c>
      <c r="BW21" s="86">
        <f t="shared" si="19"/>
        <v>0.19467547098861149</v>
      </c>
      <c r="BX21" s="86">
        <f t="shared" si="20"/>
        <v>6.5005524640060486E-5</v>
      </c>
      <c r="BY21" s="14"/>
      <c r="BZ21" s="84"/>
      <c r="CA21" s="84"/>
      <c r="CK21" s="84"/>
      <c r="CL21" s="84"/>
      <c r="CM21" s="84"/>
      <c r="CN21" s="84"/>
      <c r="CO21" s="84"/>
      <c r="CP21" s="84"/>
      <c r="CQ21" s="84"/>
      <c r="CR21" s="14"/>
    </row>
    <row r="22" spans="1:96" x14ac:dyDescent="0.25">
      <c r="J22" s="84"/>
      <c r="K22" s="84"/>
      <c r="L22" s="84"/>
      <c r="M22" s="84"/>
      <c r="N22" s="84"/>
      <c r="O22" s="84"/>
      <c r="P22" s="84"/>
      <c r="Q22" s="84"/>
      <c r="R22" s="84"/>
      <c r="S22" s="13">
        <f t="shared" si="14"/>
        <v>2012</v>
      </c>
      <c r="T22" s="85">
        <f t="shared" si="8"/>
        <v>6.5130609540848949</v>
      </c>
      <c r="U22" s="86">
        <f t="shared" si="15"/>
        <v>0.18806112593200991</v>
      </c>
      <c r="V22" s="87">
        <f t="shared" si="9"/>
        <v>-3.279505205766034E-2</v>
      </c>
      <c r="W22" s="14"/>
      <c r="Y22" s="13">
        <f t="shared" si="16"/>
        <v>2012</v>
      </c>
      <c r="Z22" s="86">
        <f t="shared" si="16"/>
        <v>6.5130609540848949</v>
      </c>
      <c r="AA22" s="86">
        <f t="shared" si="17"/>
        <v>0.18656658613917113</v>
      </c>
      <c r="AB22" s="87">
        <f t="shared" si="10"/>
        <v>-3.4289591850499124E-2</v>
      </c>
      <c r="AC22" s="84"/>
      <c r="AD22" s="84"/>
      <c r="AN22" s="84"/>
      <c r="AO22" s="84"/>
      <c r="AP22" s="84"/>
      <c r="AQ22" s="84"/>
      <c r="AR22" s="84"/>
      <c r="AS22" s="84"/>
      <c r="AT22" s="84"/>
      <c r="AU22" s="14"/>
      <c r="BF22" s="84"/>
      <c r="BG22" s="84"/>
      <c r="BH22" s="84"/>
      <c r="BI22" s="84"/>
      <c r="BJ22" s="84"/>
      <c r="BK22" s="84"/>
      <c r="BL22" s="84"/>
      <c r="BM22" s="84"/>
      <c r="BN22" s="84"/>
      <c r="BO22" s="13">
        <f t="shared" si="11"/>
        <v>2012</v>
      </c>
      <c r="BP22" s="85">
        <f t="shared" si="12"/>
        <v>6.5130609540848949</v>
      </c>
      <c r="BQ22" s="86">
        <f t="shared" si="18"/>
        <v>0.19607448482344136</v>
      </c>
      <c r="BR22" s="87">
        <f t="shared" si="13"/>
        <v>-2.4781693166228885E-2</v>
      </c>
      <c r="BS22" s="14"/>
      <c r="BT22" s="13"/>
      <c r="BU22" s="13">
        <f t="shared" si="1"/>
        <v>2012</v>
      </c>
      <c r="BV22" s="85">
        <f t="shared" si="1"/>
        <v>6.5130609540848949</v>
      </c>
      <c r="BW22" s="86">
        <f t="shared" si="19"/>
        <v>0.19486589501613699</v>
      </c>
      <c r="BX22" s="86">
        <f t="shared" si="20"/>
        <v>2.5990282973533257E-2</v>
      </c>
      <c r="BY22" s="14"/>
      <c r="BZ22" s="84"/>
      <c r="CA22" s="84"/>
      <c r="CK22" s="84"/>
      <c r="CL22" s="84"/>
      <c r="CM22" s="84"/>
      <c r="CN22" s="84"/>
      <c r="CO22" s="84"/>
      <c r="CP22" s="84"/>
      <c r="CQ22" s="84"/>
      <c r="CR22" s="14"/>
    </row>
    <row r="23" spans="1:96" x14ac:dyDescent="0.25">
      <c r="A23" t="s">
        <v>82</v>
      </c>
      <c r="F23" t="s">
        <v>83</v>
      </c>
      <c r="J23" s="84"/>
      <c r="K23" s="84"/>
      <c r="L23" s="84"/>
      <c r="M23" s="84"/>
      <c r="N23" s="84"/>
      <c r="O23" s="84"/>
      <c r="P23" s="84"/>
      <c r="Q23" s="84"/>
      <c r="R23" s="84"/>
      <c r="S23" s="13">
        <f t="shared" si="14"/>
        <v>2013</v>
      </c>
      <c r="T23" s="85">
        <f t="shared" si="8"/>
        <v>3.3707164853451541</v>
      </c>
      <c r="U23" s="86">
        <f t="shared" si="15"/>
        <v>0.20859389423147834</v>
      </c>
      <c r="V23" s="87">
        <f t="shared" si="9"/>
        <v>7.147075637382877E-2</v>
      </c>
      <c r="W23" s="14"/>
      <c r="Y23" s="13">
        <f t="shared" si="16"/>
        <v>2013</v>
      </c>
      <c r="Z23" s="86">
        <f t="shared" si="16"/>
        <v>3.3707164853451541</v>
      </c>
      <c r="AA23" s="86">
        <f t="shared" si="17"/>
        <v>0.20481159440524879</v>
      </c>
      <c r="AB23" s="87">
        <f t="shared" si="10"/>
        <v>6.7688456547599224E-2</v>
      </c>
      <c r="AC23" s="84"/>
      <c r="AD23" s="84"/>
      <c r="AE23" t="s">
        <v>82</v>
      </c>
      <c r="AJ23" t="s">
        <v>83</v>
      </c>
      <c r="AN23" s="84"/>
      <c r="AO23" s="84"/>
      <c r="AP23" s="84"/>
      <c r="AQ23" s="84"/>
      <c r="AR23" s="84"/>
      <c r="AS23" s="84"/>
      <c r="AT23" s="84"/>
      <c r="AU23" s="14"/>
      <c r="AW23" t="s">
        <v>82</v>
      </c>
      <c r="BB23" t="s">
        <v>83</v>
      </c>
      <c r="BF23" s="84"/>
      <c r="BG23" s="84"/>
      <c r="BH23" s="84"/>
      <c r="BI23" s="84"/>
      <c r="BJ23" s="84"/>
      <c r="BK23" s="84"/>
      <c r="BL23" s="84"/>
      <c r="BM23" s="84"/>
      <c r="BN23" s="84"/>
      <c r="BO23" s="13">
        <f t="shared" si="11"/>
        <v>2014</v>
      </c>
      <c r="BP23" s="85">
        <f t="shared" si="12"/>
        <v>3.3707164853451541</v>
      </c>
      <c r="BQ23" s="86">
        <f t="shared" si="18"/>
        <v>0.22789356578960018</v>
      </c>
      <c r="BR23" s="87">
        <f t="shared" si="13"/>
        <v>3.2168132747215916E-3</v>
      </c>
      <c r="BS23" s="14"/>
      <c r="BT23" s="13"/>
      <c r="BU23" s="13">
        <f t="shared" si="1"/>
        <v>2014</v>
      </c>
      <c r="BV23" s="85">
        <f t="shared" si="1"/>
        <v>3.3707164853451541</v>
      </c>
      <c r="BW23" s="86">
        <f t="shared" si="19"/>
        <v>0.22704472975262527</v>
      </c>
      <c r="BX23" s="86">
        <f t="shared" si="20"/>
        <v>-2.3679772377466768E-3</v>
      </c>
      <c r="BY23" s="14"/>
      <c r="BZ23" s="84"/>
      <c r="CA23" s="84"/>
      <c r="CB23" t="s">
        <v>82</v>
      </c>
      <c r="CG23" t="s">
        <v>83</v>
      </c>
      <c r="CK23" s="84"/>
      <c r="CL23" s="84"/>
      <c r="CM23" s="84"/>
      <c r="CN23" s="84"/>
      <c r="CO23" s="84"/>
      <c r="CP23" s="84"/>
      <c r="CQ23" s="84"/>
      <c r="CR23" s="14"/>
    </row>
    <row r="24" spans="1:96" ht="15.75" thickBot="1" x14ac:dyDescent="0.3">
      <c r="J24" s="84"/>
      <c r="K24" s="84"/>
      <c r="L24" s="84"/>
      <c r="M24" s="84"/>
      <c r="N24" s="84"/>
      <c r="O24" s="84"/>
      <c r="P24" s="84"/>
      <c r="Q24" s="84"/>
      <c r="R24" s="84"/>
      <c r="S24" s="13">
        <f t="shared" si="14"/>
        <v>2014</v>
      </c>
      <c r="T24" s="85">
        <f t="shared" si="8"/>
        <v>3.5165576323511623</v>
      </c>
      <c r="U24" s="86">
        <f t="shared" si="15"/>
        <v>0.20764093617427207</v>
      </c>
      <c r="V24" s="87">
        <f t="shared" si="9"/>
        <v>-1.7035816340606524E-2</v>
      </c>
      <c r="W24" s="14"/>
      <c r="Y24" s="13">
        <f t="shared" si="16"/>
        <v>2014</v>
      </c>
      <c r="Z24" s="86">
        <f t="shared" si="16"/>
        <v>3.5165576323511623</v>
      </c>
      <c r="AA24" s="86">
        <f t="shared" si="17"/>
        <v>0.20392661494751946</v>
      </c>
      <c r="AB24" s="87">
        <f t="shared" si="10"/>
        <v>-2.0750137567359134E-2</v>
      </c>
      <c r="AC24" s="84"/>
      <c r="AD24" s="84"/>
      <c r="AN24" s="84"/>
      <c r="AO24" s="84"/>
      <c r="AP24" s="84"/>
      <c r="AQ24" s="84"/>
      <c r="AR24" s="84"/>
      <c r="AS24" s="84"/>
      <c r="AT24" s="84"/>
      <c r="AU24" s="14"/>
      <c r="BF24" s="84"/>
      <c r="BG24" s="84"/>
      <c r="BH24" s="84"/>
      <c r="BI24" s="84"/>
      <c r="BJ24" s="84"/>
      <c r="BK24" s="84"/>
      <c r="BL24" s="84"/>
      <c r="BM24" s="84"/>
      <c r="BN24" s="84"/>
      <c r="BO24" s="13">
        <f t="shared" si="11"/>
        <v>2015</v>
      </c>
      <c r="BP24" s="85">
        <f t="shared" si="12"/>
        <v>3.5165576323511623</v>
      </c>
      <c r="BQ24" s="86">
        <f t="shared" si="18"/>
        <v>0.22641679221784636</v>
      </c>
      <c r="BR24" s="87">
        <f t="shared" si="13"/>
        <v>-1.96353019201983E-2</v>
      </c>
      <c r="BS24" s="14"/>
      <c r="BT24" s="13"/>
      <c r="BU24" s="13">
        <f t="shared" si="1"/>
        <v>2015</v>
      </c>
      <c r="BV24" s="85">
        <f t="shared" si="1"/>
        <v>3.5165576323511623</v>
      </c>
      <c r="BW24" s="86">
        <f t="shared" si="19"/>
        <v>0.22543992429210497</v>
      </c>
      <c r="BX24" s="86">
        <f t="shared" si="20"/>
        <v>2.0612169845939693E-2</v>
      </c>
      <c r="BY24" s="14"/>
      <c r="BZ24" s="84"/>
      <c r="CA24" s="84"/>
      <c r="CK24" s="84"/>
      <c r="CL24" s="84"/>
      <c r="CM24" s="84"/>
      <c r="CN24" s="84"/>
      <c r="CO24" s="84"/>
      <c r="CP24" s="84"/>
      <c r="CQ24" s="84"/>
      <c r="CR24" s="14"/>
    </row>
    <row r="25" spans="1:96" x14ac:dyDescent="0.25">
      <c r="A25" s="20" t="s">
        <v>84</v>
      </c>
      <c r="B25" s="20" t="s">
        <v>85</v>
      </c>
      <c r="C25" s="20" t="s">
        <v>86</v>
      </c>
      <c r="D25" s="20" t="s">
        <v>87</v>
      </c>
      <c r="F25" s="20" t="s">
        <v>88</v>
      </c>
      <c r="G25" s="20" t="s">
        <v>57</v>
      </c>
      <c r="J25" s="84"/>
      <c r="K25" s="84"/>
      <c r="L25" s="84"/>
      <c r="M25" s="84"/>
      <c r="N25" s="84"/>
      <c r="O25" s="84"/>
      <c r="P25" s="84"/>
      <c r="Q25" s="84"/>
      <c r="R25" s="84"/>
      <c r="S25" s="13">
        <f t="shared" si="14"/>
        <v>2015</v>
      </c>
      <c r="T25" s="85">
        <f t="shared" si="8"/>
        <v>1.3502089020902355</v>
      </c>
      <c r="U25" s="86">
        <f t="shared" si="15"/>
        <v>0.22179633415078184</v>
      </c>
      <c r="V25" s="87">
        <f t="shared" si="9"/>
        <v>-2.4255759987262815E-2</v>
      </c>
      <c r="W25" s="14"/>
      <c r="Y25" s="13">
        <f t="shared" si="16"/>
        <v>2015</v>
      </c>
      <c r="Z25" s="86">
        <f t="shared" si="16"/>
        <v>1.3502089020902355</v>
      </c>
      <c r="AA25" s="86">
        <f t="shared" si="17"/>
        <v>0.21747486750022957</v>
      </c>
      <c r="AB25" s="87">
        <f t="shared" si="10"/>
        <v>-2.857722663781509E-2</v>
      </c>
      <c r="AC25" s="84"/>
      <c r="AD25" s="84"/>
      <c r="AE25" s="20" t="s">
        <v>84</v>
      </c>
      <c r="AF25" s="20" t="s">
        <v>85</v>
      </c>
      <c r="AG25" s="20" t="s">
        <v>86</v>
      </c>
      <c r="AH25" s="20" t="s">
        <v>87</v>
      </c>
      <c r="AJ25" s="20" t="s">
        <v>88</v>
      </c>
      <c r="AK25" s="20" t="s">
        <v>57</v>
      </c>
      <c r="AN25" s="84"/>
      <c r="AO25" s="84"/>
      <c r="AP25" s="84"/>
      <c r="AQ25" s="84"/>
      <c r="AR25" s="84"/>
      <c r="AS25" s="84"/>
      <c r="AT25" s="84"/>
      <c r="AU25" s="14"/>
      <c r="AW25" s="20" t="s">
        <v>84</v>
      </c>
      <c r="AX25" s="20" t="s">
        <v>85</v>
      </c>
      <c r="AY25" s="20" t="s">
        <v>86</v>
      </c>
      <c r="AZ25" s="20" t="s">
        <v>87</v>
      </c>
      <c r="BB25" s="20" t="s">
        <v>88</v>
      </c>
      <c r="BC25" s="20" t="s">
        <v>57</v>
      </c>
      <c r="BF25" s="84"/>
      <c r="BG25" s="84"/>
      <c r="BH25" s="84"/>
      <c r="BI25" s="84"/>
      <c r="BJ25" s="84"/>
      <c r="BK25" s="84"/>
      <c r="BL25" s="84"/>
      <c r="BM25" s="84"/>
      <c r="BN25" s="84"/>
      <c r="BO25" s="13">
        <f t="shared" si="11"/>
        <v>2016</v>
      </c>
      <c r="BP25" s="85">
        <f t="shared" si="12"/>
        <v>1.3502089020902355</v>
      </c>
      <c r="BQ25" s="86">
        <f t="shared" si="18"/>
        <v>0.24835303324260996</v>
      </c>
      <c r="BR25" s="87">
        <f t="shared" si="13"/>
        <v>1.2441155793234265E-2</v>
      </c>
      <c r="BS25" s="14"/>
      <c r="BT25" s="13"/>
      <c r="BU25" s="13">
        <f t="shared" si="1"/>
        <v>2016</v>
      </c>
      <c r="BV25" s="85">
        <f t="shared" si="1"/>
        <v>1.3502089020902355</v>
      </c>
      <c r="BW25" s="86">
        <f t="shared" si="19"/>
        <v>0.25049006669696178</v>
      </c>
      <c r="BX25" s="86">
        <f t="shared" si="20"/>
        <v>-1.4578189247586082E-2</v>
      </c>
      <c r="BY25" s="14"/>
      <c r="BZ25" s="84"/>
      <c r="CA25" s="84"/>
      <c r="CB25" s="20" t="s">
        <v>84</v>
      </c>
      <c r="CC25" s="20" t="s">
        <v>85</v>
      </c>
      <c r="CD25" s="20" t="s">
        <v>86</v>
      </c>
      <c r="CE25" s="20" t="s">
        <v>87</v>
      </c>
      <c r="CG25" s="20" t="s">
        <v>88</v>
      </c>
      <c r="CH25" s="20" t="s">
        <v>57</v>
      </c>
      <c r="CK25" s="84"/>
      <c r="CL25" s="84"/>
      <c r="CM25" s="84"/>
      <c r="CN25" s="84"/>
      <c r="CO25" s="84"/>
      <c r="CP25" s="84"/>
      <c r="CQ25" s="84"/>
      <c r="CR25" s="14"/>
    </row>
    <row r="26" spans="1:96" x14ac:dyDescent="0.25">
      <c r="A26" s="18">
        <v>1</v>
      </c>
      <c r="B26" s="18">
        <v>0.18546999349682142</v>
      </c>
      <c r="C26" s="18">
        <v>-7.1661864858904023E-3</v>
      </c>
      <c r="D26" s="18">
        <v>-0.22237046385955964</v>
      </c>
      <c r="F26" s="18">
        <v>6.25</v>
      </c>
      <c r="G26" s="18">
        <v>0.13712313785764957</v>
      </c>
      <c r="J26" s="84"/>
      <c r="K26" s="84"/>
      <c r="L26" s="84"/>
      <c r="M26" s="84"/>
      <c r="N26" s="84"/>
      <c r="O26" s="84"/>
      <c r="P26" s="84"/>
      <c r="Q26" s="84"/>
      <c r="R26" s="84"/>
      <c r="S26" s="13">
        <f t="shared" si="14"/>
        <v>2016</v>
      </c>
      <c r="T26" s="85">
        <f t="shared" si="8"/>
        <v>0.13805988103662301</v>
      </c>
      <c r="U26" s="86">
        <f t="shared" si="15"/>
        <v>0.22971678184240718</v>
      </c>
      <c r="V26" s="87">
        <f t="shared" si="9"/>
        <v>-6.1950956069685148E-3</v>
      </c>
      <c r="W26" s="14"/>
      <c r="Y26" s="13">
        <f t="shared" si="16"/>
        <v>2016</v>
      </c>
      <c r="Z26" s="86">
        <f t="shared" si="16"/>
        <v>0.13805988103662301</v>
      </c>
      <c r="AA26" s="86">
        <f t="shared" si="17"/>
        <v>0.22544457611316315</v>
      </c>
      <c r="AB26" s="87">
        <f t="shared" si="10"/>
        <v>-1.0467301336212542E-2</v>
      </c>
      <c r="AC26" s="84"/>
      <c r="AD26" s="84"/>
      <c r="AE26" s="18">
        <v>1</v>
      </c>
      <c r="AF26" s="18">
        <v>-1.6907413558547197</v>
      </c>
      <c r="AG26" s="18">
        <v>-3.3525046770445543E-2</v>
      </c>
      <c r="AH26" s="18">
        <v>-0.18867355437588196</v>
      </c>
      <c r="AJ26" s="18">
        <v>6.25</v>
      </c>
      <c r="AK26" s="18">
        <v>-1.9868759403684704</v>
      </c>
      <c r="AN26" s="84"/>
      <c r="AO26" s="84"/>
      <c r="AP26" s="84"/>
      <c r="AQ26" s="84"/>
      <c r="AR26" s="84"/>
      <c r="AS26" s="84"/>
      <c r="AT26" s="84"/>
      <c r="AU26" s="14"/>
      <c r="AW26" s="18">
        <v>1</v>
      </c>
      <c r="AX26" s="18">
        <v>0.19205907630439439</v>
      </c>
      <c r="AY26" s="18">
        <v>-1.3755269293463379E-2</v>
      </c>
      <c r="AZ26" s="18">
        <v>-0.85643169105545658</v>
      </c>
      <c r="BB26" s="18">
        <v>7.1428571428571432</v>
      </c>
      <c r="BC26" s="18">
        <v>0.17488367020503126</v>
      </c>
      <c r="BF26" s="84"/>
      <c r="BG26" s="84"/>
      <c r="BH26" s="84"/>
      <c r="BI26" s="84"/>
      <c r="BJ26" s="84"/>
      <c r="BK26" s="84"/>
      <c r="BL26" s="84"/>
      <c r="BM26" s="84"/>
      <c r="BN26" s="84"/>
      <c r="BO26" s="13">
        <v>2030</v>
      </c>
      <c r="BP26" s="85">
        <f>T27</f>
        <v>0.82501871914988911</v>
      </c>
      <c r="BQ26" s="86">
        <f>$BQ$16+BP26*$BQ$17</f>
        <v>0.25367105904145332</v>
      </c>
      <c r="BR26" s="14"/>
      <c r="BS26" s="14"/>
      <c r="BT26" s="13"/>
      <c r="BU26" s="13">
        <f t="shared" si="1"/>
        <v>2030</v>
      </c>
      <c r="BV26" s="86">
        <f t="shared" si="1"/>
        <v>0.82501871914988911</v>
      </c>
      <c r="BW26" s="86">
        <f t="shared" si="19"/>
        <v>0.25697097657529044</v>
      </c>
      <c r="BX26" s="84"/>
      <c r="BY26" s="14"/>
      <c r="BZ26" s="84"/>
      <c r="CA26" s="84"/>
      <c r="CB26" s="18">
        <v>1</v>
      </c>
      <c r="CC26" s="18">
        <v>-1.6547307414510317</v>
      </c>
      <c r="CD26" s="18">
        <v>-6.9535661174133567E-2</v>
      </c>
      <c r="CE26" s="18">
        <v>-0.88304125584522308</v>
      </c>
      <c r="CG26" s="18">
        <v>7.1428571428571432</v>
      </c>
      <c r="CH26" s="18">
        <v>-1.743634267782874</v>
      </c>
      <c r="CK26" s="84"/>
      <c r="CL26" s="84"/>
      <c r="CM26" s="84"/>
      <c r="CN26" s="84"/>
      <c r="CO26" s="84"/>
      <c r="CP26" s="84"/>
      <c r="CQ26" s="84"/>
      <c r="CR26" s="14"/>
    </row>
    <row r="27" spans="1:96" ht="15.75" thickBot="1" x14ac:dyDescent="0.3">
      <c r="A27" s="18">
        <v>2</v>
      </c>
      <c r="B27" s="18">
        <v>0.18333914936272411</v>
      </c>
      <c r="C27" s="18">
        <v>-8.4554791576928467E-3</v>
      </c>
      <c r="D27" s="18">
        <v>-0.26237788064168344</v>
      </c>
      <c r="F27" s="18">
        <v>18.75</v>
      </c>
      <c r="G27" s="18">
        <v>0.17488367020503126</v>
      </c>
      <c r="J27" s="84"/>
      <c r="K27" s="84"/>
      <c r="L27" s="84"/>
      <c r="M27" s="84"/>
      <c r="N27" s="84"/>
      <c r="O27" s="84"/>
      <c r="P27" s="84"/>
      <c r="Q27" s="84"/>
      <c r="R27" s="84"/>
      <c r="S27" s="13">
        <v>2030</v>
      </c>
      <c r="T27" s="85">
        <f>Cinza!AW21/10^6</f>
        <v>0.82501871914988911</v>
      </c>
      <c r="U27" s="86">
        <f t="shared" si="15"/>
        <v>0.22522804205128277</v>
      </c>
      <c r="V27" s="14"/>
      <c r="W27" s="14"/>
      <c r="Y27" s="13">
        <f t="shared" si="16"/>
        <v>2030</v>
      </c>
      <c r="Z27" s="86">
        <f t="shared" si="16"/>
        <v>0.82501871914988911</v>
      </c>
      <c r="AA27" s="86">
        <f t="shared" si="17"/>
        <v>0.22089273171628576</v>
      </c>
      <c r="AB27" s="14"/>
      <c r="AC27" s="84"/>
      <c r="AD27" s="84"/>
      <c r="AE27" s="18">
        <v>2</v>
      </c>
      <c r="AF27" s="18">
        <v>-1.7004240569009619</v>
      </c>
      <c r="AG27" s="18">
        <v>-4.3210210881912126E-2</v>
      </c>
      <c r="AH27" s="18">
        <v>-0.24318009541477598</v>
      </c>
      <c r="AJ27" s="18">
        <v>18.75</v>
      </c>
      <c r="AK27" s="18">
        <v>-1.743634267782874</v>
      </c>
      <c r="AN27" s="84"/>
      <c r="AO27" s="84"/>
      <c r="AP27" s="84"/>
      <c r="AQ27" s="84"/>
      <c r="AR27" s="84"/>
      <c r="AS27" s="84"/>
      <c r="AT27" s="84"/>
      <c r="AU27" s="14"/>
      <c r="AW27" s="18">
        <v>2</v>
      </c>
      <c r="AX27" s="18">
        <v>0.18875696423454447</v>
      </c>
      <c r="AY27" s="18">
        <v>-1.3873294029513206E-2</v>
      </c>
      <c r="AZ27" s="18">
        <v>-0.86378015673250164</v>
      </c>
      <c r="BB27" s="18">
        <v>21.428571428571431</v>
      </c>
      <c r="BC27" s="18">
        <v>0.17830380701093101</v>
      </c>
      <c r="BF27" s="84"/>
      <c r="BG27" s="84"/>
      <c r="BH27" s="84"/>
      <c r="BI27" s="84"/>
      <c r="BJ27" s="84"/>
      <c r="BK27" s="84"/>
      <c r="BL27" s="84"/>
      <c r="BM27" s="84"/>
      <c r="BN27" s="84"/>
      <c r="BO27" s="88">
        <v>2050</v>
      </c>
      <c r="BP27" s="91">
        <f>T28</f>
        <v>0.49094271201952638</v>
      </c>
      <c r="BQ27" s="90">
        <f>$BQ$16+BP27*$BQ$17</f>
        <v>0.25705388088847869</v>
      </c>
      <c r="BR27" s="71"/>
      <c r="BS27" s="14"/>
      <c r="BT27" s="13"/>
      <c r="BU27" s="88">
        <f t="shared" si="1"/>
        <v>2050</v>
      </c>
      <c r="BV27" s="90">
        <f t="shared" si="1"/>
        <v>0.49094271201952638</v>
      </c>
      <c r="BW27" s="86">
        <f t="shared" si="19"/>
        <v>0.26118049833164347</v>
      </c>
      <c r="BX27" s="89"/>
      <c r="BY27" s="71"/>
      <c r="BZ27" s="84"/>
      <c r="CA27" s="84"/>
      <c r="CB27" s="18">
        <v>2</v>
      </c>
      <c r="CC27" s="18">
        <v>-1.6705916569829395</v>
      </c>
      <c r="CD27" s="18">
        <v>-7.304261079993446E-2</v>
      </c>
      <c r="CE27" s="18">
        <v>-0.92757640729791568</v>
      </c>
      <c r="CG27" s="18">
        <v>21.428571428571431</v>
      </c>
      <c r="CH27" s="18">
        <v>-1.7242664026251653</v>
      </c>
      <c r="CK27" s="84"/>
      <c r="CL27" s="84"/>
      <c r="CM27" s="84"/>
      <c r="CN27" s="84"/>
      <c r="CO27" s="84"/>
      <c r="CP27" s="84"/>
      <c r="CQ27" s="84"/>
      <c r="CR27" s="14"/>
    </row>
    <row r="28" spans="1:96" ht="15.75" thickBot="1" x14ac:dyDescent="0.3">
      <c r="A28" s="18">
        <v>3</v>
      </c>
      <c r="B28" s="18">
        <v>0.18792977848833786</v>
      </c>
      <c r="C28" s="18">
        <v>6.8106980249136861E-3</v>
      </c>
      <c r="D28" s="18">
        <v>0.21133947351068214</v>
      </c>
      <c r="F28" s="18">
        <v>31.25</v>
      </c>
      <c r="G28" s="18">
        <v>0.17830380701093101</v>
      </c>
      <c r="J28" s="84"/>
      <c r="K28" s="84"/>
      <c r="L28" s="84"/>
      <c r="M28" s="84"/>
      <c r="N28" s="84"/>
      <c r="O28" s="84"/>
      <c r="P28" s="84"/>
      <c r="Q28" s="84"/>
      <c r="R28" s="84"/>
      <c r="S28" s="88">
        <v>2050</v>
      </c>
      <c r="T28" s="91">
        <f>Cinza!AW22/10^6</f>
        <v>0.49094271201952638</v>
      </c>
      <c r="U28" s="90">
        <f t="shared" si="15"/>
        <v>0.22741096798987995</v>
      </c>
      <c r="V28" s="71"/>
      <c r="W28" s="14"/>
      <c r="Y28" s="88">
        <f t="shared" si="16"/>
        <v>2050</v>
      </c>
      <c r="Z28" s="90">
        <f t="shared" si="16"/>
        <v>0.49094271201952638</v>
      </c>
      <c r="AA28" s="90">
        <f t="shared" si="17"/>
        <v>0.22309475045489313</v>
      </c>
      <c r="AB28" s="71"/>
      <c r="AC28" s="84"/>
      <c r="AD28" s="84"/>
      <c r="AE28" s="18">
        <v>3</v>
      </c>
      <c r="AF28" s="18">
        <v>-1.6795639251220975</v>
      </c>
      <c r="AG28" s="18">
        <v>4.3476428607837514E-2</v>
      </c>
      <c r="AH28" s="18">
        <v>0.24467832582537413</v>
      </c>
      <c r="AJ28" s="18">
        <v>31.25</v>
      </c>
      <c r="AK28" s="18">
        <v>-1.7242664026251653</v>
      </c>
      <c r="AN28" s="84"/>
      <c r="AO28" s="84"/>
      <c r="AP28" s="84"/>
      <c r="AQ28" s="84"/>
      <c r="AR28" s="84"/>
      <c r="AS28" s="84"/>
      <c r="AT28" s="84"/>
      <c r="AU28" s="14"/>
      <c r="AW28" s="18">
        <v>3</v>
      </c>
      <c r="AX28" s="18">
        <v>0.19587093920874665</v>
      </c>
      <c r="AY28" s="18">
        <v>-1.1304626954951047E-3</v>
      </c>
      <c r="AZ28" s="18">
        <v>-7.0384959924998491E-2</v>
      </c>
      <c r="BB28" s="18">
        <v>35.714285714285715</v>
      </c>
      <c r="BC28" s="18">
        <v>0.19474047651325155</v>
      </c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14"/>
      <c r="BT28" s="13"/>
      <c r="BU28" s="84"/>
      <c r="BV28" s="84"/>
      <c r="BW28" s="84"/>
      <c r="BX28" s="84"/>
      <c r="BY28" s="84"/>
      <c r="BZ28" s="84"/>
      <c r="CA28" s="84"/>
      <c r="CB28" s="18">
        <v>3</v>
      </c>
      <c r="CC28" s="18">
        <v>-1.636421358163537</v>
      </c>
      <c r="CD28" s="18">
        <v>3.3386164927695638E-4</v>
      </c>
      <c r="CE28" s="18">
        <v>4.2397469884955684E-3</v>
      </c>
      <c r="CG28" s="18">
        <v>35.714285714285715</v>
      </c>
      <c r="CH28" s="18">
        <v>-1.63608749651426</v>
      </c>
      <c r="CK28" s="84"/>
      <c r="CL28" s="84"/>
      <c r="CM28" s="84"/>
      <c r="CN28" s="84"/>
      <c r="CO28" s="84"/>
      <c r="CP28" s="84"/>
      <c r="CQ28" s="84"/>
      <c r="CR28" s="14"/>
    </row>
    <row r="29" spans="1:96" x14ac:dyDescent="0.25">
      <c r="A29" s="18">
        <v>4</v>
      </c>
      <c r="B29" s="18">
        <v>0.18806112593200991</v>
      </c>
      <c r="C29" s="18">
        <v>3.279505205766034E-2</v>
      </c>
      <c r="D29" s="18">
        <v>1.0176473850797674</v>
      </c>
      <c r="F29" s="18">
        <v>43.75</v>
      </c>
      <c r="G29" s="18">
        <v>0.19474047651325155</v>
      </c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14"/>
      <c r="Y29" s="13"/>
      <c r="Z29" s="84"/>
      <c r="AA29" s="84"/>
      <c r="AB29" s="84"/>
      <c r="AC29" s="84"/>
      <c r="AD29" s="84"/>
      <c r="AE29" s="18">
        <v>4</v>
      </c>
      <c r="AF29" s="18">
        <v>-1.6789670733815532</v>
      </c>
      <c r="AG29" s="18">
        <v>0.16872350574175354</v>
      </c>
      <c r="AH29" s="18">
        <v>0.94954866888118905</v>
      </c>
      <c r="AJ29" s="18">
        <v>43.75</v>
      </c>
      <c r="AK29" s="18">
        <v>-1.63608749651426</v>
      </c>
      <c r="AN29" s="84"/>
      <c r="AO29" s="84"/>
      <c r="AP29" s="84"/>
      <c r="AQ29" s="84"/>
      <c r="AR29" s="84"/>
      <c r="AS29" s="84"/>
      <c r="AT29" s="84"/>
      <c r="AU29" s="14"/>
      <c r="AW29" s="18">
        <v>4</v>
      </c>
      <c r="AX29" s="18">
        <v>0.19607448482344136</v>
      </c>
      <c r="AY29" s="18">
        <v>2.4781693166228885E-2</v>
      </c>
      <c r="AZ29" s="18">
        <v>1.5429597874653462</v>
      </c>
      <c r="BB29" s="18">
        <v>50.000000000000007</v>
      </c>
      <c r="BC29" s="18">
        <v>0.22085617798967025</v>
      </c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14"/>
      <c r="BT29" s="13"/>
      <c r="BU29" s="84"/>
      <c r="BV29" s="84"/>
      <c r="BW29" s="84"/>
      <c r="BX29" s="84"/>
      <c r="BY29" s="84"/>
      <c r="BZ29" s="84"/>
      <c r="CA29" s="84"/>
      <c r="CB29" s="18">
        <v>4</v>
      </c>
      <c r="CC29" s="18">
        <v>-1.6354436748707619</v>
      </c>
      <c r="CD29" s="18">
        <v>0.12520010723096231</v>
      </c>
      <c r="CE29" s="18">
        <v>1.5899303760745915</v>
      </c>
      <c r="CG29" s="18">
        <v>50.000000000000007</v>
      </c>
      <c r="CH29" s="18">
        <v>-1.5102435676397996</v>
      </c>
      <c r="CK29" s="84"/>
      <c r="CL29" s="84"/>
      <c r="CM29" s="84"/>
      <c r="CN29" s="84"/>
      <c r="CO29" s="84"/>
      <c r="CP29" s="84"/>
      <c r="CQ29" s="84"/>
      <c r="CR29" s="14"/>
    </row>
    <row r="30" spans="1:96" x14ac:dyDescent="0.25">
      <c r="A30" s="18">
        <v>5</v>
      </c>
      <c r="B30" s="18">
        <v>0.20859389423147834</v>
      </c>
      <c r="C30" s="18">
        <v>-7.147075637382877E-2</v>
      </c>
      <c r="D30" s="18">
        <v>-2.2177744437063964</v>
      </c>
      <c r="F30" s="18">
        <v>56.25</v>
      </c>
      <c r="G30" s="18">
        <v>0.22085617798967025</v>
      </c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14"/>
      <c r="Y30" s="13"/>
      <c r="Z30" s="84"/>
      <c r="AA30" s="84"/>
      <c r="AB30" s="84"/>
      <c r="AC30" s="84"/>
      <c r="AD30" s="84"/>
      <c r="AE30" s="18">
        <v>5</v>
      </c>
      <c r="AF30" s="18">
        <v>-1.5856647741123784</v>
      </c>
      <c r="AG30" s="18">
        <v>-0.40121116625609199</v>
      </c>
      <c r="AH30" s="18">
        <v>-2.2579517132713542</v>
      </c>
      <c r="AJ30" s="18">
        <v>56.25</v>
      </c>
      <c r="AK30" s="18">
        <v>-1.5102435676397996</v>
      </c>
      <c r="AN30" s="84"/>
      <c r="AO30" s="84"/>
      <c r="AP30" s="84"/>
      <c r="AQ30" s="84"/>
      <c r="AR30" s="84"/>
      <c r="AS30" s="84"/>
      <c r="AT30" s="84"/>
      <c r="AU30" s="14"/>
      <c r="AW30" s="18">
        <v>5</v>
      </c>
      <c r="AX30" s="18">
        <v>0.22789356578960018</v>
      </c>
      <c r="AY30" s="18">
        <v>-3.2168132747215916E-3</v>
      </c>
      <c r="AZ30" s="18">
        <v>-0.20028548870276527</v>
      </c>
      <c r="BB30" s="18">
        <v>64.285714285714292</v>
      </c>
      <c r="BC30" s="18">
        <v>0.22467675251487859</v>
      </c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14"/>
      <c r="BT30" s="13"/>
      <c r="BU30" s="84"/>
      <c r="BV30" s="84"/>
      <c r="BW30" s="84"/>
      <c r="BX30" s="84"/>
      <c r="BY30" s="84"/>
      <c r="BZ30" s="84"/>
      <c r="CA30" s="84"/>
      <c r="CB30" s="18">
        <v>5</v>
      </c>
      <c r="CC30" s="18">
        <v>-1.4826082335436239</v>
      </c>
      <c r="CD30" s="18">
        <v>-1.0484331702494298E-2</v>
      </c>
      <c r="CE30" s="18">
        <v>-0.13314171860801047</v>
      </c>
      <c r="CG30" s="18">
        <v>64.285714285714292</v>
      </c>
      <c r="CH30" s="18">
        <v>-1.4930925652461182</v>
      </c>
      <c r="CK30" s="84"/>
      <c r="CL30" s="84"/>
      <c r="CM30" s="84"/>
      <c r="CN30" s="84"/>
      <c r="CO30" s="84"/>
      <c r="CP30" s="84"/>
      <c r="CQ30" s="84"/>
      <c r="CR30" s="14"/>
    </row>
    <row r="31" spans="1:96" x14ac:dyDescent="0.25">
      <c r="A31" s="18">
        <v>6</v>
      </c>
      <c r="B31" s="18">
        <v>0.20764093617427207</v>
      </c>
      <c r="C31" s="18">
        <v>1.7035816340606524E-2</v>
      </c>
      <c r="D31" s="18">
        <v>0.52863017022313019</v>
      </c>
      <c r="F31" s="18">
        <v>68.75</v>
      </c>
      <c r="G31" s="18">
        <v>0.22467675251487859</v>
      </c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14"/>
      <c r="Y31" s="13"/>
      <c r="Z31" s="84"/>
      <c r="AA31" s="84"/>
      <c r="AB31" s="84"/>
      <c r="AC31" s="84"/>
      <c r="AD31" s="84"/>
      <c r="AE31" s="18">
        <v>6</v>
      </c>
      <c r="AF31" s="18">
        <v>-1.5899950805059264</v>
      </c>
      <c r="AG31" s="18">
        <v>9.6902515259808197E-2</v>
      </c>
      <c r="AH31" s="18">
        <v>0.54535172186989245</v>
      </c>
      <c r="AJ31" s="18">
        <v>68.75</v>
      </c>
      <c r="AK31" s="18">
        <v>-1.4930925652461182</v>
      </c>
      <c r="AN31" s="84"/>
      <c r="AO31" s="84"/>
      <c r="AP31" s="84"/>
      <c r="AQ31" s="84"/>
      <c r="AR31" s="84"/>
      <c r="AS31" s="84"/>
      <c r="AT31" s="84"/>
      <c r="AU31" s="14"/>
      <c r="AW31" s="18">
        <v>6</v>
      </c>
      <c r="AX31" s="18">
        <v>0.22641679221784636</v>
      </c>
      <c r="AY31" s="18">
        <v>1.96353019201983E-2</v>
      </c>
      <c r="AZ31" s="18">
        <v>1.2225347587990247</v>
      </c>
      <c r="BB31" s="18">
        <v>78.571428571428569</v>
      </c>
      <c r="BC31" s="18">
        <v>0.2359118774493757</v>
      </c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14"/>
      <c r="BT31" s="13"/>
      <c r="BU31" s="84"/>
      <c r="BV31" s="84"/>
      <c r="BW31" s="84"/>
      <c r="BX31" s="84"/>
      <c r="BY31" s="84"/>
      <c r="BZ31" s="84"/>
      <c r="CA31" s="84"/>
      <c r="CB31" s="18">
        <v>6</v>
      </c>
      <c r="CC31" s="18">
        <v>-1.4897015666546367</v>
      </c>
      <c r="CD31" s="18">
        <v>8.7489565974663952E-2</v>
      </c>
      <c r="CE31" s="18">
        <v>1.1110399312685244</v>
      </c>
      <c r="CG31" s="18">
        <v>78.571428571428569</v>
      </c>
      <c r="CH31" s="18">
        <v>-1.4442969443261429</v>
      </c>
      <c r="CK31" s="84"/>
      <c r="CL31" s="84"/>
      <c r="CM31" s="84"/>
      <c r="CN31" s="84"/>
      <c r="CO31" s="84"/>
      <c r="CP31" s="84"/>
      <c r="CQ31" s="84"/>
      <c r="CR31" s="14"/>
    </row>
    <row r="32" spans="1:96" ht="15.75" thickBot="1" x14ac:dyDescent="0.3">
      <c r="A32" s="18">
        <v>7</v>
      </c>
      <c r="B32" s="18">
        <v>0.22179633415078184</v>
      </c>
      <c r="C32" s="18">
        <v>2.4255759987262815E-2</v>
      </c>
      <c r="D32" s="18">
        <v>0.7526687465158256</v>
      </c>
      <c r="F32" s="18">
        <v>81.25</v>
      </c>
      <c r="G32" s="18">
        <v>0.2359118774493757</v>
      </c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14"/>
      <c r="Y32" s="13"/>
      <c r="Z32" s="84"/>
      <c r="AA32" s="84"/>
      <c r="AB32" s="84"/>
      <c r="AC32" s="84"/>
      <c r="AD32" s="84"/>
      <c r="AE32" s="18">
        <v>7</v>
      </c>
      <c r="AF32" s="18">
        <v>-1.5256719868530955</v>
      </c>
      <c r="AG32" s="18">
        <v>0.1234599861731227</v>
      </c>
      <c r="AH32" s="18">
        <v>0.69481288345330872</v>
      </c>
      <c r="AJ32" s="18">
        <v>81.25</v>
      </c>
      <c r="AK32" s="18">
        <v>-1.4442969443261429</v>
      </c>
      <c r="AN32" s="84"/>
      <c r="AO32" s="84"/>
      <c r="AP32" s="84"/>
      <c r="AQ32" s="84"/>
      <c r="AR32" s="84"/>
      <c r="AS32" s="84"/>
      <c r="AT32" s="84"/>
      <c r="AU32" s="14"/>
      <c r="AW32" s="19">
        <v>7</v>
      </c>
      <c r="AX32" s="19">
        <v>0.24835303324260996</v>
      </c>
      <c r="AY32" s="19">
        <v>-1.2441155793234265E-2</v>
      </c>
      <c r="AZ32" s="19">
        <v>-0.77461224984867139</v>
      </c>
      <c r="BB32" s="19">
        <v>92.857142857142861</v>
      </c>
      <c r="BC32" s="19">
        <v>0.24605209413804466</v>
      </c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14"/>
      <c r="BT32" s="13"/>
      <c r="BU32" s="84"/>
      <c r="BV32" s="84"/>
      <c r="BW32" s="84"/>
      <c r="BX32" s="84"/>
      <c r="BY32" s="84"/>
      <c r="BZ32" s="84"/>
      <c r="CA32" s="84"/>
      <c r="CB32" s="19">
        <v>7</v>
      </c>
      <c r="CC32" s="19">
        <v>-1.3843360131477986</v>
      </c>
      <c r="CD32" s="19">
        <v>-5.9960931178344223E-2</v>
      </c>
      <c r="CE32" s="19">
        <v>-0.76145067258050447</v>
      </c>
      <c r="CG32" s="19">
        <v>92.857142857142861</v>
      </c>
      <c r="CH32" s="19">
        <v>-1.4022120006799728</v>
      </c>
      <c r="CK32" s="84"/>
      <c r="CL32" s="84"/>
      <c r="CM32" s="84"/>
      <c r="CN32" s="84"/>
      <c r="CO32" s="84"/>
      <c r="CP32" s="84"/>
      <c r="CQ32" s="84"/>
      <c r="CR32" s="14"/>
    </row>
    <row r="33" spans="1:96" ht="15.75" thickBot="1" x14ac:dyDescent="0.3">
      <c r="A33" s="19">
        <v>8</v>
      </c>
      <c r="B33" s="19">
        <v>0.22971678184240718</v>
      </c>
      <c r="C33" s="19">
        <v>6.1950956069685148E-3</v>
      </c>
      <c r="D33" s="19">
        <v>0.1922370128782297</v>
      </c>
      <c r="F33" s="19">
        <v>93.75</v>
      </c>
      <c r="G33" s="19">
        <v>0.24605209413804466</v>
      </c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14"/>
      <c r="Y33" s="13"/>
      <c r="Z33" s="84"/>
      <c r="AA33" s="84"/>
      <c r="AB33" s="84"/>
      <c r="AC33" s="84"/>
      <c r="AD33" s="84"/>
      <c r="AE33" s="19">
        <v>8</v>
      </c>
      <c r="AF33" s="19">
        <v>-1.4896809324520675</v>
      </c>
      <c r="AG33" s="19">
        <v>4.538398812592459E-2</v>
      </c>
      <c r="AH33" s="19">
        <v>0.25541376303223029</v>
      </c>
      <c r="AJ33" s="19">
        <v>93.75</v>
      </c>
      <c r="AK33" s="19">
        <v>-1.4022120006799728</v>
      </c>
      <c r="AN33" s="84"/>
      <c r="AO33" s="84"/>
      <c r="AP33" s="84"/>
      <c r="AQ33" s="84"/>
      <c r="AR33" s="84"/>
      <c r="AS33" s="84"/>
      <c r="AT33" s="84"/>
      <c r="AU33" s="14"/>
      <c r="AW33" s="9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14"/>
      <c r="BT33" s="13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14"/>
    </row>
    <row r="34" spans="1:96" x14ac:dyDescent="0.25">
      <c r="A34" s="1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14"/>
      <c r="Y34" s="13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14"/>
      <c r="AW34" s="13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14"/>
      <c r="BT34" s="13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14"/>
    </row>
    <row r="35" spans="1:96" x14ac:dyDescent="0.25">
      <c r="A35" s="1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14"/>
      <c r="Y35" s="13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14"/>
      <c r="AW35" s="13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14"/>
      <c r="BT35" s="13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14"/>
    </row>
    <row r="36" spans="1:96" x14ac:dyDescent="0.25">
      <c r="A36" s="13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14"/>
      <c r="Y36" s="13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14"/>
      <c r="AW36" s="13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14"/>
      <c r="BT36" s="13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14"/>
    </row>
    <row r="37" spans="1:96" ht="15.75" thickBot="1" x14ac:dyDescent="0.3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71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71"/>
      <c r="AW37" s="88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71"/>
      <c r="BT37" s="88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71"/>
    </row>
  </sheetData>
  <mergeCells count="12">
    <mergeCell ref="BV3:BV4"/>
    <mergeCell ref="BW3:BW4"/>
    <mergeCell ref="A1:W1"/>
    <mergeCell ref="Y1:AU1"/>
    <mergeCell ref="AW1:BS1"/>
    <mergeCell ref="BT1:CR1"/>
    <mergeCell ref="T3:T4"/>
    <mergeCell ref="U3:U4"/>
    <mergeCell ref="Z3:Z4"/>
    <mergeCell ref="AA3:AA4"/>
    <mergeCell ref="BP3:BP4"/>
    <mergeCell ref="BQ3:BQ4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7"/>
  <sheetViews>
    <sheetView tabSelected="1" workbookViewId="0">
      <selection activeCell="AH24" sqref="AH24"/>
    </sheetView>
  </sheetViews>
  <sheetFormatPr defaultColWidth="8.85546875" defaultRowHeight="15" x14ac:dyDescent="0.25"/>
  <cols>
    <col min="20" max="20" width="24.85546875" bestFit="1" customWidth="1"/>
    <col min="21" max="21" width="22" bestFit="1" customWidth="1"/>
    <col min="22" max="22" width="8" bestFit="1" customWidth="1"/>
    <col min="26" max="26" width="24.85546875" bestFit="1" customWidth="1"/>
    <col min="27" max="27" width="22" bestFit="1" customWidth="1"/>
    <col min="28" max="28" width="9.28515625" bestFit="1" customWidth="1"/>
    <col min="68" max="68" width="13.7109375" bestFit="1" customWidth="1"/>
    <col min="69" max="69" width="12.7109375" bestFit="1" customWidth="1"/>
    <col min="74" max="74" width="11.7109375" bestFit="1" customWidth="1"/>
    <col min="75" max="75" width="12.7109375" bestFit="1" customWidth="1"/>
  </cols>
  <sheetData>
    <row r="1" spans="1:96" ht="31.5" x14ac:dyDescent="0.5">
      <c r="A1" s="917" t="s">
        <v>54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9"/>
      <c r="Y1" s="920" t="s">
        <v>138</v>
      </c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2"/>
      <c r="AW1" s="917" t="s">
        <v>144</v>
      </c>
      <c r="AX1" s="918"/>
      <c r="AY1" s="918"/>
      <c r="AZ1" s="918"/>
      <c r="BA1" s="918"/>
      <c r="BB1" s="918"/>
      <c r="BC1" s="918"/>
      <c r="BD1" s="918"/>
      <c r="BE1" s="918"/>
      <c r="BF1" s="918"/>
      <c r="BG1" s="918"/>
      <c r="BH1" s="918"/>
      <c r="BI1" s="918"/>
      <c r="BJ1" s="918"/>
      <c r="BK1" s="918"/>
      <c r="BL1" s="918"/>
      <c r="BM1" s="918"/>
      <c r="BN1" s="918"/>
      <c r="BO1" s="918"/>
      <c r="BP1" s="918"/>
      <c r="BQ1" s="918"/>
      <c r="BR1" s="918"/>
      <c r="BS1" s="919"/>
      <c r="BT1" s="920" t="s">
        <v>145</v>
      </c>
      <c r="BU1" s="921"/>
      <c r="BV1" s="921"/>
      <c r="BW1" s="921"/>
      <c r="BX1" s="921"/>
      <c r="BY1" s="921"/>
      <c r="BZ1" s="921"/>
      <c r="CA1" s="921"/>
      <c r="CB1" s="921"/>
      <c r="CC1" s="921"/>
      <c r="CD1" s="921"/>
      <c r="CE1" s="921"/>
      <c r="CF1" s="921"/>
      <c r="CG1" s="921"/>
      <c r="CH1" s="921"/>
      <c r="CI1" s="921"/>
      <c r="CJ1" s="921"/>
      <c r="CK1" s="921"/>
      <c r="CL1" s="921"/>
      <c r="CM1" s="921"/>
      <c r="CN1" s="921"/>
      <c r="CO1" s="921"/>
      <c r="CP1" s="921"/>
      <c r="CQ1" s="921"/>
      <c r="CR1" s="922"/>
    </row>
    <row r="2" spans="1:96" ht="15.75" thickBot="1" x14ac:dyDescent="0.3">
      <c r="A2" s="13" t="s">
        <v>58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14"/>
      <c r="Y2" s="13"/>
      <c r="Z2" s="84"/>
      <c r="AA2" s="84"/>
      <c r="AB2" s="84"/>
      <c r="AC2" s="84"/>
      <c r="AD2" s="84"/>
      <c r="AE2" s="84" t="s">
        <v>58</v>
      </c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14"/>
      <c r="AW2" s="13" t="s">
        <v>58</v>
      </c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14"/>
      <c r="BT2" s="13"/>
      <c r="BU2" s="84"/>
      <c r="BV2" s="84"/>
      <c r="BW2" s="84"/>
      <c r="BX2" s="84"/>
      <c r="BY2" s="84"/>
      <c r="BZ2" s="84"/>
      <c r="CA2" s="84"/>
      <c r="CB2" s="84" t="s">
        <v>58</v>
      </c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14"/>
    </row>
    <row r="3" spans="1:96" ht="15.75" customHeight="1" thickBot="1" x14ac:dyDescent="0.3">
      <c r="A3" s="1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1"/>
      <c r="T3" s="915" t="str">
        <f>Cinza!G9</f>
        <v>CONCENTRAÇÃO kg/m³</v>
      </c>
      <c r="U3" s="915" t="str">
        <f>Cinza!R9</f>
        <v>INVESTIMENTO TOTAL (R$)</v>
      </c>
      <c r="V3" s="83"/>
      <c r="W3" s="14"/>
      <c r="Y3" s="81"/>
      <c r="Z3" s="915" t="str">
        <f>T3</f>
        <v>CONCENTRAÇÃO kg/m³</v>
      </c>
      <c r="AA3" s="915" t="str">
        <f>U3</f>
        <v>INVESTIMENTO TOTAL (R$)</v>
      </c>
      <c r="AB3" s="83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4"/>
      <c r="AW3" s="13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1"/>
      <c r="BP3" s="915" t="str">
        <f>T3</f>
        <v>CONCENTRAÇÃO kg/m³</v>
      </c>
      <c r="BQ3" s="915" t="str">
        <f>U3</f>
        <v>INVESTIMENTO TOTAL (R$)</v>
      </c>
      <c r="BR3" s="83"/>
      <c r="BS3" s="14"/>
      <c r="BT3" s="13"/>
      <c r="BU3" s="81"/>
      <c r="BV3" s="915" t="str">
        <f>BP3</f>
        <v>CONCENTRAÇÃO kg/m³</v>
      </c>
      <c r="BW3" s="915" t="str">
        <f>BQ3</f>
        <v>INVESTIMENTO TOTAL (R$)</v>
      </c>
      <c r="BX3" s="82"/>
      <c r="BY3" s="83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14"/>
    </row>
    <row r="4" spans="1:96" x14ac:dyDescent="0.25">
      <c r="A4" s="92" t="s">
        <v>59</v>
      </c>
      <c r="B4" s="17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13"/>
      <c r="T4" s="916"/>
      <c r="U4" s="916"/>
      <c r="V4" s="14"/>
      <c r="W4" s="14"/>
      <c r="Y4" s="13"/>
      <c r="Z4" s="916"/>
      <c r="AA4" s="916"/>
      <c r="AB4" s="14"/>
      <c r="AC4" s="84"/>
      <c r="AD4" s="84"/>
      <c r="AE4" s="17" t="s">
        <v>59</v>
      </c>
      <c r="AF4" s="17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14"/>
      <c r="AW4" s="92" t="s">
        <v>59</v>
      </c>
      <c r="AX4" s="17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13"/>
      <c r="BP4" s="916"/>
      <c r="BQ4" s="916"/>
      <c r="BR4" s="14"/>
      <c r="BS4" s="14"/>
      <c r="BT4" s="13"/>
      <c r="BU4" s="13"/>
      <c r="BV4" s="916"/>
      <c r="BW4" s="916"/>
      <c r="BX4" s="84"/>
      <c r="BY4" s="14"/>
      <c r="BZ4" s="84"/>
      <c r="CA4" s="84"/>
      <c r="CB4" s="17" t="s">
        <v>59</v>
      </c>
      <c r="CC4" s="17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14"/>
    </row>
    <row r="5" spans="1:96" x14ac:dyDescent="0.25">
      <c r="A5" s="93" t="s">
        <v>60</v>
      </c>
      <c r="B5" s="18">
        <v>0.48596552147152711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13"/>
      <c r="T5" s="84" t="s">
        <v>141</v>
      </c>
      <c r="U5" s="84" t="s">
        <v>140</v>
      </c>
      <c r="V5" s="14"/>
      <c r="W5" s="14"/>
      <c r="Y5" s="13"/>
      <c r="Z5" s="84" t="s">
        <v>143</v>
      </c>
      <c r="AA5" s="84" t="s">
        <v>56</v>
      </c>
      <c r="AB5" s="14"/>
      <c r="AC5" s="84"/>
      <c r="AD5" s="84"/>
      <c r="AE5" s="18" t="s">
        <v>60</v>
      </c>
      <c r="AF5" s="18">
        <v>0.4165920835598112</v>
      </c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14"/>
      <c r="AW5" s="93" t="s">
        <v>60</v>
      </c>
      <c r="AX5" s="18">
        <v>0.85519141417137157</v>
      </c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13"/>
      <c r="BP5" s="84" t="s">
        <v>141</v>
      </c>
      <c r="BQ5" s="84" t="s">
        <v>140</v>
      </c>
      <c r="BR5" s="14"/>
      <c r="BS5" s="14"/>
      <c r="BT5" s="13"/>
      <c r="BU5" s="13"/>
      <c r="BV5" s="84" t="str">
        <f>BP5</f>
        <v>y</v>
      </c>
      <c r="BW5" s="84" t="str">
        <f>BQ5</f>
        <v>x</v>
      </c>
      <c r="BX5" s="84"/>
      <c r="BY5" s="14"/>
      <c r="BZ5" s="84"/>
      <c r="CA5" s="84"/>
      <c r="CB5" s="18" t="s">
        <v>60</v>
      </c>
      <c r="CC5" s="18">
        <v>0.84285376868892437</v>
      </c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14"/>
    </row>
    <row r="6" spans="1:96" x14ac:dyDescent="0.25">
      <c r="A6" s="93" t="s">
        <v>61</v>
      </c>
      <c r="B6" s="18">
        <v>0.23616248805909326</v>
      </c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13">
        <v>2009</v>
      </c>
      <c r="T6" s="86">
        <f>Cinza!G11</f>
        <v>0.17830380701093101</v>
      </c>
      <c r="U6" s="85">
        <f>Cinza!S11</f>
        <v>6909609.0744714439</v>
      </c>
      <c r="V6" s="14"/>
      <c r="W6" s="14"/>
      <c r="Y6" s="13">
        <f>S6</f>
        <v>2009</v>
      </c>
      <c r="Z6" s="85">
        <f t="shared" ref="Z6:Z13" si="0">LN(T6)</f>
        <v>-1.7242664026251653</v>
      </c>
      <c r="AA6" s="85">
        <f>U6</f>
        <v>6909609.0744714439</v>
      </c>
      <c r="AB6" s="14"/>
      <c r="AC6" s="84"/>
      <c r="AD6" s="84"/>
      <c r="AE6" s="18" t="s">
        <v>61</v>
      </c>
      <c r="AF6" s="18">
        <v>0.17354896408470472</v>
      </c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14"/>
      <c r="AW6" s="93" t="s">
        <v>61</v>
      </c>
      <c r="AX6" s="18">
        <v>0.73135235487243044</v>
      </c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13">
        <v>2009</v>
      </c>
      <c r="BP6" s="86">
        <f t="shared" ref="BP6:BQ9" si="1">T6</f>
        <v>0.17830380701093101</v>
      </c>
      <c r="BQ6" s="85">
        <f t="shared" si="1"/>
        <v>6909609.0744714439</v>
      </c>
      <c r="BR6" s="14"/>
      <c r="BS6" s="14"/>
      <c r="BT6" s="13"/>
      <c r="BU6" s="13">
        <f t="shared" ref="BU6:BU27" si="2">BO6</f>
        <v>2009</v>
      </c>
      <c r="BV6" s="85">
        <f>LN(BP6)</f>
        <v>-1.7242664026251653</v>
      </c>
      <c r="BW6" s="84">
        <f t="shared" ref="BW6:BW12" si="3">BQ6</f>
        <v>6909609.0744714439</v>
      </c>
      <c r="BX6" s="84"/>
      <c r="BY6" s="14"/>
      <c r="BZ6" s="84"/>
      <c r="CA6" s="84"/>
      <c r="CB6" s="18" t="s">
        <v>61</v>
      </c>
      <c r="CC6" s="18">
        <v>0.71040247539312273</v>
      </c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14"/>
    </row>
    <row r="7" spans="1:96" x14ac:dyDescent="0.25">
      <c r="A7" s="93" t="s">
        <v>62</v>
      </c>
      <c r="B7" s="18">
        <v>0.10885623606894212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13">
        <f>S6+1</f>
        <v>2010</v>
      </c>
      <c r="T7" s="86">
        <f>Cinza!G12</f>
        <v>0.17488367020503126</v>
      </c>
      <c r="U7" s="85">
        <f>Cinza!S12</f>
        <v>7235714.4578697709</v>
      </c>
      <c r="V7" s="14"/>
      <c r="W7" s="14"/>
      <c r="Y7" s="13">
        <f t="shared" ref="Y7:Y13" si="4">S7</f>
        <v>2010</v>
      </c>
      <c r="Z7" s="85">
        <f t="shared" si="0"/>
        <v>-1.743634267782874</v>
      </c>
      <c r="AA7" s="85">
        <f t="shared" ref="AA7:AA13" si="5">U7</f>
        <v>7235714.4578697709</v>
      </c>
      <c r="AB7" s="14"/>
      <c r="AC7" s="84"/>
      <c r="AD7" s="84"/>
      <c r="AE7" s="18" t="s">
        <v>62</v>
      </c>
      <c r="AF7" s="18">
        <v>3.5807124765488828E-2</v>
      </c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14"/>
      <c r="AW7" s="93" t="s">
        <v>62</v>
      </c>
      <c r="AX7" s="18">
        <v>0.67762282584691658</v>
      </c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13">
        <f>BO6+1</f>
        <v>2010</v>
      </c>
      <c r="BP7" s="86">
        <f t="shared" si="1"/>
        <v>0.17488367020503126</v>
      </c>
      <c r="BQ7" s="85">
        <f t="shared" si="1"/>
        <v>7235714.4578697709</v>
      </c>
      <c r="BR7" s="14"/>
      <c r="BS7" s="14"/>
      <c r="BT7" s="13"/>
      <c r="BU7" s="13">
        <f t="shared" si="2"/>
        <v>2010</v>
      </c>
      <c r="BV7" s="85">
        <f t="shared" ref="BV7:BV12" si="6">LN(BP7)</f>
        <v>-1.743634267782874</v>
      </c>
      <c r="BW7" s="84">
        <f t="shared" si="3"/>
        <v>7235714.4578697709</v>
      </c>
      <c r="BX7" s="84"/>
      <c r="BY7" s="14"/>
      <c r="BZ7" s="84"/>
      <c r="CA7" s="84"/>
      <c r="CB7" s="18" t="s">
        <v>62</v>
      </c>
      <c r="CC7" s="18">
        <v>0.65248297047174719</v>
      </c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14"/>
    </row>
    <row r="8" spans="1:96" x14ac:dyDescent="0.25">
      <c r="A8" s="93" t="s">
        <v>63</v>
      </c>
      <c r="B8" s="18">
        <v>3.4808427046634352E-2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13">
        <f t="shared" ref="S8:S13" si="7">S7+1</f>
        <v>2011</v>
      </c>
      <c r="T8" s="86">
        <f>Cinza!G13</f>
        <v>0.19474047651325155</v>
      </c>
      <c r="U8" s="85">
        <f>Cinza!S13</f>
        <v>6533162.4283277355</v>
      </c>
      <c r="V8" s="14"/>
      <c r="W8" s="14"/>
      <c r="Y8" s="13">
        <f t="shared" si="4"/>
        <v>2011</v>
      </c>
      <c r="Z8" s="85">
        <f t="shared" si="0"/>
        <v>-1.63608749651426</v>
      </c>
      <c r="AA8" s="85">
        <f t="shared" si="5"/>
        <v>6533162.4283277355</v>
      </c>
      <c r="AB8" s="14"/>
      <c r="AC8" s="84"/>
      <c r="AD8" s="84"/>
      <c r="AE8" s="18" t="s">
        <v>63</v>
      </c>
      <c r="AF8" s="18">
        <v>0.19192509140983122</v>
      </c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14"/>
      <c r="AW8" s="93" t="s">
        <v>63</v>
      </c>
      <c r="AX8" s="18">
        <v>1.6010560076954842E-2</v>
      </c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13">
        <f>BO7+1</f>
        <v>2011</v>
      </c>
      <c r="BP8" s="86">
        <f t="shared" si="1"/>
        <v>0.19474047651325155</v>
      </c>
      <c r="BQ8" s="85">
        <f t="shared" si="1"/>
        <v>6533162.4283277355</v>
      </c>
      <c r="BR8" s="14"/>
      <c r="BS8" s="14"/>
      <c r="BT8" s="13"/>
      <c r="BU8" s="13">
        <f t="shared" si="2"/>
        <v>2011</v>
      </c>
      <c r="BV8" s="85">
        <f t="shared" si="6"/>
        <v>-1.63608749651426</v>
      </c>
      <c r="BW8" s="84">
        <f t="shared" si="3"/>
        <v>6533162.4283277355</v>
      </c>
      <c r="BX8" s="84"/>
      <c r="BY8" s="14"/>
      <c r="BZ8" s="84"/>
      <c r="CA8" s="84"/>
      <c r="CB8" s="18" t="s">
        <v>63</v>
      </c>
      <c r="CC8" s="18">
        <v>8.0386097542640089E-2</v>
      </c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14"/>
    </row>
    <row r="9" spans="1:96" ht="15.75" thickBot="1" x14ac:dyDescent="0.3">
      <c r="A9" s="94" t="s">
        <v>64</v>
      </c>
      <c r="B9" s="19">
        <v>8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13">
        <f t="shared" si="7"/>
        <v>2012</v>
      </c>
      <c r="T9" s="86">
        <f>Cinza!G14</f>
        <v>0.22085617798967025</v>
      </c>
      <c r="U9" s="85">
        <f>Cinza!S14</f>
        <v>6513060.9540848946</v>
      </c>
      <c r="V9" s="14"/>
      <c r="W9" s="14"/>
      <c r="Y9" s="13">
        <f t="shared" si="4"/>
        <v>2012</v>
      </c>
      <c r="Z9" s="85">
        <f t="shared" si="0"/>
        <v>-1.5102435676397996</v>
      </c>
      <c r="AA9" s="85">
        <f t="shared" si="5"/>
        <v>6513060.9540848946</v>
      </c>
      <c r="AB9" s="14"/>
      <c r="AC9" s="84"/>
      <c r="AD9" s="84"/>
      <c r="AE9" s="19" t="s">
        <v>64</v>
      </c>
      <c r="AF9" s="19">
        <v>8</v>
      </c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14"/>
      <c r="AW9" s="94" t="s">
        <v>64</v>
      </c>
      <c r="AX9" s="19">
        <v>7</v>
      </c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13">
        <f>BO8+1</f>
        <v>2012</v>
      </c>
      <c r="BP9" s="86">
        <f t="shared" si="1"/>
        <v>0.22085617798967025</v>
      </c>
      <c r="BQ9" s="85">
        <f t="shared" si="1"/>
        <v>6513060.9540848946</v>
      </c>
      <c r="BR9" s="14"/>
      <c r="BS9" s="14"/>
      <c r="BT9" s="13"/>
      <c r="BU9" s="13">
        <f t="shared" si="2"/>
        <v>2012</v>
      </c>
      <c r="BV9" s="85">
        <f t="shared" si="6"/>
        <v>-1.5102435676397996</v>
      </c>
      <c r="BW9" s="84">
        <f t="shared" si="3"/>
        <v>6513060.9540848946</v>
      </c>
      <c r="BX9" s="84"/>
      <c r="BY9" s="14"/>
      <c r="BZ9" s="84"/>
      <c r="CA9" s="84"/>
      <c r="CB9" s="19" t="s">
        <v>64</v>
      </c>
      <c r="CC9" s="19">
        <v>7</v>
      </c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14"/>
    </row>
    <row r="10" spans="1:96" x14ac:dyDescent="0.25">
      <c r="A10" s="13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13">
        <f t="shared" si="7"/>
        <v>2013</v>
      </c>
      <c r="T10" s="86">
        <f>Cinza!G15</f>
        <v>0.13712313785764957</v>
      </c>
      <c r="U10" s="85">
        <f>Cinza!S15</f>
        <v>3370716.4853451541</v>
      </c>
      <c r="V10" s="14"/>
      <c r="W10" s="14"/>
      <c r="Y10" s="13">
        <f t="shared" si="4"/>
        <v>2013</v>
      </c>
      <c r="Z10" s="85">
        <f t="shared" si="0"/>
        <v>-1.9868759403684704</v>
      </c>
      <c r="AA10" s="85">
        <f t="shared" si="5"/>
        <v>3370716.4853451541</v>
      </c>
      <c r="AB10" s="1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14"/>
      <c r="AW10" s="13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13">
        <f>BO9+2</f>
        <v>2014</v>
      </c>
      <c r="BP10" s="86">
        <f t="shared" ref="BP10:BQ12" si="8">T11</f>
        <v>0.22467675251487859</v>
      </c>
      <c r="BQ10" s="85">
        <f t="shared" si="8"/>
        <v>3516557.6323511624</v>
      </c>
      <c r="BR10" s="14"/>
      <c r="BS10" s="14"/>
      <c r="BT10" s="13"/>
      <c r="BU10" s="13">
        <f t="shared" si="2"/>
        <v>2014</v>
      </c>
      <c r="BV10" s="85">
        <f t="shared" si="6"/>
        <v>-1.4930925652461182</v>
      </c>
      <c r="BW10" s="84">
        <f t="shared" si="3"/>
        <v>3516557.6323511624</v>
      </c>
      <c r="BX10" s="84"/>
      <c r="BY10" s="1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14"/>
    </row>
    <row r="11" spans="1:96" ht="15.75" thickBot="1" x14ac:dyDescent="0.3">
      <c r="A11" s="13" t="s">
        <v>65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13">
        <f t="shared" si="7"/>
        <v>2014</v>
      </c>
      <c r="T11" s="86">
        <f>Cinza!G16</f>
        <v>0.22467675251487859</v>
      </c>
      <c r="U11" s="85">
        <f>Cinza!S16</f>
        <v>3516557.6323511624</v>
      </c>
      <c r="V11" s="14"/>
      <c r="W11" s="14"/>
      <c r="Y11" s="13">
        <f t="shared" si="4"/>
        <v>2014</v>
      </c>
      <c r="Z11" s="85">
        <f t="shared" si="0"/>
        <v>-1.4930925652461182</v>
      </c>
      <c r="AA11" s="85">
        <f t="shared" si="5"/>
        <v>3516557.6323511624</v>
      </c>
      <c r="AB11" s="14"/>
      <c r="AC11" s="84"/>
      <c r="AD11" s="84"/>
      <c r="AE11" s="84" t="s">
        <v>65</v>
      </c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14"/>
      <c r="AW11" s="13" t="s">
        <v>65</v>
      </c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13">
        <f>BO10+1</f>
        <v>2015</v>
      </c>
      <c r="BP11" s="86">
        <f t="shared" si="8"/>
        <v>0.24605209413804466</v>
      </c>
      <c r="BQ11" s="85">
        <f t="shared" si="8"/>
        <v>1350208.9020902354</v>
      </c>
      <c r="BR11" s="14"/>
      <c r="BS11" s="14"/>
      <c r="BT11" s="13"/>
      <c r="BU11" s="13">
        <f t="shared" si="2"/>
        <v>2015</v>
      </c>
      <c r="BV11" s="85">
        <f t="shared" si="6"/>
        <v>-1.4022120006799728</v>
      </c>
      <c r="BW11" s="84">
        <f t="shared" si="3"/>
        <v>1350208.9020902354</v>
      </c>
      <c r="BX11" s="84"/>
      <c r="BY11" s="14"/>
      <c r="BZ11" s="84"/>
      <c r="CA11" s="84"/>
      <c r="CB11" s="84" t="s">
        <v>65</v>
      </c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14"/>
    </row>
    <row r="12" spans="1:96" x14ac:dyDescent="0.25">
      <c r="A12" s="95"/>
      <c r="B12" s="20" t="s">
        <v>66</v>
      </c>
      <c r="C12" s="20" t="s">
        <v>67</v>
      </c>
      <c r="D12" s="20" t="s">
        <v>68</v>
      </c>
      <c r="E12" s="20" t="s">
        <v>69</v>
      </c>
      <c r="F12" s="20" t="s">
        <v>70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13">
        <f t="shared" si="7"/>
        <v>2015</v>
      </c>
      <c r="T12" s="86">
        <f>Cinza!G17</f>
        <v>0.24605209413804466</v>
      </c>
      <c r="U12" s="85">
        <f>Cinza!S17</f>
        <v>1350208.9020902354</v>
      </c>
      <c r="V12" s="14"/>
      <c r="W12" s="14"/>
      <c r="Y12" s="13">
        <f t="shared" si="4"/>
        <v>2015</v>
      </c>
      <c r="Z12" s="85">
        <f t="shared" si="0"/>
        <v>-1.4022120006799728</v>
      </c>
      <c r="AA12" s="85">
        <f t="shared" si="5"/>
        <v>1350208.9020902354</v>
      </c>
      <c r="AB12" s="14"/>
      <c r="AC12" s="84"/>
      <c r="AD12" s="84"/>
      <c r="AE12" s="20"/>
      <c r="AF12" s="20" t="s">
        <v>66</v>
      </c>
      <c r="AG12" s="20" t="s">
        <v>67</v>
      </c>
      <c r="AH12" s="20" t="s">
        <v>68</v>
      </c>
      <c r="AI12" s="20" t="s">
        <v>69</v>
      </c>
      <c r="AJ12" s="20" t="s">
        <v>70</v>
      </c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14"/>
      <c r="AW12" s="95"/>
      <c r="AX12" s="20" t="s">
        <v>66</v>
      </c>
      <c r="AY12" s="20" t="s">
        <v>67</v>
      </c>
      <c r="AZ12" s="20" t="s">
        <v>68</v>
      </c>
      <c r="BA12" s="20" t="s">
        <v>69</v>
      </c>
      <c r="BB12" s="20" t="s">
        <v>70</v>
      </c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13">
        <f>BO11+1</f>
        <v>2016</v>
      </c>
      <c r="BP12" s="86">
        <f t="shared" si="8"/>
        <v>0.2359118774493757</v>
      </c>
      <c r="BQ12" s="85">
        <f t="shared" si="8"/>
        <v>138059.881036623</v>
      </c>
      <c r="BR12" s="14"/>
      <c r="BS12" s="14"/>
      <c r="BT12" s="13"/>
      <c r="BU12" s="13">
        <f t="shared" si="2"/>
        <v>2016</v>
      </c>
      <c r="BV12" s="85">
        <f t="shared" si="6"/>
        <v>-1.4442969443261429</v>
      </c>
      <c r="BW12" s="84">
        <f t="shared" si="3"/>
        <v>138059.881036623</v>
      </c>
      <c r="BX12" s="84"/>
      <c r="BY12" s="14"/>
      <c r="BZ12" s="84"/>
      <c r="CA12" s="84"/>
      <c r="CB12" s="20"/>
      <c r="CC12" s="20" t="s">
        <v>66</v>
      </c>
      <c r="CD12" s="20" t="s">
        <v>67</v>
      </c>
      <c r="CE12" s="20" t="s">
        <v>68</v>
      </c>
      <c r="CF12" s="20" t="s">
        <v>69</v>
      </c>
      <c r="CG12" s="20" t="s">
        <v>70</v>
      </c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14"/>
    </row>
    <row r="13" spans="1:96" x14ac:dyDescent="0.25">
      <c r="A13" s="93" t="s">
        <v>71</v>
      </c>
      <c r="B13" s="18">
        <v>1</v>
      </c>
      <c r="C13" s="18">
        <v>2.2476567052843437E-3</v>
      </c>
      <c r="D13" s="18">
        <v>2.2476567052843437E-3</v>
      </c>
      <c r="E13" s="18">
        <v>1.8550737639920749</v>
      </c>
      <c r="F13" s="18">
        <v>0.22210932331880187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13">
        <f t="shared" si="7"/>
        <v>2016</v>
      </c>
      <c r="T13" s="86">
        <f>Cinza!G18</f>
        <v>0.2359118774493757</v>
      </c>
      <c r="U13" s="85">
        <f>Cinza!S18</f>
        <v>138059.881036623</v>
      </c>
      <c r="V13" s="14"/>
      <c r="W13" s="14"/>
      <c r="Y13" s="13">
        <f t="shared" si="4"/>
        <v>2016</v>
      </c>
      <c r="Z13" s="85">
        <f t="shared" si="0"/>
        <v>-1.4442969443261429</v>
      </c>
      <c r="AA13" s="85">
        <f t="shared" si="5"/>
        <v>138059.881036623</v>
      </c>
      <c r="AB13" s="14"/>
      <c r="AC13" s="84"/>
      <c r="AD13" s="84"/>
      <c r="AE13" s="18" t="s">
        <v>71</v>
      </c>
      <c r="AF13" s="18">
        <v>1</v>
      </c>
      <c r="AG13" s="18">
        <v>4.6410864695075632E-2</v>
      </c>
      <c r="AH13" s="18">
        <v>4.6410864695075632E-2</v>
      </c>
      <c r="AI13" s="18">
        <v>1.2599582301388181</v>
      </c>
      <c r="AJ13" s="18">
        <v>0.30455845969641543</v>
      </c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14"/>
      <c r="AW13" s="93" t="s">
        <v>71</v>
      </c>
      <c r="AX13" s="18">
        <v>1</v>
      </c>
      <c r="AY13" s="18">
        <v>3.4892065535135331E-3</v>
      </c>
      <c r="AZ13" s="18">
        <v>3.4892065535135331E-3</v>
      </c>
      <c r="BA13" s="18">
        <v>13.611739543168932</v>
      </c>
      <c r="BB13" s="18">
        <v>1.4154329438971621E-2</v>
      </c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13"/>
      <c r="BP13" s="84"/>
      <c r="BQ13" s="84"/>
      <c r="BR13" s="14"/>
      <c r="BS13" s="14"/>
      <c r="BT13" s="13"/>
      <c r="BU13" s="13"/>
      <c r="BV13" s="84"/>
      <c r="BW13" s="84"/>
      <c r="BX13" s="84"/>
      <c r="BY13" s="14"/>
      <c r="BZ13" s="84"/>
      <c r="CA13" s="84"/>
      <c r="CB13" s="18" t="s">
        <v>71</v>
      </c>
      <c r="CC13" s="18">
        <v>1</v>
      </c>
      <c r="CD13" s="18">
        <v>7.9257709356847991E-2</v>
      </c>
      <c r="CE13" s="18">
        <v>7.9257709356847991E-2</v>
      </c>
      <c r="CF13" s="18">
        <v>12.265340947880674</v>
      </c>
      <c r="CG13" s="18">
        <v>1.7243979242047899E-2</v>
      </c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14"/>
    </row>
    <row r="14" spans="1:96" x14ac:dyDescent="0.25">
      <c r="A14" s="93" t="s">
        <v>72</v>
      </c>
      <c r="B14" s="18">
        <v>6</v>
      </c>
      <c r="C14" s="18">
        <v>7.2697595607651936E-3</v>
      </c>
      <c r="D14" s="18">
        <v>1.2116265934608657E-3</v>
      </c>
      <c r="E14" s="18"/>
      <c r="F14" s="18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13"/>
      <c r="T14" s="84"/>
      <c r="U14" s="84"/>
      <c r="V14" s="14"/>
      <c r="W14" s="14"/>
      <c r="Y14" s="13"/>
      <c r="Z14" s="84"/>
      <c r="AA14" s="84"/>
      <c r="AB14" s="14"/>
      <c r="AC14" s="84"/>
      <c r="AD14" s="84"/>
      <c r="AE14" s="18" t="s">
        <v>72</v>
      </c>
      <c r="AF14" s="18">
        <v>6</v>
      </c>
      <c r="AG14" s="18">
        <v>0.22101144427603239</v>
      </c>
      <c r="AH14" s="18">
        <v>3.6835240712672065E-2</v>
      </c>
      <c r="AI14" s="18"/>
      <c r="AJ14" s="18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14"/>
      <c r="AW14" s="93" t="s">
        <v>72</v>
      </c>
      <c r="AX14" s="18">
        <v>5</v>
      </c>
      <c r="AY14" s="18">
        <v>1.2816901698889014E-3</v>
      </c>
      <c r="AZ14" s="18">
        <v>2.5633803397778028E-4</v>
      </c>
      <c r="BA14" s="18"/>
      <c r="BB14" s="18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13"/>
      <c r="BP14" s="84"/>
      <c r="BQ14" s="84"/>
      <c r="BR14" s="14"/>
      <c r="BS14" s="14"/>
      <c r="BT14" s="13"/>
      <c r="BU14" s="13"/>
      <c r="BV14" s="84"/>
      <c r="BW14" s="84"/>
      <c r="BX14" s="84"/>
      <c r="BY14" s="14"/>
      <c r="BZ14" s="84"/>
      <c r="CA14" s="84"/>
      <c r="CB14" s="18" t="s">
        <v>72</v>
      </c>
      <c r="CC14" s="18">
        <v>5</v>
      </c>
      <c r="CD14" s="18">
        <v>3.2309623390674239E-2</v>
      </c>
      <c r="CE14" s="18">
        <v>6.4619246781348477E-3</v>
      </c>
      <c r="CF14" s="18"/>
      <c r="CG14" s="18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14"/>
    </row>
    <row r="15" spans="1:96" ht="15.75" thickBot="1" x14ac:dyDescent="0.3">
      <c r="A15" s="94" t="s">
        <v>73</v>
      </c>
      <c r="B15" s="19">
        <v>7</v>
      </c>
      <c r="C15" s="19">
        <v>9.5174162660495373E-3</v>
      </c>
      <c r="D15" s="19"/>
      <c r="E15" s="19"/>
      <c r="F15" s="19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13"/>
      <c r="T15" s="84"/>
      <c r="U15" s="84"/>
      <c r="V15" s="14"/>
      <c r="W15" s="14"/>
      <c r="Y15" s="13"/>
      <c r="Z15" s="84"/>
      <c r="AA15" s="84"/>
      <c r="AB15" s="14"/>
      <c r="AC15" s="84"/>
      <c r="AD15" s="84"/>
      <c r="AE15" s="19" t="s">
        <v>73</v>
      </c>
      <c r="AF15" s="19">
        <v>7</v>
      </c>
      <c r="AG15" s="19">
        <v>0.26742230897110802</v>
      </c>
      <c r="AH15" s="19"/>
      <c r="AI15" s="19"/>
      <c r="AJ15" s="19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14"/>
      <c r="AW15" s="94" t="s">
        <v>73</v>
      </c>
      <c r="AX15" s="19">
        <v>6</v>
      </c>
      <c r="AY15" s="19">
        <v>4.7708967234024345E-3</v>
      </c>
      <c r="AZ15" s="19"/>
      <c r="BA15" s="19"/>
      <c r="BB15" s="19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13"/>
      <c r="BP15" s="84"/>
      <c r="BQ15" s="84"/>
      <c r="BR15" s="14"/>
      <c r="BS15" s="14"/>
      <c r="BT15" s="13"/>
      <c r="BU15" s="13"/>
      <c r="BV15" s="84"/>
      <c r="BW15" s="84"/>
      <c r="BX15" s="84"/>
      <c r="BY15" s="14"/>
      <c r="BZ15" s="84"/>
      <c r="CA15" s="84"/>
      <c r="CB15" s="19" t="s">
        <v>73</v>
      </c>
      <c r="CC15" s="19">
        <v>6</v>
      </c>
      <c r="CD15" s="19">
        <v>0.11156733274752223</v>
      </c>
      <c r="CE15" s="19"/>
      <c r="CF15" s="19"/>
      <c r="CG15" s="19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14"/>
    </row>
    <row r="16" spans="1:96" ht="15.75" thickBot="1" x14ac:dyDescent="0.3">
      <c r="A16" s="13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13"/>
      <c r="T16" s="84" t="s">
        <v>135</v>
      </c>
      <c r="U16" s="84">
        <f>B18</f>
        <v>0.23061889540028652</v>
      </c>
      <c r="V16" s="14" t="s">
        <v>139</v>
      </c>
      <c r="W16" s="14"/>
      <c r="Y16" s="13"/>
      <c r="Z16" s="84" t="s">
        <v>136</v>
      </c>
      <c r="AA16" s="84">
        <f>EXP(AF18)</f>
        <v>0.22637063006478017</v>
      </c>
      <c r="AB16" s="14" t="s">
        <v>142</v>
      </c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14"/>
      <c r="AW16" s="13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13"/>
      <c r="BP16" s="84" t="s">
        <v>135</v>
      </c>
      <c r="BQ16" s="84">
        <f>AX18</f>
        <v>0.24869949477141731</v>
      </c>
      <c r="BR16" s="14" t="s">
        <v>139</v>
      </c>
      <c r="BS16" s="14"/>
      <c r="BT16" s="13"/>
      <c r="BU16" s="13"/>
      <c r="BV16" s="84" t="s">
        <v>147</v>
      </c>
      <c r="BW16" s="84">
        <f>EXP(CC18)</f>
        <v>0.25055328324573645</v>
      </c>
      <c r="BX16" s="84" t="str">
        <f>BR16</f>
        <v>y=ax+b</v>
      </c>
      <c r="BY16" s="1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14"/>
    </row>
    <row r="17" spans="1:96" x14ac:dyDescent="0.25">
      <c r="A17" s="95"/>
      <c r="B17" s="20" t="s">
        <v>55</v>
      </c>
      <c r="C17" s="20" t="s">
        <v>63</v>
      </c>
      <c r="D17" s="20" t="s">
        <v>74</v>
      </c>
      <c r="E17" s="20" t="s">
        <v>75</v>
      </c>
      <c r="F17" s="20" t="s">
        <v>76</v>
      </c>
      <c r="G17" s="20" t="s">
        <v>77</v>
      </c>
      <c r="H17" s="20" t="s">
        <v>78</v>
      </c>
      <c r="I17" s="20" t="s">
        <v>79</v>
      </c>
      <c r="J17" s="84"/>
      <c r="K17" s="84"/>
      <c r="L17" s="84"/>
      <c r="M17" s="84"/>
      <c r="N17" s="84"/>
      <c r="O17" s="84"/>
      <c r="P17" s="84"/>
      <c r="Q17" s="84"/>
      <c r="R17" s="84"/>
      <c r="S17" s="13"/>
      <c r="T17" s="84" t="s">
        <v>136</v>
      </c>
      <c r="U17" s="84">
        <f>B19</f>
        <v>-6.534219435115988E-9</v>
      </c>
      <c r="V17" s="14"/>
      <c r="W17" s="14"/>
      <c r="Y17" s="13"/>
      <c r="Z17" s="84" t="s">
        <v>135</v>
      </c>
      <c r="AA17" s="84">
        <f>AF19</f>
        <v>-2.9691938677427784E-8</v>
      </c>
      <c r="AB17" s="14"/>
      <c r="AC17" s="84"/>
      <c r="AD17" s="84"/>
      <c r="AE17" s="20"/>
      <c r="AF17" s="20" t="s">
        <v>55</v>
      </c>
      <c r="AG17" s="20" t="s">
        <v>63</v>
      </c>
      <c r="AH17" s="20" t="s">
        <v>74</v>
      </c>
      <c r="AI17" s="20" t="s">
        <v>75</v>
      </c>
      <c r="AJ17" s="20" t="s">
        <v>76</v>
      </c>
      <c r="AK17" s="20" t="s">
        <v>77</v>
      </c>
      <c r="AL17" s="20" t="s">
        <v>78</v>
      </c>
      <c r="AM17" s="20" t="s">
        <v>79</v>
      </c>
      <c r="AN17" s="84"/>
      <c r="AO17" s="84"/>
      <c r="AP17" s="84"/>
      <c r="AQ17" s="84"/>
      <c r="AR17" s="84"/>
      <c r="AS17" s="84"/>
      <c r="AT17" s="84"/>
      <c r="AU17" s="14"/>
      <c r="AW17" s="95"/>
      <c r="AX17" s="20" t="s">
        <v>55</v>
      </c>
      <c r="AY17" s="20" t="s">
        <v>63</v>
      </c>
      <c r="AZ17" s="20" t="s">
        <v>74</v>
      </c>
      <c r="BA17" s="20" t="s">
        <v>75</v>
      </c>
      <c r="BB17" s="20" t="s">
        <v>76</v>
      </c>
      <c r="BC17" s="20" t="s">
        <v>77</v>
      </c>
      <c r="BD17" s="20" t="s">
        <v>78</v>
      </c>
      <c r="BE17" s="20" t="s">
        <v>79</v>
      </c>
      <c r="BF17" s="84"/>
      <c r="BG17" s="84"/>
      <c r="BH17" s="84"/>
      <c r="BI17" s="84"/>
      <c r="BJ17" s="84"/>
      <c r="BK17" s="84"/>
      <c r="BL17" s="84"/>
      <c r="BM17" s="84"/>
      <c r="BN17" s="84"/>
      <c r="BO17" s="13"/>
      <c r="BP17" s="84" t="s">
        <v>136</v>
      </c>
      <c r="BQ17" s="84">
        <f>AX19</f>
        <v>-8.2453885366481478E-9</v>
      </c>
      <c r="BR17" s="14"/>
      <c r="BS17" s="14"/>
      <c r="BT17" s="13"/>
      <c r="BU17" s="13"/>
      <c r="BV17" s="84" t="s">
        <v>146</v>
      </c>
      <c r="BW17" s="84">
        <f>CC19</f>
        <v>-3.9297827655237795E-8</v>
      </c>
      <c r="BX17" s="84"/>
      <c r="BY17" s="14"/>
      <c r="BZ17" s="84"/>
      <c r="CA17" s="84"/>
      <c r="CB17" s="20"/>
      <c r="CC17" s="20" t="s">
        <v>55</v>
      </c>
      <c r="CD17" s="20" t="s">
        <v>63</v>
      </c>
      <c r="CE17" s="20" t="s">
        <v>74</v>
      </c>
      <c r="CF17" s="20" t="s">
        <v>75</v>
      </c>
      <c r="CG17" s="20" t="s">
        <v>76</v>
      </c>
      <c r="CH17" s="20" t="s">
        <v>77</v>
      </c>
      <c r="CI17" s="20" t="s">
        <v>78</v>
      </c>
      <c r="CJ17" s="20" t="s">
        <v>79</v>
      </c>
      <c r="CK17" s="84"/>
      <c r="CL17" s="84"/>
      <c r="CM17" s="84"/>
      <c r="CN17" s="84"/>
      <c r="CO17" s="84"/>
      <c r="CP17" s="84"/>
      <c r="CQ17" s="84"/>
      <c r="CR17" s="14"/>
    </row>
    <row r="18" spans="1:96" x14ac:dyDescent="0.25">
      <c r="A18" s="93" t="s">
        <v>80</v>
      </c>
      <c r="B18" s="18">
        <v>0.23061889540028652</v>
      </c>
      <c r="C18" s="18">
        <v>2.4624816858445267E-2</v>
      </c>
      <c r="D18" s="18">
        <v>9.3653039828068412</v>
      </c>
      <c r="E18" s="18">
        <v>8.4076514102432703E-5</v>
      </c>
      <c r="F18" s="18">
        <v>0.17036413919708235</v>
      </c>
      <c r="G18" s="18">
        <v>0.29087365160349066</v>
      </c>
      <c r="H18" s="18">
        <v>0.17036413919708235</v>
      </c>
      <c r="I18" s="18">
        <v>0.29087365160349066</v>
      </c>
      <c r="J18" s="84"/>
      <c r="K18" s="84"/>
      <c r="L18" s="84"/>
      <c r="M18" s="84"/>
      <c r="N18" s="84"/>
      <c r="O18" s="84"/>
      <c r="P18" s="84"/>
      <c r="Q18" s="84"/>
      <c r="R18" s="84"/>
      <c r="S18" s="13"/>
      <c r="T18" s="84" t="s">
        <v>140</v>
      </c>
      <c r="U18" s="84" t="s">
        <v>141</v>
      </c>
      <c r="V18" s="14" t="s">
        <v>72</v>
      </c>
      <c r="W18" s="14"/>
      <c r="Y18" s="13"/>
      <c r="Z18" s="84" t="s">
        <v>140</v>
      </c>
      <c r="AA18" s="84" t="s">
        <v>141</v>
      </c>
      <c r="AB18" s="14" t="s">
        <v>72</v>
      </c>
      <c r="AC18" s="84"/>
      <c r="AD18" s="84"/>
      <c r="AE18" s="18" t="s">
        <v>80</v>
      </c>
      <c r="AF18" s="18">
        <v>-1.4855816669305151</v>
      </c>
      <c r="AG18" s="18">
        <v>0.13577517364331557</v>
      </c>
      <c r="AH18" s="18">
        <v>-10.941482356952616</v>
      </c>
      <c r="AI18" s="18">
        <v>3.4598868722013511E-5</v>
      </c>
      <c r="AJ18" s="18">
        <v>-1.81781154840961</v>
      </c>
      <c r="AK18" s="18">
        <v>-1.1533517854514201</v>
      </c>
      <c r="AL18" s="18">
        <v>-1.81781154840961</v>
      </c>
      <c r="AM18" s="18">
        <v>-1.1533517854514201</v>
      </c>
      <c r="AN18" s="84"/>
      <c r="AO18" s="84"/>
      <c r="AP18" s="84"/>
      <c r="AQ18" s="84"/>
      <c r="AR18" s="84"/>
      <c r="AS18" s="84"/>
      <c r="AT18" s="84"/>
      <c r="AU18" s="14"/>
      <c r="AW18" s="93" t="s">
        <v>80</v>
      </c>
      <c r="AX18" s="18">
        <v>0.24869949477141731</v>
      </c>
      <c r="AY18" s="18">
        <v>1.1928267837018034E-2</v>
      </c>
      <c r="AZ18" s="18">
        <v>20.849590080431167</v>
      </c>
      <c r="BA18" s="18">
        <v>4.700794418595846E-6</v>
      </c>
      <c r="BB18" s="18">
        <v>0.21803690613897386</v>
      </c>
      <c r="BC18" s="18">
        <v>0.27936208340386076</v>
      </c>
      <c r="BD18" s="18">
        <v>0.21803690613897386</v>
      </c>
      <c r="BE18" s="18">
        <v>0.27936208340386076</v>
      </c>
      <c r="BF18" s="84"/>
      <c r="BG18" s="84"/>
      <c r="BH18" s="84"/>
      <c r="BI18" s="84"/>
      <c r="BJ18" s="84"/>
      <c r="BK18" s="84"/>
      <c r="BL18" s="84"/>
      <c r="BM18" s="84"/>
      <c r="BN18" s="84"/>
      <c r="BO18" s="13"/>
      <c r="BP18" s="84" t="s">
        <v>140</v>
      </c>
      <c r="BQ18" s="84" t="s">
        <v>141</v>
      </c>
      <c r="BR18" s="14" t="s">
        <v>72</v>
      </c>
      <c r="BS18" s="14"/>
      <c r="BT18" s="13"/>
      <c r="BU18" s="13"/>
      <c r="BV18" s="84" t="str">
        <f>BP18</f>
        <v>x</v>
      </c>
      <c r="BW18" s="84" t="str">
        <f>BQ18</f>
        <v>y</v>
      </c>
      <c r="BX18" s="84" t="str">
        <f>BR18</f>
        <v>Resíduo</v>
      </c>
      <c r="BY18" s="14"/>
      <c r="BZ18" s="84"/>
      <c r="CA18" s="84"/>
      <c r="CB18" s="18" t="s">
        <v>80</v>
      </c>
      <c r="CC18" s="18">
        <v>-1.3840836735084547</v>
      </c>
      <c r="CD18" s="18">
        <v>5.988965390670091E-2</v>
      </c>
      <c r="CE18" s="18">
        <v>-23.110563899144406</v>
      </c>
      <c r="CF18" s="18">
        <v>2.8221378353186506E-6</v>
      </c>
      <c r="CG18" s="18">
        <v>-1.5380349299835656</v>
      </c>
      <c r="CH18" s="18">
        <v>-1.2301324170333439</v>
      </c>
      <c r="CI18" s="18">
        <v>-1.5380349299835656</v>
      </c>
      <c r="CJ18" s="18">
        <v>-1.2301324170333439</v>
      </c>
      <c r="CK18" s="84"/>
      <c r="CL18" s="84"/>
      <c r="CM18" s="84"/>
      <c r="CN18" s="84"/>
      <c r="CO18" s="84"/>
      <c r="CP18" s="84"/>
      <c r="CQ18" s="84"/>
      <c r="CR18" s="14"/>
    </row>
    <row r="19" spans="1:96" ht="15.75" thickBot="1" x14ac:dyDescent="0.3">
      <c r="A19" s="94" t="s">
        <v>81</v>
      </c>
      <c r="B19" s="19">
        <v>-6.534219435115988E-9</v>
      </c>
      <c r="C19" s="19">
        <v>4.7974794532335347E-9</v>
      </c>
      <c r="D19" s="19">
        <v>-1.3620109265318225</v>
      </c>
      <c r="E19" s="19">
        <v>0.22210932331880179</v>
      </c>
      <c r="F19" s="19">
        <v>-1.8273228764857613E-8</v>
      </c>
      <c r="G19" s="19">
        <v>5.2047898946256381E-9</v>
      </c>
      <c r="H19" s="19">
        <v>-1.8273228764857613E-8</v>
      </c>
      <c r="I19" s="19">
        <v>5.2047898946256381E-9</v>
      </c>
      <c r="J19" s="84"/>
      <c r="K19" s="84"/>
      <c r="L19" s="84"/>
      <c r="M19" s="84"/>
      <c r="N19" s="84"/>
      <c r="O19" s="84"/>
      <c r="P19" s="84"/>
      <c r="Q19" s="84"/>
      <c r="R19" s="84"/>
      <c r="S19" s="13">
        <f>S6</f>
        <v>2009</v>
      </c>
      <c r="T19" s="85">
        <f t="shared" ref="T19:T26" si="9">U6</f>
        <v>6909609.0744714439</v>
      </c>
      <c r="U19" s="86">
        <f>$U$17*T19+$U$16</f>
        <v>0.18546999349682142</v>
      </c>
      <c r="V19" s="87">
        <f t="shared" ref="V19:V26" si="10">U19-T6</f>
        <v>7.1661864858904023E-3</v>
      </c>
      <c r="W19" s="14"/>
      <c r="Y19" s="13">
        <f>S19</f>
        <v>2009</v>
      </c>
      <c r="Z19" s="84">
        <f>T19</f>
        <v>6909609.0744714439</v>
      </c>
      <c r="AA19" s="86">
        <f>$AA$16*EXP($AA$17*Z19)</f>
        <v>0.18438278005778841</v>
      </c>
      <c r="AB19" s="87">
        <f t="shared" ref="AB19:AB26" si="11">AA19-T6</f>
        <v>6.0789730468573944E-3</v>
      </c>
      <c r="AC19" s="84"/>
      <c r="AD19" s="84"/>
      <c r="AE19" s="19" t="s">
        <v>81</v>
      </c>
      <c r="AF19" s="19">
        <v>-2.9691938677427784E-8</v>
      </c>
      <c r="AG19" s="19">
        <v>2.6452119808949018E-8</v>
      </c>
      <c r="AH19" s="19">
        <v>-1.1224786101030249</v>
      </c>
      <c r="AI19" s="19">
        <v>0.30455845969641515</v>
      </c>
      <c r="AJ19" s="19">
        <v>-9.4417944125851746E-8</v>
      </c>
      <c r="AK19" s="19">
        <v>3.5034066770996185E-8</v>
      </c>
      <c r="AL19" s="19">
        <v>-9.4417944125851746E-8</v>
      </c>
      <c r="AM19" s="19">
        <v>3.5034066770996185E-8</v>
      </c>
      <c r="AN19" s="84"/>
      <c r="AO19" s="84"/>
      <c r="AP19" s="84"/>
      <c r="AQ19" s="84"/>
      <c r="AR19" s="84"/>
      <c r="AS19" s="84"/>
      <c r="AT19" s="84"/>
      <c r="AU19" s="14"/>
      <c r="AW19" s="94" t="s">
        <v>81</v>
      </c>
      <c r="AX19" s="19">
        <v>-8.2453885366481478E-9</v>
      </c>
      <c r="AY19" s="19">
        <v>2.2348805194150715E-9</v>
      </c>
      <c r="AZ19" s="19">
        <v>-3.6894091048796596</v>
      </c>
      <c r="BA19" s="19">
        <v>1.4154329438971634E-2</v>
      </c>
      <c r="BB19" s="19">
        <v>-1.3990331804673984E-8</v>
      </c>
      <c r="BC19" s="19">
        <v>-2.5004452686223119E-9</v>
      </c>
      <c r="BD19" s="19">
        <v>-1.3990331804673984E-8</v>
      </c>
      <c r="BE19" s="19">
        <v>-2.5004452686223119E-9</v>
      </c>
      <c r="BF19" s="84"/>
      <c r="BG19" s="84"/>
      <c r="BH19" s="84"/>
      <c r="BI19" s="84"/>
      <c r="BJ19" s="84"/>
      <c r="BK19" s="84"/>
      <c r="BL19" s="84"/>
      <c r="BM19" s="84"/>
      <c r="BN19" s="84"/>
      <c r="BO19" s="13">
        <f t="shared" ref="BO19:BO25" si="12">BO6</f>
        <v>2009</v>
      </c>
      <c r="BP19" s="85">
        <f t="shared" ref="BP19:BP25" si="13">BQ6</f>
        <v>6909609.0744714439</v>
      </c>
      <c r="BQ19" s="86">
        <f>$BQ$17*BP19+$BQ$16</f>
        <v>0.19172708331605046</v>
      </c>
      <c r="BR19" s="87">
        <f t="shared" ref="BR19:BR25" si="14">BQ19-BP6</f>
        <v>1.3423276305119441E-2</v>
      </c>
      <c r="BS19" s="14"/>
      <c r="BT19" s="13"/>
      <c r="BU19" s="13">
        <f t="shared" si="2"/>
        <v>2009</v>
      </c>
      <c r="BV19" s="85">
        <f>BP19</f>
        <v>6909609.0744714439</v>
      </c>
      <c r="BW19" s="86">
        <f>BW16*EXP(BW17*BV19)</f>
        <v>0.19097432193923602</v>
      </c>
      <c r="BX19" s="86">
        <f>BP6-BW19</f>
        <v>-1.267051492830501E-2</v>
      </c>
      <c r="BY19" s="14"/>
      <c r="BZ19" s="84"/>
      <c r="CA19" s="84"/>
      <c r="CB19" s="19" t="s">
        <v>81</v>
      </c>
      <c r="CC19" s="19">
        <v>-3.9297827655237795E-8</v>
      </c>
      <c r="CD19" s="19">
        <v>1.1220926848676214E-8</v>
      </c>
      <c r="CE19" s="19">
        <v>-3.5021908782761511</v>
      </c>
      <c r="CF19" s="19">
        <v>1.7243979242047888E-2</v>
      </c>
      <c r="CG19" s="19">
        <v>-6.8142138391448706E-8</v>
      </c>
      <c r="CH19" s="19">
        <v>-1.045351691902688E-8</v>
      </c>
      <c r="CI19" s="19">
        <v>-6.8142138391448706E-8</v>
      </c>
      <c r="CJ19" s="19">
        <v>-1.045351691902688E-8</v>
      </c>
      <c r="CK19" s="84"/>
      <c r="CL19" s="84"/>
      <c r="CM19" s="84"/>
      <c r="CN19" s="84"/>
      <c r="CO19" s="84"/>
      <c r="CP19" s="84"/>
      <c r="CQ19" s="84"/>
      <c r="CR19" s="14"/>
    </row>
    <row r="20" spans="1:96" x14ac:dyDescent="0.25">
      <c r="A20" s="13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13">
        <f t="shared" ref="S20:S26" si="15">S7</f>
        <v>2010</v>
      </c>
      <c r="T20" s="85">
        <f t="shared" si="9"/>
        <v>7235714.4578697709</v>
      </c>
      <c r="U20" s="86">
        <f t="shared" ref="U20:U28" si="16">$U$17*T20+$U$16</f>
        <v>0.18333914936272411</v>
      </c>
      <c r="V20" s="87">
        <f t="shared" si="10"/>
        <v>8.4554791576928467E-3</v>
      </c>
      <c r="W20" s="14"/>
      <c r="Y20" s="13">
        <f t="shared" ref="Y20:Y28" si="17">S20</f>
        <v>2010</v>
      </c>
      <c r="Z20" s="84">
        <f t="shared" ref="Z20:Z28" si="18">T20</f>
        <v>7235714.4578697709</v>
      </c>
      <c r="AA20" s="86">
        <f t="shared" ref="AA20:AA28" si="19">$AA$16*EXP($AA$17*Z20)</f>
        <v>0.18260607226681086</v>
      </c>
      <c r="AB20" s="87">
        <f t="shared" si="11"/>
        <v>7.7224020617795985E-3</v>
      </c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14"/>
      <c r="AW20" s="13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13">
        <f t="shared" si="12"/>
        <v>2010</v>
      </c>
      <c r="BP20" s="85">
        <f t="shared" si="13"/>
        <v>7235714.4578697709</v>
      </c>
      <c r="BQ20" s="86">
        <f t="shared" ref="BQ20:BQ25" si="20">$BQ$17*BP20+$BQ$16</f>
        <v>0.18903821772603863</v>
      </c>
      <c r="BR20" s="87">
        <f t="shared" si="14"/>
        <v>1.4154547521007366E-2</v>
      </c>
      <c r="BS20" s="14"/>
      <c r="BT20" s="13"/>
      <c r="BU20" s="13">
        <f t="shared" si="2"/>
        <v>2010</v>
      </c>
      <c r="BV20" s="84">
        <f t="shared" ref="BV20:BV27" si="21">BP20</f>
        <v>7235714.4578697709</v>
      </c>
      <c r="BW20" s="86">
        <f t="shared" ref="BW20:BW27" si="22">BQ20</f>
        <v>0.18903821772603863</v>
      </c>
      <c r="BX20" s="86">
        <f t="shared" ref="BX20:BX25" si="23">BP7-BW20</f>
        <v>-1.4154547521007366E-2</v>
      </c>
      <c r="BY20" s="1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14"/>
    </row>
    <row r="21" spans="1:96" x14ac:dyDescent="0.25">
      <c r="A21" s="13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13">
        <f t="shared" si="15"/>
        <v>2011</v>
      </c>
      <c r="T21" s="85">
        <f t="shared" si="9"/>
        <v>6533162.4283277355</v>
      </c>
      <c r="U21" s="86">
        <f t="shared" si="16"/>
        <v>0.18792977848833786</v>
      </c>
      <c r="V21" s="87">
        <f t="shared" si="10"/>
        <v>-6.8106980249136861E-3</v>
      </c>
      <c r="W21" s="14"/>
      <c r="Y21" s="13">
        <f t="shared" si="17"/>
        <v>2011</v>
      </c>
      <c r="Z21" s="84">
        <f t="shared" si="18"/>
        <v>6533162.4283277355</v>
      </c>
      <c r="AA21" s="86">
        <f t="shared" si="19"/>
        <v>0.1864552667713904</v>
      </c>
      <c r="AB21" s="87">
        <f t="shared" si="11"/>
        <v>-8.2852097418611437E-3</v>
      </c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14"/>
      <c r="AW21" s="13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13">
        <f t="shared" si="12"/>
        <v>2011</v>
      </c>
      <c r="BP21" s="85">
        <f t="shared" si="13"/>
        <v>6533162.4283277355</v>
      </c>
      <c r="BQ21" s="86">
        <f t="shared" si="20"/>
        <v>0.19483103217682343</v>
      </c>
      <c r="BR21" s="87">
        <f t="shared" si="14"/>
        <v>9.0555663571884049E-5</v>
      </c>
      <c r="BS21" s="14"/>
      <c r="BT21" s="13"/>
      <c r="BU21" s="13">
        <f t="shared" si="2"/>
        <v>2011</v>
      </c>
      <c r="BV21" s="84">
        <f t="shared" si="21"/>
        <v>6533162.4283277355</v>
      </c>
      <c r="BW21" s="86">
        <f t="shared" si="22"/>
        <v>0.19483103217682343</v>
      </c>
      <c r="BX21" s="86">
        <f t="shared" si="23"/>
        <v>-9.0555663571884049E-5</v>
      </c>
      <c r="BY21" s="1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14"/>
    </row>
    <row r="22" spans="1:96" x14ac:dyDescent="0.25">
      <c r="A22" s="13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13">
        <f t="shared" si="15"/>
        <v>2012</v>
      </c>
      <c r="T22" s="85">
        <f t="shared" si="9"/>
        <v>6513060.9540848946</v>
      </c>
      <c r="U22" s="86">
        <f t="shared" si="16"/>
        <v>0.18806112593200991</v>
      </c>
      <c r="V22" s="87">
        <f t="shared" si="10"/>
        <v>-3.279505205766034E-2</v>
      </c>
      <c r="W22" s="14"/>
      <c r="Y22" s="13">
        <f t="shared" si="17"/>
        <v>2012</v>
      </c>
      <c r="Z22" s="84">
        <f t="shared" si="18"/>
        <v>6513060.9540848946</v>
      </c>
      <c r="AA22" s="86">
        <f t="shared" si="19"/>
        <v>0.18656658613917113</v>
      </c>
      <c r="AB22" s="87">
        <f t="shared" si="11"/>
        <v>-3.4289591850499124E-2</v>
      </c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14"/>
      <c r="AW22" s="13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13">
        <f t="shared" si="12"/>
        <v>2012</v>
      </c>
      <c r="BP22" s="85">
        <f t="shared" si="13"/>
        <v>6513060.9540848946</v>
      </c>
      <c r="BQ22" s="86">
        <f t="shared" si="20"/>
        <v>0.19499677664211507</v>
      </c>
      <c r="BR22" s="87">
        <f t="shared" si="14"/>
        <v>-2.5859401347555183E-2</v>
      </c>
      <c r="BS22" s="14"/>
      <c r="BT22" s="13"/>
      <c r="BU22" s="13">
        <f t="shared" si="2"/>
        <v>2012</v>
      </c>
      <c r="BV22" s="84">
        <f t="shared" si="21"/>
        <v>6513060.9540848946</v>
      </c>
      <c r="BW22" s="86">
        <f t="shared" si="22"/>
        <v>0.19499677664211507</v>
      </c>
      <c r="BX22" s="86">
        <f t="shared" si="23"/>
        <v>2.5859401347555183E-2</v>
      </c>
      <c r="BY22" s="1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14"/>
    </row>
    <row r="23" spans="1:96" x14ac:dyDescent="0.25">
      <c r="A23" s="13" t="s">
        <v>82</v>
      </c>
      <c r="B23" s="84"/>
      <c r="C23" s="84"/>
      <c r="D23" s="84"/>
      <c r="E23" s="84"/>
      <c r="F23" s="84" t="s">
        <v>83</v>
      </c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13">
        <f t="shared" si="15"/>
        <v>2013</v>
      </c>
      <c r="T23" s="85">
        <f t="shared" si="9"/>
        <v>3370716.4853451541</v>
      </c>
      <c r="U23" s="86">
        <f t="shared" si="16"/>
        <v>0.20859389423147837</v>
      </c>
      <c r="V23" s="87">
        <f t="shared" si="10"/>
        <v>7.1470756373828798E-2</v>
      </c>
      <c r="W23" s="14"/>
      <c r="Y23" s="13">
        <f t="shared" si="17"/>
        <v>2013</v>
      </c>
      <c r="Z23" s="84">
        <f t="shared" si="18"/>
        <v>3370716.4853451541</v>
      </c>
      <c r="AA23" s="86">
        <f t="shared" si="19"/>
        <v>0.20481159440524879</v>
      </c>
      <c r="AB23" s="87">
        <f t="shared" si="11"/>
        <v>6.7688456547599224E-2</v>
      </c>
      <c r="AC23" s="84"/>
      <c r="AD23" s="84"/>
      <c r="AE23" s="84" t="s">
        <v>82</v>
      </c>
      <c r="AF23" s="84"/>
      <c r="AG23" s="84"/>
      <c r="AH23" s="84"/>
      <c r="AI23" s="84"/>
      <c r="AJ23" s="84" t="s">
        <v>83</v>
      </c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14"/>
      <c r="AW23" s="13" t="s">
        <v>82</v>
      </c>
      <c r="AX23" s="84"/>
      <c r="AY23" s="84"/>
      <c r="AZ23" s="84"/>
      <c r="BA23" s="84"/>
      <c r="BB23" s="84" t="s">
        <v>83</v>
      </c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13">
        <f t="shared" si="12"/>
        <v>2014</v>
      </c>
      <c r="BP23" s="85">
        <f t="shared" si="13"/>
        <v>3516557.6323511624</v>
      </c>
      <c r="BQ23" s="86">
        <f t="shared" si="20"/>
        <v>0.21970411078116647</v>
      </c>
      <c r="BR23" s="87">
        <f t="shared" si="14"/>
        <v>-4.9726417337121187E-3</v>
      </c>
      <c r="BS23" s="14"/>
      <c r="BT23" s="13"/>
      <c r="BU23" s="13">
        <f t="shared" si="2"/>
        <v>2014</v>
      </c>
      <c r="BV23" s="84">
        <f t="shared" si="21"/>
        <v>3516557.6323511624</v>
      </c>
      <c r="BW23" s="86">
        <f t="shared" si="22"/>
        <v>0.21970411078116647</v>
      </c>
      <c r="BX23" s="86">
        <f t="shared" si="23"/>
        <v>4.9726417337121187E-3</v>
      </c>
      <c r="BY23" s="14"/>
      <c r="BZ23" s="84"/>
      <c r="CA23" s="84"/>
      <c r="CB23" s="84" t="s">
        <v>82</v>
      </c>
      <c r="CC23" s="84"/>
      <c r="CD23" s="84"/>
      <c r="CE23" s="84"/>
      <c r="CF23" s="84"/>
      <c r="CG23" s="84" t="s">
        <v>83</v>
      </c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14"/>
    </row>
    <row r="24" spans="1:96" ht="15.75" thickBot="1" x14ac:dyDescent="0.3">
      <c r="A24" s="13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13">
        <f t="shared" si="15"/>
        <v>2014</v>
      </c>
      <c r="T24" s="85">
        <f t="shared" si="9"/>
        <v>3516557.6323511624</v>
      </c>
      <c r="U24" s="86">
        <f t="shared" si="16"/>
        <v>0.20764093617427209</v>
      </c>
      <c r="V24" s="87">
        <f t="shared" si="10"/>
        <v>-1.7035816340606497E-2</v>
      </c>
      <c r="W24" s="14"/>
      <c r="Y24" s="13">
        <f t="shared" si="17"/>
        <v>2014</v>
      </c>
      <c r="Z24" s="84">
        <f t="shared" si="18"/>
        <v>3516557.6323511624</v>
      </c>
      <c r="AA24" s="86">
        <f t="shared" si="19"/>
        <v>0.20392661494751946</v>
      </c>
      <c r="AB24" s="87">
        <f t="shared" si="11"/>
        <v>-2.0750137567359134E-2</v>
      </c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14"/>
      <c r="AW24" s="13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13">
        <f t="shared" si="12"/>
        <v>2015</v>
      </c>
      <c r="BP24" s="85">
        <f t="shared" si="13"/>
        <v>1350208.9020902354</v>
      </c>
      <c r="BQ24" s="86">
        <f t="shared" si="20"/>
        <v>0.2375664977680422</v>
      </c>
      <c r="BR24" s="87">
        <f t="shared" si="14"/>
        <v>-8.4855963700024573E-3</v>
      </c>
      <c r="BS24" s="14"/>
      <c r="BT24" s="13"/>
      <c r="BU24" s="13">
        <f t="shared" si="2"/>
        <v>2015</v>
      </c>
      <c r="BV24" s="84">
        <f t="shared" si="21"/>
        <v>1350208.9020902354</v>
      </c>
      <c r="BW24" s="86">
        <f t="shared" si="22"/>
        <v>0.2375664977680422</v>
      </c>
      <c r="BX24" s="86">
        <f t="shared" si="23"/>
        <v>8.4855963700024573E-3</v>
      </c>
      <c r="BY24" s="1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14"/>
    </row>
    <row r="25" spans="1:96" x14ac:dyDescent="0.25">
      <c r="A25" s="95" t="s">
        <v>84</v>
      </c>
      <c r="B25" s="20" t="s">
        <v>85</v>
      </c>
      <c r="C25" s="20" t="s">
        <v>86</v>
      </c>
      <c r="D25" s="20" t="s">
        <v>87</v>
      </c>
      <c r="E25" s="84"/>
      <c r="F25" s="20" t="s">
        <v>88</v>
      </c>
      <c r="G25" s="20" t="s">
        <v>57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13">
        <f t="shared" si="15"/>
        <v>2015</v>
      </c>
      <c r="T25" s="85">
        <f t="shared" si="9"/>
        <v>1350208.9020902354</v>
      </c>
      <c r="U25" s="86">
        <f t="shared" si="16"/>
        <v>0.22179633415078187</v>
      </c>
      <c r="V25" s="87">
        <f t="shared" si="10"/>
        <v>-2.4255759987262787E-2</v>
      </c>
      <c r="W25" s="14"/>
      <c r="Y25" s="13">
        <f t="shared" si="17"/>
        <v>2015</v>
      </c>
      <c r="Z25" s="84">
        <f t="shared" si="18"/>
        <v>1350208.9020902354</v>
      </c>
      <c r="AA25" s="86">
        <f t="shared" si="19"/>
        <v>0.21747486750022957</v>
      </c>
      <c r="AB25" s="87">
        <f t="shared" si="11"/>
        <v>-2.857722663781509E-2</v>
      </c>
      <c r="AC25" s="84"/>
      <c r="AD25" s="84"/>
      <c r="AE25" s="20" t="s">
        <v>84</v>
      </c>
      <c r="AF25" s="20" t="s">
        <v>85</v>
      </c>
      <c r="AG25" s="20" t="s">
        <v>86</v>
      </c>
      <c r="AH25" s="20" t="s">
        <v>87</v>
      </c>
      <c r="AI25" s="84"/>
      <c r="AJ25" s="20" t="s">
        <v>88</v>
      </c>
      <c r="AK25" s="20" t="s">
        <v>57</v>
      </c>
      <c r="AL25" s="84"/>
      <c r="AM25" s="84"/>
      <c r="AN25" s="84"/>
      <c r="AO25" s="84"/>
      <c r="AP25" s="84"/>
      <c r="AQ25" s="84"/>
      <c r="AR25" s="84"/>
      <c r="AS25" s="84"/>
      <c r="AT25" s="84"/>
      <c r="AU25" s="14"/>
      <c r="AW25" s="95" t="s">
        <v>84</v>
      </c>
      <c r="AX25" s="20" t="s">
        <v>85</v>
      </c>
      <c r="AY25" s="20" t="s">
        <v>86</v>
      </c>
      <c r="AZ25" s="20" t="s">
        <v>87</v>
      </c>
      <c r="BA25" s="84"/>
      <c r="BB25" s="20" t="s">
        <v>88</v>
      </c>
      <c r="BC25" s="20" t="s">
        <v>57</v>
      </c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13">
        <f t="shared" si="12"/>
        <v>2016</v>
      </c>
      <c r="BP25" s="85">
        <f t="shared" si="13"/>
        <v>138059.881036623</v>
      </c>
      <c r="BQ25" s="86">
        <f t="shared" si="20"/>
        <v>0.24756113741094693</v>
      </c>
      <c r="BR25" s="87">
        <f t="shared" si="14"/>
        <v>1.1649259961571234E-2</v>
      </c>
      <c r="BS25" s="14"/>
      <c r="BT25" s="13"/>
      <c r="BU25" s="13">
        <f t="shared" si="2"/>
        <v>2016</v>
      </c>
      <c r="BV25" s="84">
        <f t="shared" si="21"/>
        <v>138059.881036623</v>
      </c>
      <c r="BW25" s="86">
        <f t="shared" si="22"/>
        <v>0.24756113741094693</v>
      </c>
      <c r="BX25" s="86">
        <f t="shared" si="23"/>
        <v>-1.1649259961571234E-2</v>
      </c>
      <c r="BY25" s="14"/>
      <c r="BZ25" s="84"/>
      <c r="CA25" s="84"/>
      <c r="CB25" s="20" t="s">
        <v>84</v>
      </c>
      <c r="CC25" s="20" t="s">
        <v>85</v>
      </c>
      <c r="CD25" s="20" t="s">
        <v>86</v>
      </c>
      <c r="CE25" s="20" t="s">
        <v>87</v>
      </c>
      <c r="CF25" s="84"/>
      <c r="CG25" s="20" t="s">
        <v>88</v>
      </c>
      <c r="CH25" s="20" t="s">
        <v>57</v>
      </c>
      <c r="CI25" s="84"/>
      <c r="CJ25" s="84"/>
      <c r="CK25" s="84"/>
      <c r="CL25" s="84"/>
      <c r="CM25" s="84"/>
      <c r="CN25" s="84"/>
      <c r="CO25" s="84"/>
      <c r="CP25" s="84"/>
      <c r="CQ25" s="84"/>
      <c r="CR25" s="14"/>
    </row>
    <row r="26" spans="1:96" x14ac:dyDescent="0.25">
      <c r="A26" s="93">
        <v>1</v>
      </c>
      <c r="B26" s="18">
        <v>0.18546999349682142</v>
      </c>
      <c r="C26" s="18">
        <v>-7.1661864858904023E-3</v>
      </c>
      <c r="D26" s="18">
        <v>-0.22237046385955964</v>
      </c>
      <c r="E26" s="84"/>
      <c r="F26" s="18">
        <v>6.25</v>
      </c>
      <c r="G26" s="18">
        <v>0.13712313785764957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13">
        <f t="shared" si="15"/>
        <v>2016</v>
      </c>
      <c r="T26" s="85">
        <f t="shared" si="9"/>
        <v>138059.881036623</v>
      </c>
      <c r="U26" s="86">
        <f t="shared" si="16"/>
        <v>0.22971678184240721</v>
      </c>
      <c r="V26" s="87">
        <f t="shared" si="10"/>
        <v>-6.195095606968487E-3</v>
      </c>
      <c r="W26" s="14"/>
      <c r="Y26" s="13">
        <f t="shared" si="17"/>
        <v>2016</v>
      </c>
      <c r="Z26" s="84">
        <f t="shared" si="18"/>
        <v>138059.881036623</v>
      </c>
      <c r="AA26" s="86">
        <f t="shared" si="19"/>
        <v>0.22544457611316315</v>
      </c>
      <c r="AB26" s="87">
        <f t="shared" si="11"/>
        <v>-1.0467301336212542E-2</v>
      </c>
      <c r="AC26" s="84"/>
      <c r="AD26" s="84"/>
      <c r="AE26" s="18">
        <v>1</v>
      </c>
      <c r="AF26" s="18">
        <v>-1.6907413558547197</v>
      </c>
      <c r="AG26" s="18">
        <v>-3.3525046770445543E-2</v>
      </c>
      <c r="AH26" s="18">
        <v>-0.18867355437588196</v>
      </c>
      <c r="AI26" s="84"/>
      <c r="AJ26" s="18">
        <v>6.25</v>
      </c>
      <c r="AK26" s="18">
        <v>-1.9868759403684704</v>
      </c>
      <c r="AL26" s="84"/>
      <c r="AM26" s="84"/>
      <c r="AN26" s="84"/>
      <c r="AO26" s="84"/>
      <c r="AP26" s="84"/>
      <c r="AQ26" s="84"/>
      <c r="AR26" s="84"/>
      <c r="AS26" s="84"/>
      <c r="AT26" s="84"/>
      <c r="AU26" s="14"/>
      <c r="AW26" s="93">
        <v>1</v>
      </c>
      <c r="AX26" s="18">
        <v>0.19172708331605046</v>
      </c>
      <c r="AY26" s="18">
        <v>-1.3423276305119441E-2</v>
      </c>
      <c r="AZ26" s="18">
        <v>-0.91842274006655322</v>
      </c>
      <c r="BA26" s="84"/>
      <c r="BB26" s="18">
        <v>7.1428571428571432</v>
      </c>
      <c r="BC26" s="18">
        <v>0.17488367020503126</v>
      </c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13">
        <v>2030</v>
      </c>
      <c r="BP26" s="85">
        <f>T27</f>
        <v>825018.71914988908</v>
      </c>
      <c r="BQ26" s="86">
        <f>$U$17*BP26+$U$16</f>
        <v>0.2252280420512828</v>
      </c>
      <c r="BR26" s="14"/>
      <c r="BS26" s="14"/>
      <c r="BT26" s="13"/>
      <c r="BU26" s="13">
        <f t="shared" si="2"/>
        <v>2030</v>
      </c>
      <c r="BV26" s="84">
        <f t="shared" si="21"/>
        <v>825018.71914988908</v>
      </c>
      <c r="BW26" s="86">
        <f t="shared" si="22"/>
        <v>0.2252280420512828</v>
      </c>
      <c r="BX26" s="84"/>
      <c r="BY26" s="14"/>
      <c r="BZ26" s="84"/>
      <c r="CA26" s="84"/>
      <c r="CB26" s="18">
        <v>1</v>
      </c>
      <c r="CC26" s="18">
        <v>-1.6556163000821007</v>
      </c>
      <c r="CD26" s="18">
        <v>-6.8650102543064584E-2</v>
      </c>
      <c r="CE26" s="18">
        <v>-0.93551524174771672</v>
      </c>
      <c r="CF26" s="84"/>
      <c r="CG26" s="18">
        <v>7.1428571428571432</v>
      </c>
      <c r="CH26" s="18">
        <v>-1.743634267782874</v>
      </c>
      <c r="CI26" s="84"/>
      <c r="CJ26" s="84"/>
      <c r="CK26" s="84"/>
      <c r="CL26" s="84"/>
      <c r="CM26" s="84"/>
      <c r="CN26" s="84"/>
      <c r="CO26" s="84"/>
      <c r="CP26" s="84"/>
      <c r="CQ26" s="84"/>
      <c r="CR26" s="14"/>
    </row>
    <row r="27" spans="1:96" ht="15.75" thickBot="1" x14ac:dyDescent="0.3">
      <c r="A27" s="93">
        <v>2</v>
      </c>
      <c r="B27" s="18">
        <v>0.18333914936272411</v>
      </c>
      <c r="C27" s="18">
        <v>-8.4554791576928467E-3</v>
      </c>
      <c r="D27" s="18">
        <v>-0.26237788064168344</v>
      </c>
      <c r="E27" s="84"/>
      <c r="F27" s="18">
        <v>18.75</v>
      </c>
      <c r="G27" s="18">
        <v>0.17488367020503126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13">
        <v>2030</v>
      </c>
      <c r="T27" s="85">
        <f>Cinza!AW21</f>
        <v>825018.71914988908</v>
      </c>
      <c r="U27" s="86">
        <f t="shared" si="16"/>
        <v>0.2252280420512828</v>
      </c>
      <c r="V27" s="14"/>
      <c r="W27" s="14"/>
      <c r="Y27" s="13">
        <f t="shared" si="17"/>
        <v>2030</v>
      </c>
      <c r="Z27" s="84">
        <f t="shared" si="18"/>
        <v>825018.71914988908</v>
      </c>
      <c r="AA27" s="86">
        <f t="shared" si="19"/>
        <v>0.22089273171628576</v>
      </c>
      <c r="AB27" s="14"/>
      <c r="AC27" s="84"/>
      <c r="AD27" s="84"/>
      <c r="AE27" s="18">
        <v>2</v>
      </c>
      <c r="AF27" s="18">
        <v>-1.7004240569009619</v>
      </c>
      <c r="AG27" s="18">
        <v>-4.3210210881912126E-2</v>
      </c>
      <c r="AH27" s="18">
        <v>-0.24318009541477598</v>
      </c>
      <c r="AI27" s="84"/>
      <c r="AJ27" s="18">
        <v>18.75</v>
      </c>
      <c r="AK27" s="18">
        <v>-1.743634267782874</v>
      </c>
      <c r="AL27" s="84"/>
      <c r="AM27" s="84"/>
      <c r="AN27" s="84"/>
      <c r="AO27" s="84"/>
      <c r="AP27" s="84"/>
      <c r="AQ27" s="84"/>
      <c r="AR27" s="84"/>
      <c r="AS27" s="84"/>
      <c r="AT27" s="84"/>
      <c r="AU27" s="14"/>
      <c r="AW27" s="93">
        <v>2</v>
      </c>
      <c r="AX27" s="18">
        <v>0.18903821772603863</v>
      </c>
      <c r="AY27" s="18">
        <v>-1.4154547521007366E-2</v>
      </c>
      <c r="AZ27" s="18">
        <v>-0.96845643516165025</v>
      </c>
      <c r="BA27" s="84"/>
      <c r="BB27" s="18">
        <v>21.428571428571431</v>
      </c>
      <c r="BC27" s="18">
        <v>0.17830380701093101</v>
      </c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8">
        <v>2050</v>
      </c>
      <c r="BP27" s="91">
        <f>T28</f>
        <v>490942.7120195264</v>
      </c>
      <c r="BQ27" s="90">
        <f>$U$17*BP27+$U$16</f>
        <v>0.22741096798987998</v>
      </c>
      <c r="BR27" s="71"/>
      <c r="BS27" s="14"/>
      <c r="BT27" s="13"/>
      <c r="BU27" s="88">
        <f t="shared" si="2"/>
        <v>2050</v>
      </c>
      <c r="BV27" s="89">
        <f t="shared" si="21"/>
        <v>490942.7120195264</v>
      </c>
      <c r="BW27" s="90">
        <f t="shared" si="22"/>
        <v>0.22741096798987998</v>
      </c>
      <c r="BX27" s="89"/>
      <c r="BY27" s="71"/>
      <c r="BZ27" s="84"/>
      <c r="CA27" s="84"/>
      <c r="CB27" s="18">
        <v>2</v>
      </c>
      <c r="CC27" s="18">
        <v>-1.6684315332363333</v>
      </c>
      <c r="CD27" s="18">
        <v>-7.5202734546540695E-2</v>
      </c>
      <c r="CE27" s="18">
        <v>-1.024809895152937</v>
      </c>
      <c r="CF27" s="84"/>
      <c r="CG27" s="18">
        <v>21.428571428571431</v>
      </c>
      <c r="CH27" s="18">
        <v>-1.7242664026251653</v>
      </c>
      <c r="CI27" s="84"/>
      <c r="CJ27" s="84"/>
      <c r="CK27" s="84"/>
      <c r="CL27" s="84"/>
      <c r="CM27" s="84"/>
      <c r="CN27" s="84"/>
      <c r="CO27" s="84"/>
      <c r="CP27" s="84"/>
      <c r="CQ27" s="84"/>
      <c r="CR27" s="14"/>
    </row>
    <row r="28" spans="1:96" ht="15.75" thickBot="1" x14ac:dyDescent="0.3">
      <c r="A28" s="93">
        <v>3</v>
      </c>
      <c r="B28" s="18">
        <v>0.18792977848833786</v>
      </c>
      <c r="C28" s="18">
        <v>6.8106980249136861E-3</v>
      </c>
      <c r="D28" s="18">
        <v>0.21133947351068214</v>
      </c>
      <c r="E28" s="84"/>
      <c r="F28" s="18">
        <v>31.25</v>
      </c>
      <c r="G28" s="18">
        <v>0.17830380701093101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8">
        <v>2050</v>
      </c>
      <c r="T28" s="91">
        <f>Cinza!AW22</f>
        <v>490942.7120195264</v>
      </c>
      <c r="U28" s="90">
        <f t="shared" si="16"/>
        <v>0.22741096798987998</v>
      </c>
      <c r="V28" s="71"/>
      <c r="W28" s="14"/>
      <c r="Y28" s="88">
        <f t="shared" si="17"/>
        <v>2050</v>
      </c>
      <c r="Z28" s="89">
        <f t="shared" si="18"/>
        <v>490942.7120195264</v>
      </c>
      <c r="AA28" s="90">
        <f t="shared" si="19"/>
        <v>0.22309475045489313</v>
      </c>
      <c r="AB28" s="71"/>
      <c r="AC28" s="84"/>
      <c r="AD28" s="84"/>
      <c r="AE28" s="18">
        <v>3</v>
      </c>
      <c r="AF28" s="18">
        <v>-1.6795639251220975</v>
      </c>
      <c r="AG28" s="18">
        <v>4.3476428607837514E-2</v>
      </c>
      <c r="AH28" s="18">
        <v>0.24467832582537413</v>
      </c>
      <c r="AI28" s="84"/>
      <c r="AJ28" s="18">
        <v>31.25</v>
      </c>
      <c r="AK28" s="18">
        <v>-1.7242664026251653</v>
      </c>
      <c r="AL28" s="84"/>
      <c r="AM28" s="84"/>
      <c r="AN28" s="84"/>
      <c r="AO28" s="84"/>
      <c r="AP28" s="84"/>
      <c r="AQ28" s="84"/>
      <c r="AR28" s="84"/>
      <c r="AS28" s="84"/>
      <c r="AT28" s="84"/>
      <c r="AU28" s="14"/>
      <c r="AW28" s="93">
        <v>3</v>
      </c>
      <c r="AX28" s="18">
        <v>0.19483103217682343</v>
      </c>
      <c r="AY28" s="18">
        <v>-9.0555663571884049E-5</v>
      </c>
      <c r="AZ28" s="18">
        <v>-6.1958331763248813E-3</v>
      </c>
      <c r="BA28" s="84"/>
      <c r="BB28" s="18">
        <v>35.714285714285715</v>
      </c>
      <c r="BC28" s="18">
        <v>0.19474047651325155</v>
      </c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14"/>
      <c r="BT28" s="13"/>
      <c r="BU28" s="84"/>
      <c r="BV28" s="84"/>
      <c r="BW28" s="84"/>
      <c r="BX28" s="84"/>
      <c r="BY28" s="84"/>
      <c r="BZ28" s="84"/>
      <c r="CA28" s="84"/>
      <c r="CB28" s="18">
        <v>3</v>
      </c>
      <c r="CC28" s="18">
        <v>-1.6408227646605529</v>
      </c>
      <c r="CD28" s="18">
        <v>4.7352681462928814E-3</v>
      </c>
      <c r="CE28" s="18">
        <v>6.4528898872955612E-2</v>
      </c>
      <c r="CF28" s="84"/>
      <c r="CG28" s="18">
        <v>35.714285714285715</v>
      </c>
      <c r="CH28" s="18">
        <v>-1.63608749651426</v>
      </c>
      <c r="CI28" s="84"/>
      <c r="CJ28" s="84"/>
      <c r="CK28" s="84"/>
      <c r="CL28" s="84"/>
      <c r="CM28" s="84"/>
      <c r="CN28" s="84"/>
      <c r="CO28" s="84"/>
      <c r="CP28" s="84"/>
      <c r="CQ28" s="84"/>
      <c r="CR28" s="14"/>
    </row>
    <row r="29" spans="1:96" x14ac:dyDescent="0.25">
      <c r="A29" s="93">
        <v>4</v>
      </c>
      <c r="B29" s="18">
        <v>0.18806112593200991</v>
      </c>
      <c r="C29" s="18">
        <v>3.279505205766034E-2</v>
      </c>
      <c r="D29" s="18">
        <v>1.0176473850797674</v>
      </c>
      <c r="E29" s="84"/>
      <c r="F29" s="18">
        <v>43.75</v>
      </c>
      <c r="G29" s="18">
        <v>0.19474047651325155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14"/>
      <c r="Y29" s="13"/>
      <c r="Z29" s="84"/>
      <c r="AA29" s="84"/>
      <c r="AB29" s="84"/>
      <c r="AC29" s="84"/>
      <c r="AD29" s="84"/>
      <c r="AE29" s="18">
        <v>4</v>
      </c>
      <c r="AF29" s="18">
        <v>-1.6789670733815532</v>
      </c>
      <c r="AG29" s="18">
        <v>0.16872350574175354</v>
      </c>
      <c r="AH29" s="18">
        <v>0.94954866888118905</v>
      </c>
      <c r="AI29" s="84"/>
      <c r="AJ29" s="18">
        <v>43.75</v>
      </c>
      <c r="AK29" s="18">
        <v>-1.63608749651426</v>
      </c>
      <c r="AL29" s="84"/>
      <c r="AM29" s="84"/>
      <c r="AN29" s="84"/>
      <c r="AO29" s="84"/>
      <c r="AP29" s="84"/>
      <c r="AQ29" s="84"/>
      <c r="AR29" s="84"/>
      <c r="AS29" s="84"/>
      <c r="AT29" s="84"/>
      <c r="AU29" s="14"/>
      <c r="AW29" s="93">
        <v>4</v>
      </c>
      <c r="AX29" s="18">
        <v>0.19499677664211507</v>
      </c>
      <c r="AY29" s="18">
        <v>2.5859401347555183E-2</v>
      </c>
      <c r="AZ29" s="18">
        <v>1.7693044307703403</v>
      </c>
      <c r="BA29" s="84"/>
      <c r="BB29" s="18">
        <v>50.000000000000007</v>
      </c>
      <c r="BC29" s="18">
        <v>0.22085617798967025</v>
      </c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14"/>
      <c r="BT29" s="13"/>
      <c r="BU29" s="84"/>
      <c r="BV29" s="84"/>
      <c r="BW29" s="84"/>
      <c r="BX29" s="84"/>
      <c r="BY29" s="84"/>
      <c r="BZ29" s="84"/>
      <c r="CA29" s="84"/>
      <c r="CB29" s="18">
        <v>4</v>
      </c>
      <c r="CC29" s="18">
        <v>-1.6400328203901415</v>
      </c>
      <c r="CD29" s="18">
        <v>0.12978925275034192</v>
      </c>
      <c r="CE29" s="18">
        <v>1.768676515622454</v>
      </c>
      <c r="CF29" s="84"/>
      <c r="CG29" s="18">
        <v>50.000000000000007</v>
      </c>
      <c r="CH29" s="18">
        <v>-1.5102435676397996</v>
      </c>
      <c r="CI29" s="84"/>
      <c r="CJ29" s="84"/>
      <c r="CK29" s="84"/>
      <c r="CL29" s="84"/>
      <c r="CM29" s="84"/>
      <c r="CN29" s="84"/>
      <c r="CO29" s="84"/>
      <c r="CP29" s="84"/>
      <c r="CQ29" s="84"/>
      <c r="CR29" s="14"/>
    </row>
    <row r="30" spans="1:96" x14ac:dyDescent="0.25">
      <c r="A30" s="93">
        <v>5</v>
      </c>
      <c r="B30" s="18">
        <v>0.20859389423147837</v>
      </c>
      <c r="C30" s="18">
        <v>-7.1470756373828798E-2</v>
      </c>
      <c r="D30" s="18">
        <v>-2.2177744437063973</v>
      </c>
      <c r="E30" s="84"/>
      <c r="F30" s="18">
        <v>56.25</v>
      </c>
      <c r="G30" s="18">
        <v>0.22085617798967025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14"/>
      <c r="Y30" s="13"/>
      <c r="Z30" s="84"/>
      <c r="AA30" s="84"/>
      <c r="AB30" s="84"/>
      <c r="AC30" s="84"/>
      <c r="AD30" s="84"/>
      <c r="AE30" s="18">
        <v>5</v>
      </c>
      <c r="AF30" s="18">
        <v>-1.5856647741123784</v>
      </c>
      <c r="AG30" s="18">
        <v>-0.40121116625609199</v>
      </c>
      <c r="AH30" s="18">
        <v>-2.2579517132713542</v>
      </c>
      <c r="AI30" s="84"/>
      <c r="AJ30" s="18">
        <v>56.25</v>
      </c>
      <c r="AK30" s="18">
        <v>-1.5102435676397996</v>
      </c>
      <c r="AL30" s="84"/>
      <c r="AM30" s="84"/>
      <c r="AN30" s="84"/>
      <c r="AO30" s="84"/>
      <c r="AP30" s="84"/>
      <c r="AQ30" s="84"/>
      <c r="AR30" s="84"/>
      <c r="AS30" s="84"/>
      <c r="AT30" s="84"/>
      <c r="AU30" s="14"/>
      <c r="AW30" s="93">
        <v>5</v>
      </c>
      <c r="AX30" s="18">
        <v>0.21970411078116647</v>
      </c>
      <c r="AY30" s="18">
        <v>4.9726417337121187E-3</v>
      </c>
      <c r="AZ30" s="18">
        <v>0.34022895324768049</v>
      </c>
      <c r="BA30" s="84"/>
      <c r="BB30" s="18">
        <v>64.285714285714292</v>
      </c>
      <c r="BC30" s="18">
        <v>0.22467675251487859</v>
      </c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14"/>
      <c r="BT30" s="13"/>
      <c r="BU30" s="84"/>
      <c r="BV30" s="84"/>
      <c r="BW30" s="84"/>
      <c r="BX30" s="84"/>
      <c r="BY30" s="84"/>
      <c r="BZ30" s="84"/>
      <c r="CA30" s="84"/>
      <c r="CB30" s="18">
        <v>5</v>
      </c>
      <c r="CC30" s="18">
        <v>-1.5222767492843019</v>
      </c>
      <c r="CD30" s="18">
        <v>2.918418403818368E-2</v>
      </c>
      <c r="CE30" s="18">
        <v>0.3977015033380964</v>
      </c>
      <c r="CF30" s="84"/>
      <c r="CG30" s="18">
        <v>64.285714285714292</v>
      </c>
      <c r="CH30" s="18">
        <v>-1.4930925652461182</v>
      </c>
      <c r="CI30" s="84"/>
      <c r="CJ30" s="84"/>
      <c r="CK30" s="84"/>
      <c r="CL30" s="84"/>
      <c r="CM30" s="84"/>
      <c r="CN30" s="84"/>
      <c r="CO30" s="84"/>
      <c r="CP30" s="84"/>
      <c r="CQ30" s="84"/>
      <c r="CR30" s="14"/>
    </row>
    <row r="31" spans="1:96" x14ac:dyDescent="0.25">
      <c r="A31" s="93">
        <v>6</v>
      </c>
      <c r="B31" s="18">
        <v>0.20764093617427209</v>
      </c>
      <c r="C31" s="18">
        <v>1.7035816340606497E-2</v>
      </c>
      <c r="D31" s="18">
        <v>0.5286301702231293</v>
      </c>
      <c r="E31" s="84"/>
      <c r="F31" s="18">
        <v>68.75</v>
      </c>
      <c r="G31" s="18">
        <v>0.22467675251487859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14"/>
      <c r="Y31" s="13"/>
      <c r="Z31" s="84"/>
      <c r="AA31" s="84"/>
      <c r="AB31" s="84"/>
      <c r="AC31" s="84"/>
      <c r="AD31" s="84"/>
      <c r="AE31" s="18">
        <v>6</v>
      </c>
      <c r="AF31" s="18">
        <v>-1.5899950805059264</v>
      </c>
      <c r="AG31" s="18">
        <v>9.6902515259808197E-2</v>
      </c>
      <c r="AH31" s="18">
        <v>0.54535172186989245</v>
      </c>
      <c r="AI31" s="84"/>
      <c r="AJ31" s="18">
        <v>68.75</v>
      </c>
      <c r="AK31" s="18">
        <v>-1.4930925652461182</v>
      </c>
      <c r="AL31" s="84"/>
      <c r="AM31" s="84"/>
      <c r="AN31" s="84"/>
      <c r="AO31" s="84"/>
      <c r="AP31" s="84"/>
      <c r="AQ31" s="84"/>
      <c r="AR31" s="84"/>
      <c r="AS31" s="84"/>
      <c r="AT31" s="84"/>
      <c r="AU31" s="14"/>
      <c r="AW31" s="93">
        <v>6</v>
      </c>
      <c r="AX31" s="18">
        <v>0.2375664977680422</v>
      </c>
      <c r="AY31" s="18">
        <v>8.4855963700024573E-3</v>
      </c>
      <c r="AZ31" s="18">
        <v>0.58058587874438516</v>
      </c>
      <c r="BA31" s="84"/>
      <c r="BB31" s="18">
        <v>78.571428571428569</v>
      </c>
      <c r="BC31" s="18">
        <v>0.2359118774493757</v>
      </c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14"/>
      <c r="BT31" s="13"/>
      <c r="BU31" s="84"/>
      <c r="BV31" s="84"/>
      <c r="BW31" s="84"/>
      <c r="BX31" s="84"/>
      <c r="BY31" s="84"/>
      <c r="BZ31" s="84"/>
      <c r="CA31" s="84"/>
      <c r="CB31" s="18">
        <v>6</v>
      </c>
      <c r="CC31" s="18">
        <v>-1.4371439502413645</v>
      </c>
      <c r="CD31" s="18">
        <v>3.4931949561391784E-2</v>
      </c>
      <c r="CE31" s="18">
        <v>0.4760280032814887</v>
      </c>
      <c r="CF31" s="84"/>
      <c r="CG31" s="18">
        <v>78.571428571428569</v>
      </c>
      <c r="CH31" s="18">
        <v>-1.4442969443261429</v>
      </c>
      <c r="CI31" s="84"/>
      <c r="CJ31" s="84"/>
      <c r="CK31" s="84"/>
      <c r="CL31" s="84"/>
      <c r="CM31" s="84"/>
      <c r="CN31" s="84"/>
      <c r="CO31" s="84"/>
      <c r="CP31" s="84"/>
      <c r="CQ31" s="84"/>
      <c r="CR31" s="14"/>
    </row>
    <row r="32" spans="1:96" ht="15.75" thickBot="1" x14ac:dyDescent="0.3">
      <c r="A32" s="93">
        <v>7</v>
      </c>
      <c r="B32" s="18">
        <v>0.22179633415078187</v>
      </c>
      <c r="C32" s="18">
        <v>2.4255759987262787E-2</v>
      </c>
      <c r="D32" s="18">
        <v>0.75266874651582483</v>
      </c>
      <c r="E32" s="84"/>
      <c r="F32" s="18">
        <v>81.25</v>
      </c>
      <c r="G32" s="18">
        <v>0.2359118774493757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14"/>
      <c r="Y32" s="13"/>
      <c r="Z32" s="84"/>
      <c r="AA32" s="84"/>
      <c r="AB32" s="84"/>
      <c r="AC32" s="84"/>
      <c r="AD32" s="84"/>
      <c r="AE32" s="18">
        <v>7</v>
      </c>
      <c r="AF32" s="18">
        <v>-1.5256719868530955</v>
      </c>
      <c r="AG32" s="18">
        <v>0.1234599861731227</v>
      </c>
      <c r="AH32" s="18">
        <v>0.69481288345330872</v>
      </c>
      <c r="AI32" s="84"/>
      <c r="AJ32" s="18">
        <v>81.25</v>
      </c>
      <c r="AK32" s="18">
        <v>-1.4442969443261429</v>
      </c>
      <c r="AL32" s="84"/>
      <c r="AM32" s="84"/>
      <c r="AN32" s="84"/>
      <c r="AO32" s="84"/>
      <c r="AP32" s="84"/>
      <c r="AQ32" s="84"/>
      <c r="AR32" s="84"/>
      <c r="AS32" s="84"/>
      <c r="AT32" s="84"/>
      <c r="AU32" s="14"/>
      <c r="AW32" s="94">
        <v>7</v>
      </c>
      <c r="AX32" s="19">
        <v>0.24756113741094693</v>
      </c>
      <c r="AY32" s="19">
        <v>-1.1649259961571234E-2</v>
      </c>
      <c r="AZ32" s="19">
        <v>-0.79704425435788895</v>
      </c>
      <c r="BA32" s="84"/>
      <c r="BB32" s="19">
        <v>92.857142857142861</v>
      </c>
      <c r="BC32" s="19">
        <v>0.24605209413804466</v>
      </c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14"/>
      <c r="BT32" s="13"/>
      <c r="BU32" s="84"/>
      <c r="BV32" s="84"/>
      <c r="BW32" s="84"/>
      <c r="BX32" s="84"/>
      <c r="BY32" s="84"/>
      <c r="BZ32" s="84"/>
      <c r="CA32" s="84"/>
      <c r="CB32" s="19">
        <v>7</v>
      </c>
      <c r="CC32" s="19">
        <v>-1.3895091269195345</v>
      </c>
      <c r="CD32" s="19">
        <v>-5.4787817406608319E-2</v>
      </c>
      <c r="CE32" s="19">
        <v>-0.74660978421438629</v>
      </c>
      <c r="CF32" s="84"/>
      <c r="CG32" s="19">
        <v>92.857142857142861</v>
      </c>
      <c r="CH32" s="19">
        <v>-1.4022120006799728</v>
      </c>
      <c r="CI32" s="84"/>
      <c r="CJ32" s="84"/>
      <c r="CK32" s="84"/>
      <c r="CL32" s="84"/>
      <c r="CM32" s="84"/>
      <c r="CN32" s="84"/>
      <c r="CO32" s="84"/>
      <c r="CP32" s="84"/>
      <c r="CQ32" s="84"/>
      <c r="CR32" s="14"/>
    </row>
    <row r="33" spans="1:96" ht="15.75" thickBot="1" x14ac:dyDescent="0.3">
      <c r="A33" s="94">
        <v>8</v>
      </c>
      <c r="B33" s="19">
        <v>0.22971678184240721</v>
      </c>
      <c r="C33" s="19">
        <v>6.195095606968487E-3</v>
      </c>
      <c r="D33" s="19">
        <v>0.19223701287822884</v>
      </c>
      <c r="E33" s="84"/>
      <c r="F33" s="19">
        <v>93.75</v>
      </c>
      <c r="G33" s="19">
        <v>0.24605209413804466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14"/>
      <c r="Y33" s="13"/>
      <c r="Z33" s="84"/>
      <c r="AA33" s="84"/>
      <c r="AB33" s="84"/>
      <c r="AC33" s="84"/>
      <c r="AD33" s="84"/>
      <c r="AE33" s="19">
        <v>8</v>
      </c>
      <c r="AF33" s="19">
        <v>-1.4896809324520675</v>
      </c>
      <c r="AG33" s="19">
        <v>4.538398812592459E-2</v>
      </c>
      <c r="AH33" s="19">
        <v>0.25541376303223029</v>
      </c>
      <c r="AI33" s="84"/>
      <c r="AJ33" s="19">
        <v>93.75</v>
      </c>
      <c r="AK33" s="19">
        <v>-1.4022120006799728</v>
      </c>
      <c r="AL33" s="84"/>
      <c r="AM33" s="84"/>
      <c r="AN33" s="84"/>
      <c r="AO33" s="84"/>
      <c r="AP33" s="84"/>
      <c r="AQ33" s="84"/>
      <c r="AR33" s="84"/>
      <c r="AS33" s="84"/>
      <c r="AT33" s="84"/>
      <c r="AU33" s="14"/>
      <c r="AW33" s="94"/>
      <c r="AX33" s="19"/>
      <c r="AY33" s="19"/>
      <c r="AZ33" s="19"/>
      <c r="BA33" s="84"/>
      <c r="BB33" s="19"/>
      <c r="BC33" s="19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14"/>
      <c r="BT33" s="13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14"/>
    </row>
    <row r="34" spans="1:96" x14ac:dyDescent="0.25">
      <c r="A34" s="1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14"/>
      <c r="Y34" s="13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14"/>
      <c r="AW34" s="13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14"/>
      <c r="BT34" s="13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14"/>
    </row>
    <row r="35" spans="1:96" x14ac:dyDescent="0.25">
      <c r="A35" s="1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14"/>
      <c r="Y35" s="13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14"/>
      <c r="AW35" s="13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14"/>
      <c r="BT35" s="13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14"/>
    </row>
    <row r="36" spans="1:96" x14ac:dyDescent="0.25">
      <c r="A36" s="13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14"/>
      <c r="Y36" s="13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14"/>
      <c r="AW36" s="13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14"/>
      <c r="BT36" s="13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14"/>
    </row>
    <row r="37" spans="1:96" ht="15.75" thickBot="1" x14ac:dyDescent="0.3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71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71"/>
      <c r="AW37" s="88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71"/>
      <c r="BT37" s="88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71"/>
    </row>
  </sheetData>
  <mergeCells count="12">
    <mergeCell ref="AW1:BS1"/>
    <mergeCell ref="BP3:BP4"/>
    <mergeCell ref="BQ3:BQ4"/>
    <mergeCell ref="BV3:BV4"/>
    <mergeCell ref="BW3:BW4"/>
    <mergeCell ref="BT1:CR1"/>
    <mergeCell ref="U3:U4"/>
    <mergeCell ref="T3:T4"/>
    <mergeCell ref="Z3:Z4"/>
    <mergeCell ref="AA3:AA4"/>
    <mergeCell ref="A1:W1"/>
    <mergeCell ref="Y1:AU1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CSV</vt:lpstr>
      <vt:lpstr>Azul</vt:lpstr>
      <vt:lpstr>Cinza</vt:lpstr>
      <vt:lpstr>Cálculos</vt:lpstr>
      <vt:lpstr>Resumo</vt:lpstr>
      <vt:lpstr>Resultado</vt:lpstr>
      <vt:lpstr>Volunteers Data</vt:lpstr>
      <vt:lpstr>Análise -Qualidade Esgoto Milha</vt:lpstr>
      <vt:lpstr>Análise -Qualidade Esgoto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User</cp:lastModifiedBy>
  <dcterms:created xsi:type="dcterms:W3CDTF">2018-11-01T17:33:55Z</dcterms:created>
  <dcterms:modified xsi:type="dcterms:W3CDTF">2023-06-12T14:42:16Z</dcterms:modified>
</cp:coreProperties>
</file>