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e6f4b1e99dc1c6/USP/PME3453 - Máqs de Fluxo/2023/Aula 2/Parte 2/"/>
    </mc:Choice>
  </mc:AlternateContent>
  <xr:revisionPtr revIDLastSave="131" documentId="8_{835C6699-1FFB-4B77-96F3-40E2A6E24516}" xr6:coauthVersionLast="47" xr6:coauthVersionMax="47" xr10:uidLastSave="{9FF9B087-6231-4CAD-AD68-8CAE5ADA1454}"/>
  <bookViews>
    <workbookView xWindow="-60" yWindow="-16320" windowWidth="29040" windowHeight="15720" xr2:uid="{C44B4EA9-5367-4B28-B1AF-D612FD5DFBA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H26" i="1" l="1"/>
  <c r="H23" i="1"/>
  <c r="D11" i="1"/>
  <c r="H9" i="1"/>
  <c r="H11" i="1" s="1"/>
  <c r="H8" i="1"/>
  <c r="D12" i="1"/>
  <c r="H28" i="1" l="1"/>
  <c r="D22" i="1"/>
  <c r="H12" i="1"/>
</calcChain>
</file>

<file path=xl/sharedStrings.xml><?xml version="1.0" encoding="utf-8"?>
<sst xmlns="http://schemas.openxmlformats.org/spreadsheetml/2006/main" count="60" uniqueCount="30">
  <si>
    <t>m</t>
  </si>
  <si>
    <t>nq</t>
  </si>
  <si>
    <t>rpm</t>
  </si>
  <si>
    <t>Q11</t>
  </si>
  <si>
    <t>n11</t>
  </si>
  <si>
    <t>Qm</t>
  </si>
  <si>
    <t>2.14.18</t>
  </si>
  <si>
    <t>2.14.53</t>
  </si>
  <si>
    <t>D2</t>
  </si>
  <si>
    <t>n</t>
  </si>
  <si>
    <t>g</t>
  </si>
  <si>
    <t>MW</t>
  </si>
  <si>
    <t>p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</si>
  <si>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</si>
  <si>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t>Modelo</t>
  </si>
  <si>
    <t>D</t>
  </si>
  <si>
    <r>
      <t>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</si>
  <si>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(rpm)</t>
  </si>
  <si>
    <t>Protótipo</t>
  </si>
  <si>
    <t>H</t>
  </si>
  <si>
    <t>Q</t>
  </si>
  <si>
    <r>
      <rPr>
        <sz val="11"/>
        <color theme="1"/>
        <rFont val="Symbol"/>
        <family val="1"/>
        <charset val="2"/>
      </rPr>
      <t>h</t>
    </r>
    <r>
      <rPr>
        <sz val="11"/>
        <color theme="1"/>
        <rFont val="Calibri"/>
        <family val="2"/>
        <scheme val="minor"/>
      </rPr>
      <t xml:space="preserve"> máx</t>
    </r>
  </si>
  <si>
    <t>P</t>
  </si>
  <si>
    <t>r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</si>
  <si>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</si>
  <si>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</si>
  <si>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f</t>
  </si>
  <si>
    <t>Hz</t>
  </si>
  <si>
    <t>Conforme diagrama da Voith, turbina é Francis</t>
  </si>
  <si>
    <t>(Figura 2.8.3 da apostila ou Figura 8 do material de consulta)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</si>
</sst>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165" fontId="0" fillId="0" borderId="0" xfId="0" applyNumberFormat="1"/>
    <xf numFmtId="1" fontId="0" fillId="0" borderId="0" xfId="0" applyNumberFormat="1"/>
    <xf numFmtId="0" fontId="2" fillId="0" borderId="0" xfId="0" quotePrefix="1" applyFont="1"/>
    <xf numFmtId="0" fontId="2" fillId="0" borderId="0" xfId="0" applyFont="1"/>
    <xf numFmtId="0" fontId="5" fillId="0" borderId="0" xfId="0" applyFont="1"/>
    <xf numFmtId="0" fontId="4" fillId="0" borderId="0" xfId="0" applyFont="1"/>
    <xf numFmtId="166" fontId="0" fillId="3" borderId="0" xfId="1" applyNumberFormat="1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BC2D-CFC4-40DF-B4B8-ED76C6EBEDFC}">
  <dimension ref="A1:M31"/>
  <sheetViews>
    <sheetView tabSelected="1" workbookViewId="0">
      <selection activeCell="D22" sqref="D22"/>
    </sheetView>
  </sheetViews>
  <sheetFormatPr defaultRowHeight="14.4"/>
  <cols>
    <col min="1" max="1" width="3.44140625" customWidth="1"/>
    <col min="11" max="11" width="4.6640625" customWidth="1"/>
  </cols>
  <sheetData>
    <row r="1" spans="1:9">
      <c r="B1" s="7" t="s">
        <v>6</v>
      </c>
    </row>
    <row r="2" spans="1:9">
      <c r="A2" s="7"/>
      <c r="C2" t="s">
        <v>14</v>
      </c>
      <c r="G2" t="s">
        <v>18</v>
      </c>
    </row>
    <row r="3" spans="1:9">
      <c r="A3" s="7"/>
      <c r="G3" t="s">
        <v>1</v>
      </c>
      <c r="H3" s="3">
        <v>56</v>
      </c>
    </row>
    <row r="4" spans="1:9">
      <c r="A4" s="7"/>
      <c r="C4" t="s">
        <v>15</v>
      </c>
      <c r="D4" s="3">
        <v>0.3</v>
      </c>
      <c r="E4" t="s">
        <v>0</v>
      </c>
      <c r="G4" t="s">
        <v>15</v>
      </c>
      <c r="H4" s="3">
        <v>2.2999999999999998</v>
      </c>
      <c r="I4" t="s">
        <v>0</v>
      </c>
    </row>
    <row r="5" spans="1:9" ht="16.2">
      <c r="A5" s="7"/>
      <c r="C5" t="s">
        <v>5</v>
      </c>
      <c r="D5" s="3">
        <v>0.1</v>
      </c>
      <c r="E5" t="s">
        <v>13</v>
      </c>
    </row>
    <row r="6" spans="1:9">
      <c r="A6" s="7"/>
      <c r="G6" t="s">
        <v>9</v>
      </c>
      <c r="H6" s="3">
        <v>144</v>
      </c>
      <c r="I6" t="s">
        <v>2</v>
      </c>
    </row>
    <row r="7" spans="1:9">
      <c r="A7" s="7"/>
    </row>
    <row r="8" spans="1:9" ht="16.2">
      <c r="A8" s="7"/>
      <c r="C8" t="s">
        <v>3</v>
      </c>
      <c r="D8" s="4">
        <v>0.48</v>
      </c>
      <c r="E8" t="s">
        <v>16</v>
      </c>
      <c r="G8" t="s">
        <v>3</v>
      </c>
      <c r="H8">
        <f>D8</f>
        <v>0.48</v>
      </c>
      <c r="I8" t="s">
        <v>16</v>
      </c>
    </row>
    <row r="9" spans="1:9">
      <c r="A9" s="7"/>
      <c r="C9" t="s">
        <v>4</v>
      </c>
      <c r="D9" s="4">
        <v>86</v>
      </c>
      <c r="E9" t="s">
        <v>17</v>
      </c>
      <c r="G9" t="s">
        <v>4</v>
      </c>
      <c r="H9">
        <f>D9</f>
        <v>86</v>
      </c>
      <c r="I9" t="s">
        <v>17</v>
      </c>
    </row>
    <row r="10" spans="1:9">
      <c r="A10" s="7"/>
    </row>
    <row r="11" spans="1:9">
      <c r="A11" s="7"/>
      <c r="C11" t="s">
        <v>19</v>
      </c>
      <c r="D11" s="5">
        <f>(D5/(D4^2*D8))^2</f>
        <v>5.3583676268861478</v>
      </c>
      <c r="E11" t="s">
        <v>0</v>
      </c>
      <c r="G11" t="s">
        <v>19</v>
      </c>
      <c r="H11" s="5">
        <f>(H6*H4/H9)^2</f>
        <v>14.831454840454299</v>
      </c>
      <c r="I11" t="s">
        <v>0</v>
      </c>
    </row>
    <row r="12" spans="1:9" ht="16.2">
      <c r="A12" s="7"/>
      <c r="C12" t="s">
        <v>20</v>
      </c>
      <c r="D12">
        <f>D5</f>
        <v>0.1</v>
      </c>
      <c r="E12" t="s">
        <v>13</v>
      </c>
      <c r="G12" t="s">
        <v>20</v>
      </c>
      <c r="H12" s="2">
        <f>H8*H4^2*SQRT(H11)</f>
        <v>9.7788725581395344</v>
      </c>
      <c r="I12" t="s">
        <v>13</v>
      </c>
    </row>
    <row r="13" spans="1:9">
      <c r="A13" s="7"/>
    </row>
    <row r="15" spans="1:9">
      <c r="B15" s="8" t="s">
        <v>7</v>
      </c>
    </row>
    <row r="16" spans="1:9">
      <c r="C16" t="s">
        <v>14</v>
      </c>
      <c r="G16" t="s">
        <v>18</v>
      </c>
    </row>
    <row r="17" spans="3:13" ht="16.2">
      <c r="C17" t="s">
        <v>8</v>
      </c>
      <c r="D17" s="3">
        <v>0.34499999999999997</v>
      </c>
      <c r="E17" t="s">
        <v>0</v>
      </c>
      <c r="G17" t="s">
        <v>8</v>
      </c>
      <c r="H17" s="3">
        <v>3</v>
      </c>
      <c r="I17" t="s">
        <v>0</v>
      </c>
      <c r="K17" s="10" t="s">
        <v>23</v>
      </c>
      <c r="L17" s="3">
        <v>1000</v>
      </c>
      <c r="M17" t="s">
        <v>24</v>
      </c>
    </row>
    <row r="18" spans="3:13" ht="16.2">
      <c r="C18" t="s">
        <v>9</v>
      </c>
      <c r="D18" s="3">
        <v>1050</v>
      </c>
      <c r="E18" t="s">
        <v>2</v>
      </c>
      <c r="G18" t="s">
        <v>9</v>
      </c>
      <c r="H18" s="3">
        <v>257</v>
      </c>
      <c r="I18" t="s">
        <v>2</v>
      </c>
      <c r="K18" t="s">
        <v>10</v>
      </c>
      <c r="L18" s="3">
        <v>9.81</v>
      </c>
      <c r="M18" t="s">
        <v>25</v>
      </c>
    </row>
    <row r="20" spans="3:13">
      <c r="G20" s="9" t="s">
        <v>21</v>
      </c>
      <c r="H20" s="11">
        <v>0.89700000000000002</v>
      </c>
    </row>
    <row r="21" spans="3:13">
      <c r="C21" t="s">
        <v>19</v>
      </c>
      <c r="D21" s="5">
        <f>H21*(D17*D18)^2/(H17*H18)^2</f>
        <v>22.516879513694377</v>
      </c>
      <c r="E21" t="s">
        <v>0</v>
      </c>
      <c r="G21" t="s">
        <v>19</v>
      </c>
      <c r="H21" s="4">
        <v>102</v>
      </c>
      <c r="I21" t="s">
        <v>0</v>
      </c>
    </row>
    <row r="22" spans="3:13" ht="16.2">
      <c r="C22" t="s">
        <v>20</v>
      </c>
      <c r="D22" s="1">
        <f>H23*D18*D17^3/(H18*H17^3)</f>
        <v>0.20768700777562202</v>
      </c>
      <c r="E22" t="s">
        <v>13</v>
      </c>
      <c r="G22" t="s">
        <v>22</v>
      </c>
      <c r="H22" s="4">
        <v>30</v>
      </c>
      <c r="I22" t="s">
        <v>11</v>
      </c>
    </row>
    <row r="23" spans="3:13" ht="16.2">
      <c r="G23" t="s">
        <v>20</v>
      </c>
      <c r="H23" s="2">
        <f>H22*1000000/(L17*L18*H21*H20)</f>
        <v>33.424093115779918</v>
      </c>
      <c r="I23" t="s">
        <v>13</v>
      </c>
    </row>
    <row r="25" spans="3:13">
      <c r="G25" t="s">
        <v>26</v>
      </c>
      <c r="H25" s="3">
        <v>60</v>
      </c>
      <c r="I25" t="s">
        <v>27</v>
      </c>
    </row>
    <row r="26" spans="3:13">
      <c r="G26" t="s">
        <v>12</v>
      </c>
      <c r="H26" s="6">
        <f>60*H25/H18</f>
        <v>14.007782101167315</v>
      </c>
    </row>
    <row r="28" spans="3:13">
      <c r="G28" t="s">
        <v>1</v>
      </c>
      <c r="H28" s="5">
        <f>H18*SQRT(H23)/H21^0.75</f>
        <v>46.292731896157704</v>
      </c>
    </row>
    <row r="30" spans="3:13">
      <c r="C30" t="s">
        <v>28</v>
      </c>
    </row>
    <row r="31" spans="3:13">
      <c r="C31" t="s">
        <v>29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Gissoni</dc:creator>
  <cp:lastModifiedBy>Humberto Gissoni</cp:lastModifiedBy>
  <dcterms:created xsi:type="dcterms:W3CDTF">2023-04-21T20:16:12Z</dcterms:created>
  <dcterms:modified xsi:type="dcterms:W3CDTF">2023-04-23T20:16:57Z</dcterms:modified>
</cp:coreProperties>
</file>