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083a7a99d65ad5ca/Documentos/Professor/EG/PEA3100/Aulas 5 e 6/"/>
    </mc:Choice>
  </mc:AlternateContent>
  <xr:revisionPtr revIDLastSave="7527" documentId="11_1CD2057CF6283CF76D170F6C455DC967D52413BB" xr6:coauthVersionLast="47" xr6:coauthVersionMax="47" xr10:uidLastSave="{0F85A760-5C6F-4475-AD84-7313B32D63F6}"/>
  <bookViews>
    <workbookView xWindow="-108" yWindow="-108" windowWidth="23256" windowHeight="12456" tabRatio="500" xr2:uid="{00000000-000D-0000-FFFF-FFFF00000000}"/>
  </bookViews>
  <sheets>
    <sheet name="Planilha1" sheetId="3" r:id="rId1"/>
  </sheets>
  <definedNames>
    <definedName name="solver_adj" localSheetId="0" hidden="1">Planilha1!$J$46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Planilha1!$K$41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Planilha1!$J$47</definedName>
    <definedName name="solver_pre" localSheetId="0" hidden="1">0.000001</definedName>
    <definedName name="solver_rbv" localSheetId="0" hidden="1">2</definedName>
    <definedName name="solver_rel1" localSheetId="0" hidden="1">1</definedName>
    <definedName name="solver_rhs1" localSheetId="0" hidden="1">-0.00001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0" i="3" l="1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K47" i="3"/>
  <c r="J47" i="3"/>
  <c r="K42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G23" i="3"/>
  <c r="H23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22" i="3"/>
  <c r="G22" i="3"/>
  <c r="F22" i="3"/>
  <c r="H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H2" i="3"/>
  <c r="G3" i="3"/>
  <c r="H3" i="3"/>
  <c r="G4" i="3"/>
  <c r="H4" i="3"/>
  <c r="G5" i="3"/>
  <c r="H5" i="3"/>
  <c r="G6" i="3"/>
  <c r="H6" i="3"/>
  <c r="G7" i="3"/>
  <c r="H7" i="3"/>
  <c r="G8" i="3"/>
  <c r="H8" i="3"/>
  <c r="G9" i="3"/>
  <c r="H9" i="3"/>
  <c r="G10" i="3"/>
  <c r="H10" i="3"/>
  <c r="G11" i="3"/>
  <c r="H11" i="3"/>
  <c r="G12" i="3"/>
  <c r="H12" i="3"/>
  <c r="G13" i="3"/>
  <c r="H13" i="3"/>
  <c r="G14" i="3"/>
  <c r="H14" i="3"/>
  <c r="G15" i="3"/>
  <c r="H15" i="3"/>
  <c r="G16" i="3"/>
  <c r="H16" i="3"/>
  <c r="G17" i="3"/>
  <c r="H17" i="3"/>
  <c r="F17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3" i="3"/>
  <c r="G2" i="3"/>
  <c r="F2" i="3"/>
</calcChain>
</file>

<file path=xl/sharedStrings.xml><?xml version="1.0" encoding="utf-8"?>
<sst xmlns="http://schemas.openxmlformats.org/spreadsheetml/2006/main" count="25" uniqueCount="20">
  <si>
    <t>PBS</t>
  </si>
  <si>
    <t>VPL</t>
  </si>
  <si>
    <t>n</t>
  </si>
  <si>
    <t>Convencional</t>
  </si>
  <si>
    <t>Potência (W)</t>
  </si>
  <si>
    <t>Consumo médio (kWh/ano)</t>
  </si>
  <si>
    <t>Preço (R$)</t>
  </si>
  <si>
    <t>Tarifa de Energia (R$/kWh)</t>
  </si>
  <si>
    <t>Vida útil (anos)</t>
  </si>
  <si>
    <t>Tecnologia</t>
  </si>
  <si>
    <t>Eficiente</t>
  </si>
  <si>
    <t>FC</t>
  </si>
  <si>
    <t>VP</t>
  </si>
  <si>
    <t>VP acumulado</t>
  </si>
  <si>
    <t>Taxa de desconto</t>
  </si>
  <si>
    <t>Solução fase de projeto</t>
  </si>
  <si>
    <t>Valor exato do tempo:</t>
  </si>
  <si>
    <t>Fase de projeto</t>
  </si>
  <si>
    <t>Taxa interna de retorno:</t>
  </si>
  <si>
    <t>Ex-post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</si>
</sst>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R$&quot;\ #,##0.00;[Red]\-&quot;R$&quot;\ #,##0.0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9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8" fontId="0" fillId="0" borderId="0" xfId="0" applyNumberFormat="1"/>
    <xf numFmtId="9" fontId="0" fillId="0" borderId="0" xfId="0" applyNumberFormat="1" applyAlignment="1">
      <alignment horizontal="center"/>
    </xf>
    <xf numFmtId="8" fontId="0" fillId="0" borderId="0" xfId="0" applyNumberFormat="1" applyAlignment="1">
      <alignment horizontal="center"/>
    </xf>
    <xf numFmtId="8" fontId="0" fillId="0" borderId="0" xfId="0" applyNumberFormat="1" applyAlignment="1">
      <alignment horizontal="right"/>
    </xf>
    <xf numFmtId="0" fontId="0" fillId="2" borderId="0" xfId="0" applyFill="1" applyAlignment="1">
      <alignment horizontal="center"/>
    </xf>
    <xf numFmtId="8" fontId="0" fillId="2" borderId="0" xfId="0" applyNumberFormat="1" applyFill="1" applyAlignment="1">
      <alignment horizontal="right"/>
    </xf>
  </cellXfs>
  <cellStyles count="97">
    <cellStyle name="Hiperlink" xfId="1" builtinId="8" hidden="1"/>
    <cellStyle name="Hiperlink" xfId="3" builtinId="8" hidden="1"/>
    <cellStyle name="Hiperlink" xfId="5" builtinId="8" hidden="1"/>
    <cellStyle name="Hiperlink" xfId="7" builtinId="8" hidden="1"/>
    <cellStyle name="Hiperlink" xfId="9" builtinId="8" hidden="1"/>
    <cellStyle name="Hiperlink" xfId="11" builtinId="8" hidden="1"/>
    <cellStyle name="Hiperlink" xfId="13" builtinId="8" hidden="1"/>
    <cellStyle name="Hiperlink" xfId="15" builtinId="8" hidden="1"/>
    <cellStyle name="Hiperlink" xfId="17" builtinId="8" hidden="1"/>
    <cellStyle name="Hiperlink" xfId="19" builtinId="8" hidden="1"/>
    <cellStyle name="Hiperlink" xfId="21" builtinId="8" hidden="1"/>
    <cellStyle name="Hiperlink" xfId="23" builtinId="8" hidden="1"/>
    <cellStyle name="Hiperlink" xfId="25" builtinId="8" hidden="1"/>
    <cellStyle name="Hiperlink" xfId="27" builtinId="8" hidden="1"/>
    <cellStyle name="Hiperlink" xfId="29" builtinId="8" hidden="1"/>
    <cellStyle name="Hiperlink" xfId="31" builtinId="8" hidden="1"/>
    <cellStyle name="Hiperlink" xfId="33" builtinId="8" hidden="1"/>
    <cellStyle name="Hiperlink" xfId="35" builtinId="8" hidden="1"/>
    <cellStyle name="Hiperlink" xfId="37" builtinId="8" hidden="1"/>
    <cellStyle name="Hiperlink" xfId="39" builtinId="8" hidden="1"/>
    <cellStyle name="Hiperlink" xfId="41" builtinId="8" hidden="1"/>
    <cellStyle name="Hiperlink" xfId="43" builtinId="8" hidden="1"/>
    <cellStyle name="Hiperlink" xfId="45" builtinId="8" hidden="1"/>
    <cellStyle name="Hiperlink" xfId="47" builtinId="8" hidden="1"/>
    <cellStyle name="Hiperlink" xfId="49" builtinId="8" hidden="1"/>
    <cellStyle name="Hiperlink" xfId="51" builtinId="8" hidden="1"/>
    <cellStyle name="Hiperlink" xfId="53" builtinId="8" hidden="1"/>
    <cellStyle name="Hiperlink" xfId="55" builtinId="8" hidden="1"/>
    <cellStyle name="Hiperlink" xfId="57" builtinId="8" hidden="1"/>
    <cellStyle name="Hiperlink" xfId="59" builtinId="8" hidden="1"/>
    <cellStyle name="Hiperlink" xfId="61" builtinId="8" hidden="1"/>
    <cellStyle name="Hiperlink" xfId="63" builtinId="8" hidden="1"/>
    <cellStyle name="Hiperlink" xfId="65" builtinId="8" hidden="1"/>
    <cellStyle name="Hiperlink" xfId="67" builtinId="8" hidden="1"/>
    <cellStyle name="Hiperlink" xfId="69" builtinId="8" hidden="1"/>
    <cellStyle name="Hiperlink" xfId="71" builtinId="8" hidden="1"/>
    <cellStyle name="Hiperlink" xfId="73" builtinId="8" hidden="1"/>
    <cellStyle name="Hiperlink" xfId="75" builtinId="8" hidden="1"/>
    <cellStyle name="Hiperlink" xfId="77" builtinId="8" hidden="1"/>
    <cellStyle name="Hiperlink" xfId="79" builtinId="8" hidden="1"/>
    <cellStyle name="Hiperlink" xfId="81" builtinId="8" hidden="1"/>
    <cellStyle name="Hiperlink" xfId="83" builtinId="8" hidden="1"/>
    <cellStyle name="Hiperlink" xfId="85" builtinId="8" hidden="1"/>
    <cellStyle name="Hiperlink" xfId="87" builtinId="8" hidden="1"/>
    <cellStyle name="Hiperlink" xfId="89" builtinId="8" hidden="1"/>
    <cellStyle name="Hiperlink" xfId="91" builtinId="8" hidden="1"/>
    <cellStyle name="Hiperlink" xfId="93" builtinId="8" hidden="1"/>
    <cellStyle name="Hiperlink" xfId="95" builtinId="8" hidden="1"/>
    <cellStyle name="Hiperlink Visitado" xfId="2" builtinId="9" hidden="1"/>
    <cellStyle name="Hiperlink Visitado" xfId="4" builtinId="9" hidden="1"/>
    <cellStyle name="Hiperlink Visitado" xfId="6" builtinId="9" hidden="1"/>
    <cellStyle name="Hiperlink Visitado" xfId="8" builtinId="9" hidden="1"/>
    <cellStyle name="Hiperlink Visitado" xfId="10" builtinId="9" hidden="1"/>
    <cellStyle name="Hiperlink Visitado" xfId="12" builtinId="9" hidden="1"/>
    <cellStyle name="Hiperlink Visitado" xfId="14" builtinId="9" hidden="1"/>
    <cellStyle name="Hiperlink Visitado" xfId="16" builtinId="9" hidden="1"/>
    <cellStyle name="Hiperlink Visitado" xfId="18" builtinId="9" hidden="1"/>
    <cellStyle name="Hiperlink Visitado" xfId="20" builtinId="9" hidden="1"/>
    <cellStyle name="Hiperlink Visitado" xfId="22" builtinId="9" hidden="1"/>
    <cellStyle name="Hiperlink Visitado" xfId="24" builtinId="9" hidden="1"/>
    <cellStyle name="Hiperlink Visitado" xfId="26" builtinId="9" hidden="1"/>
    <cellStyle name="Hiperlink Visitado" xfId="28" builtinId="9" hidden="1"/>
    <cellStyle name="Hiperlink Visitado" xfId="30" builtinId="9" hidden="1"/>
    <cellStyle name="Hiperlink Visitado" xfId="32" builtinId="9" hidden="1"/>
    <cellStyle name="Hiperlink Visitado" xfId="34" builtinId="9" hidden="1"/>
    <cellStyle name="Hiperlink Visitado" xfId="36" builtinId="9" hidden="1"/>
    <cellStyle name="Hiperlink Visitado" xfId="38" builtinId="9" hidden="1"/>
    <cellStyle name="Hiperlink Visitado" xfId="40" builtinId="9" hidden="1"/>
    <cellStyle name="Hiperlink Visitado" xfId="42" builtinId="9" hidden="1"/>
    <cellStyle name="Hiperlink Visitado" xfId="44" builtinId="9" hidden="1"/>
    <cellStyle name="Hiperlink Visitado" xfId="46" builtinId="9" hidden="1"/>
    <cellStyle name="Hiperlink Visitado" xfId="48" builtinId="9" hidden="1"/>
    <cellStyle name="Hiperlink Visitado" xfId="50" builtinId="9" hidden="1"/>
    <cellStyle name="Hiperlink Visitado" xfId="52" builtinId="9" hidden="1"/>
    <cellStyle name="Hiperlink Visitado" xfId="54" builtinId="9" hidden="1"/>
    <cellStyle name="Hiperlink Visitado" xfId="56" builtinId="9" hidden="1"/>
    <cellStyle name="Hiperlink Visitado" xfId="58" builtinId="9" hidden="1"/>
    <cellStyle name="Hiperlink Visitado" xfId="60" builtinId="9" hidden="1"/>
    <cellStyle name="Hiperlink Visitado" xfId="62" builtinId="9" hidden="1"/>
    <cellStyle name="Hiperlink Visitado" xfId="64" builtinId="9" hidden="1"/>
    <cellStyle name="Hiperlink Visitado" xfId="66" builtinId="9" hidden="1"/>
    <cellStyle name="Hiperlink Visitado" xfId="68" builtinId="9" hidden="1"/>
    <cellStyle name="Hiperlink Visitado" xfId="70" builtinId="9" hidden="1"/>
    <cellStyle name="Hiperlink Visitado" xfId="72" builtinId="9" hidden="1"/>
    <cellStyle name="Hiperlink Visitado" xfId="74" builtinId="9" hidden="1"/>
    <cellStyle name="Hiperlink Visitado" xfId="76" builtinId="9" hidden="1"/>
    <cellStyle name="Hiperlink Visitado" xfId="78" builtinId="9" hidden="1"/>
    <cellStyle name="Hiperlink Visitado" xfId="80" builtinId="9" hidden="1"/>
    <cellStyle name="Hiperlink Visitado" xfId="82" builtinId="9" hidden="1"/>
    <cellStyle name="Hiperlink Visitado" xfId="84" builtinId="9" hidden="1"/>
    <cellStyle name="Hiperlink Visitado" xfId="86" builtinId="9" hidden="1"/>
    <cellStyle name="Hiperlink Visitado" xfId="88" builtinId="9" hidden="1"/>
    <cellStyle name="Hiperlink Visitado" xfId="90" builtinId="9" hidden="1"/>
    <cellStyle name="Hiperlink Visitado" xfId="92" builtinId="9" hidden="1"/>
    <cellStyle name="Hiperlink Visitado" xfId="94" builtinId="9" hidden="1"/>
    <cellStyle name="Hiperlink Visitado" xfId="96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Valor presente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VP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Planilha1!$E$2:$E$17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cat>
          <c:val>
            <c:numRef>
              <c:f>Planilha1!$G$2:$G$17</c:f>
              <c:numCache>
                <c:formatCode>"R$"#,##0.00_);[Red]\("R$"#,##0.00\)</c:formatCode>
                <c:ptCount val="16"/>
                <c:pt idx="0">
                  <c:v>-1500</c:v>
                </c:pt>
                <c:pt idx="1">
                  <c:v>86.818181818181813</c:v>
                </c:pt>
                <c:pt idx="2">
                  <c:v>78.92561983471073</c:v>
                </c:pt>
                <c:pt idx="3">
                  <c:v>71.75056348610066</c:v>
                </c:pt>
                <c:pt idx="4">
                  <c:v>65.227784987364231</c:v>
                </c:pt>
                <c:pt idx="5">
                  <c:v>59.297986352149302</c:v>
                </c:pt>
                <c:pt idx="6">
                  <c:v>53.90726032013572</c:v>
                </c:pt>
                <c:pt idx="7">
                  <c:v>49.006600291032463</c:v>
                </c:pt>
                <c:pt idx="8">
                  <c:v>44.551454810029519</c:v>
                </c:pt>
                <c:pt idx="9">
                  <c:v>40.501322554572283</c:v>
                </c:pt>
                <c:pt idx="10">
                  <c:v>36.819384140520256</c:v>
                </c:pt>
                <c:pt idx="11">
                  <c:v>33.472167400472955</c:v>
                </c:pt>
                <c:pt idx="12">
                  <c:v>30.42924309133905</c:v>
                </c:pt>
                <c:pt idx="13">
                  <c:v>27.662948264853682</c:v>
                </c:pt>
                <c:pt idx="14">
                  <c:v>25.148134786230614</c:v>
                </c:pt>
                <c:pt idx="15">
                  <c:v>22.861940714755104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86-431A-8D86-3CE2E329859B}"/>
            </c:ext>
          </c:extLst>
        </c:ser>
        <c:ser>
          <c:idx val="1"/>
          <c:order val="1"/>
          <c:tx>
            <c:v>FC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Planilha1!$E$2:$E$17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cat>
          <c:val>
            <c:numRef>
              <c:f>Planilha1!$F$2:$F$17</c:f>
              <c:numCache>
                <c:formatCode>"R$"#,##0.00_);[Red]\("R$"#,##0.00\)</c:formatCode>
                <c:ptCount val="16"/>
                <c:pt idx="0">
                  <c:v>-1500</c:v>
                </c:pt>
                <c:pt idx="1">
                  <c:v>95.5</c:v>
                </c:pt>
                <c:pt idx="2">
                  <c:v>95.5</c:v>
                </c:pt>
                <c:pt idx="3">
                  <c:v>95.5</c:v>
                </c:pt>
                <c:pt idx="4">
                  <c:v>95.5</c:v>
                </c:pt>
                <c:pt idx="5">
                  <c:v>95.5</c:v>
                </c:pt>
                <c:pt idx="6">
                  <c:v>95.5</c:v>
                </c:pt>
                <c:pt idx="7">
                  <c:v>95.5</c:v>
                </c:pt>
                <c:pt idx="8">
                  <c:v>95.5</c:v>
                </c:pt>
                <c:pt idx="9">
                  <c:v>95.5</c:v>
                </c:pt>
                <c:pt idx="10">
                  <c:v>95.5</c:v>
                </c:pt>
                <c:pt idx="11">
                  <c:v>95.5</c:v>
                </c:pt>
                <c:pt idx="12">
                  <c:v>95.5</c:v>
                </c:pt>
                <c:pt idx="13">
                  <c:v>95.5</c:v>
                </c:pt>
                <c:pt idx="14">
                  <c:v>95.5</c:v>
                </c:pt>
                <c:pt idx="15">
                  <c:v>95.5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86-431A-8D86-3CE2E3298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3062895"/>
        <c:axId val="1303060015"/>
      </c:barChart>
      <c:scatterChart>
        <c:scatterStyle val="smoothMarker"/>
        <c:varyColors val="0"/>
        <c:ser>
          <c:idx val="2"/>
          <c:order val="2"/>
          <c:tx>
            <c:v>VP acumulado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yVal>
            <c:numRef>
              <c:f>Planilha1!$H$2:$H$17</c:f>
              <c:numCache>
                <c:formatCode>"R$"#,##0.00_);[Red]\("R$"#,##0.00\)</c:formatCode>
                <c:ptCount val="16"/>
                <c:pt idx="0">
                  <c:v>-1500</c:v>
                </c:pt>
                <c:pt idx="1">
                  <c:v>-1413.1818181818182</c:v>
                </c:pt>
                <c:pt idx="2">
                  <c:v>-1334.2561983471076</c:v>
                </c:pt>
                <c:pt idx="3">
                  <c:v>-1262.5056348610069</c:v>
                </c:pt>
                <c:pt idx="4">
                  <c:v>-1197.2778498736427</c:v>
                </c:pt>
                <c:pt idx="5">
                  <c:v>-1137.9798635214934</c:v>
                </c:pt>
                <c:pt idx="6">
                  <c:v>-1084.0726032013577</c:v>
                </c:pt>
                <c:pt idx="7">
                  <c:v>-1035.0660029103251</c:v>
                </c:pt>
                <c:pt idx="8">
                  <c:v>-990.51454810029554</c:v>
                </c:pt>
                <c:pt idx="9">
                  <c:v>-950.01322554572323</c:v>
                </c:pt>
                <c:pt idx="10">
                  <c:v>-913.19384140520299</c:v>
                </c:pt>
                <c:pt idx="11">
                  <c:v>-879.72167400473006</c:v>
                </c:pt>
                <c:pt idx="12">
                  <c:v>-849.29243091339106</c:v>
                </c:pt>
                <c:pt idx="13">
                  <c:v>-821.62948264853742</c:v>
                </c:pt>
                <c:pt idx="14">
                  <c:v>-796.48134786230685</c:v>
                </c:pt>
                <c:pt idx="15">
                  <c:v>-773.61940714755178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E86-431A-8D86-3CE2E3298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3062895"/>
        <c:axId val="1303060015"/>
      </c:scatterChart>
      <c:catAx>
        <c:axId val="1303062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03060015"/>
        <c:crosses val="autoZero"/>
        <c:auto val="1"/>
        <c:lblAlgn val="ctr"/>
        <c:lblOffset val="100"/>
        <c:noMultiLvlLbl val="0"/>
      </c:catAx>
      <c:valAx>
        <c:axId val="1303060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#,##0.00_);[Red]\(&quot;R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03062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Valor presente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VP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Planilha1!$E$2:$E$17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cat>
          <c:val>
            <c:numRef>
              <c:f>Planilha1!$H$22:$H$37</c:f>
              <c:numCache>
                <c:formatCode>"R$"#,##0.00_);[Red]\("R$"#,##0.00\)</c:formatCode>
                <c:ptCount val="16"/>
                <c:pt idx="0">
                  <c:v>-400</c:v>
                </c:pt>
                <c:pt idx="1">
                  <c:v>86.818181818181813</c:v>
                </c:pt>
                <c:pt idx="2">
                  <c:v>78.92561983471073</c:v>
                </c:pt>
                <c:pt idx="3">
                  <c:v>71.75056348610066</c:v>
                </c:pt>
                <c:pt idx="4">
                  <c:v>65.227784987364231</c:v>
                </c:pt>
                <c:pt idx="5">
                  <c:v>59.297986352149302</c:v>
                </c:pt>
                <c:pt idx="6">
                  <c:v>53.90726032013572</c:v>
                </c:pt>
                <c:pt idx="7">
                  <c:v>49.006600291032463</c:v>
                </c:pt>
                <c:pt idx="8">
                  <c:v>44.551454810029519</c:v>
                </c:pt>
                <c:pt idx="9">
                  <c:v>40.501322554572283</c:v>
                </c:pt>
                <c:pt idx="10">
                  <c:v>36.819384140520256</c:v>
                </c:pt>
                <c:pt idx="11">
                  <c:v>33.472167400472955</c:v>
                </c:pt>
                <c:pt idx="12">
                  <c:v>30.42924309133905</c:v>
                </c:pt>
                <c:pt idx="13">
                  <c:v>27.662948264853682</c:v>
                </c:pt>
                <c:pt idx="14">
                  <c:v>25.148134786230614</c:v>
                </c:pt>
                <c:pt idx="15">
                  <c:v>22.861940714755104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3D-448D-87A8-67D34BD5D668}"/>
            </c:ext>
          </c:extLst>
        </c:ser>
        <c:ser>
          <c:idx val="1"/>
          <c:order val="1"/>
          <c:tx>
            <c:v>FC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Planilha1!$E$2:$E$17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cat>
          <c:val>
            <c:numRef>
              <c:f>Planilha1!$F$22:$F$37</c:f>
              <c:numCache>
                <c:formatCode>"R$"#,##0.00_);[Red]\("R$"#,##0.00\)</c:formatCode>
                <c:ptCount val="16"/>
                <c:pt idx="0">
                  <c:v>-400</c:v>
                </c:pt>
                <c:pt idx="1">
                  <c:v>95.5</c:v>
                </c:pt>
                <c:pt idx="2">
                  <c:v>95.5</c:v>
                </c:pt>
                <c:pt idx="3">
                  <c:v>95.5</c:v>
                </c:pt>
                <c:pt idx="4">
                  <c:v>95.5</c:v>
                </c:pt>
                <c:pt idx="5">
                  <c:v>95.5</c:v>
                </c:pt>
                <c:pt idx="6">
                  <c:v>95.5</c:v>
                </c:pt>
                <c:pt idx="7">
                  <c:v>95.5</c:v>
                </c:pt>
                <c:pt idx="8">
                  <c:v>95.5</c:v>
                </c:pt>
                <c:pt idx="9">
                  <c:v>95.5</c:v>
                </c:pt>
                <c:pt idx="10">
                  <c:v>95.5</c:v>
                </c:pt>
                <c:pt idx="11">
                  <c:v>95.5</c:v>
                </c:pt>
                <c:pt idx="12">
                  <c:v>95.5</c:v>
                </c:pt>
                <c:pt idx="13">
                  <c:v>95.5</c:v>
                </c:pt>
                <c:pt idx="14">
                  <c:v>95.5</c:v>
                </c:pt>
                <c:pt idx="15">
                  <c:v>95.5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3D-448D-87A8-67D34BD5D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3062895"/>
        <c:axId val="1303060015"/>
      </c:barChart>
      <c:scatterChart>
        <c:scatterStyle val="smoothMarker"/>
        <c:varyColors val="0"/>
        <c:ser>
          <c:idx val="2"/>
          <c:order val="2"/>
          <c:tx>
            <c:v>VP acumulado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yVal>
            <c:numRef>
              <c:f>Planilha1!$I$22:$I$37</c:f>
              <c:numCache>
                <c:formatCode>"R$"#,##0.00_);[Red]\("R$"#,##0.00\)</c:formatCode>
                <c:ptCount val="16"/>
                <c:pt idx="0">
                  <c:v>-400</c:v>
                </c:pt>
                <c:pt idx="1">
                  <c:v>-313.18181818181819</c:v>
                </c:pt>
                <c:pt idx="2">
                  <c:v>-234.25619834710744</c:v>
                </c:pt>
                <c:pt idx="3">
                  <c:v>-162.5056348610068</c:v>
                </c:pt>
                <c:pt idx="4">
                  <c:v>-97.277849873642566</c:v>
                </c:pt>
                <c:pt idx="5">
                  <c:v>-37.979863521493264</c:v>
                </c:pt>
                <c:pt idx="6">
                  <c:v>15.927396798642455</c:v>
                </c:pt>
                <c:pt idx="7">
                  <c:v>64.933997089674918</c:v>
                </c:pt>
                <c:pt idx="8">
                  <c:v>109.48545189970443</c:v>
                </c:pt>
                <c:pt idx="9">
                  <c:v>149.98677445427671</c:v>
                </c:pt>
                <c:pt idx="10">
                  <c:v>186.80615859479695</c:v>
                </c:pt>
                <c:pt idx="11">
                  <c:v>220.27832599526991</c:v>
                </c:pt>
                <c:pt idx="12">
                  <c:v>250.70756908660897</c:v>
                </c:pt>
                <c:pt idx="13">
                  <c:v>278.37051735146264</c:v>
                </c:pt>
                <c:pt idx="14">
                  <c:v>303.51865213769327</c:v>
                </c:pt>
                <c:pt idx="15">
                  <c:v>326.38059285244839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63D-448D-87A8-67D34BD5D668}"/>
            </c:ext>
          </c:extLst>
        </c:ser>
        <c:ser>
          <c:idx val="3"/>
          <c:order val="3"/>
          <c:tx>
            <c:v>PBS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yVal>
            <c:numRef>
              <c:f>Planilha1!$G$22:$G$37</c:f>
              <c:numCache>
                <c:formatCode>"R$"#,##0.00_);[Red]\("R$"#,##0.00\)</c:formatCode>
                <c:ptCount val="16"/>
                <c:pt idx="0">
                  <c:v>-400</c:v>
                </c:pt>
                <c:pt idx="1">
                  <c:v>-304.5</c:v>
                </c:pt>
                <c:pt idx="2">
                  <c:v>-209</c:v>
                </c:pt>
                <c:pt idx="3">
                  <c:v>-113.5</c:v>
                </c:pt>
                <c:pt idx="4">
                  <c:v>-18</c:v>
                </c:pt>
                <c:pt idx="5">
                  <c:v>77.5</c:v>
                </c:pt>
                <c:pt idx="6">
                  <c:v>173</c:v>
                </c:pt>
                <c:pt idx="7">
                  <c:v>268.5</c:v>
                </c:pt>
                <c:pt idx="8">
                  <c:v>364</c:v>
                </c:pt>
                <c:pt idx="9">
                  <c:v>459.5</c:v>
                </c:pt>
                <c:pt idx="10">
                  <c:v>555</c:v>
                </c:pt>
                <c:pt idx="11">
                  <c:v>650.5</c:v>
                </c:pt>
                <c:pt idx="12">
                  <c:v>746</c:v>
                </c:pt>
                <c:pt idx="13">
                  <c:v>841.5</c:v>
                </c:pt>
                <c:pt idx="14">
                  <c:v>937</c:v>
                </c:pt>
                <c:pt idx="15">
                  <c:v>1032.5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63D-448D-87A8-67D34BD5D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3062895"/>
        <c:axId val="1303060015"/>
      </c:scatterChart>
      <c:catAx>
        <c:axId val="1303062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03060015"/>
        <c:crosses val="autoZero"/>
        <c:auto val="1"/>
        <c:lblAlgn val="ctr"/>
        <c:lblOffset val="100"/>
        <c:noMultiLvlLbl val="0"/>
      </c:catAx>
      <c:valAx>
        <c:axId val="1303060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#,##0.00_);[Red]\(&quot;R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03062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2.xml"/><Relationship Id="rId5" Type="http://schemas.openxmlformats.org/officeDocument/2006/relationships/chart" Target="../charts/chart1.xm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7</xdr:row>
      <xdr:rowOff>114300</xdr:rowOff>
    </xdr:from>
    <xdr:to>
      <xdr:col>1</xdr:col>
      <xdr:colOff>228600</xdr:colOff>
      <xdr:row>10</xdr:row>
      <xdr:rowOff>125336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E8AF692-2177-A0F7-508B-417C0422B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" y="1501140"/>
          <a:ext cx="1950720" cy="605396"/>
        </a:xfrm>
        <a:prstGeom prst="rect">
          <a:avLst/>
        </a:prstGeom>
      </xdr:spPr>
    </xdr:pic>
    <xdr:clientData/>
  </xdr:twoCellAnchor>
  <xdr:twoCellAnchor editAs="oneCell">
    <xdr:from>
      <xdr:col>0</xdr:col>
      <xdr:colOff>99061</xdr:colOff>
      <xdr:row>10</xdr:row>
      <xdr:rowOff>137161</xdr:rowOff>
    </xdr:from>
    <xdr:to>
      <xdr:col>1</xdr:col>
      <xdr:colOff>99061</xdr:colOff>
      <xdr:row>13</xdr:row>
      <xdr:rowOff>68581</xdr:rowOff>
    </xdr:to>
    <xdr:pic>
      <xdr:nvPicPr>
        <xdr:cNvPr id="3" name="Google Shape;129;p20">
          <a:extLst>
            <a:ext uri="{FF2B5EF4-FFF2-40B4-BE49-F238E27FC236}">
              <a16:creationId xmlns:a16="http://schemas.microsoft.com/office/drawing/2014/main" id="{5EBBBD5A-2351-1C6F-CA50-84F5EF834A2E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/>
        <a:stretch/>
      </xdr:blipFill>
      <xdr:spPr>
        <a:xfrm>
          <a:off x="99061" y="2118361"/>
          <a:ext cx="1859280" cy="5257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99061</xdr:colOff>
      <xdr:row>14</xdr:row>
      <xdr:rowOff>7621</xdr:rowOff>
    </xdr:from>
    <xdr:to>
      <xdr:col>1</xdr:col>
      <xdr:colOff>346977</xdr:colOff>
      <xdr:row>17</xdr:row>
      <xdr:rowOff>22860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B86209A-79EF-2AB0-E250-02EF6ED8F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061" y="2781301"/>
          <a:ext cx="2107196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</xdr:colOff>
      <xdr:row>17</xdr:row>
      <xdr:rowOff>182880</xdr:rowOff>
    </xdr:from>
    <xdr:to>
      <xdr:col>0</xdr:col>
      <xdr:colOff>1668780</xdr:colOff>
      <xdr:row>20</xdr:row>
      <xdr:rowOff>192725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BBF8F6D7-7FA3-9B91-CEAD-25FB9AFD5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" y="3550920"/>
          <a:ext cx="1623060" cy="604205"/>
        </a:xfrm>
        <a:prstGeom prst="rect">
          <a:avLst/>
        </a:prstGeom>
      </xdr:spPr>
    </xdr:pic>
    <xdr:clientData/>
  </xdr:twoCellAnchor>
  <xdr:twoCellAnchor>
    <xdr:from>
      <xdr:col>9</xdr:col>
      <xdr:colOff>194310</xdr:colOff>
      <xdr:row>0</xdr:row>
      <xdr:rowOff>125730</xdr:rowOff>
    </xdr:from>
    <xdr:to>
      <xdr:col>17</xdr:col>
      <xdr:colOff>464820</xdr:colOff>
      <xdr:row>16</xdr:row>
      <xdr:rowOff>152400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0F758ED-9216-D2B1-AA08-67B990B94E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213360</xdr:colOff>
      <xdr:row>20</xdr:row>
      <xdr:rowOff>68580</xdr:rowOff>
    </xdr:from>
    <xdr:to>
      <xdr:col>17</xdr:col>
      <xdr:colOff>483870</xdr:colOff>
      <xdr:row>36</xdr:row>
      <xdr:rowOff>95250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53481B9E-3FE5-4A00-9BB9-E40486B991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42A22-FA0F-4B37-92F4-62218D730904}">
  <dimension ref="A1:K47"/>
  <sheetViews>
    <sheetView tabSelected="1" topLeftCell="C1" zoomScale="130" zoomScaleNormal="130" workbookViewId="0">
      <selection activeCell="K46" sqref="K46"/>
    </sheetView>
  </sheetViews>
  <sheetFormatPr defaultRowHeight="15.6" x14ac:dyDescent="0.3"/>
  <cols>
    <col min="1" max="1" width="24.3984375" bestFit="1" customWidth="1"/>
    <col min="2" max="2" width="12.19921875" bestFit="1" customWidth="1"/>
    <col min="3" max="3" width="8.09765625" bestFit="1" customWidth="1"/>
    <col min="6" max="7" width="11.09765625" bestFit="1" customWidth="1"/>
    <col min="8" max="8" width="12.796875" bestFit="1" customWidth="1"/>
    <col min="9" max="9" width="13.09765625" bestFit="1" customWidth="1"/>
    <col min="10" max="10" width="21.796875" bestFit="1" customWidth="1"/>
    <col min="11" max="11" width="11.5" bestFit="1" customWidth="1"/>
  </cols>
  <sheetData>
    <row r="1" spans="1:8" x14ac:dyDescent="0.3">
      <c r="A1" s="1" t="s">
        <v>9</v>
      </c>
      <c r="B1" s="3" t="s">
        <v>3</v>
      </c>
      <c r="C1" s="3" t="s">
        <v>10</v>
      </c>
      <c r="E1" s="3" t="s">
        <v>2</v>
      </c>
      <c r="F1" s="3" t="s">
        <v>11</v>
      </c>
      <c r="G1" s="3" t="s">
        <v>12</v>
      </c>
      <c r="H1" s="3" t="s">
        <v>13</v>
      </c>
    </row>
    <row r="2" spans="1:8" x14ac:dyDescent="0.3">
      <c r="A2" t="s">
        <v>4</v>
      </c>
      <c r="B2" s="2">
        <v>500</v>
      </c>
      <c r="C2" s="2">
        <v>350</v>
      </c>
      <c r="E2" s="2">
        <v>0</v>
      </c>
      <c r="F2" s="7">
        <f>-C4</f>
        <v>-1500</v>
      </c>
      <c r="G2" s="7">
        <f>-C4</f>
        <v>-1500</v>
      </c>
      <c r="H2" s="7">
        <f>G2</f>
        <v>-1500</v>
      </c>
    </row>
    <row r="3" spans="1:8" x14ac:dyDescent="0.3">
      <c r="A3" t="s">
        <v>5</v>
      </c>
      <c r="B3" s="2">
        <v>1277</v>
      </c>
      <c r="C3" s="2">
        <v>895</v>
      </c>
      <c r="E3" s="2">
        <v>1</v>
      </c>
      <c r="F3" s="6">
        <f>($B$3-$C$3)*$B$5</f>
        <v>95.5</v>
      </c>
      <c r="G3" s="6">
        <f>F3/(1+$B$7)^E3</f>
        <v>86.818181818181813</v>
      </c>
      <c r="H3" s="7">
        <f>H2+G3</f>
        <v>-1413.1818181818182</v>
      </c>
    </row>
    <row r="4" spans="1:8" x14ac:dyDescent="0.3">
      <c r="A4" t="s">
        <v>6</v>
      </c>
      <c r="B4" s="2">
        <v>1100</v>
      </c>
      <c r="C4" s="2">
        <v>1500</v>
      </c>
      <c r="E4" s="2">
        <v>2</v>
      </c>
      <c r="F4" s="6">
        <f t="shared" ref="F4:F17" si="0">($B$3-$C$3)*$B$5</f>
        <v>95.5</v>
      </c>
      <c r="G4" s="6">
        <f t="shared" ref="G4:G17" si="1">F4/(1+$B$7)^E4</f>
        <v>78.92561983471073</v>
      </c>
      <c r="H4" s="7">
        <f t="shared" ref="H4:H17" si="2">H3+G4</f>
        <v>-1334.2561983471076</v>
      </c>
    </row>
    <row r="5" spans="1:8" x14ac:dyDescent="0.3">
      <c r="A5" t="s">
        <v>7</v>
      </c>
      <c r="B5" s="2">
        <v>0.25</v>
      </c>
      <c r="C5" s="2">
        <v>0.25</v>
      </c>
      <c r="E5" s="2">
        <v>3</v>
      </c>
      <c r="F5" s="6">
        <f t="shared" si="0"/>
        <v>95.5</v>
      </c>
      <c r="G5" s="6">
        <f t="shared" si="1"/>
        <v>71.75056348610066</v>
      </c>
      <c r="H5" s="7">
        <f t="shared" si="2"/>
        <v>-1262.5056348610069</v>
      </c>
    </row>
    <row r="6" spans="1:8" x14ac:dyDescent="0.3">
      <c r="A6" t="s">
        <v>8</v>
      </c>
      <c r="B6" s="2">
        <v>15</v>
      </c>
      <c r="C6" s="2">
        <v>15</v>
      </c>
      <c r="E6" s="2">
        <v>4</v>
      </c>
      <c r="F6" s="6">
        <f t="shared" si="0"/>
        <v>95.5</v>
      </c>
      <c r="G6" s="6">
        <f t="shared" si="1"/>
        <v>65.227784987364231</v>
      </c>
      <c r="H6" s="7">
        <f t="shared" si="2"/>
        <v>-1197.2778498736427</v>
      </c>
    </row>
    <row r="7" spans="1:8" x14ac:dyDescent="0.3">
      <c r="A7" t="s">
        <v>14</v>
      </c>
      <c r="B7" s="5">
        <v>0.1</v>
      </c>
      <c r="C7" s="5">
        <v>0.1</v>
      </c>
      <c r="E7" s="2">
        <v>5</v>
      </c>
      <c r="F7" s="6">
        <f t="shared" si="0"/>
        <v>95.5</v>
      </c>
      <c r="G7" s="6">
        <f t="shared" si="1"/>
        <v>59.297986352149302</v>
      </c>
      <c r="H7" s="7">
        <f t="shared" si="2"/>
        <v>-1137.9798635214934</v>
      </c>
    </row>
    <row r="8" spans="1:8" x14ac:dyDescent="0.3">
      <c r="E8" s="2">
        <v>6</v>
      </c>
      <c r="F8" s="6">
        <f t="shared" si="0"/>
        <v>95.5</v>
      </c>
      <c r="G8" s="6">
        <f t="shared" si="1"/>
        <v>53.90726032013572</v>
      </c>
      <c r="H8" s="7">
        <f t="shared" si="2"/>
        <v>-1084.0726032013577</v>
      </c>
    </row>
    <row r="9" spans="1:8" x14ac:dyDescent="0.3">
      <c r="E9" s="2">
        <v>7</v>
      </c>
      <c r="F9" s="6">
        <f t="shared" si="0"/>
        <v>95.5</v>
      </c>
      <c r="G9" s="6">
        <f t="shared" si="1"/>
        <v>49.006600291032463</v>
      </c>
      <c r="H9" s="7">
        <f t="shared" si="2"/>
        <v>-1035.0660029103251</v>
      </c>
    </row>
    <row r="10" spans="1:8" x14ac:dyDescent="0.3">
      <c r="E10" s="2">
        <v>8</v>
      </c>
      <c r="F10" s="6">
        <f t="shared" si="0"/>
        <v>95.5</v>
      </c>
      <c r="G10" s="6">
        <f t="shared" si="1"/>
        <v>44.551454810029519</v>
      </c>
      <c r="H10" s="7">
        <f t="shared" si="2"/>
        <v>-990.51454810029554</v>
      </c>
    </row>
    <row r="11" spans="1:8" x14ac:dyDescent="0.3">
      <c r="E11" s="2">
        <v>9</v>
      </c>
      <c r="F11" s="6">
        <f t="shared" si="0"/>
        <v>95.5</v>
      </c>
      <c r="G11" s="6">
        <f t="shared" si="1"/>
        <v>40.501322554572283</v>
      </c>
      <c r="H11" s="7">
        <f t="shared" si="2"/>
        <v>-950.01322554572323</v>
      </c>
    </row>
    <row r="12" spans="1:8" x14ac:dyDescent="0.3">
      <c r="E12" s="2">
        <v>10</v>
      </c>
      <c r="F12" s="6">
        <f t="shared" si="0"/>
        <v>95.5</v>
      </c>
      <c r="G12" s="6">
        <f t="shared" si="1"/>
        <v>36.819384140520256</v>
      </c>
      <c r="H12" s="7">
        <f t="shared" si="2"/>
        <v>-913.19384140520299</v>
      </c>
    </row>
    <row r="13" spans="1:8" x14ac:dyDescent="0.3">
      <c r="E13" s="2">
        <v>11</v>
      </c>
      <c r="F13" s="6">
        <f t="shared" si="0"/>
        <v>95.5</v>
      </c>
      <c r="G13" s="6">
        <f t="shared" si="1"/>
        <v>33.472167400472955</v>
      </c>
      <c r="H13" s="7">
        <f t="shared" si="2"/>
        <v>-879.72167400473006</v>
      </c>
    </row>
    <row r="14" spans="1:8" x14ac:dyDescent="0.3">
      <c r="E14" s="2">
        <v>12</v>
      </c>
      <c r="F14" s="6">
        <f t="shared" si="0"/>
        <v>95.5</v>
      </c>
      <c r="G14" s="6">
        <f t="shared" si="1"/>
        <v>30.42924309133905</v>
      </c>
      <c r="H14" s="7">
        <f t="shared" si="2"/>
        <v>-849.29243091339106</v>
      </c>
    </row>
    <row r="15" spans="1:8" x14ac:dyDescent="0.3">
      <c r="E15" s="2">
        <v>13</v>
      </c>
      <c r="F15" s="6">
        <f t="shared" si="0"/>
        <v>95.5</v>
      </c>
      <c r="G15" s="6">
        <f t="shared" si="1"/>
        <v>27.662948264853682</v>
      </c>
      <c r="H15" s="7">
        <f t="shared" si="2"/>
        <v>-821.62948264853742</v>
      </c>
    </row>
    <row r="16" spans="1:8" x14ac:dyDescent="0.3">
      <c r="E16" s="2">
        <v>14</v>
      </c>
      <c r="F16" s="6">
        <f t="shared" si="0"/>
        <v>95.5</v>
      </c>
      <c r="G16" s="6">
        <f t="shared" si="1"/>
        <v>25.148134786230614</v>
      </c>
      <c r="H16" s="7">
        <f t="shared" si="2"/>
        <v>-796.48134786230685</v>
      </c>
    </row>
    <row r="17" spans="5:9" x14ac:dyDescent="0.3">
      <c r="E17" s="2">
        <v>15</v>
      </c>
      <c r="F17" s="6">
        <f t="shared" si="0"/>
        <v>95.5</v>
      </c>
      <c r="G17" s="6">
        <f t="shared" si="1"/>
        <v>22.861940714755104</v>
      </c>
      <c r="H17" s="7">
        <f t="shared" si="2"/>
        <v>-773.61940714755178</v>
      </c>
    </row>
    <row r="20" spans="5:9" x14ac:dyDescent="0.3">
      <c r="E20" s="1" t="s">
        <v>15</v>
      </c>
    </row>
    <row r="21" spans="5:9" x14ac:dyDescent="0.3">
      <c r="E21" s="3" t="s">
        <v>2</v>
      </c>
      <c r="F21" s="3" t="s">
        <v>11</v>
      </c>
      <c r="G21" s="3" t="s">
        <v>0</v>
      </c>
      <c r="H21" s="3" t="s">
        <v>12</v>
      </c>
      <c r="I21" s="3" t="s">
        <v>13</v>
      </c>
    </row>
    <row r="22" spans="5:9" x14ac:dyDescent="0.3">
      <c r="E22" s="2">
        <v>0</v>
      </c>
      <c r="F22" s="7">
        <f>B4-C4</f>
        <v>-400</v>
      </c>
      <c r="G22" s="7">
        <f>F22</f>
        <v>-400</v>
      </c>
      <c r="H22" s="7">
        <f>G22</f>
        <v>-400</v>
      </c>
      <c r="I22" s="4">
        <f>H22</f>
        <v>-400</v>
      </c>
    </row>
    <row r="23" spans="5:9" x14ac:dyDescent="0.3">
      <c r="E23" s="2">
        <v>1</v>
      </c>
      <c r="F23" s="6">
        <f>($B$3-$C$3)*$B$5</f>
        <v>95.5</v>
      </c>
      <c r="G23" s="4">
        <f>G22+F23</f>
        <v>-304.5</v>
      </c>
      <c r="H23" s="6">
        <f>F23/(1+$B$7)^E23</f>
        <v>86.818181818181813</v>
      </c>
      <c r="I23" s="7">
        <f>I22+H23</f>
        <v>-313.18181818181819</v>
      </c>
    </row>
    <row r="24" spans="5:9" x14ac:dyDescent="0.3">
      <c r="E24" s="2">
        <v>2</v>
      </c>
      <c r="F24" s="6">
        <f t="shared" ref="F24:F37" si="3">($B$3-$C$3)*$B$5</f>
        <v>95.5</v>
      </c>
      <c r="G24" s="4">
        <f t="shared" ref="G24:G37" si="4">G23+F24</f>
        <v>-209</v>
      </c>
      <c r="H24" s="6">
        <f t="shared" ref="H24:H37" si="5">F24/(1+$B$7)^E24</f>
        <v>78.92561983471073</v>
      </c>
      <c r="I24" s="7">
        <f t="shared" ref="I24:I37" si="6">I23+H24</f>
        <v>-234.25619834710744</v>
      </c>
    </row>
    <row r="25" spans="5:9" x14ac:dyDescent="0.3">
      <c r="E25" s="2">
        <v>3</v>
      </c>
      <c r="F25" s="6">
        <f t="shared" si="3"/>
        <v>95.5</v>
      </c>
      <c r="G25" s="4">
        <f t="shared" si="4"/>
        <v>-113.5</v>
      </c>
      <c r="H25" s="6">
        <f t="shared" si="5"/>
        <v>71.75056348610066</v>
      </c>
      <c r="I25" s="7">
        <f t="shared" si="6"/>
        <v>-162.5056348610068</v>
      </c>
    </row>
    <row r="26" spans="5:9" x14ac:dyDescent="0.3">
      <c r="E26" s="2">
        <v>4</v>
      </c>
      <c r="F26" s="6">
        <f t="shared" si="3"/>
        <v>95.5</v>
      </c>
      <c r="G26" s="4">
        <f t="shared" si="4"/>
        <v>-18</v>
      </c>
      <c r="H26" s="6">
        <f t="shared" si="5"/>
        <v>65.227784987364231</v>
      </c>
      <c r="I26" s="7">
        <f t="shared" si="6"/>
        <v>-97.277849873642566</v>
      </c>
    </row>
    <row r="27" spans="5:9" x14ac:dyDescent="0.3">
      <c r="E27" s="8">
        <v>5</v>
      </c>
      <c r="F27" s="6">
        <f t="shared" si="3"/>
        <v>95.5</v>
      </c>
      <c r="G27" s="4">
        <f t="shared" si="4"/>
        <v>77.5</v>
      </c>
      <c r="H27" s="6">
        <f t="shared" si="5"/>
        <v>59.297986352149302</v>
      </c>
      <c r="I27" s="7">
        <f t="shared" si="6"/>
        <v>-37.979863521493264</v>
      </c>
    </row>
    <row r="28" spans="5:9" x14ac:dyDescent="0.3">
      <c r="E28" s="8">
        <v>6</v>
      </c>
      <c r="F28" s="6">
        <f t="shared" si="3"/>
        <v>95.5</v>
      </c>
      <c r="G28" s="4">
        <f t="shared" si="4"/>
        <v>173</v>
      </c>
      <c r="H28" s="6">
        <f t="shared" si="5"/>
        <v>53.90726032013572</v>
      </c>
      <c r="I28" s="9">
        <f t="shared" si="6"/>
        <v>15.927396798642455</v>
      </c>
    </row>
    <row r="29" spans="5:9" x14ac:dyDescent="0.3">
      <c r="E29" s="2">
        <v>7</v>
      </c>
      <c r="F29" s="6">
        <f t="shared" si="3"/>
        <v>95.5</v>
      </c>
      <c r="G29" s="4">
        <f t="shared" si="4"/>
        <v>268.5</v>
      </c>
      <c r="H29" s="6">
        <f t="shared" si="5"/>
        <v>49.006600291032463</v>
      </c>
      <c r="I29" s="7">
        <f t="shared" si="6"/>
        <v>64.933997089674918</v>
      </c>
    </row>
    <row r="30" spans="5:9" x14ac:dyDescent="0.3">
      <c r="E30" s="2">
        <v>8</v>
      </c>
      <c r="F30" s="6">
        <f t="shared" si="3"/>
        <v>95.5</v>
      </c>
      <c r="G30" s="4">
        <f t="shared" si="4"/>
        <v>364</v>
      </c>
      <c r="H30" s="6">
        <f t="shared" si="5"/>
        <v>44.551454810029519</v>
      </c>
      <c r="I30" s="7">
        <f t="shared" si="6"/>
        <v>109.48545189970443</v>
      </c>
    </row>
    <row r="31" spans="5:9" x14ac:dyDescent="0.3">
      <c r="E31" s="2">
        <v>9</v>
      </c>
      <c r="F31" s="6">
        <f t="shared" si="3"/>
        <v>95.5</v>
      </c>
      <c r="G31" s="4">
        <f t="shared" si="4"/>
        <v>459.5</v>
      </c>
      <c r="H31" s="6">
        <f t="shared" si="5"/>
        <v>40.501322554572283</v>
      </c>
      <c r="I31" s="7">
        <f t="shared" si="6"/>
        <v>149.98677445427671</v>
      </c>
    </row>
    <row r="32" spans="5:9" x14ac:dyDescent="0.3">
      <c r="E32" s="2">
        <v>10</v>
      </c>
      <c r="F32" s="6">
        <f t="shared" si="3"/>
        <v>95.5</v>
      </c>
      <c r="G32" s="4">
        <f t="shared" si="4"/>
        <v>555</v>
      </c>
      <c r="H32" s="6">
        <f t="shared" si="5"/>
        <v>36.819384140520256</v>
      </c>
      <c r="I32" s="7">
        <f t="shared" si="6"/>
        <v>186.80615859479695</v>
      </c>
    </row>
    <row r="33" spans="5:11" x14ac:dyDescent="0.3">
      <c r="E33" s="2">
        <v>11</v>
      </c>
      <c r="F33" s="6">
        <f t="shared" si="3"/>
        <v>95.5</v>
      </c>
      <c r="G33" s="4">
        <f t="shared" si="4"/>
        <v>650.5</v>
      </c>
      <c r="H33" s="6">
        <f t="shared" si="5"/>
        <v>33.472167400472955</v>
      </c>
      <c r="I33" s="7">
        <f t="shared" si="6"/>
        <v>220.27832599526991</v>
      </c>
    </row>
    <row r="34" spans="5:11" x14ac:dyDescent="0.3">
      <c r="E34" s="2">
        <v>12</v>
      </c>
      <c r="F34" s="6">
        <f t="shared" si="3"/>
        <v>95.5</v>
      </c>
      <c r="G34" s="4">
        <f t="shared" si="4"/>
        <v>746</v>
      </c>
      <c r="H34" s="6">
        <f t="shared" si="5"/>
        <v>30.42924309133905</v>
      </c>
      <c r="I34" s="7">
        <f t="shared" si="6"/>
        <v>250.70756908660897</v>
      </c>
    </row>
    <row r="35" spans="5:11" x14ac:dyDescent="0.3">
      <c r="E35" s="2">
        <v>13</v>
      </c>
      <c r="F35" s="6">
        <f t="shared" si="3"/>
        <v>95.5</v>
      </c>
      <c r="G35" s="4">
        <f t="shared" si="4"/>
        <v>841.5</v>
      </c>
      <c r="H35" s="6">
        <f t="shared" si="5"/>
        <v>27.662948264853682</v>
      </c>
      <c r="I35" s="7">
        <f t="shared" si="6"/>
        <v>278.37051735146264</v>
      </c>
    </row>
    <row r="36" spans="5:11" x14ac:dyDescent="0.3">
      <c r="E36" s="2">
        <v>14</v>
      </c>
      <c r="F36" s="6">
        <f t="shared" si="3"/>
        <v>95.5</v>
      </c>
      <c r="G36" s="4">
        <f t="shared" si="4"/>
        <v>937</v>
      </c>
      <c r="H36" s="6">
        <f t="shared" si="5"/>
        <v>25.148134786230614</v>
      </c>
      <c r="I36" s="7">
        <f t="shared" si="6"/>
        <v>303.51865213769327</v>
      </c>
    </row>
    <row r="37" spans="5:11" x14ac:dyDescent="0.3">
      <c r="E37" s="2">
        <v>15</v>
      </c>
      <c r="F37" s="6">
        <f t="shared" si="3"/>
        <v>95.5</v>
      </c>
      <c r="G37" s="4">
        <f t="shared" si="4"/>
        <v>1032.5</v>
      </c>
      <c r="H37" s="6">
        <f t="shared" si="5"/>
        <v>22.861940714755104</v>
      </c>
      <c r="I37" s="7">
        <f t="shared" si="6"/>
        <v>326.38059285244839</v>
      </c>
    </row>
    <row r="39" spans="5:11" x14ac:dyDescent="0.3">
      <c r="J39" s="1" t="s">
        <v>16</v>
      </c>
    </row>
    <row r="40" spans="5:11" x14ac:dyDescent="0.3">
      <c r="J40" s="1"/>
      <c r="K40">
        <f>95.5*((1+0.1)^K41-1)/(0.1*(1+0.1)^K41)-400</f>
        <v>2.2126044996184646E-7</v>
      </c>
    </row>
    <row r="41" spans="5:11" x14ac:dyDescent="0.3">
      <c r="J41" s="1" t="s">
        <v>1</v>
      </c>
      <c r="K41">
        <v>5.6944937911903413</v>
      </c>
    </row>
    <row r="42" spans="5:11" x14ac:dyDescent="0.3">
      <c r="J42" s="1" t="s">
        <v>0</v>
      </c>
      <c r="K42">
        <f>(1500-1100)/(0.25*(B3-C3))</f>
        <v>4.1884816753926701</v>
      </c>
    </row>
    <row r="44" spans="5:11" x14ac:dyDescent="0.3">
      <c r="J44" s="1" t="s">
        <v>18</v>
      </c>
    </row>
    <row r="45" spans="5:11" x14ac:dyDescent="0.3">
      <c r="J45" s="3" t="s">
        <v>17</v>
      </c>
      <c r="K45" s="3" t="s">
        <v>19</v>
      </c>
    </row>
    <row r="46" spans="5:11" x14ac:dyDescent="0.3">
      <c r="J46" s="2">
        <v>0.22775288008572267</v>
      </c>
      <c r="K46" s="2">
        <v>-5.7010454198416953E-3</v>
      </c>
    </row>
    <row r="47" spans="5:11" x14ac:dyDescent="0.3">
      <c r="J47" s="6">
        <f>$F$23*((1+J46)^$B$6-1)/(J46*(1+J46)^$B$6)-400</f>
        <v>1.8466363371771877E-7</v>
      </c>
      <c r="K47" s="6">
        <f>$F$23*((1+K46)^$B$6-1)/(K46*(1+K46)^$B$6)-1500</f>
        <v>-3.868024123221403E-7</v>
      </c>
    </row>
  </sheetData>
  <pageMargins left="0.511811024" right="0.511811024" top="0.78740157499999996" bottom="0.78740157499999996" header="0.31496062000000002" footer="0.31496062000000002"/>
  <ignoredErrors>
    <ignoredError sqref="H23:H26" formula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FF212C6-5118-4A8F-961B-21E65CFB3B8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Technische Universität Darmstadt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 Augusto Trotta</dc:creator>
  <cp:lastModifiedBy>Silvio Giuseppe</cp:lastModifiedBy>
  <cp:lastPrinted>2012-05-11T20:36:52Z</cp:lastPrinted>
  <dcterms:created xsi:type="dcterms:W3CDTF">2012-05-11T16:34:37Z</dcterms:created>
  <dcterms:modified xsi:type="dcterms:W3CDTF">2023-04-17T12:45:07Z</dcterms:modified>
</cp:coreProperties>
</file>