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995" firstSheet="5" activeTab="8"/>
  </bookViews>
  <sheets>
    <sheet name="Índice das abas" sheetId="14" r:id="rId1"/>
    <sheet name="Razão público" sheetId="2" r:id="rId2"/>
    <sheet name="Razão privado" sheetId="1" r:id="rId3"/>
    <sheet name="Razão contábil em T" sheetId="11" r:id="rId4"/>
    <sheet name="Modelo Balanço" sheetId="4" r:id="rId5"/>
    <sheet name="Ex. 3 Balanços Sucessivos" sheetId="5" r:id="rId6"/>
    <sheet name="Ex. 3 Partidas Dobradas" sheetId="3" r:id="rId7"/>
    <sheet name="Ex. 4 Partidas Dobradas" sheetId="12" r:id="rId8"/>
    <sheet name="Ex. 5 Partidas Dobradas" sheetId="8" r:id="rId9"/>
  </sheets>
  <definedNames>
    <definedName name="_xlnm.Print_Area" localSheetId="5">'Ex. 3 Balanços Sucessivos'!$A$1:$G$36</definedName>
  </definedNames>
  <calcPr calcId="145621"/>
</workbook>
</file>

<file path=xl/calcChain.xml><?xml version="1.0" encoding="utf-8"?>
<calcChain xmlns="http://schemas.openxmlformats.org/spreadsheetml/2006/main">
  <c r="J27" i="5" l="1"/>
  <c r="J26" i="5"/>
  <c r="AC24" i="12"/>
  <c r="AC7" i="12"/>
  <c r="J33" i="12"/>
  <c r="AC3" i="12" s="1"/>
  <c r="U29" i="12"/>
  <c r="AC2" i="12" s="1"/>
  <c r="U21" i="12"/>
  <c r="J22" i="12"/>
  <c r="T14" i="12"/>
  <c r="K15" i="12"/>
  <c r="U6" i="12"/>
  <c r="P9" i="12"/>
  <c r="K8" i="12"/>
  <c r="O6" i="12"/>
  <c r="O21" i="12"/>
  <c r="O22" i="12" s="1"/>
  <c r="T31" i="12"/>
  <c r="AC11" i="12" s="1"/>
  <c r="P26" i="12"/>
  <c r="AF26" i="12" s="1"/>
  <c r="K26" i="12"/>
  <c r="AF25" i="12" s="1"/>
  <c r="U20" i="12"/>
  <c r="P20" i="12"/>
  <c r="P22" i="12" s="1"/>
  <c r="K20" i="12"/>
  <c r="U12" i="12"/>
  <c r="O12" i="12"/>
  <c r="AC25" i="12" s="1"/>
  <c r="J12" i="12"/>
  <c r="J15" i="12" s="1"/>
  <c r="J16" i="12" s="1"/>
  <c r="AC23" i="12" s="1"/>
  <c r="T4" i="12"/>
  <c r="T6" i="12" s="1"/>
  <c r="O4" i="12"/>
  <c r="J3" i="12"/>
  <c r="J8" i="12" s="1"/>
  <c r="O25" i="12"/>
  <c r="J25" i="12"/>
  <c r="AE25" i="12" s="1"/>
  <c r="AE23" i="12"/>
  <c r="AB24" i="12"/>
  <c r="AB20" i="12"/>
  <c r="T19" i="12"/>
  <c r="AE24" i="12" s="1"/>
  <c r="O19" i="12"/>
  <c r="AE20" i="12" s="1"/>
  <c r="J19" i="12"/>
  <c r="AE22" i="12" s="1"/>
  <c r="O16" i="12"/>
  <c r="AC26" i="12" s="1"/>
  <c r="O15" i="12"/>
  <c r="AB26" i="12" s="1"/>
  <c r="AC12" i="12"/>
  <c r="AB12" i="12"/>
  <c r="AB11" i="12"/>
  <c r="T11" i="12"/>
  <c r="AE21" i="12" s="1"/>
  <c r="O11" i="12"/>
  <c r="AB25" i="12" s="1"/>
  <c r="J11" i="12"/>
  <c r="AB23" i="12" s="1"/>
  <c r="AC10" i="12"/>
  <c r="AB10" i="12"/>
  <c r="AB9" i="12"/>
  <c r="E9" i="12"/>
  <c r="B9" i="12"/>
  <c r="AB8" i="12"/>
  <c r="AB7" i="12"/>
  <c r="AA4" i="12"/>
  <c r="AA3" i="12"/>
  <c r="T3" i="12"/>
  <c r="AB22" i="12" s="1"/>
  <c r="O3" i="12"/>
  <c r="AB21" i="12" s="1"/>
  <c r="AA2" i="12"/>
  <c r="O9" i="12" l="1"/>
  <c r="O10" i="12" s="1"/>
  <c r="AC21" i="12" s="1"/>
  <c r="P23" i="12"/>
  <c r="AF20" i="12" s="1"/>
  <c r="P39" i="12"/>
  <c r="E29" i="12"/>
  <c r="E30" i="12" s="1"/>
  <c r="AF24" i="12"/>
  <c r="T7" i="12"/>
  <c r="AC22" i="12" s="1"/>
  <c r="J9" i="12"/>
  <c r="AC20" i="12" s="1"/>
  <c r="AC28" i="12" l="1"/>
  <c r="E31" i="12"/>
  <c r="T39" i="12"/>
  <c r="AC8" i="12" s="1"/>
  <c r="U13" i="12"/>
  <c r="U14" i="12" s="1"/>
  <c r="U15" i="12" s="1"/>
  <c r="AF21" i="12" s="1"/>
  <c r="J39" i="12"/>
  <c r="AC4" i="12" s="1"/>
  <c r="AC5" i="12" s="1"/>
  <c r="AF23" i="12"/>
  <c r="J43" i="12" l="1"/>
  <c r="AC9" i="12" s="1"/>
  <c r="AC13" i="12" s="1"/>
  <c r="AC14" i="12" s="1"/>
  <c r="AF27" i="12" s="1"/>
  <c r="K21" i="12"/>
  <c r="K22" i="12" s="1"/>
  <c r="K23" i="12" s="1"/>
  <c r="AF22" i="12" s="1"/>
  <c r="Y13" i="8"/>
  <c r="AF28" i="12" l="1"/>
  <c r="AA27" i="8"/>
  <c r="AB21" i="8"/>
  <c r="AA21" i="8"/>
  <c r="Y22" i="8"/>
  <c r="X22" i="8"/>
  <c r="X8" i="8"/>
  <c r="Y12" i="8"/>
  <c r="X12" i="8"/>
  <c r="Y11" i="8"/>
  <c r="X11" i="8"/>
  <c r="Y10" i="8"/>
  <c r="X10" i="8"/>
  <c r="Y9" i="8"/>
  <c r="X9" i="8"/>
  <c r="Y8" i="8"/>
  <c r="Y7" i="8"/>
  <c r="X7" i="8"/>
  <c r="Y4" i="8"/>
  <c r="X4" i="8"/>
  <c r="X3" i="8"/>
  <c r="X2" i="8"/>
  <c r="I33" i="8"/>
  <c r="Y3" i="8" s="1"/>
  <c r="S22" i="8"/>
  <c r="N21" i="8"/>
  <c r="I21" i="8"/>
  <c r="J15" i="8"/>
  <c r="T5" i="8"/>
  <c r="O7" i="8"/>
  <c r="J7" i="8"/>
  <c r="O33" i="8"/>
  <c r="Y2" i="8" s="1"/>
  <c r="G19" i="8"/>
  <c r="G20" i="8" s="1"/>
  <c r="G14" i="8"/>
  <c r="G15" i="8" s="1"/>
  <c r="T25" i="8"/>
  <c r="AB26" i="8" s="1"/>
  <c r="S24" i="8"/>
  <c r="AA26" i="8" s="1"/>
  <c r="O25" i="8"/>
  <c r="AB25" i="8" s="1"/>
  <c r="N24" i="8"/>
  <c r="AA25" i="8" s="1"/>
  <c r="J25" i="8"/>
  <c r="J26" i="8" s="1"/>
  <c r="AB24" i="8" s="1"/>
  <c r="I24" i="8"/>
  <c r="AA24" i="8" s="1"/>
  <c r="T19" i="8"/>
  <c r="T22" i="8" s="1"/>
  <c r="T23" i="8" s="1"/>
  <c r="AB22" i="8" s="1"/>
  <c r="S18" i="8"/>
  <c r="AA22" i="8" s="1"/>
  <c r="O19" i="8"/>
  <c r="O21" i="8" s="1"/>
  <c r="O22" i="8" s="1"/>
  <c r="AB20" i="8" s="1"/>
  <c r="N18" i="8"/>
  <c r="AA20" i="8" s="1"/>
  <c r="J19" i="8"/>
  <c r="J21" i="8" s="1"/>
  <c r="I18" i="8"/>
  <c r="AA19" i="8" s="1"/>
  <c r="S10" i="8"/>
  <c r="Y24" i="8" s="1"/>
  <c r="S9" i="8"/>
  <c r="X24" i="8" s="1"/>
  <c r="N10" i="8"/>
  <c r="Y23" i="8" s="1"/>
  <c r="N9" i="8"/>
  <c r="X23" i="8" s="1"/>
  <c r="I12" i="8"/>
  <c r="I15" i="8" s="1"/>
  <c r="I11" i="8"/>
  <c r="X21" i="8" s="1"/>
  <c r="S3" i="8"/>
  <c r="S5" i="8" s="1"/>
  <c r="S2" i="8"/>
  <c r="X20" i="8" s="1"/>
  <c r="N3" i="8"/>
  <c r="N7" i="8" s="1"/>
  <c r="N2" i="8"/>
  <c r="AA23" i="8" s="1"/>
  <c r="I3" i="8"/>
  <c r="I7" i="8" s="1"/>
  <c r="I2" i="8"/>
  <c r="X19" i="8" s="1"/>
  <c r="E9" i="8"/>
  <c r="B9" i="8"/>
  <c r="I8" i="8" l="1"/>
  <c r="Y19" i="8" s="1"/>
  <c r="I16" i="8"/>
  <c r="Y21" i="8" s="1"/>
  <c r="O8" i="8"/>
  <c r="AB23" i="8" s="1"/>
  <c r="S6" i="8"/>
  <c r="Y20" i="8" s="1"/>
  <c r="J22" i="8"/>
  <c r="AB19" i="8" s="1"/>
  <c r="Y5" i="8"/>
  <c r="Y14" i="8" s="1"/>
  <c r="AB27" i="8" s="1"/>
  <c r="S43" i="8"/>
  <c r="S47" i="8"/>
  <c r="S48" i="8" s="1"/>
  <c r="S49" i="8" s="1"/>
  <c r="AB28" i="8" l="1"/>
  <c r="Y28" i="8"/>
  <c r="S5" i="3" l="1"/>
  <c r="S6" i="3"/>
  <c r="T9" i="3"/>
  <c r="U9" i="3"/>
  <c r="T10" i="3"/>
  <c r="T11" i="3"/>
  <c r="U11" i="3"/>
  <c r="U19" i="3"/>
  <c r="S20" i="3"/>
  <c r="U20" i="3"/>
  <c r="S21" i="3"/>
  <c r="T21" i="3"/>
  <c r="U21" i="3"/>
  <c r="V21" i="3"/>
  <c r="S22" i="3"/>
  <c r="U22" i="3"/>
  <c r="V22" i="3"/>
  <c r="S23" i="3"/>
  <c r="T23" i="3"/>
  <c r="U23" i="3"/>
  <c r="V23" i="3"/>
  <c r="S24" i="3"/>
  <c r="T24" i="3"/>
  <c r="U24" i="3"/>
  <c r="C103" i="5" l="1"/>
  <c r="F84" i="5"/>
  <c r="C90" i="5"/>
  <c r="C89" i="5"/>
  <c r="C86" i="5"/>
  <c r="C77" i="5"/>
  <c r="F73" i="5"/>
  <c r="C73" i="5"/>
  <c r="F64" i="5"/>
  <c r="C64" i="5"/>
  <c r="C55" i="5"/>
  <c r="F50" i="5"/>
  <c r="C50" i="5"/>
  <c r="F42" i="5"/>
  <c r="C42" i="5"/>
  <c r="C34" i="5"/>
  <c r="F29" i="5"/>
  <c r="C29" i="5"/>
  <c r="C22" i="5"/>
  <c r="F22" i="5"/>
  <c r="F15" i="5"/>
  <c r="C15" i="5"/>
  <c r="F9" i="5"/>
  <c r="C9" i="5"/>
  <c r="C91" i="5" l="1"/>
  <c r="F94" i="5" s="1"/>
  <c r="F95" i="5" s="1"/>
  <c r="C106" i="5" s="1"/>
  <c r="L22" i="3"/>
  <c r="U6" i="3" s="1"/>
  <c r="H14" i="3"/>
  <c r="V19" i="3" s="1"/>
  <c r="C14" i="3"/>
  <c r="B14" i="3"/>
  <c r="C8" i="3"/>
  <c r="B8" i="3"/>
  <c r="H22" i="3"/>
  <c r="G28" i="3"/>
  <c r="T20" i="3" s="1"/>
  <c r="G4" i="1"/>
  <c r="G5" i="1" s="1"/>
  <c r="G6" i="1" s="1"/>
  <c r="B32" i="3" l="1"/>
  <c r="U5" i="3"/>
  <c r="U7" i="3" s="1"/>
  <c r="F81" i="5"/>
  <c r="F86" i="5" s="1"/>
  <c r="C93" i="5"/>
  <c r="C94" i="5" s="1"/>
  <c r="F99" i="5"/>
  <c r="C107" i="5"/>
  <c r="F102" i="5" s="1"/>
  <c r="B9" i="3"/>
  <c r="T19" i="3" s="1"/>
  <c r="B15" i="3"/>
  <c r="T22" i="3" s="1"/>
  <c r="T25" i="3" l="1"/>
  <c r="H32" i="3"/>
  <c r="V20" i="3" s="1"/>
  <c r="U10" i="3"/>
  <c r="U12" i="3" s="1"/>
  <c r="U14" i="3" s="1"/>
  <c r="V24" i="3" s="1"/>
  <c r="F98" i="5"/>
  <c r="F103" i="5"/>
  <c r="V25" i="3" l="1"/>
  <c r="V26" i="3" s="1"/>
</calcChain>
</file>

<file path=xl/sharedStrings.xml><?xml version="1.0" encoding="utf-8"?>
<sst xmlns="http://schemas.openxmlformats.org/spreadsheetml/2006/main" count="570" uniqueCount="233">
  <si>
    <t>Data</t>
  </si>
  <si>
    <t>Nº</t>
  </si>
  <si>
    <t>Contrapartida</t>
  </si>
  <si>
    <t>Histórico</t>
  </si>
  <si>
    <t>Débito</t>
  </si>
  <si>
    <t>Crédito</t>
  </si>
  <si>
    <t>Saldo</t>
  </si>
  <si>
    <t>D/C</t>
  </si>
  <si>
    <t>Saldo anterior</t>
  </si>
  <si>
    <t>D</t>
  </si>
  <si>
    <t>Veículos</t>
  </si>
  <si>
    <t>C</t>
  </si>
  <si>
    <t>134 - Estoques</t>
  </si>
  <si>
    <t>Vlr ref. Pagamento de compra de estoques fornecedor Abreu e Lima cfe NF Nº 4394</t>
  </si>
  <si>
    <t>245 - Fornecedores</t>
  </si>
  <si>
    <t>Vlr ref. Pagamento de dívida de fornecedores cfe NF Nº 7544</t>
  </si>
  <si>
    <t>Vlr ref. Recebimento de venda do cliente Francisco de Moraes NF. 949</t>
  </si>
  <si>
    <t>CONTA:</t>
  </si>
  <si>
    <t> CAIXA</t>
  </si>
  <si>
    <t>id_despesa_detalhe</t>
  </si>
  <si>
    <t>ano_exercicio</t>
  </si>
  <si>
    <t>ds_municipio</t>
  </si>
  <si>
    <t>ds_orgao</t>
  </si>
  <si>
    <t>mes_referencia</t>
  </si>
  <si>
    <t>mes_ref_extenso</t>
  </si>
  <si>
    <t>tp_despesa</t>
  </si>
  <si>
    <t>nr_empenho</t>
  </si>
  <si>
    <t>identificador_despesa</t>
  </si>
  <si>
    <t>ds_despesa</t>
  </si>
  <si>
    <t>dt_emissao_despesa</t>
  </si>
  <si>
    <t>vl_despesa</t>
  </si>
  <si>
    <t>ds_funcao_governo</t>
  </si>
  <si>
    <t>ds_subfuncao_governo</t>
  </si>
  <si>
    <t>cd_programa</t>
  </si>
  <si>
    <t>ds_programa</t>
  </si>
  <si>
    <t>cd_acao</t>
  </si>
  <si>
    <t>ds_acao</t>
  </si>
  <si>
    <t>ds_fonte_recurso</t>
  </si>
  <si>
    <t>ds_cd_aplicacao_fixo</t>
  </si>
  <si>
    <t>ds_modalidade_lic</t>
  </si>
  <si>
    <t>ds_elemento</t>
  </si>
  <si>
    <t>historico_despesa</t>
  </si>
  <si>
    <t>Campinas</t>
  </si>
  <si>
    <t>PREFEITURA MUNICIPAL DE CAMPINAS</t>
  </si>
  <si>
    <t>janeiro</t>
  </si>
  <si>
    <t>Empenhado</t>
  </si>
  <si>
    <t>147-2016</t>
  </si>
  <si>
    <t>CNPJ - PESSOA JURÍDICA - 56714660000199</t>
  </si>
  <si>
    <t>V.M. DE SOUZA TRANSPORTES</t>
  </si>
  <si>
    <t>CULTURA</t>
  </si>
  <si>
    <t>ADMINISTRAÇÃO GERAL</t>
  </si>
  <si>
    <t>Manutenção, Modernização e Reestruturação dos Serviços Públicos</t>
  </si>
  <si>
    <t>Manutenção dos Serviços</t>
  </si>
  <si>
    <t>TESOURO</t>
  </si>
  <si>
    <t>0100 - GERAL TOTAL</t>
  </si>
  <si>
    <t>BEC-BOLSA ELETRÔNICA DE COMPRAS</t>
  </si>
  <si>
    <t>33903999 - OUTROS SERVIÇOS DE TERCEIROS - PESSOA JURÍDICA</t>
  </si>
  <si>
    <t>REEMPENHO - ônibus municipal e minuto parado......</t>
  </si>
  <si>
    <t>423-2016</t>
  </si>
  <si>
    <t>URBANISMO</t>
  </si>
  <si>
    <t>TRANSPORTE DE REEDUCANDOS......</t>
  </si>
  <si>
    <t>863-2016</t>
  </si>
  <si>
    <t>CNPJ - PESSOA JURÍDICA - 19356908000160</t>
  </si>
  <si>
    <t>ATHIKA COMÉRCIO DE MÓVEIS EIRELI - EPP</t>
  </si>
  <si>
    <t>ASSISTÊNCIA SOCIAL</t>
  </si>
  <si>
    <t>ASSISTÊNCIA COMUNITÁRIA</t>
  </si>
  <si>
    <t>0510 - ASSISTÊNCIA SOCIAL - GERAL</t>
  </si>
  <si>
    <t>33903022 - MATERIAL DE LIMPEZA E PRODUTOS DE HIGIENIZAÇÃO</t>
  </si>
  <si>
    <t>Higiene Pessoal......</t>
  </si>
  <si>
    <t>fevereiro</t>
  </si>
  <si>
    <t>2115-2016</t>
  </si>
  <si>
    <t>33903020 - MATERIAL DE CAMA, MESA E BANHO</t>
  </si>
  <si>
    <t>Artigos de cama, mesa e banho......</t>
  </si>
  <si>
    <t>2321-2016</t>
  </si>
  <si>
    <t>Serviço Tranmsporte ônibus Municipal......</t>
  </si>
  <si>
    <t>3144-2016</t>
  </si>
  <si>
    <t>SERVIÇOS DE TRANSPORTE - LOCAÇÃO DE ÔNIBUS......</t>
  </si>
  <si>
    <t>3301-2016</t>
  </si>
  <si>
    <t>CNPJ - PESSOA JURÍDICA - 04983446000134</t>
  </si>
  <si>
    <t>CAIXA ESCOLAR DA CIMEI 02</t>
  </si>
  <si>
    <t>EDUCAÇÃO</t>
  </si>
  <si>
    <t>EDUCAÇÃO INFANTIL</t>
  </si>
  <si>
    <t>TRANSFERÊNCIAS E CONVÊNIOS ESTADUAIS-VINCULADOS</t>
  </si>
  <si>
    <t>0262 - EDUCAÇÃO - FUNDEB - OUTROS</t>
  </si>
  <si>
    <t>OUTROS/NÃO APLICÁVEL</t>
  </si>
  <si>
    <t>................</t>
  </si>
  <si>
    <t>Valor Pago</t>
  </si>
  <si>
    <t>março</t>
  </si>
  <si>
    <t>Balanço Patrimonial da Companhia das Lágrimas em 30/12/2019</t>
  </si>
  <si>
    <t>112 - Banco</t>
  </si>
  <si>
    <t>Caixa</t>
  </si>
  <si>
    <t>Capital Social</t>
  </si>
  <si>
    <t>Prateleiras</t>
  </si>
  <si>
    <t>Estoques p/revenda</t>
  </si>
  <si>
    <t>Fornecedores</t>
  </si>
  <si>
    <t>Financiamentos</t>
  </si>
  <si>
    <t>Receita c/vendas</t>
  </si>
  <si>
    <t>C. M. V.</t>
  </si>
  <si>
    <t>Banco cta. Movim.</t>
  </si>
  <si>
    <t>Despesa c/aluguel</t>
  </si>
  <si>
    <t>Despesas c/salários</t>
  </si>
  <si>
    <t>Salários a pagar</t>
  </si>
  <si>
    <t>Despesas c/encargos</t>
  </si>
  <si>
    <t>Encargos a pagar</t>
  </si>
  <si>
    <t>DEMONSTRAÇÃO DO RESULTADO DO EXERCÍCIO</t>
  </si>
  <si>
    <t>Lucro bruto</t>
  </si>
  <si>
    <t>Despesas operacionais</t>
  </si>
  <si>
    <t>Soma</t>
  </si>
  <si>
    <t>BALANÇO PATRIMONIAL - SILVA E GOMES 31/01/2020</t>
  </si>
  <si>
    <t>ATIVO</t>
  </si>
  <si>
    <t xml:space="preserve">Dpl. a Receber </t>
  </si>
  <si>
    <t>Total do Ativo</t>
  </si>
  <si>
    <t>PASSIVO</t>
  </si>
  <si>
    <t>Total do Passivo</t>
  </si>
  <si>
    <t>Resolução do exercício 3</t>
  </si>
  <si>
    <t>Estoque de mercad.</t>
  </si>
  <si>
    <t>Veículo</t>
  </si>
  <si>
    <t>Lucro do Exercício</t>
  </si>
  <si>
    <t>D.R.E.</t>
  </si>
  <si>
    <t>Receitas c/vendas</t>
  </si>
  <si>
    <t>(-) C.M.V.</t>
  </si>
  <si>
    <t xml:space="preserve">Duplicatas a receber </t>
  </si>
  <si>
    <t>Lucro do exercício</t>
  </si>
  <si>
    <t>Bco.cta.movimento</t>
  </si>
  <si>
    <t>D.R.E</t>
  </si>
  <si>
    <t>(-) Despesas c/aluguel</t>
  </si>
  <si>
    <t>Prejuízo do Exercício</t>
  </si>
  <si>
    <t>(-) Despesas c/salários</t>
  </si>
  <si>
    <t>Salários fixos</t>
  </si>
  <si>
    <t>Comissão 5%</t>
  </si>
  <si>
    <t>Venda 2</t>
  </si>
  <si>
    <t>Venda 1</t>
  </si>
  <si>
    <t>Salário a pagar</t>
  </si>
  <si>
    <t>(-) Encargos trabalhista</t>
  </si>
  <si>
    <t>67% do valor da folha de pagamento</t>
  </si>
  <si>
    <t>Encargos trab.a pagar</t>
  </si>
  <si>
    <t>Montante de vendas no mês</t>
  </si>
  <si>
    <t>Lucro líquido do exerc.</t>
  </si>
  <si>
    <t>Resolução do exercício 3 pelo método das partidas dobradas</t>
  </si>
  <si>
    <t>Bco.cta.Movimento</t>
  </si>
  <si>
    <t xml:space="preserve">Dupl.a Receber </t>
  </si>
  <si>
    <t>Estoques Mercadorias</t>
  </si>
  <si>
    <t>Lucros acumulados</t>
  </si>
  <si>
    <t>Receitas c/Vendas</t>
  </si>
  <si>
    <t>Juros s/dpl.recebidas</t>
  </si>
  <si>
    <t>Despesas c/aluguel</t>
  </si>
  <si>
    <t>Despesas c/combustíveis</t>
  </si>
  <si>
    <t>Adiantam. aos sócios</t>
  </si>
  <si>
    <t>Despesas c/impostos</t>
  </si>
  <si>
    <t>Impostos a Recolher</t>
  </si>
  <si>
    <t>DEMONSTRAÇÃO DO RESULTADO EXERCÍCIO</t>
  </si>
  <si>
    <t>Lucro líquido do exercício</t>
  </si>
  <si>
    <t>BALANÇO PATROMINIAL EM 31/03/2020</t>
  </si>
  <si>
    <t>COMERCIAL SILVA E GOMES LTDA.</t>
  </si>
  <si>
    <t>TOTAL DO ATIVO</t>
  </si>
  <si>
    <t>Lucros Acumulados</t>
  </si>
  <si>
    <t>Lucros do exercício</t>
  </si>
  <si>
    <t>TOTAL DO PASSIVO</t>
  </si>
  <si>
    <t>5) resolução do caso nr. 05 - quinto mês de atividades da Empresa Comercial silva e Gomes Ltda.</t>
  </si>
  <si>
    <t>ATIVO (aplicações)</t>
  </si>
  <si>
    <t>PASSIVO (origens)</t>
  </si>
  <si>
    <t>Dpl.a Receber</t>
  </si>
  <si>
    <t>Estoques de Mercad.</t>
  </si>
  <si>
    <t>C.M.V.</t>
  </si>
  <si>
    <t>Adto.a Sócios</t>
  </si>
  <si>
    <t>Receitas c/juros</t>
  </si>
  <si>
    <t>Descontos Concedidos</t>
  </si>
  <si>
    <t>2a.(5a mês)</t>
  </si>
  <si>
    <t>Despesas c/Aluguel</t>
  </si>
  <si>
    <t>Desp.c/Combustíveis</t>
  </si>
  <si>
    <t>Impostos</t>
  </si>
  <si>
    <t>Despesas c/Impostos</t>
  </si>
  <si>
    <t>Fl.Salários</t>
  </si>
  <si>
    <t>fixo</t>
  </si>
  <si>
    <t>comissão</t>
  </si>
  <si>
    <t>soma</t>
  </si>
  <si>
    <t>Encargos</t>
  </si>
  <si>
    <t>Despesas c/Enc.Trab</t>
  </si>
  <si>
    <t>Lucro Bruto</t>
  </si>
  <si>
    <t xml:space="preserve">  Despesas Operacionaias</t>
  </si>
  <si>
    <t>Soma das Desp.Operac.</t>
  </si>
  <si>
    <t>Lucro Líquido do Exercício</t>
  </si>
  <si>
    <t>Total Ativo</t>
  </si>
  <si>
    <t>Total Passivo</t>
  </si>
  <si>
    <t>BALANÇO PATRIMONIAL COML.SILVA E GOMES LTDA no dia 31/05/20</t>
  </si>
  <si>
    <t>Desconto</t>
  </si>
  <si>
    <t>Vlr.Líquido</t>
  </si>
  <si>
    <t>Tota Compra</t>
  </si>
  <si>
    <t>1a. Parcel</t>
  </si>
  <si>
    <t>Vlr.Bruto Recb</t>
  </si>
  <si>
    <t>RAZÃO CONTÁBIL PARA FINS DIDÁTICOS</t>
  </si>
  <si>
    <t>Nome da Conta</t>
  </si>
  <si>
    <t>(Aplicação do recurso)</t>
  </si>
  <si>
    <t>(Origem do recursos)</t>
  </si>
  <si>
    <t>Resolução do exercício 4 - Terceiro mês de atividades da Comercial Silva e Gomes</t>
  </si>
  <si>
    <t>Nome da Cota</t>
  </si>
  <si>
    <t>Aplicação</t>
  </si>
  <si>
    <t>Origem</t>
  </si>
  <si>
    <t>Desp.c/des.vendas</t>
  </si>
  <si>
    <t>fl. De salários</t>
  </si>
  <si>
    <t>Fixos</t>
  </si>
  <si>
    <t>Variáveis</t>
  </si>
  <si>
    <t>Encargos trab.</t>
  </si>
  <si>
    <t>DRE</t>
  </si>
  <si>
    <t>Venda merc.</t>
  </si>
  <si>
    <t xml:space="preserve">Lucro </t>
  </si>
  <si>
    <t>O que você encontrará em cada uma das abas deste arquivo excel:</t>
  </si>
  <si>
    <t>ABA</t>
  </si>
  <si>
    <t>CONTEÚDO</t>
  </si>
  <si>
    <t>Índice das abas</t>
  </si>
  <si>
    <t>Descreve o conteúdo de cada uma das abas deste arquivo</t>
  </si>
  <si>
    <t>Razão público</t>
  </si>
  <si>
    <t>Amostra de como são os registros de um razão contábil do sistema de contabilidade orçamentária disponibilizado pelo TCE SP. Pode-se ver quais são os dados disponibilizados nos registro contábeis e avaliar uso destes dados para desenvolvimento de estudos sobre os gastos em municípios do estado de São Paulo.</t>
  </si>
  <si>
    <t>Razão privado</t>
  </si>
  <si>
    <t>Amostra de um razão contábil de escrituração em empresa do setor público. Está em conformidade com a Legislação Federal que regulamenta esta escrituração</t>
  </si>
  <si>
    <t>Exemplo fictício de um Balanço Patrimonial</t>
  </si>
  <si>
    <t>Razão Contábil em T</t>
  </si>
  <si>
    <t>Mostra como é o funcionamento de um razão contábil em T, para fins didáticos utilizados na disciplina</t>
  </si>
  <si>
    <t>Ex. 3 B S</t>
  </si>
  <si>
    <t>Resolução do exercicio 3 da lista de exercícios pelo método dos Balanços Sucessivos</t>
  </si>
  <si>
    <t>Ex. 3 P D</t>
  </si>
  <si>
    <t>Resolução do exercicio 3 da lista de exercícios pelo método das Partidas Dobradas - débito e crédito</t>
  </si>
  <si>
    <t>Modelo Balanço</t>
  </si>
  <si>
    <t>Ex. 4 P D manhã</t>
  </si>
  <si>
    <t>Resolução do exercício 4 da lista de exercícios da turma da manhã 2021 pelo método das Partidas Dobradas - débito e crédito - há vídeo disponível no e-disciplinas</t>
  </si>
  <si>
    <t>Ex. 4 P D noite</t>
  </si>
  <si>
    <t>Resolução do exercício 4 da lista de exercícios da turma da noite 2021 pelo método das Partidas Dobradas - débito e crédito - há vídeo disponível no e-disciplinas</t>
  </si>
  <si>
    <t>Ex. 5 P D Manhã 2020</t>
  </si>
  <si>
    <t>Resolução do exercício 5 da lista de exercícios pelo método das Partidas Dobradas da turma de manhã do ano de 2020 - débito e crédito</t>
  </si>
  <si>
    <t>Ex. 5 P D Noite 2020</t>
  </si>
  <si>
    <t>Resolução do exercício 5 da lista de exercícios pelo método das Partidas Dobradas da turma de noite do ano de 2020 - débito e crédito - há vídeo disponível no e-disciplinas</t>
  </si>
  <si>
    <t>Verificação</t>
  </si>
  <si>
    <t>Resolução do exercício de verificação - há vídeo disponível no e-disciplinas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</si>
</sst>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3" fontId="0" fillId="0" borderId="0" xfId="1" applyFont="1"/>
    <xf numFmtId="0" fontId="0" fillId="0" borderId="0" xfId="0" applyFill="1"/>
    <xf numFmtId="14" fontId="0" fillId="0" borderId="0" xfId="0" applyNumberFormat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1" applyNumberFormat="1" applyFont="1" applyBorder="1" applyAlignment="1"/>
    <xf numFmtId="164" fontId="8" fillId="0" borderId="0" xfId="1" applyNumberFormat="1" applyFont="1" applyFill="1" applyBorder="1" applyAlignment="1"/>
    <xf numFmtId="0" fontId="2" fillId="0" borderId="1" xfId="0" applyFont="1" applyBorder="1" applyAlignment="1">
      <alignment horizontal="left" vertical="center" wrapText="1"/>
    </xf>
    <xf numFmtId="164" fontId="0" fillId="0" borderId="2" xfId="1" applyNumberFormat="1" applyFont="1" applyBorder="1"/>
    <xf numFmtId="0" fontId="6" fillId="0" borderId="0" xfId="0" applyFont="1" applyAlignment="1">
      <alignment horizontal="left"/>
    </xf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Alignment="1"/>
    <xf numFmtId="164" fontId="0" fillId="0" borderId="0" xfId="0" applyNumberFormat="1"/>
    <xf numFmtId="164" fontId="0" fillId="0" borderId="2" xfId="0" applyNumberFormat="1" applyBorder="1"/>
    <xf numFmtId="164" fontId="0" fillId="0" borderId="0" xfId="1" applyNumberFormat="1" applyFont="1" applyAlignment="1">
      <alignment horizontal="right"/>
    </xf>
    <xf numFmtId="0" fontId="0" fillId="0" borderId="0" xfId="0" applyAlignment="1"/>
    <xf numFmtId="43" fontId="0" fillId="0" borderId="2" xfId="1" applyFont="1" applyBorder="1"/>
    <xf numFmtId="43" fontId="0" fillId="0" borderId="0" xfId="1" applyFont="1" applyBorder="1"/>
    <xf numFmtId="3" fontId="0" fillId="0" borderId="2" xfId="0" applyNumberFormat="1" applyBorder="1"/>
    <xf numFmtId="164" fontId="0" fillId="0" borderId="9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9" fontId="0" fillId="0" borderId="0" xfId="2" applyFont="1"/>
    <xf numFmtId="164" fontId="0" fillId="0" borderId="10" xfId="1" applyNumberFormat="1" applyFont="1" applyBorder="1"/>
    <xf numFmtId="164" fontId="0" fillId="0" borderId="0" xfId="0" applyNumberFormat="1" applyBorder="1"/>
    <xf numFmtId="0" fontId="0" fillId="0" borderId="2" xfId="0" applyBorder="1"/>
    <xf numFmtId="164" fontId="0" fillId="0" borderId="11" xfId="1" applyNumberFormat="1" applyFont="1" applyBorder="1"/>
    <xf numFmtId="164" fontId="0" fillId="0" borderId="0" xfId="1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0" fillId="0" borderId="0" xfId="0" applyAlignment="1">
      <alignment horizontal="center"/>
    </xf>
    <xf numFmtId="164" fontId="0" fillId="0" borderId="9" xfId="0" applyNumberFormat="1" applyBorder="1"/>
    <xf numFmtId="43" fontId="0" fillId="0" borderId="0" xfId="1" applyFont="1" applyAlignment="1"/>
    <xf numFmtId="164" fontId="0" fillId="0" borderId="12" xfId="0" applyNumberFormat="1" applyBorder="1"/>
    <xf numFmtId="43" fontId="0" fillId="0" borderId="0" xfId="0" applyNumberFormat="1"/>
    <xf numFmtId="0" fontId="0" fillId="0" borderId="4" xfId="0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43" fontId="0" fillId="2" borderId="0" xfId="0" applyNumberFormat="1" applyFill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2" borderId="0" xfId="1" applyFont="1" applyFill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13</xdr:col>
      <xdr:colOff>276225</xdr:colOff>
      <xdr:row>22</xdr:row>
      <xdr:rowOff>114493</xdr:rowOff>
    </xdr:to>
    <xdr:pic>
      <xdr:nvPicPr>
        <xdr:cNvPr id="2" name="Imagem 1" descr="Balanço Patrimonial e Contabilidade | Concursos Públic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0"/>
          <a:ext cx="8181975" cy="41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103189</xdr:rowOff>
    </xdr:from>
    <xdr:to>
      <xdr:col>4</xdr:col>
      <xdr:colOff>358775</xdr:colOff>
      <xdr:row>24</xdr:row>
      <xdr:rowOff>182043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17689"/>
          <a:ext cx="3921125" cy="29363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1309686</xdr:colOff>
      <xdr:row>9</xdr:row>
      <xdr:rowOff>188912</xdr:rowOff>
    </xdr:from>
    <xdr:to>
      <xdr:col>4</xdr:col>
      <xdr:colOff>428063</xdr:colOff>
      <xdr:row>26</xdr:row>
      <xdr:rowOff>28574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6" y="1903412"/>
          <a:ext cx="2680727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6" sqref="A6"/>
    </sheetView>
  </sheetViews>
  <sheetFormatPr defaultRowHeight="15" x14ac:dyDescent="0.25"/>
  <cols>
    <col min="1" max="1" width="19.5703125" customWidth="1"/>
    <col min="2" max="2" width="255.7109375" bestFit="1" customWidth="1"/>
  </cols>
  <sheetData>
    <row r="1" spans="1:2" x14ac:dyDescent="0.25">
      <c r="A1" t="s">
        <v>206</v>
      </c>
    </row>
    <row r="2" spans="1:2" x14ac:dyDescent="0.25">
      <c r="A2" s="58" t="s">
        <v>207</v>
      </c>
      <c r="B2" s="57" t="s">
        <v>208</v>
      </c>
    </row>
    <row r="3" spans="1:2" x14ac:dyDescent="0.25">
      <c r="A3" t="s">
        <v>209</v>
      </c>
      <c r="B3" t="s">
        <v>210</v>
      </c>
    </row>
    <row r="4" spans="1:2" x14ac:dyDescent="0.25">
      <c r="A4" t="s">
        <v>211</v>
      </c>
      <c r="B4" t="s">
        <v>212</v>
      </c>
    </row>
    <row r="5" spans="1:2" x14ac:dyDescent="0.25">
      <c r="A5" t="s">
        <v>213</v>
      </c>
      <c r="B5" t="s">
        <v>214</v>
      </c>
    </row>
    <row r="6" spans="1:2" x14ac:dyDescent="0.25">
      <c r="A6" t="s">
        <v>216</v>
      </c>
      <c r="B6" t="s">
        <v>217</v>
      </c>
    </row>
    <row r="7" spans="1:2" x14ac:dyDescent="0.25">
      <c r="A7" t="s">
        <v>222</v>
      </c>
      <c r="B7" t="s">
        <v>215</v>
      </c>
    </row>
    <row r="8" spans="1:2" x14ac:dyDescent="0.25">
      <c r="A8" t="s">
        <v>218</v>
      </c>
      <c r="B8" t="s">
        <v>219</v>
      </c>
    </row>
    <row r="9" spans="1:2" x14ac:dyDescent="0.25">
      <c r="A9" t="s">
        <v>220</v>
      </c>
      <c r="B9" t="s">
        <v>221</v>
      </c>
    </row>
    <row r="10" spans="1:2" x14ac:dyDescent="0.25">
      <c r="A10" t="s">
        <v>223</v>
      </c>
      <c r="B10" t="s">
        <v>224</v>
      </c>
    </row>
    <row r="11" spans="1:2" x14ac:dyDescent="0.25">
      <c r="A11" t="s">
        <v>225</v>
      </c>
      <c r="B11" t="s">
        <v>226</v>
      </c>
    </row>
    <row r="12" spans="1:2" x14ac:dyDescent="0.25">
      <c r="A12" t="s">
        <v>227</v>
      </c>
      <c r="B12" t="s">
        <v>228</v>
      </c>
    </row>
    <row r="13" spans="1:2" x14ac:dyDescent="0.25">
      <c r="A13" t="s">
        <v>229</v>
      </c>
      <c r="B13" t="s">
        <v>230</v>
      </c>
    </row>
    <row r="14" spans="1:2" x14ac:dyDescent="0.25">
      <c r="A14" t="s">
        <v>231</v>
      </c>
      <c r="B14" t="s">
        <v>232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sqref="A1:I14"/>
    </sheetView>
  </sheetViews>
  <sheetFormatPr defaultRowHeight="15" x14ac:dyDescent="0.25"/>
  <cols>
    <col min="1" max="1" width="19.140625" bestFit="1" customWidth="1"/>
    <col min="2" max="2" width="13.42578125" bestFit="1" customWidth="1"/>
    <col min="3" max="3" width="12.85546875" bestFit="1" customWidth="1"/>
    <col min="4" max="4" width="35.5703125" bestFit="1" customWidth="1"/>
    <col min="5" max="5" width="15" bestFit="1" customWidth="1"/>
    <col min="6" max="6" width="16.5703125" bestFit="1" customWidth="1"/>
    <col min="7" max="7" width="11.5703125" bestFit="1" customWidth="1"/>
    <col min="8" max="8" width="12.42578125" bestFit="1" customWidth="1"/>
    <col min="9" max="9" width="38.85546875" bestFit="1" customWidth="1"/>
    <col min="10" max="10" width="39.140625" bestFit="1" customWidth="1"/>
    <col min="11" max="11" width="19.7109375" bestFit="1" customWidth="1"/>
    <col min="12" max="12" width="12.28515625" bestFit="1" customWidth="1"/>
    <col min="13" max="13" width="19.28515625" bestFit="1" customWidth="1"/>
    <col min="14" max="14" width="26.140625" bestFit="1" customWidth="1"/>
    <col min="15" max="15" width="12.42578125" bestFit="1" customWidth="1"/>
    <col min="16" max="16" width="61.7109375" bestFit="1" customWidth="1"/>
    <col min="17" max="17" width="8" bestFit="1" customWidth="1"/>
    <col min="18" max="18" width="23.7109375" bestFit="1" customWidth="1"/>
    <col min="19" max="19" width="52.85546875" bestFit="1" customWidth="1"/>
    <col min="20" max="21" width="34.85546875" bestFit="1" customWidth="1"/>
    <col min="22" max="22" width="59.42578125" bestFit="1" customWidth="1"/>
    <col min="23" max="23" width="49.140625" bestFit="1" customWidth="1"/>
  </cols>
  <sheetData>
    <row r="1" spans="1:23" x14ac:dyDescent="0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s="9" t="s">
        <v>30</v>
      </c>
      <c r="M1" s="10" t="s">
        <v>31</v>
      </c>
      <c r="N1" s="10" t="s">
        <v>32</v>
      </c>
      <c r="O1" t="s">
        <v>33</v>
      </c>
      <c r="P1" t="s">
        <v>34</v>
      </c>
      <c r="Q1" t="s">
        <v>35</v>
      </c>
      <c r="R1" t="s">
        <v>36</v>
      </c>
      <c r="S1" s="10" t="s">
        <v>37</v>
      </c>
      <c r="T1" t="s">
        <v>38</v>
      </c>
      <c r="U1" t="s">
        <v>39</v>
      </c>
      <c r="V1" t="s">
        <v>40</v>
      </c>
      <c r="W1" t="s">
        <v>41</v>
      </c>
    </row>
    <row r="2" spans="1:23" x14ac:dyDescent="0.25">
      <c r="A2">
        <v>320659918</v>
      </c>
      <c r="B2">
        <v>2016</v>
      </c>
      <c r="C2" t="s">
        <v>42</v>
      </c>
      <c r="D2" t="s">
        <v>43</v>
      </c>
      <c r="E2">
        <v>1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s="11">
        <v>42383</v>
      </c>
      <c r="L2">
        <v>25335</v>
      </c>
      <c r="M2" s="10" t="s">
        <v>49</v>
      </c>
      <c r="N2" s="10" t="s">
        <v>50</v>
      </c>
      <c r="O2">
        <v>4009</v>
      </c>
      <c r="P2" t="s">
        <v>51</v>
      </c>
      <c r="Q2">
        <v>4188</v>
      </c>
      <c r="R2" t="s">
        <v>52</v>
      </c>
      <c r="S2" s="10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x14ac:dyDescent="0.25">
      <c r="A3">
        <v>320663211</v>
      </c>
      <c r="B3">
        <v>2016</v>
      </c>
      <c r="C3" t="s">
        <v>42</v>
      </c>
      <c r="D3" t="s">
        <v>43</v>
      </c>
      <c r="E3">
        <v>1</v>
      </c>
      <c r="F3" t="s">
        <v>44</v>
      </c>
      <c r="G3" t="s">
        <v>45</v>
      </c>
      <c r="H3" t="s">
        <v>58</v>
      </c>
      <c r="I3" t="s">
        <v>47</v>
      </c>
      <c r="J3" t="s">
        <v>48</v>
      </c>
      <c r="K3" s="11">
        <v>42370</v>
      </c>
      <c r="L3">
        <v>2191200</v>
      </c>
      <c r="M3" s="10" t="s">
        <v>59</v>
      </c>
      <c r="N3" s="10" t="s">
        <v>50</v>
      </c>
      <c r="O3">
        <v>4009</v>
      </c>
      <c r="P3" t="s">
        <v>51</v>
      </c>
      <c r="Q3">
        <v>4188</v>
      </c>
      <c r="R3" t="s">
        <v>52</v>
      </c>
      <c r="S3" s="10" t="s">
        <v>53</v>
      </c>
      <c r="T3" t="s">
        <v>54</v>
      </c>
      <c r="U3" t="s">
        <v>55</v>
      </c>
      <c r="V3" t="s">
        <v>56</v>
      </c>
      <c r="W3" t="s">
        <v>60</v>
      </c>
    </row>
    <row r="4" spans="1:23" x14ac:dyDescent="0.25">
      <c r="A4">
        <v>320660710</v>
      </c>
      <c r="B4">
        <v>2016</v>
      </c>
      <c r="C4" t="s">
        <v>42</v>
      </c>
      <c r="D4" t="s">
        <v>43</v>
      </c>
      <c r="E4">
        <v>1</v>
      </c>
      <c r="F4" t="s">
        <v>44</v>
      </c>
      <c r="G4" t="s">
        <v>45</v>
      </c>
      <c r="H4" t="s">
        <v>61</v>
      </c>
      <c r="I4" t="s">
        <v>62</v>
      </c>
      <c r="J4" t="s">
        <v>63</v>
      </c>
      <c r="K4" s="11">
        <v>42391</v>
      </c>
      <c r="L4">
        <v>1889.72</v>
      </c>
      <c r="M4" s="10" t="s">
        <v>64</v>
      </c>
      <c r="N4" s="10" t="s">
        <v>65</v>
      </c>
      <c r="O4">
        <v>4009</v>
      </c>
      <c r="P4" t="s">
        <v>51</v>
      </c>
      <c r="Q4">
        <v>4188</v>
      </c>
      <c r="R4" t="s">
        <v>52</v>
      </c>
      <c r="S4" s="10" t="s">
        <v>53</v>
      </c>
      <c r="T4" t="s">
        <v>66</v>
      </c>
      <c r="U4" t="s">
        <v>55</v>
      </c>
      <c r="V4" t="s">
        <v>67</v>
      </c>
      <c r="W4" t="s">
        <v>68</v>
      </c>
    </row>
    <row r="5" spans="1:23" x14ac:dyDescent="0.25">
      <c r="A5">
        <v>322244942</v>
      </c>
      <c r="B5">
        <v>2016</v>
      </c>
      <c r="C5" t="s">
        <v>42</v>
      </c>
      <c r="D5" t="s">
        <v>43</v>
      </c>
      <c r="E5">
        <v>2</v>
      </c>
      <c r="F5" t="s">
        <v>69</v>
      </c>
      <c r="G5" t="s">
        <v>45</v>
      </c>
      <c r="H5" t="s">
        <v>70</v>
      </c>
      <c r="I5" t="s">
        <v>62</v>
      </c>
      <c r="J5" t="s">
        <v>63</v>
      </c>
      <c r="K5" s="11">
        <v>42403</v>
      </c>
      <c r="L5">
        <v>58403</v>
      </c>
      <c r="M5" s="10" t="s">
        <v>64</v>
      </c>
      <c r="N5" s="10" t="s">
        <v>65</v>
      </c>
      <c r="O5">
        <v>4009</v>
      </c>
      <c r="P5" t="s">
        <v>51</v>
      </c>
      <c r="Q5">
        <v>4188</v>
      </c>
      <c r="R5" t="s">
        <v>52</v>
      </c>
      <c r="S5" s="10" t="s">
        <v>53</v>
      </c>
      <c r="T5" t="s">
        <v>66</v>
      </c>
      <c r="U5" t="s">
        <v>55</v>
      </c>
      <c r="V5" t="s">
        <v>71</v>
      </c>
      <c r="W5" t="s">
        <v>72</v>
      </c>
    </row>
    <row r="6" spans="1:23" x14ac:dyDescent="0.25">
      <c r="A6">
        <v>322245317</v>
      </c>
      <c r="B6">
        <v>2016</v>
      </c>
      <c r="C6" t="s">
        <v>42</v>
      </c>
      <c r="D6" t="s">
        <v>43</v>
      </c>
      <c r="E6">
        <v>2</v>
      </c>
      <c r="F6" t="s">
        <v>69</v>
      </c>
      <c r="G6" t="s">
        <v>45</v>
      </c>
      <c r="H6" t="s">
        <v>73</v>
      </c>
      <c r="I6" t="s">
        <v>47</v>
      </c>
      <c r="J6" t="s">
        <v>48</v>
      </c>
      <c r="K6" s="11">
        <v>42405</v>
      </c>
      <c r="L6">
        <v>10500</v>
      </c>
      <c r="M6" s="10" t="s">
        <v>49</v>
      </c>
      <c r="N6" s="10" t="s">
        <v>50</v>
      </c>
      <c r="O6">
        <v>4009</v>
      </c>
      <c r="P6" t="s">
        <v>51</v>
      </c>
      <c r="Q6">
        <v>4188</v>
      </c>
      <c r="R6" t="s">
        <v>52</v>
      </c>
      <c r="S6" s="10" t="s">
        <v>53</v>
      </c>
      <c r="T6" t="s">
        <v>54</v>
      </c>
      <c r="U6" t="s">
        <v>55</v>
      </c>
      <c r="V6" t="s">
        <v>56</v>
      </c>
      <c r="W6" t="s">
        <v>74</v>
      </c>
    </row>
    <row r="7" spans="1:23" x14ac:dyDescent="0.25">
      <c r="A7">
        <v>322247459</v>
      </c>
      <c r="B7">
        <v>2016</v>
      </c>
      <c r="C7" t="s">
        <v>42</v>
      </c>
      <c r="D7" t="s">
        <v>43</v>
      </c>
      <c r="E7">
        <v>2</v>
      </c>
      <c r="F7" t="s">
        <v>69</v>
      </c>
      <c r="G7" t="s">
        <v>45</v>
      </c>
      <c r="H7" t="s">
        <v>75</v>
      </c>
      <c r="I7" t="s">
        <v>47</v>
      </c>
      <c r="J7" t="s">
        <v>48</v>
      </c>
      <c r="K7" s="11">
        <v>42422</v>
      </c>
      <c r="L7">
        <v>105000</v>
      </c>
      <c r="M7" s="10" t="s">
        <v>59</v>
      </c>
      <c r="N7" s="10" t="s">
        <v>50</v>
      </c>
      <c r="O7">
        <v>4009</v>
      </c>
      <c r="P7" t="s">
        <v>51</v>
      </c>
      <c r="Q7">
        <v>4188</v>
      </c>
      <c r="R7" t="s">
        <v>52</v>
      </c>
      <c r="S7" s="10" t="s">
        <v>53</v>
      </c>
      <c r="T7" t="s">
        <v>54</v>
      </c>
      <c r="U7" t="s">
        <v>55</v>
      </c>
      <c r="V7" t="s">
        <v>56</v>
      </c>
      <c r="W7" t="s">
        <v>76</v>
      </c>
    </row>
    <row r="8" spans="1:23" x14ac:dyDescent="0.25">
      <c r="A8">
        <v>322244370</v>
      </c>
      <c r="B8">
        <v>2016</v>
      </c>
      <c r="C8" t="s">
        <v>42</v>
      </c>
      <c r="D8" t="s">
        <v>43</v>
      </c>
      <c r="E8">
        <v>2</v>
      </c>
      <c r="F8" t="s">
        <v>69</v>
      </c>
      <c r="G8" t="s">
        <v>45</v>
      </c>
      <c r="H8" t="s">
        <v>77</v>
      </c>
      <c r="I8" t="s">
        <v>78</v>
      </c>
      <c r="J8" t="s">
        <v>79</v>
      </c>
      <c r="K8" s="11">
        <v>42418</v>
      </c>
      <c r="L8">
        <v>61432.34</v>
      </c>
      <c r="M8" s="10" t="s">
        <v>80</v>
      </c>
      <c r="N8" s="10" t="s">
        <v>81</v>
      </c>
      <c r="O8">
        <v>4009</v>
      </c>
      <c r="P8" t="s">
        <v>51</v>
      </c>
      <c r="Q8">
        <v>4188</v>
      </c>
      <c r="R8" t="s">
        <v>52</v>
      </c>
      <c r="S8" s="10" t="s">
        <v>82</v>
      </c>
      <c r="T8" t="s">
        <v>83</v>
      </c>
      <c r="U8" t="s">
        <v>84</v>
      </c>
      <c r="V8" t="s">
        <v>56</v>
      </c>
      <c r="W8" t="s">
        <v>85</v>
      </c>
    </row>
    <row r="9" spans="1:23" x14ac:dyDescent="0.25">
      <c r="A9">
        <v>322734051</v>
      </c>
      <c r="B9">
        <v>2016</v>
      </c>
      <c r="C9" t="s">
        <v>42</v>
      </c>
      <c r="D9" t="s">
        <v>43</v>
      </c>
      <c r="E9">
        <v>2</v>
      </c>
      <c r="F9" t="s">
        <v>69</v>
      </c>
      <c r="G9" t="s">
        <v>86</v>
      </c>
      <c r="H9" t="s">
        <v>58</v>
      </c>
      <c r="I9" t="s">
        <v>47</v>
      </c>
      <c r="J9" t="s">
        <v>48</v>
      </c>
      <c r="K9" s="11">
        <v>42416</v>
      </c>
      <c r="L9">
        <v>199200</v>
      </c>
      <c r="M9" s="10" t="s">
        <v>59</v>
      </c>
      <c r="N9" s="10" t="s">
        <v>50</v>
      </c>
      <c r="O9">
        <v>4009</v>
      </c>
      <c r="P9" t="s">
        <v>51</v>
      </c>
      <c r="Q9">
        <v>4188</v>
      </c>
      <c r="R9" t="s">
        <v>52</v>
      </c>
      <c r="S9" s="10" t="s">
        <v>53</v>
      </c>
      <c r="T9" t="s">
        <v>54</v>
      </c>
      <c r="U9" t="s">
        <v>55</v>
      </c>
      <c r="V9" t="s">
        <v>56</v>
      </c>
      <c r="W9" t="s">
        <v>60</v>
      </c>
    </row>
    <row r="10" spans="1:23" x14ac:dyDescent="0.25">
      <c r="A10">
        <v>322731672</v>
      </c>
      <c r="B10">
        <v>2016</v>
      </c>
      <c r="C10" t="s">
        <v>42</v>
      </c>
      <c r="D10" t="s">
        <v>43</v>
      </c>
      <c r="E10">
        <v>2</v>
      </c>
      <c r="F10" t="s">
        <v>69</v>
      </c>
      <c r="G10" t="s">
        <v>86</v>
      </c>
      <c r="H10" t="s">
        <v>58</v>
      </c>
      <c r="I10" t="s">
        <v>47</v>
      </c>
      <c r="J10" t="s">
        <v>48</v>
      </c>
      <c r="K10" s="11">
        <v>42405</v>
      </c>
      <c r="L10">
        <v>0</v>
      </c>
      <c r="M10" s="10" t="s">
        <v>59</v>
      </c>
      <c r="N10" s="10" t="s">
        <v>50</v>
      </c>
      <c r="O10">
        <v>4009</v>
      </c>
      <c r="P10" t="s">
        <v>51</v>
      </c>
      <c r="Q10">
        <v>4188</v>
      </c>
      <c r="R10" t="s">
        <v>52</v>
      </c>
      <c r="S10" s="10" t="s">
        <v>53</v>
      </c>
      <c r="T10" t="s">
        <v>54</v>
      </c>
      <c r="U10" t="s">
        <v>55</v>
      </c>
      <c r="V10" t="s">
        <v>56</v>
      </c>
      <c r="W10" t="s">
        <v>60</v>
      </c>
    </row>
    <row r="11" spans="1:23" x14ac:dyDescent="0.25">
      <c r="A11">
        <v>325038404</v>
      </c>
      <c r="B11">
        <v>2016</v>
      </c>
      <c r="C11" t="s">
        <v>42</v>
      </c>
      <c r="D11" t="s">
        <v>43</v>
      </c>
      <c r="E11">
        <v>3</v>
      </c>
      <c r="F11" t="s">
        <v>87</v>
      </c>
      <c r="G11" t="s">
        <v>86</v>
      </c>
      <c r="H11" t="s">
        <v>73</v>
      </c>
      <c r="I11" t="s">
        <v>47</v>
      </c>
      <c r="J11" t="s">
        <v>48</v>
      </c>
      <c r="K11" s="11">
        <v>42447</v>
      </c>
      <c r="L11">
        <v>427.14</v>
      </c>
      <c r="M11" s="10" t="s">
        <v>49</v>
      </c>
      <c r="N11" s="10" t="s">
        <v>50</v>
      </c>
      <c r="O11">
        <v>4009</v>
      </c>
      <c r="P11" t="s">
        <v>51</v>
      </c>
      <c r="Q11">
        <v>4188</v>
      </c>
      <c r="R11" t="s">
        <v>52</v>
      </c>
      <c r="S11" s="10" t="s">
        <v>53</v>
      </c>
      <c r="T11" t="s">
        <v>54</v>
      </c>
      <c r="U11" t="s">
        <v>55</v>
      </c>
      <c r="V11" t="s">
        <v>56</v>
      </c>
      <c r="W11" t="s">
        <v>74</v>
      </c>
    </row>
    <row r="12" spans="1:23" x14ac:dyDescent="0.25">
      <c r="A12">
        <v>325038518</v>
      </c>
      <c r="B12">
        <v>2016</v>
      </c>
      <c r="C12" t="s">
        <v>42</v>
      </c>
      <c r="D12" t="s">
        <v>43</v>
      </c>
      <c r="E12">
        <v>3</v>
      </c>
      <c r="F12" t="s">
        <v>87</v>
      </c>
      <c r="G12" t="s">
        <v>86</v>
      </c>
      <c r="H12" t="s">
        <v>77</v>
      </c>
      <c r="I12" t="s">
        <v>78</v>
      </c>
      <c r="J12" t="s">
        <v>79</v>
      </c>
      <c r="K12" s="11">
        <v>42433</v>
      </c>
      <c r="L12">
        <v>30716.17</v>
      </c>
      <c r="M12" s="10" t="s">
        <v>80</v>
      </c>
      <c r="N12" s="10" t="s">
        <v>81</v>
      </c>
      <c r="O12">
        <v>4009</v>
      </c>
      <c r="P12" t="s">
        <v>51</v>
      </c>
      <c r="Q12">
        <v>4188</v>
      </c>
      <c r="R12" t="s">
        <v>52</v>
      </c>
      <c r="S12" s="10" t="s">
        <v>82</v>
      </c>
      <c r="T12" t="s">
        <v>83</v>
      </c>
      <c r="U12" t="s">
        <v>84</v>
      </c>
      <c r="V12" t="s">
        <v>56</v>
      </c>
      <c r="W12" t="s">
        <v>85</v>
      </c>
    </row>
    <row r="13" spans="1:23" x14ac:dyDescent="0.25">
      <c r="A13">
        <v>325037221</v>
      </c>
      <c r="B13">
        <v>2016</v>
      </c>
      <c r="C13" t="s">
        <v>42</v>
      </c>
      <c r="D13" t="s">
        <v>43</v>
      </c>
      <c r="E13">
        <v>3</v>
      </c>
      <c r="F13" t="s">
        <v>87</v>
      </c>
      <c r="G13" t="s">
        <v>86</v>
      </c>
      <c r="H13" t="s">
        <v>58</v>
      </c>
      <c r="I13" t="s">
        <v>47</v>
      </c>
      <c r="J13" t="s">
        <v>48</v>
      </c>
      <c r="K13" s="11">
        <v>42439</v>
      </c>
      <c r="L13">
        <v>186650.4</v>
      </c>
      <c r="M13" s="10" t="s">
        <v>59</v>
      </c>
      <c r="N13" s="10" t="s">
        <v>50</v>
      </c>
      <c r="O13">
        <v>4009</v>
      </c>
      <c r="P13" t="s">
        <v>51</v>
      </c>
      <c r="Q13">
        <v>4188</v>
      </c>
      <c r="R13" t="s">
        <v>52</v>
      </c>
      <c r="S13" s="10" t="s">
        <v>53</v>
      </c>
      <c r="T13" t="s">
        <v>54</v>
      </c>
      <c r="U13" t="s">
        <v>55</v>
      </c>
      <c r="V13" t="s">
        <v>56</v>
      </c>
      <c r="W13" t="s">
        <v>60</v>
      </c>
    </row>
    <row r="14" spans="1:23" x14ac:dyDescent="0.25">
      <c r="A14">
        <v>325036735</v>
      </c>
      <c r="B14">
        <v>2016</v>
      </c>
      <c r="C14" t="s">
        <v>42</v>
      </c>
      <c r="D14" t="s">
        <v>43</v>
      </c>
      <c r="E14">
        <v>3</v>
      </c>
      <c r="F14" t="s">
        <v>87</v>
      </c>
      <c r="G14" t="s">
        <v>86</v>
      </c>
      <c r="H14" t="s">
        <v>58</v>
      </c>
      <c r="I14" t="s">
        <v>47</v>
      </c>
      <c r="J14" t="s">
        <v>48</v>
      </c>
      <c r="K14" s="11">
        <v>42433</v>
      </c>
      <c r="L14">
        <v>12549.6</v>
      </c>
      <c r="M14" s="10" t="s">
        <v>59</v>
      </c>
      <c r="N14" s="10" t="s">
        <v>50</v>
      </c>
      <c r="O14">
        <v>4009</v>
      </c>
      <c r="P14" t="s">
        <v>51</v>
      </c>
      <c r="Q14">
        <v>4188</v>
      </c>
      <c r="R14" t="s">
        <v>52</v>
      </c>
      <c r="S14" s="10" t="s">
        <v>53</v>
      </c>
      <c r="T14" t="s">
        <v>54</v>
      </c>
      <c r="U14" t="s">
        <v>55</v>
      </c>
      <c r="V14" t="s">
        <v>56</v>
      </c>
      <c r="W14" t="s">
        <v>60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H6"/>
    </sheetView>
  </sheetViews>
  <sheetFormatPr defaultRowHeight="15.75" x14ac:dyDescent="0.25"/>
  <cols>
    <col min="1" max="1" width="12.7109375" style="8" bestFit="1" customWidth="1"/>
    <col min="2" max="2" width="3.85546875" style="8" bestFit="1" customWidth="1"/>
    <col min="3" max="3" width="21.7109375" style="8" customWidth="1"/>
    <col min="4" max="4" width="45.42578125" style="8" customWidth="1"/>
    <col min="5" max="6" width="11.42578125" style="8" bestFit="1" customWidth="1"/>
    <col min="7" max="7" width="12.140625" style="8" bestFit="1" customWidth="1"/>
    <col min="8" max="8" width="5.28515625" style="8" bestFit="1" customWidth="1"/>
    <col min="9" max="16384" width="9.140625" style="8"/>
  </cols>
  <sheetData>
    <row r="1" spans="1:12" x14ac:dyDescent="0.25">
      <c r="A1" s="1" t="s">
        <v>17</v>
      </c>
      <c r="B1" s="8" t="s">
        <v>18</v>
      </c>
      <c r="L1" s="17"/>
    </row>
    <row r="2" spans="1:1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2" x14ac:dyDescent="0.25">
      <c r="A3" s="7">
        <v>43800</v>
      </c>
      <c r="B3" s="3">
        <v>1</v>
      </c>
      <c r="C3" s="4"/>
      <c r="D3" s="5" t="s">
        <v>8</v>
      </c>
      <c r="E3" s="4"/>
      <c r="F3" s="4"/>
      <c r="G3" s="6">
        <v>15000</v>
      </c>
      <c r="H3" s="3" t="s">
        <v>9</v>
      </c>
    </row>
    <row r="4" spans="1:12" ht="33" customHeight="1" x14ac:dyDescent="0.25">
      <c r="A4" s="7">
        <v>43811</v>
      </c>
      <c r="B4" s="3">
        <v>1</v>
      </c>
      <c r="C4" s="19" t="s">
        <v>12</v>
      </c>
      <c r="D4" s="5" t="s">
        <v>13</v>
      </c>
      <c r="E4" s="4"/>
      <c r="F4" s="6">
        <v>12000</v>
      </c>
      <c r="G4" s="6">
        <f>G3+E4-F4</f>
        <v>3000</v>
      </c>
      <c r="H4" s="3" t="s">
        <v>11</v>
      </c>
    </row>
    <row r="5" spans="1:12" ht="30" x14ac:dyDescent="0.25">
      <c r="A5" s="7">
        <v>43819</v>
      </c>
      <c r="B5" s="3">
        <v>2</v>
      </c>
      <c r="C5" s="19" t="s">
        <v>14</v>
      </c>
      <c r="D5" s="5" t="s">
        <v>15</v>
      </c>
      <c r="E5" s="4"/>
      <c r="F5" s="6">
        <v>2500</v>
      </c>
      <c r="G5" s="6">
        <f>G4+E5-F5</f>
        <v>500</v>
      </c>
      <c r="H5" s="3" t="s">
        <v>11</v>
      </c>
    </row>
    <row r="6" spans="1:12" ht="30" x14ac:dyDescent="0.25">
      <c r="A6" s="7">
        <v>43826</v>
      </c>
      <c r="B6" s="3">
        <v>2</v>
      </c>
      <c r="C6" s="19" t="s">
        <v>89</v>
      </c>
      <c r="D6" s="5" t="s">
        <v>16</v>
      </c>
      <c r="E6" s="6">
        <v>6500</v>
      </c>
      <c r="F6" s="4"/>
      <c r="G6" s="6">
        <f>G5+E6-F6</f>
        <v>7000</v>
      </c>
      <c r="H6" s="3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zoomScale="190" zoomScaleNormal="190" workbookViewId="0">
      <selection activeCell="B3" sqref="B3:C3"/>
    </sheetView>
  </sheetViews>
  <sheetFormatPr defaultRowHeight="15" x14ac:dyDescent="0.25"/>
  <cols>
    <col min="1" max="1" width="14.85546875" customWidth="1"/>
    <col min="2" max="3" width="19.85546875" bestFit="1" customWidth="1"/>
  </cols>
  <sheetData>
    <row r="1" spans="2:3" x14ac:dyDescent="0.25">
      <c r="B1" s="60" t="s">
        <v>190</v>
      </c>
      <c r="C1" s="60"/>
    </row>
    <row r="3" spans="2:3" x14ac:dyDescent="0.25">
      <c r="B3" s="59" t="s">
        <v>191</v>
      </c>
      <c r="C3" s="59"/>
    </row>
    <row r="4" spans="2:3" x14ac:dyDescent="0.25">
      <c r="B4" s="54" t="s">
        <v>4</v>
      </c>
      <c r="C4" s="52" t="s">
        <v>5</v>
      </c>
    </row>
    <row r="5" spans="2:3" x14ac:dyDescent="0.25">
      <c r="B5" s="51" t="s">
        <v>192</v>
      </c>
      <c r="C5" t="s">
        <v>193</v>
      </c>
    </row>
    <row r="6" spans="2:3" x14ac:dyDescent="0.25">
      <c r="B6" s="51"/>
    </row>
    <row r="7" spans="2:3" x14ac:dyDescent="0.25">
      <c r="B7" s="51"/>
    </row>
    <row r="8" spans="2:3" x14ac:dyDescent="0.25">
      <c r="B8" s="51"/>
    </row>
    <row r="9" spans="2:3" x14ac:dyDescent="0.25">
      <c r="B9" s="51"/>
    </row>
    <row r="10" spans="2:3" x14ac:dyDescent="0.25">
      <c r="B10" s="51"/>
    </row>
    <row r="11" spans="2:3" x14ac:dyDescent="0.25">
      <c r="B11" s="51"/>
    </row>
  </sheetData>
  <mergeCells count="2">
    <mergeCell ref="B3:C3"/>
    <mergeCell ref="B1:C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O8" sqref="O8"/>
    </sheetView>
  </sheetViews>
  <sheetFormatPr defaultRowHeight="15" x14ac:dyDescent="0.25"/>
  <sheetData>
    <row r="1" spans="2:2" ht="23.25" x14ac:dyDescent="0.35">
      <c r="B1" s="18" t="s">
        <v>88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zoomScale="180" zoomScaleNormal="180" zoomScaleSheetLayoutView="150" workbookViewId="0">
      <selection activeCell="A3" sqref="A3"/>
    </sheetView>
  </sheetViews>
  <sheetFormatPr defaultRowHeight="15" x14ac:dyDescent="0.25"/>
  <cols>
    <col min="1" max="1" width="3" bestFit="1" customWidth="1"/>
    <col min="2" max="2" width="20.42578125" customWidth="1"/>
    <col min="3" max="3" width="11.5703125" style="9" bestFit="1" customWidth="1"/>
    <col min="4" max="4" width="1.5703125" customWidth="1"/>
    <col min="5" max="5" width="18.7109375" customWidth="1"/>
    <col min="6" max="6" width="10.5703125" style="9" bestFit="1" customWidth="1"/>
    <col min="9" max="10" width="10.5703125" bestFit="1" customWidth="1"/>
  </cols>
  <sheetData>
    <row r="1" spans="1:7" x14ac:dyDescent="0.25">
      <c r="A1" s="61" t="s">
        <v>114</v>
      </c>
      <c r="B1" s="61"/>
      <c r="C1" s="61"/>
      <c r="D1" s="61"/>
      <c r="E1" s="61"/>
      <c r="F1" s="61"/>
      <c r="G1" s="61"/>
    </row>
    <row r="3" spans="1:7" x14ac:dyDescent="0.25">
      <c r="A3">
        <v>1</v>
      </c>
      <c r="B3" s="61" t="s">
        <v>109</v>
      </c>
      <c r="C3" s="61"/>
      <c r="D3" s="30"/>
      <c r="E3" s="61" t="s">
        <v>112</v>
      </c>
      <c r="F3" s="61"/>
    </row>
    <row r="4" spans="1:7" x14ac:dyDescent="0.25">
      <c r="B4" t="s">
        <v>90</v>
      </c>
      <c r="C4" s="9">
        <v>20000</v>
      </c>
      <c r="E4" t="s">
        <v>91</v>
      </c>
      <c r="F4" s="9">
        <v>20000</v>
      </c>
    </row>
    <row r="6" spans="1:7" x14ac:dyDescent="0.25">
      <c r="A6">
        <v>2</v>
      </c>
      <c r="B6" s="61" t="s">
        <v>109</v>
      </c>
      <c r="C6" s="61"/>
      <c r="D6" s="30"/>
      <c r="E6" s="61" t="s">
        <v>112</v>
      </c>
      <c r="F6" s="61"/>
    </row>
    <row r="7" spans="1:7" x14ac:dyDescent="0.25">
      <c r="B7" t="s">
        <v>90</v>
      </c>
      <c r="C7" s="9">
        <v>15000</v>
      </c>
      <c r="E7" t="s">
        <v>91</v>
      </c>
      <c r="F7" s="9">
        <v>20000</v>
      </c>
    </row>
    <row r="8" spans="1:7" x14ac:dyDescent="0.25">
      <c r="B8" t="s">
        <v>92</v>
      </c>
      <c r="C8" s="31">
        <v>5000</v>
      </c>
      <c r="F8" s="31"/>
    </row>
    <row r="9" spans="1:7" x14ac:dyDescent="0.25">
      <c r="B9" t="s">
        <v>111</v>
      </c>
      <c r="C9" s="9">
        <f>SUM(C7:C8)</f>
        <v>20000</v>
      </c>
      <c r="E9" t="s">
        <v>113</v>
      </c>
      <c r="F9" s="9">
        <f>SUM(F7:F8)</f>
        <v>20000</v>
      </c>
    </row>
    <row r="11" spans="1:7" x14ac:dyDescent="0.25">
      <c r="A11">
        <v>3</v>
      </c>
      <c r="B11" s="61" t="s">
        <v>109</v>
      </c>
      <c r="C11" s="61"/>
      <c r="D11" s="30"/>
      <c r="E11" s="61" t="s">
        <v>112</v>
      </c>
      <c r="F11" s="61"/>
    </row>
    <row r="12" spans="1:7" x14ac:dyDescent="0.25">
      <c r="B12" t="s">
        <v>90</v>
      </c>
      <c r="C12" s="9">
        <v>15000</v>
      </c>
      <c r="E12" t="s">
        <v>94</v>
      </c>
      <c r="F12" s="9">
        <v>10000</v>
      </c>
    </row>
    <row r="13" spans="1:7" x14ac:dyDescent="0.25">
      <c r="B13" t="s">
        <v>115</v>
      </c>
      <c r="C13" s="9">
        <v>10000</v>
      </c>
      <c r="E13" t="s">
        <v>91</v>
      </c>
      <c r="F13" s="9">
        <v>20000</v>
      </c>
    </row>
    <row r="14" spans="1:7" x14ac:dyDescent="0.25">
      <c r="B14" t="s">
        <v>92</v>
      </c>
      <c r="C14" s="31">
        <v>5000</v>
      </c>
      <c r="F14" s="31"/>
    </row>
    <row r="15" spans="1:7" x14ac:dyDescent="0.25">
      <c r="B15" t="s">
        <v>111</v>
      </c>
      <c r="C15" s="9">
        <f>SUM(C12:C14)</f>
        <v>30000</v>
      </c>
      <c r="E15" t="s">
        <v>113</v>
      </c>
      <c r="F15" s="9">
        <f>SUM(F12:F13)</f>
        <v>30000</v>
      </c>
    </row>
    <row r="17" spans="1:10" x14ac:dyDescent="0.25">
      <c r="A17">
        <v>4</v>
      </c>
      <c r="B17" s="61" t="s">
        <v>109</v>
      </c>
      <c r="C17" s="61"/>
      <c r="D17" s="30"/>
      <c r="E17" s="61" t="s">
        <v>112</v>
      </c>
      <c r="F17" s="61"/>
    </row>
    <row r="18" spans="1:10" x14ac:dyDescent="0.25">
      <c r="B18" t="s">
        <v>90</v>
      </c>
      <c r="C18" s="9">
        <v>10000</v>
      </c>
      <c r="E18" t="s">
        <v>94</v>
      </c>
      <c r="F18" s="9">
        <v>10000</v>
      </c>
    </row>
    <row r="19" spans="1:10" x14ac:dyDescent="0.25">
      <c r="B19" t="s">
        <v>115</v>
      </c>
      <c r="C19" s="9">
        <v>10000</v>
      </c>
      <c r="E19" t="s">
        <v>95</v>
      </c>
      <c r="F19" s="9">
        <v>10000</v>
      </c>
    </row>
    <row r="20" spans="1:10" x14ac:dyDescent="0.25">
      <c r="B20" t="s">
        <v>92</v>
      </c>
      <c r="C20" s="32">
        <v>5000</v>
      </c>
      <c r="E20" t="s">
        <v>91</v>
      </c>
      <c r="F20" s="9">
        <v>20000</v>
      </c>
    </row>
    <row r="21" spans="1:10" x14ac:dyDescent="0.25">
      <c r="B21" t="s">
        <v>116</v>
      </c>
      <c r="C21" s="31">
        <v>15000</v>
      </c>
      <c r="F21" s="31"/>
    </row>
    <row r="22" spans="1:10" x14ac:dyDescent="0.25">
      <c r="B22" t="s">
        <v>111</v>
      </c>
      <c r="C22" s="9">
        <f>SUM(C18:C21)</f>
        <v>40000</v>
      </c>
      <c r="E22" t="s">
        <v>113</v>
      </c>
      <c r="F22" s="9">
        <f>SUM(F18:F20)</f>
        <v>40000</v>
      </c>
    </row>
    <row r="24" spans="1:10" x14ac:dyDescent="0.25">
      <c r="A24">
        <v>5</v>
      </c>
      <c r="B24" s="61" t="s">
        <v>109</v>
      </c>
      <c r="C24" s="61"/>
      <c r="D24" s="30"/>
      <c r="E24" s="61" t="s">
        <v>112</v>
      </c>
      <c r="F24" s="61"/>
      <c r="H24" t="s">
        <v>203</v>
      </c>
    </row>
    <row r="25" spans="1:10" x14ac:dyDescent="0.25">
      <c r="B25" t="s">
        <v>90</v>
      </c>
      <c r="C25" s="9">
        <v>25000</v>
      </c>
      <c r="E25" t="s">
        <v>94</v>
      </c>
      <c r="F25" s="9">
        <v>10000</v>
      </c>
      <c r="H25" t="s">
        <v>204</v>
      </c>
      <c r="J25" s="9">
        <v>15000</v>
      </c>
    </row>
    <row r="26" spans="1:10" x14ac:dyDescent="0.25">
      <c r="B26" t="s">
        <v>115</v>
      </c>
      <c r="C26" s="9">
        <v>5000</v>
      </c>
      <c r="E26" t="s">
        <v>95</v>
      </c>
      <c r="F26" s="9">
        <v>10000</v>
      </c>
      <c r="H26" t="s">
        <v>163</v>
      </c>
      <c r="J26" s="9">
        <f>J25/3</f>
        <v>5000</v>
      </c>
    </row>
    <row r="27" spans="1:10" x14ac:dyDescent="0.25">
      <c r="B27" t="s">
        <v>92</v>
      </c>
      <c r="C27" s="32">
        <v>5000</v>
      </c>
      <c r="E27" t="s">
        <v>91</v>
      </c>
      <c r="F27" s="9">
        <v>20000</v>
      </c>
      <c r="H27" t="s">
        <v>205</v>
      </c>
      <c r="J27" s="50">
        <f>J25-J26</f>
        <v>10000</v>
      </c>
    </row>
    <row r="28" spans="1:10" x14ac:dyDescent="0.25">
      <c r="B28" t="s">
        <v>116</v>
      </c>
      <c r="C28" s="31">
        <v>15000</v>
      </c>
      <c r="E28" t="s">
        <v>117</v>
      </c>
      <c r="F28" s="31">
        <v>10000</v>
      </c>
    </row>
    <row r="29" spans="1:10" x14ac:dyDescent="0.25">
      <c r="B29" t="s">
        <v>111</v>
      </c>
      <c r="C29" s="9">
        <f>SUM(C25:C28)</f>
        <v>50000</v>
      </c>
      <c r="E29" t="s">
        <v>113</v>
      </c>
      <c r="F29" s="9">
        <f>SUM(F25:F28)</f>
        <v>50000</v>
      </c>
    </row>
    <row r="31" spans="1:10" x14ac:dyDescent="0.25">
      <c r="B31" t="s">
        <v>118</v>
      </c>
    </row>
    <row r="32" spans="1:10" x14ac:dyDescent="0.25">
      <c r="B32" t="s">
        <v>119</v>
      </c>
      <c r="C32" s="9">
        <v>15000</v>
      </c>
    </row>
    <row r="33" spans="1:6" x14ac:dyDescent="0.25">
      <c r="B33" t="s">
        <v>120</v>
      </c>
      <c r="C33" s="31">
        <v>-5000</v>
      </c>
    </row>
    <row r="34" spans="1:6" x14ac:dyDescent="0.25">
      <c r="B34" t="s">
        <v>117</v>
      </c>
      <c r="C34" s="32">
        <f>C32+C33</f>
        <v>10000</v>
      </c>
    </row>
    <row r="37" spans="1:6" x14ac:dyDescent="0.25">
      <c r="A37">
        <v>6</v>
      </c>
      <c r="B37" s="61" t="s">
        <v>109</v>
      </c>
      <c r="C37" s="61"/>
      <c r="D37" s="30"/>
      <c r="E37" s="61" t="s">
        <v>112</v>
      </c>
      <c r="F37" s="61"/>
    </row>
    <row r="38" spans="1:6" x14ac:dyDescent="0.25">
      <c r="B38" t="s">
        <v>90</v>
      </c>
      <c r="C38" s="9">
        <v>25000</v>
      </c>
      <c r="E38" t="s">
        <v>94</v>
      </c>
      <c r="F38" s="9">
        <v>25000</v>
      </c>
    </row>
    <row r="39" spans="1:6" x14ac:dyDescent="0.25">
      <c r="B39" t="s">
        <v>115</v>
      </c>
      <c r="C39" s="9">
        <v>20000</v>
      </c>
      <c r="E39" t="s">
        <v>95</v>
      </c>
      <c r="F39" s="9">
        <v>10000</v>
      </c>
    </row>
    <row r="40" spans="1:6" x14ac:dyDescent="0.25">
      <c r="B40" t="s">
        <v>92</v>
      </c>
      <c r="C40" s="32">
        <v>5000</v>
      </c>
      <c r="E40" t="s">
        <v>91</v>
      </c>
      <c r="F40" s="9">
        <v>20000</v>
      </c>
    </row>
    <row r="41" spans="1:6" x14ac:dyDescent="0.25">
      <c r="B41" t="s">
        <v>116</v>
      </c>
      <c r="C41" s="31">
        <v>15000</v>
      </c>
      <c r="E41" t="s">
        <v>117</v>
      </c>
      <c r="F41" s="31">
        <v>10000</v>
      </c>
    </row>
    <row r="42" spans="1:6" x14ac:dyDescent="0.25">
      <c r="B42" t="s">
        <v>111</v>
      </c>
      <c r="C42" s="9">
        <f>SUM(C38:C41)</f>
        <v>65000</v>
      </c>
      <c r="E42" t="s">
        <v>113</v>
      </c>
      <c r="F42" s="9">
        <f>SUM(F38:F41)</f>
        <v>65000</v>
      </c>
    </row>
    <row r="44" spans="1:6" x14ac:dyDescent="0.25">
      <c r="A44">
        <v>7</v>
      </c>
      <c r="B44" s="61" t="s">
        <v>109</v>
      </c>
      <c r="C44" s="61"/>
      <c r="D44" s="30"/>
      <c r="E44" s="61" t="s">
        <v>112</v>
      </c>
      <c r="F44" s="61"/>
    </row>
    <row r="45" spans="1:6" x14ac:dyDescent="0.25">
      <c r="B45" t="s">
        <v>90</v>
      </c>
      <c r="C45" s="9">
        <v>25000</v>
      </c>
      <c r="E45" t="s">
        <v>94</v>
      </c>
      <c r="F45" s="9">
        <v>25000</v>
      </c>
    </row>
    <row r="46" spans="1:6" x14ac:dyDescent="0.25">
      <c r="B46" t="s">
        <v>121</v>
      </c>
      <c r="C46" s="9">
        <v>13000</v>
      </c>
      <c r="E46" t="s">
        <v>95</v>
      </c>
      <c r="F46" s="9">
        <v>10000</v>
      </c>
    </row>
    <row r="47" spans="1:6" x14ac:dyDescent="0.25">
      <c r="B47" t="s">
        <v>115</v>
      </c>
      <c r="C47" s="9">
        <v>15000</v>
      </c>
      <c r="E47" t="s">
        <v>91</v>
      </c>
      <c r="F47" s="9">
        <v>20000</v>
      </c>
    </row>
    <row r="48" spans="1:6" x14ac:dyDescent="0.25">
      <c r="B48" t="s">
        <v>92</v>
      </c>
      <c r="C48" s="32">
        <v>5000</v>
      </c>
      <c r="E48" t="s">
        <v>117</v>
      </c>
      <c r="F48" s="32">
        <v>18000</v>
      </c>
    </row>
    <row r="49" spans="1:6" x14ac:dyDescent="0.25">
      <c r="B49" t="s">
        <v>116</v>
      </c>
      <c r="C49" s="31">
        <v>15000</v>
      </c>
      <c r="F49" s="31"/>
    </row>
    <row r="50" spans="1:6" x14ac:dyDescent="0.25">
      <c r="B50" t="s">
        <v>111</v>
      </c>
      <c r="C50" s="9">
        <f>SUM(C45:C49)</f>
        <v>73000</v>
      </c>
      <c r="E50" t="s">
        <v>113</v>
      </c>
      <c r="F50" s="9">
        <f>SUM(F45:F48)</f>
        <v>73000</v>
      </c>
    </row>
    <row r="52" spans="1:6" x14ac:dyDescent="0.25">
      <c r="B52" t="s">
        <v>118</v>
      </c>
    </row>
    <row r="53" spans="1:6" x14ac:dyDescent="0.25">
      <c r="B53" t="s">
        <v>96</v>
      </c>
      <c r="C53" s="9">
        <v>13000</v>
      </c>
    </row>
    <row r="54" spans="1:6" x14ac:dyDescent="0.25">
      <c r="B54" t="s">
        <v>120</v>
      </c>
      <c r="C54" s="31">
        <v>-5000</v>
      </c>
    </row>
    <row r="55" spans="1:6" x14ac:dyDescent="0.25">
      <c r="B55" t="s">
        <v>122</v>
      </c>
      <c r="C55" s="9">
        <f>SUM(C53:C54)</f>
        <v>8000</v>
      </c>
    </row>
    <row r="57" spans="1:6" x14ac:dyDescent="0.25">
      <c r="A57">
        <v>8</v>
      </c>
      <c r="B57" s="61" t="s">
        <v>109</v>
      </c>
      <c r="C57" s="61"/>
      <c r="D57" s="30"/>
      <c r="E57" s="61" t="s">
        <v>112</v>
      </c>
      <c r="F57" s="61"/>
    </row>
    <row r="58" spans="1:6" x14ac:dyDescent="0.25">
      <c r="B58" t="s">
        <v>90</v>
      </c>
      <c r="C58" s="9">
        <v>2500</v>
      </c>
      <c r="E58" t="s">
        <v>94</v>
      </c>
      <c r="F58" s="9">
        <v>25000</v>
      </c>
    </row>
    <row r="59" spans="1:6" x14ac:dyDescent="0.25">
      <c r="B59" t="s">
        <v>123</v>
      </c>
      <c r="C59" s="9">
        <v>22500</v>
      </c>
      <c r="E59" t="s">
        <v>95</v>
      </c>
      <c r="F59" s="9">
        <v>10000</v>
      </c>
    </row>
    <row r="60" spans="1:6" x14ac:dyDescent="0.25">
      <c r="B60" t="s">
        <v>121</v>
      </c>
      <c r="C60" s="9">
        <v>13000</v>
      </c>
      <c r="E60" t="s">
        <v>91</v>
      </c>
      <c r="F60" s="9">
        <v>20000</v>
      </c>
    </row>
    <row r="61" spans="1:6" x14ac:dyDescent="0.25">
      <c r="B61" t="s">
        <v>115</v>
      </c>
      <c r="C61" s="9">
        <v>15000</v>
      </c>
      <c r="E61" t="s">
        <v>117</v>
      </c>
      <c r="F61" s="32">
        <v>18000</v>
      </c>
    </row>
    <row r="62" spans="1:6" x14ac:dyDescent="0.25">
      <c r="B62" t="s">
        <v>92</v>
      </c>
      <c r="C62" s="32">
        <v>5000</v>
      </c>
      <c r="F62" s="32"/>
    </row>
    <row r="63" spans="1:6" x14ac:dyDescent="0.25">
      <c r="B63" t="s">
        <v>116</v>
      </c>
      <c r="C63" s="31">
        <v>15000</v>
      </c>
      <c r="F63" s="31"/>
    </row>
    <row r="64" spans="1:6" x14ac:dyDescent="0.25">
      <c r="B64" t="s">
        <v>111</v>
      </c>
      <c r="C64" s="9">
        <f>SUM(C58:C63)</f>
        <v>73000</v>
      </c>
      <c r="E64" t="s">
        <v>113</v>
      </c>
      <c r="F64" s="9">
        <f>SUM(F58:F61)</f>
        <v>73000</v>
      </c>
    </row>
    <row r="66" spans="1:6" x14ac:dyDescent="0.25">
      <c r="A66">
        <v>9</v>
      </c>
      <c r="B66" s="61" t="s">
        <v>109</v>
      </c>
      <c r="C66" s="61"/>
      <c r="D66" s="30"/>
      <c r="E66" s="61" t="s">
        <v>112</v>
      </c>
      <c r="F66" s="61"/>
    </row>
    <row r="67" spans="1:6" x14ac:dyDescent="0.25">
      <c r="B67" t="s">
        <v>90</v>
      </c>
      <c r="C67" s="9">
        <v>500</v>
      </c>
      <c r="E67" t="s">
        <v>94</v>
      </c>
      <c r="F67" s="9">
        <v>25000</v>
      </c>
    </row>
    <row r="68" spans="1:6" x14ac:dyDescent="0.25">
      <c r="B68" t="s">
        <v>123</v>
      </c>
      <c r="C68" s="9">
        <v>22500</v>
      </c>
      <c r="E68" t="s">
        <v>95</v>
      </c>
      <c r="F68" s="9">
        <v>10000</v>
      </c>
    </row>
    <row r="69" spans="1:6" x14ac:dyDescent="0.25">
      <c r="B69" t="s">
        <v>121</v>
      </c>
      <c r="C69" s="9">
        <v>13000</v>
      </c>
      <c r="E69" t="s">
        <v>91</v>
      </c>
      <c r="F69" s="9">
        <v>20000</v>
      </c>
    </row>
    <row r="70" spans="1:6" x14ac:dyDescent="0.25">
      <c r="B70" t="s">
        <v>115</v>
      </c>
      <c r="C70" s="9">
        <v>15000</v>
      </c>
      <c r="E70" t="s">
        <v>117</v>
      </c>
      <c r="F70" s="32">
        <v>16000</v>
      </c>
    </row>
    <row r="71" spans="1:6" x14ac:dyDescent="0.25">
      <c r="B71" t="s">
        <v>92</v>
      </c>
      <c r="C71" s="32">
        <v>5000</v>
      </c>
      <c r="F71" s="32"/>
    </row>
    <row r="72" spans="1:6" x14ac:dyDescent="0.25">
      <c r="B72" t="s">
        <v>116</v>
      </c>
      <c r="C72" s="31">
        <v>15000</v>
      </c>
      <c r="F72" s="31"/>
    </row>
    <row r="73" spans="1:6" x14ac:dyDescent="0.25">
      <c r="B73" t="s">
        <v>111</v>
      </c>
      <c r="C73" s="9">
        <f>SUM(C67:C72)</f>
        <v>71000</v>
      </c>
      <c r="E73" t="s">
        <v>113</v>
      </c>
      <c r="F73" s="9">
        <f>SUM(F67:F70)</f>
        <v>71000</v>
      </c>
    </row>
    <row r="75" spans="1:6" x14ac:dyDescent="0.25">
      <c r="B75" t="s">
        <v>124</v>
      </c>
    </row>
    <row r="76" spans="1:6" x14ac:dyDescent="0.25">
      <c r="B76" t="s">
        <v>125</v>
      </c>
      <c r="C76" s="9">
        <v>-2000</v>
      </c>
    </row>
    <row r="77" spans="1:6" x14ac:dyDescent="0.25">
      <c r="B77" t="s">
        <v>126</v>
      </c>
      <c r="C77" s="9">
        <f>SUM(C76)</f>
        <v>-2000</v>
      </c>
    </row>
    <row r="79" spans="1:6" x14ac:dyDescent="0.25">
      <c r="A79">
        <v>10</v>
      </c>
      <c r="B79" s="61" t="s">
        <v>109</v>
      </c>
      <c r="C79" s="61"/>
      <c r="D79" s="30"/>
      <c r="E79" s="61" t="s">
        <v>112</v>
      </c>
      <c r="F79" s="61"/>
    </row>
    <row r="80" spans="1:6" x14ac:dyDescent="0.25">
      <c r="B80" t="s">
        <v>90</v>
      </c>
      <c r="C80" s="9">
        <v>500</v>
      </c>
      <c r="E80" t="s">
        <v>94</v>
      </c>
      <c r="F80" s="9">
        <v>25000</v>
      </c>
    </row>
    <row r="81" spans="1:9" x14ac:dyDescent="0.25">
      <c r="B81" t="s">
        <v>123</v>
      </c>
      <c r="C81" s="9">
        <v>22500</v>
      </c>
      <c r="E81" t="s">
        <v>132</v>
      </c>
      <c r="F81" s="9">
        <f>F95</f>
        <v>4400</v>
      </c>
    </row>
    <row r="82" spans="1:9" x14ac:dyDescent="0.25">
      <c r="B82" t="s">
        <v>121</v>
      </c>
      <c r="C82" s="9">
        <v>13000</v>
      </c>
      <c r="E82" t="s">
        <v>95</v>
      </c>
      <c r="F82" s="9">
        <v>10000</v>
      </c>
    </row>
    <row r="83" spans="1:9" x14ac:dyDescent="0.25">
      <c r="B83" t="s">
        <v>115</v>
      </c>
      <c r="C83" s="9">
        <v>15000</v>
      </c>
      <c r="E83" t="s">
        <v>91</v>
      </c>
      <c r="F83" s="9">
        <v>20000</v>
      </c>
    </row>
    <row r="84" spans="1:9" x14ac:dyDescent="0.25">
      <c r="B84" t="s">
        <v>92</v>
      </c>
      <c r="C84" s="32">
        <v>5000</v>
      </c>
      <c r="E84" t="s">
        <v>117</v>
      </c>
      <c r="F84" s="32">
        <f>16000-4400</f>
        <v>11600</v>
      </c>
    </row>
    <row r="85" spans="1:9" x14ac:dyDescent="0.25">
      <c r="B85" t="s">
        <v>116</v>
      </c>
      <c r="C85" s="31">
        <v>15000</v>
      </c>
      <c r="F85" s="31"/>
    </row>
    <row r="86" spans="1:9" x14ac:dyDescent="0.25">
      <c r="B86" t="s">
        <v>111</v>
      </c>
      <c r="C86" s="9">
        <f>SUM(C80:C85)</f>
        <v>71000</v>
      </c>
      <c r="E86" t="s">
        <v>113</v>
      </c>
      <c r="F86" s="9">
        <f>SUM(F80:F84)</f>
        <v>71000</v>
      </c>
    </row>
    <row r="87" spans="1:9" x14ac:dyDescent="0.25">
      <c r="I87" s="9"/>
    </row>
    <row r="88" spans="1:9" x14ac:dyDescent="0.25">
      <c r="B88" t="s">
        <v>136</v>
      </c>
      <c r="C88"/>
      <c r="I88" s="9"/>
    </row>
    <row r="89" spans="1:9" x14ac:dyDescent="0.25">
      <c r="B89" t="s">
        <v>131</v>
      </c>
      <c r="C89" s="9">
        <f>C32</f>
        <v>15000</v>
      </c>
      <c r="I89" s="9"/>
    </row>
    <row r="90" spans="1:9" x14ac:dyDescent="0.25">
      <c r="B90" t="s">
        <v>130</v>
      </c>
      <c r="C90" s="31">
        <f>C53</f>
        <v>13000</v>
      </c>
      <c r="I90" s="9"/>
    </row>
    <row r="91" spans="1:9" x14ac:dyDescent="0.25">
      <c r="C91" s="9">
        <f>SUM(C89:C90)</f>
        <v>28000</v>
      </c>
    </row>
    <row r="92" spans="1:9" x14ac:dyDescent="0.25">
      <c r="B92" t="s">
        <v>118</v>
      </c>
    </row>
    <row r="93" spans="1:9" x14ac:dyDescent="0.25">
      <c r="B93" t="s">
        <v>127</v>
      </c>
      <c r="C93" s="31">
        <f>F95*-1</f>
        <v>-4400</v>
      </c>
      <c r="E93" t="s">
        <v>128</v>
      </c>
      <c r="F93" s="9">
        <v>3000</v>
      </c>
    </row>
    <row r="94" spans="1:9" x14ac:dyDescent="0.25">
      <c r="B94" t="s">
        <v>126</v>
      </c>
      <c r="C94" s="9">
        <f>SUM(C93)</f>
        <v>-4400</v>
      </c>
      <c r="E94" t="s">
        <v>129</v>
      </c>
      <c r="F94" s="9">
        <f>C91*0.05</f>
        <v>1400</v>
      </c>
    </row>
    <row r="95" spans="1:9" x14ac:dyDescent="0.25">
      <c r="F95" s="9">
        <f>SUM(F93:F94)</f>
        <v>4400</v>
      </c>
    </row>
    <row r="96" spans="1:9" x14ac:dyDescent="0.25">
      <c r="A96">
        <v>11</v>
      </c>
      <c r="B96" s="61" t="s">
        <v>109</v>
      </c>
      <c r="C96" s="61"/>
      <c r="D96" s="30"/>
      <c r="E96" s="61" t="s">
        <v>112</v>
      </c>
      <c r="F96" s="61"/>
    </row>
    <row r="97" spans="2:6" x14ac:dyDescent="0.25">
      <c r="B97" t="s">
        <v>90</v>
      </c>
      <c r="C97" s="9">
        <v>500</v>
      </c>
      <c r="E97" t="s">
        <v>94</v>
      </c>
      <c r="F97" s="9">
        <v>25000</v>
      </c>
    </row>
    <row r="98" spans="2:6" x14ac:dyDescent="0.25">
      <c r="B98" t="s">
        <v>123</v>
      </c>
      <c r="C98" s="9">
        <v>22500</v>
      </c>
      <c r="E98" t="s">
        <v>132</v>
      </c>
      <c r="F98" s="9">
        <f>F81</f>
        <v>4400</v>
      </c>
    </row>
    <row r="99" spans="2:6" x14ac:dyDescent="0.25">
      <c r="B99" t="s">
        <v>121</v>
      </c>
      <c r="C99" s="9">
        <v>13000</v>
      </c>
      <c r="E99" t="s">
        <v>135</v>
      </c>
      <c r="F99" s="9">
        <f>C106*-1</f>
        <v>2948</v>
      </c>
    </row>
    <row r="100" spans="2:6" x14ac:dyDescent="0.25">
      <c r="B100" t="s">
        <v>115</v>
      </c>
      <c r="C100" s="9">
        <v>15000</v>
      </c>
      <c r="E100" t="s">
        <v>95</v>
      </c>
      <c r="F100" s="9">
        <v>10000</v>
      </c>
    </row>
    <row r="101" spans="2:6" x14ac:dyDescent="0.25">
      <c r="B101" t="s">
        <v>92</v>
      </c>
      <c r="C101" s="32">
        <v>5000</v>
      </c>
      <c r="E101" t="s">
        <v>91</v>
      </c>
      <c r="F101" s="9">
        <v>20000</v>
      </c>
    </row>
    <row r="102" spans="2:6" x14ac:dyDescent="0.25">
      <c r="B102" t="s">
        <v>116</v>
      </c>
      <c r="C102" s="31">
        <v>15000</v>
      </c>
      <c r="E102" t="s">
        <v>117</v>
      </c>
      <c r="F102" s="31">
        <f>F84+C107</f>
        <v>8652</v>
      </c>
    </row>
    <row r="103" spans="2:6" x14ac:dyDescent="0.25">
      <c r="B103" t="s">
        <v>111</v>
      </c>
      <c r="C103" s="9">
        <f>SUM(C97:C102)</f>
        <v>71000</v>
      </c>
      <c r="E103" t="s">
        <v>113</v>
      </c>
      <c r="F103" s="9">
        <f>SUM(F97:F102)</f>
        <v>71000</v>
      </c>
    </row>
    <row r="105" spans="2:6" x14ac:dyDescent="0.25">
      <c r="B105" t="s">
        <v>118</v>
      </c>
    </row>
    <row r="106" spans="2:6" x14ac:dyDescent="0.25">
      <c r="B106" t="s">
        <v>133</v>
      </c>
      <c r="C106" s="31">
        <f>F95*0.67*-1</f>
        <v>-2948</v>
      </c>
      <c r="E106" t="s">
        <v>134</v>
      </c>
    </row>
    <row r="107" spans="2:6" x14ac:dyDescent="0.25">
      <c r="B107" t="s">
        <v>126</v>
      </c>
      <c r="C107" s="9">
        <f>SUM(C106)</f>
        <v>-2948</v>
      </c>
    </row>
  </sheetData>
  <mergeCells count="23">
    <mergeCell ref="B66:C66"/>
    <mergeCell ref="E66:F66"/>
    <mergeCell ref="B79:C79"/>
    <mergeCell ref="E79:F79"/>
    <mergeCell ref="B96:C96"/>
    <mergeCell ref="E96:F96"/>
    <mergeCell ref="B37:C37"/>
    <mergeCell ref="E37:F37"/>
    <mergeCell ref="B44:C44"/>
    <mergeCell ref="E44:F44"/>
    <mergeCell ref="B57:C57"/>
    <mergeCell ref="E57:F57"/>
    <mergeCell ref="B11:C11"/>
    <mergeCell ref="E11:F11"/>
    <mergeCell ref="B17:C17"/>
    <mergeCell ref="E17:F17"/>
    <mergeCell ref="B24:C24"/>
    <mergeCell ref="E24:F24"/>
    <mergeCell ref="B3:C3"/>
    <mergeCell ref="E3:F3"/>
    <mergeCell ref="A1:G1"/>
    <mergeCell ref="B6:C6"/>
    <mergeCell ref="E6:F6"/>
  </mergeCells>
  <pageMargins left="0.51181102362204722" right="0.51181102362204722" top="0.78740157480314965" bottom="0.78740157480314965" header="0.31496062992125984" footer="0.31496062992125984"/>
  <pageSetup paperSize="9" fitToHeight="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zoomScale="120" zoomScaleNormal="120" workbookViewId="0"/>
  </sheetViews>
  <sheetFormatPr defaultRowHeight="15" x14ac:dyDescent="0.25"/>
  <cols>
    <col min="1" max="1" width="2.85546875" style="15" customWidth="1"/>
    <col min="2" max="3" width="9.140625" style="12"/>
    <col min="4" max="4" width="3.140625" style="15" customWidth="1"/>
    <col min="5" max="5" width="3.140625" style="16" customWidth="1"/>
    <col min="6" max="6" width="3.140625" style="15" customWidth="1"/>
    <col min="7" max="8" width="9.140625" style="12"/>
    <col min="9" max="9" width="3.140625" style="21" customWidth="1"/>
    <col min="10" max="10" width="3.140625" style="16" customWidth="1"/>
    <col min="11" max="11" width="3.140625" style="15" customWidth="1"/>
    <col min="12" max="13" width="9.140625" style="12"/>
    <col min="14" max="14" width="3.140625" style="15" customWidth="1"/>
    <col min="15" max="15" width="3" style="16" customWidth="1"/>
    <col min="16" max="16" width="2.85546875" style="15" customWidth="1"/>
    <col min="17" max="17" width="3.7109375" style="12" customWidth="1"/>
    <col min="18" max="18" width="9.140625" style="12"/>
    <col min="19" max="19" width="21.5703125" style="15" customWidth="1"/>
    <col min="20" max="20" width="19" customWidth="1"/>
    <col min="21" max="21" width="18.42578125" customWidth="1"/>
    <col min="22" max="22" width="15.140625" customWidth="1"/>
  </cols>
  <sheetData>
    <row r="1" spans="1:21" x14ac:dyDescent="0.25">
      <c r="B1" s="12" t="s">
        <v>138</v>
      </c>
    </row>
    <row r="3" spans="1:21" x14ac:dyDescent="0.25">
      <c r="B3" s="62" t="s">
        <v>90</v>
      </c>
      <c r="C3" s="62"/>
      <c r="G3" s="62" t="s">
        <v>91</v>
      </c>
      <c r="H3" s="62"/>
      <c r="L3" s="62" t="s">
        <v>92</v>
      </c>
      <c r="M3" s="62"/>
      <c r="S3" s="26" t="s">
        <v>104</v>
      </c>
      <c r="T3" s="26"/>
    </row>
    <row r="4" spans="1:21" x14ac:dyDescent="0.25">
      <c r="A4" s="15">
        <v>1</v>
      </c>
      <c r="B4" s="14">
        <v>20000</v>
      </c>
      <c r="C4" s="12">
        <v>5000</v>
      </c>
      <c r="D4" s="15">
        <v>2</v>
      </c>
      <c r="G4" s="13"/>
      <c r="H4" s="12">
        <v>20000</v>
      </c>
      <c r="I4" s="21">
        <v>1</v>
      </c>
      <c r="K4" s="15">
        <v>2</v>
      </c>
      <c r="L4" s="13">
        <v>5000</v>
      </c>
      <c r="S4" s="12"/>
      <c r="T4" s="12"/>
    </row>
    <row r="5" spans="1:21" x14ac:dyDescent="0.25">
      <c r="A5" s="15">
        <v>5</v>
      </c>
      <c r="B5" s="14">
        <v>15000</v>
      </c>
      <c r="C5" s="12">
        <v>5000</v>
      </c>
      <c r="D5" s="15">
        <v>4</v>
      </c>
      <c r="G5" s="14"/>
      <c r="L5" s="14"/>
      <c r="S5" s="12" t="str">
        <f>G19</f>
        <v>Receita c/vendas</v>
      </c>
      <c r="T5" s="12"/>
      <c r="U5" s="27">
        <f>H22</f>
        <v>28000</v>
      </c>
    </row>
    <row r="6" spans="1:21" x14ac:dyDescent="0.25">
      <c r="B6" s="14"/>
      <c r="C6" s="12">
        <v>22500</v>
      </c>
      <c r="D6" s="15">
        <v>8</v>
      </c>
      <c r="G6" s="14"/>
      <c r="L6" s="14"/>
      <c r="S6" s="12" t="str">
        <f>L19</f>
        <v>C. M. V.</v>
      </c>
      <c r="T6" s="12"/>
      <c r="U6" s="33">
        <f>L22*-1</f>
        <v>-10000</v>
      </c>
    </row>
    <row r="7" spans="1:21" x14ac:dyDescent="0.25">
      <c r="B7" s="23"/>
      <c r="C7" s="20">
        <v>2000</v>
      </c>
      <c r="D7" s="15">
        <v>9</v>
      </c>
      <c r="G7" s="14"/>
      <c r="L7" s="14"/>
      <c r="S7" s="12" t="s">
        <v>105</v>
      </c>
      <c r="T7" s="12"/>
      <c r="U7" s="27">
        <f>SUM(U5:U6)</f>
        <v>18000</v>
      </c>
    </row>
    <row r="8" spans="1:21" x14ac:dyDescent="0.25">
      <c r="B8" s="24">
        <f>SUM(B4:B7)</f>
        <v>35000</v>
      </c>
      <c r="C8" s="25">
        <f>SUM(C4:C7)</f>
        <v>34500</v>
      </c>
      <c r="G8" s="14"/>
      <c r="L8" s="14"/>
      <c r="S8" s="12" t="s">
        <v>106</v>
      </c>
      <c r="T8" s="12"/>
    </row>
    <row r="9" spans="1:21" x14ac:dyDescent="0.25">
      <c r="B9" s="14">
        <f>B8-C8</f>
        <v>500</v>
      </c>
      <c r="G9" s="14"/>
      <c r="L9" s="14"/>
      <c r="S9" s="12"/>
      <c r="T9" s="12" t="str">
        <f>L27</f>
        <v>Despesa c/aluguel</v>
      </c>
      <c r="U9" s="27">
        <f>L28*-1</f>
        <v>-2000</v>
      </c>
    </row>
    <row r="10" spans="1:21" x14ac:dyDescent="0.25">
      <c r="S10" s="12"/>
      <c r="T10" s="12" t="str">
        <f>B31</f>
        <v>Despesas c/salários</v>
      </c>
      <c r="U10" s="27">
        <f>B32*-1</f>
        <v>-4400</v>
      </c>
    </row>
    <row r="11" spans="1:21" x14ac:dyDescent="0.25">
      <c r="B11" s="62" t="s">
        <v>93</v>
      </c>
      <c r="C11" s="62"/>
      <c r="G11" s="62" t="s">
        <v>94</v>
      </c>
      <c r="H11" s="62"/>
      <c r="L11" s="62" t="s">
        <v>10</v>
      </c>
      <c r="M11" s="62"/>
      <c r="S11" s="12"/>
      <c r="T11" s="12" t="str">
        <f>L31</f>
        <v>Despesas c/encargos</v>
      </c>
      <c r="U11" s="28">
        <f>L32*-1</f>
        <v>-2948</v>
      </c>
    </row>
    <row r="12" spans="1:21" x14ac:dyDescent="0.25">
      <c r="A12" s="15">
        <v>3</v>
      </c>
      <c r="B12" s="13">
        <v>10000</v>
      </c>
      <c r="C12" s="12">
        <v>5000</v>
      </c>
      <c r="D12" s="15">
        <v>5</v>
      </c>
      <c r="F12"/>
      <c r="G12" s="13"/>
      <c r="H12" s="12">
        <v>10000</v>
      </c>
      <c r="I12" s="21">
        <v>3</v>
      </c>
      <c r="K12" s="15">
        <v>4</v>
      </c>
      <c r="L12" s="13">
        <v>15000</v>
      </c>
      <c r="S12" s="12"/>
      <c r="T12" s="29" t="s">
        <v>107</v>
      </c>
      <c r="U12" s="27">
        <f>SUM(U9:U11)</f>
        <v>-9348</v>
      </c>
    </row>
    <row r="13" spans="1:21" x14ac:dyDescent="0.25">
      <c r="A13" s="15">
        <v>6</v>
      </c>
      <c r="B13" s="23">
        <v>15000</v>
      </c>
      <c r="C13" s="22">
        <v>5000</v>
      </c>
      <c r="D13" s="15">
        <v>7</v>
      </c>
      <c r="G13" s="14"/>
      <c r="H13" s="22">
        <v>15000</v>
      </c>
      <c r="I13" s="21">
        <v>6</v>
      </c>
      <c r="L13" s="14"/>
      <c r="S13" s="12"/>
      <c r="T13" s="12"/>
    </row>
    <row r="14" spans="1:21" x14ac:dyDescent="0.25">
      <c r="B14" s="24">
        <f>SUM(B12:B13)</f>
        <v>25000</v>
      </c>
      <c r="C14" s="25">
        <f>SUM(C12:C13)</f>
        <v>10000</v>
      </c>
      <c r="G14" s="14"/>
      <c r="H14" s="12">
        <f>SUM(H12:H13)</f>
        <v>25000</v>
      </c>
      <c r="L14" s="14"/>
      <c r="S14" s="12" t="s">
        <v>137</v>
      </c>
      <c r="T14" s="12"/>
      <c r="U14" s="27">
        <f>U7+U12</f>
        <v>8652</v>
      </c>
    </row>
    <row r="15" spans="1:21" x14ac:dyDescent="0.25">
      <c r="B15" s="14">
        <f>B14-C14</f>
        <v>15000</v>
      </c>
      <c r="G15" s="14"/>
      <c r="L15" s="14"/>
      <c r="S15" s="12"/>
      <c r="T15" s="12"/>
    </row>
    <row r="16" spans="1:21" x14ac:dyDescent="0.25">
      <c r="B16" s="14"/>
      <c r="G16" s="14"/>
      <c r="L16" s="14"/>
      <c r="S16" s="12"/>
      <c r="T16" s="12"/>
    </row>
    <row r="17" spans="1:22" x14ac:dyDescent="0.25">
      <c r="B17" s="14"/>
      <c r="G17" s="14"/>
      <c r="L17" s="14"/>
      <c r="S17" s="63" t="s">
        <v>108</v>
      </c>
      <c r="T17" s="63"/>
      <c r="U17" s="63"/>
      <c r="V17" s="63"/>
    </row>
    <row r="18" spans="1:22" x14ac:dyDescent="0.25">
      <c r="B18"/>
      <c r="C18"/>
      <c r="G18"/>
      <c r="H18"/>
      <c r="S18" s="63" t="s">
        <v>109</v>
      </c>
      <c r="T18" s="63"/>
      <c r="U18" s="61" t="s">
        <v>112</v>
      </c>
      <c r="V18" s="61"/>
    </row>
    <row r="19" spans="1:22" x14ac:dyDescent="0.25">
      <c r="B19" s="62" t="s">
        <v>95</v>
      </c>
      <c r="C19" s="62"/>
      <c r="G19" s="62" t="s">
        <v>96</v>
      </c>
      <c r="H19" s="62"/>
      <c r="L19" s="62" t="s">
        <v>97</v>
      </c>
      <c r="M19" s="62"/>
      <c r="S19" s="12" t="s">
        <v>90</v>
      </c>
      <c r="T19" s="27">
        <f>B9</f>
        <v>500</v>
      </c>
      <c r="U19" s="27" t="str">
        <f>G11</f>
        <v>Fornecedores</v>
      </c>
      <c r="V19" s="27">
        <f>H14</f>
        <v>25000</v>
      </c>
    </row>
    <row r="20" spans="1:22" x14ac:dyDescent="0.25">
      <c r="B20" s="13"/>
      <c r="C20" s="12">
        <v>10000</v>
      </c>
      <c r="D20" s="15">
        <v>4</v>
      </c>
      <c r="G20" s="13"/>
      <c r="H20" s="12">
        <v>15000</v>
      </c>
      <c r="I20" s="21">
        <v>5</v>
      </c>
      <c r="K20" s="15">
        <v>5</v>
      </c>
      <c r="L20" s="13">
        <v>5000</v>
      </c>
      <c r="S20" s="12" t="str">
        <f>G27</f>
        <v>Banco cta. Movim.</v>
      </c>
      <c r="T20" s="27">
        <f>G28</f>
        <v>22500</v>
      </c>
      <c r="U20" s="27" t="str">
        <f>G31</f>
        <v>Salários a pagar</v>
      </c>
      <c r="V20" s="27">
        <f>H32</f>
        <v>4400</v>
      </c>
    </row>
    <row r="21" spans="1:22" x14ac:dyDescent="0.25">
      <c r="B21" s="14"/>
      <c r="G21" s="14"/>
      <c r="H21" s="22">
        <v>13000</v>
      </c>
      <c r="I21" s="21">
        <v>7</v>
      </c>
      <c r="K21" s="15">
        <v>7</v>
      </c>
      <c r="L21" s="23">
        <v>5000</v>
      </c>
      <c r="S21" s="12" t="str">
        <f>B27</f>
        <v xml:space="preserve">Dpl. a Receber </v>
      </c>
      <c r="T21" s="27">
        <f>B28</f>
        <v>13000</v>
      </c>
      <c r="U21" s="27" t="str">
        <f>B34</f>
        <v>Encargos a pagar</v>
      </c>
      <c r="V21" s="27">
        <f>C35</f>
        <v>2948</v>
      </c>
    </row>
    <row r="22" spans="1:22" x14ac:dyDescent="0.25">
      <c r="B22" s="14"/>
      <c r="G22" s="14"/>
      <c r="H22" s="12">
        <f>SUM(H20:H21)</f>
        <v>28000</v>
      </c>
      <c r="L22" s="14">
        <f>SUM(L20:L21)</f>
        <v>10000</v>
      </c>
      <c r="S22" s="12" t="str">
        <f>B11</f>
        <v>Estoques p/revenda</v>
      </c>
      <c r="T22" s="27">
        <f>B15</f>
        <v>15000</v>
      </c>
      <c r="U22" s="27" t="str">
        <f>B19</f>
        <v>Financiamentos</v>
      </c>
      <c r="V22" s="27">
        <f>C20</f>
        <v>10000</v>
      </c>
    </row>
    <row r="23" spans="1:22" x14ac:dyDescent="0.25">
      <c r="B23" s="14"/>
      <c r="G23" s="14"/>
      <c r="L23" s="14"/>
      <c r="S23" s="12" t="str">
        <f>L3</f>
        <v>Prateleiras</v>
      </c>
      <c r="T23" s="27">
        <f>L4</f>
        <v>5000</v>
      </c>
      <c r="U23" s="27" t="str">
        <f>G3</f>
        <v>Capital Social</v>
      </c>
      <c r="V23" s="27">
        <f>H4</f>
        <v>20000</v>
      </c>
    </row>
    <row r="24" spans="1:22" x14ac:dyDescent="0.25">
      <c r="B24" s="14"/>
      <c r="G24" s="14"/>
      <c r="L24" s="14"/>
      <c r="S24" s="12" t="str">
        <f>L11</f>
        <v>Veículos</v>
      </c>
      <c r="T24" s="28">
        <f>L12</f>
        <v>15000</v>
      </c>
      <c r="U24" s="27" t="str">
        <f>S14</f>
        <v>Lucro líquido do exerc.</v>
      </c>
      <c r="V24" s="28">
        <f>U14</f>
        <v>8652</v>
      </c>
    </row>
    <row r="25" spans="1:22" x14ac:dyDescent="0.25">
      <c r="B25" s="14"/>
      <c r="G25" s="14"/>
      <c r="L25" s="14"/>
      <c r="S25" s="12" t="s">
        <v>111</v>
      </c>
      <c r="T25" s="27">
        <f>SUM(T19:T24)</f>
        <v>71000</v>
      </c>
      <c r="U25" t="s">
        <v>113</v>
      </c>
      <c r="V25" s="27">
        <f>SUM(V19:V24)</f>
        <v>71000</v>
      </c>
    </row>
    <row r="26" spans="1:22" x14ac:dyDescent="0.25">
      <c r="B26"/>
      <c r="C26"/>
      <c r="L26"/>
      <c r="M26"/>
      <c r="S26" s="12"/>
      <c r="V26" s="27">
        <f>T25-V25</f>
        <v>0</v>
      </c>
    </row>
    <row r="27" spans="1:22" x14ac:dyDescent="0.25">
      <c r="B27" s="62" t="s">
        <v>110</v>
      </c>
      <c r="C27" s="62"/>
      <c r="G27" s="62" t="s">
        <v>98</v>
      </c>
      <c r="H27" s="62"/>
      <c r="L27" s="62" t="s">
        <v>99</v>
      </c>
      <c r="M27" s="62"/>
    </row>
    <row r="28" spans="1:22" x14ac:dyDescent="0.25">
      <c r="A28" s="15">
        <v>7</v>
      </c>
      <c r="B28" s="13">
        <v>13000</v>
      </c>
      <c r="F28" s="15">
        <v>8</v>
      </c>
      <c r="G28" s="13">
        <f>25000*0.9</f>
        <v>22500</v>
      </c>
      <c r="K28" s="15">
        <v>9</v>
      </c>
      <c r="L28" s="13">
        <v>2000</v>
      </c>
    </row>
    <row r="29" spans="1:22" x14ac:dyDescent="0.25">
      <c r="B29" s="14"/>
      <c r="G29" s="14"/>
      <c r="L29" s="14"/>
    </row>
    <row r="30" spans="1:22" x14ac:dyDescent="0.25">
      <c r="B30"/>
      <c r="C30"/>
    </row>
    <row r="31" spans="1:22" x14ac:dyDescent="0.25">
      <c r="B31" s="62" t="s">
        <v>100</v>
      </c>
      <c r="C31" s="62"/>
      <c r="G31" s="62" t="s">
        <v>101</v>
      </c>
      <c r="H31" s="62"/>
      <c r="L31" s="62" t="s">
        <v>102</v>
      </c>
      <c r="M31" s="62"/>
    </row>
    <row r="32" spans="1:22" x14ac:dyDescent="0.25">
      <c r="A32" s="15">
        <v>10</v>
      </c>
      <c r="B32" s="13">
        <f>3000+(0.05*H22)</f>
        <v>4400</v>
      </c>
      <c r="G32" s="13"/>
      <c r="H32" s="12">
        <f>B32</f>
        <v>4400</v>
      </c>
      <c r="I32" s="21">
        <v>10</v>
      </c>
      <c r="K32" s="15">
        <v>11</v>
      </c>
      <c r="L32" s="13">
        <v>2948</v>
      </c>
      <c r="R32" s="9"/>
    </row>
    <row r="33" spans="2:12" x14ac:dyDescent="0.25">
      <c r="B33" s="14"/>
      <c r="G33" s="14"/>
      <c r="L33" s="14"/>
    </row>
    <row r="34" spans="2:12" x14ac:dyDescent="0.25">
      <c r="B34" s="62" t="s">
        <v>103</v>
      </c>
      <c r="C34" s="62"/>
    </row>
    <row r="35" spans="2:12" x14ac:dyDescent="0.25">
      <c r="B35" s="13"/>
      <c r="C35" s="12">
        <v>2948</v>
      </c>
      <c r="D35" s="15">
        <v>11</v>
      </c>
    </row>
    <row r="36" spans="2:12" x14ac:dyDescent="0.25">
      <c r="B36" s="14"/>
    </row>
  </sheetData>
  <mergeCells count="19">
    <mergeCell ref="S17:V17"/>
    <mergeCell ref="S18:T18"/>
    <mergeCell ref="U18:V18"/>
    <mergeCell ref="B3:C3"/>
    <mergeCell ref="G3:H3"/>
    <mergeCell ref="L3:M3"/>
    <mergeCell ref="B11:C11"/>
    <mergeCell ref="G11:H11"/>
    <mergeCell ref="L11:M11"/>
    <mergeCell ref="B19:C19"/>
    <mergeCell ref="G19:H19"/>
    <mergeCell ref="L19:M19"/>
    <mergeCell ref="B34:C34"/>
    <mergeCell ref="B27:C27"/>
    <mergeCell ref="G27:H27"/>
    <mergeCell ref="L27:M27"/>
    <mergeCell ref="B31:C31"/>
    <mergeCell ref="G31:H31"/>
    <mergeCell ref="L31:M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workbookViewId="0"/>
  </sheetViews>
  <sheetFormatPr defaultRowHeight="15" x14ac:dyDescent="0.25"/>
  <cols>
    <col min="1" max="1" width="20.42578125" customWidth="1"/>
    <col min="2" max="2" width="9.5703125" style="12" bestFit="1" customWidth="1"/>
    <col min="3" max="3" width="3.85546875" customWidth="1"/>
    <col min="4" max="4" width="19.5703125" customWidth="1"/>
    <col min="5" max="5" width="9.5703125" style="9" bestFit="1" customWidth="1"/>
    <col min="9" max="9" width="2.85546875" style="15" customWidth="1"/>
    <col min="10" max="10" width="11" style="12" customWidth="1"/>
    <col min="11" max="11" width="9.140625" style="12"/>
    <col min="12" max="12" width="3.140625" style="21" customWidth="1"/>
    <col min="13" max="13" width="3.140625" style="16" customWidth="1"/>
    <col min="14" max="14" width="3.140625" style="15" customWidth="1"/>
    <col min="15" max="15" width="10.85546875" style="12" customWidth="1"/>
    <col min="16" max="16" width="11.140625" style="12" customWidth="1"/>
    <col min="17" max="17" width="3.140625" style="21" customWidth="1"/>
    <col min="18" max="18" width="3.140625" style="16" customWidth="1"/>
    <col min="19" max="19" width="3.140625" style="15" customWidth="1"/>
    <col min="20" max="21" width="9.140625" style="12"/>
    <col min="22" max="22" width="3.140625" style="21" customWidth="1"/>
    <col min="23" max="23" width="3" style="16" customWidth="1"/>
    <col min="24" max="24" width="2.85546875" style="15" customWidth="1"/>
    <col min="25" max="25" width="3.7109375" style="12" customWidth="1"/>
    <col min="26" max="26" width="10" bestFit="1" customWidth="1"/>
    <col min="27" max="27" width="5.7109375" style="9" customWidth="1"/>
    <col min="28" max="28" width="23" customWidth="1"/>
    <col min="29" max="29" width="9.85546875" customWidth="1"/>
    <col min="30" max="30" width="3.7109375" customWidth="1"/>
    <col min="31" max="31" width="21.5703125" customWidth="1"/>
    <col min="32" max="32" width="9.5703125" bestFit="1" customWidth="1"/>
  </cols>
  <sheetData>
    <row r="1" spans="1:29" x14ac:dyDescent="0.25">
      <c r="A1" t="s">
        <v>194</v>
      </c>
      <c r="AA1" s="64" t="s">
        <v>150</v>
      </c>
      <c r="AB1" s="64"/>
      <c r="AC1" s="64"/>
    </row>
    <row r="2" spans="1:29" x14ac:dyDescent="0.25">
      <c r="A2" s="61" t="s">
        <v>109</v>
      </c>
      <c r="B2" s="61"/>
      <c r="D2" s="61" t="s">
        <v>112</v>
      </c>
      <c r="E2" s="61"/>
      <c r="J2" s="62" t="s">
        <v>90</v>
      </c>
      <c r="K2" s="62"/>
      <c r="AA2" s="9" t="str">
        <f>T25</f>
        <v>Receitas c/Vendas</v>
      </c>
      <c r="AC2" s="27">
        <f>U29</f>
        <v>19500</v>
      </c>
    </row>
    <row r="3" spans="1:29" x14ac:dyDescent="0.25">
      <c r="A3" t="s">
        <v>90</v>
      </c>
      <c r="B3" s="12">
        <v>5629</v>
      </c>
      <c r="D3" t="s">
        <v>101</v>
      </c>
      <c r="E3" s="12">
        <v>5500</v>
      </c>
      <c r="G3" s="62" t="s">
        <v>195</v>
      </c>
      <c r="H3" s="62"/>
      <c r="J3" s="14">
        <f>B3</f>
        <v>5629</v>
      </c>
      <c r="O3" s="62" t="str">
        <f>A4</f>
        <v>Bco.cta.Movimento</v>
      </c>
      <c r="P3" s="62"/>
      <c r="T3" s="62" t="str">
        <f>A5</f>
        <v xml:space="preserve">Dupl.a Receber </v>
      </c>
      <c r="U3" s="62"/>
      <c r="AA3" s="9" t="str">
        <f>J29</f>
        <v>C. M. V.</v>
      </c>
      <c r="AC3" s="39">
        <f>J33*-1</f>
        <v>-7800</v>
      </c>
    </row>
    <row r="4" spans="1:29" x14ac:dyDescent="0.25">
      <c r="A4" t="s">
        <v>139</v>
      </c>
      <c r="B4" s="12">
        <v>7524</v>
      </c>
      <c r="D4" t="s">
        <v>135</v>
      </c>
      <c r="E4" s="12">
        <v>3685</v>
      </c>
      <c r="G4" s="24" t="s">
        <v>4</v>
      </c>
      <c r="H4" s="25" t="s">
        <v>5</v>
      </c>
      <c r="J4" s="14"/>
      <c r="K4" s="12">
        <v>4000</v>
      </c>
      <c r="L4" s="15">
        <v>1</v>
      </c>
      <c r="O4" s="13">
        <f>B4</f>
        <v>7524</v>
      </c>
      <c r="P4" s="12">
        <v>5500</v>
      </c>
      <c r="Q4" s="21">
        <v>3</v>
      </c>
      <c r="T4" s="13">
        <f>B5</f>
        <v>36892</v>
      </c>
      <c r="U4" s="12">
        <v>8000</v>
      </c>
      <c r="V4" s="21">
        <v>6</v>
      </c>
      <c r="AA4" s="9" t="str">
        <f>J38</f>
        <v>Despesas c/impostos</v>
      </c>
      <c r="AC4" s="28">
        <f>J39*-1</f>
        <v>-1560</v>
      </c>
    </row>
    <row r="5" spans="1:29" x14ac:dyDescent="0.25">
      <c r="A5" t="s">
        <v>140</v>
      </c>
      <c r="B5" s="12">
        <v>36892</v>
      </c>
      <c r="D5" t="s">
        <v>94</v>
      </c>
      <c r="E5" s="12">
        <v>70000</v>
      </c>
      <c r="G5" s="55" t="s">
        <v>196</v>
      </c>
      <c r="H5" s="53" t="s">
        <v>197</v>
      </c>
      <c r="I5" s="15">
        <v>2</v>
      </c>
      <c r="J5" s="14">
        <v>3700</v>
      </c>
      <c r="K5" s="34"/>
      <c r="N5" s="15">
        <v>6</v>
      </c>
      <c r="O5" s="14">
        <v>8160</v>
      </c>
      <c r="P5" s="12">
        <v>3685</v>
      </c>
      <c r="Q5" s="21">
        <v>5</v>
      </c>
      <c r="S5" s="15">
        <v>4</v>
      </c>
      <c r="T5" s="23">
        <v>7800</v>
      </c>
      <c r="U5" s="20"/>
      <c r="AA5" t="s">
        <v>105</v>
      </c>
      <c r="AC5" s="27">
        <f>SUM(AC2:AC4)</f>
        <v>10140</v>
      </c>
    </row>
    <row r="6" spans="1:29" x14ac:dyDescent="0.25">
      <c r="A6" t="s">
        <v>141</v>
      </c>
      <c r="B6" s="12">
        <v>54627</v>
      </c>
      <c r="D6" t="s">
        <v>95</v>
      </c>
      <c r="E6" s="12">
        <v>9000</v>
      </c>
      <c r="G6" s="14"/>
      <c r="H6" s="34"/>
      <c r="J6" s="14"/>
      <c r="K6" s="35">
        <v>340</v>
      </c>
      <c r="L6" s="21">
        <v>11</v>
      </c>
      <c r="N6" s="15">
        <v>7</v>
      </c>
      <c r="O6" s="14">
        <f>8000*0.98</f>
        <v>7840</v>
      </c>
      <c r="P6" s="34">
        <v>6000</v>
      </c>
      <c r="Q6" s="21">
        <v>8</v>
      </c>
      <c r="T6" s="24">
        <f>SUM(T4:T5)</f>
        <v>44692</v>
      </c>
      <c r="U6" s="25">
        <f>SUM(U4:U5)</f>
        <v>8000</v>
      </c>
      <c r="AA6" s="9" t="s">
        <v>106</v>
      </c>
    </row>
    <row r="7" spans="1:29" x14ac:dyDescent="0.25">
      <c r="A7" t="s">
        <v>92</v>
      </c>
      <c r="B7" s="12">
        <v>5000</v>
      </c>
      <c r="D7" t="s">
        <v>91</v>
      </c>
      <c r="E7" s="12">
        <v>20000</v>
      </c>
      <c r="G7" s="14"/>
      <c r="H7" s="20"/>
      <c r="J7" s="23"/>
      <c r="K7" s="12">
        <v>230</v>
      </c>
      <c r="L7" s="21">
        <v>12</v>
      </c>
      <c r="O7" s="14"/>
      <c r="P7" s="12">
        <v>2000</v>
      </c>
      <c r="Q7" s="21">
        <v>10</v>
      </c>
      <c r="T7" s="14">
        <f>T6-U6</f>
        <v>36692</v>
      </c>
      <c r="AB7" s="27" t="str">
        <f>J34</f>
        <v>Despesas c/aluguel</v>
      </c>
      <c r="AC7" s="27">
        <f>J35*-1</f>
        <v>-2000</v>
      </c>
    </row>
    <row r="8" spans="1:29" x14ac:dyDescent="0.25">
      <c r="A8" t="s">
        <v>10</v>
      </c>
      <c r="B8" s="20">
        <v>15000</v>
      </c>
      <c r="D8" t="s">
        <v>142</v>
      </c>
      <c r="E8" s="20">
        <v>16487</v>
      </c>
      <c r="G8" s="24"/>
      <c r="H8" s="38"/>
      <c r="J8" s="24">
        <f>SUM(J3:J7)</f>
        <v>9329</v>
      </c>
      <c r="K8" s="38">
        <f>SUM(K3:K7)</f>
        <v>4570</v>
      </c>
      <c r="O8" s="23"/>
      <c r="P8" s="12">
        <v>1000</v>
      </c>
      <c r="Q8" s="21">
        <v>13</v>
      </c>
      <c r="T8" s="14"/>
      <c r="AB8" s="27" t="str">
        <f>T38</f>
        <v>Despesas c/salários</v>
      </c>
      <c r="AC8" s="27">
        <f>T39*-1</f>
        <v>-3975</v>
      </c>
    </row>
    <row r="9" spans="1:29" x14ac:dyDescent="0.25">
      <c r="A9" s="36" t="s">
        <v>111</v>
      </c>
      <c r="B9" s="12">
        <f>SUM(B3:B8)</f>
        <v>124672</v>
      </c>
      <c r="E9" s="12">
        <f>SUM(E3:E8)</f>
        <v>124672</v>
      </c>
      <c r="G9" s="12"/>
      <c r="H9" s="12"/>
      <c r="J9" s="12">
        <f>J8-K8</f>
        <v>4759</v>
      </c>
      <c r="O9" s="24">
        <f>SUM(O4:O8)</f>
        <v>23524</v>
      </c>
      <c r="P9" s="25">
        <f>SUM(P4:P8)</f>
        <v>18185</v>
      </c>
      <c r="T9" s="14"/>
      <c r="AB9" s="27" t="str">
        <f>J42</f>
        <v>Despesas c/encargos</v>
      </c>
      <c r="AC9" s="27">
        <f>J43*-1</f>
        <v>-2663.25</v>
      </c>
    </row>
    <row r="10" spans="1:29" x14ac:dyDescent="0.25">
      <c r="O10" s="12">
        <f>O9-P9</f>
        <v>5339</v>
      </c>
      <c r="AB10" s="27" t="str">
        <f>O34</f>
        <v>Despesas c/combustíveis</v>
      </c>
      <c r="AC10" s="27">
        <f>O35*-1</f>
        <v>-340</v>
      </c>
    </row>
    <row r="11" spans="1:29" x14ac:dyDescent="0.25">
      <c r="J11" s="62" t="str">
        <f>A6</f>
        <v>Estoques Mercadorias</v>
      </c>
      <c r="K11" s="62"/>
      <c r="O11" s="62" t="str">
        <f>A7</f>
        <v>Prateleiras</v>
      </c>
      <c r="P11" s="62"/>
      <c r="T11" s="62" t="str">
        <f>D3</f>
        <v>Salários a pagar</v>
      </c>
      <c r="U11" s="62"/>
      <c r="AB11" s="27" t="str">
        <f>T30</f>
        <v>Desp.c/des.vendas</v>
      </c>
      <c r="AC11" s="27">
        <f>T31*-1</f>
        <v>-160</v>
      </c>
    </row>
    <row r="12" spans="1:29" x14ac:dyDescent="0.25">
      <c r="J12" s="13">
        <f>B6</f>
        <v>54627</v>
      </c>
      <c r="K12" s="12">
        <v>1200</v>
      </c>
      <c r="L12" s="21">
        <v>2</v>
      </c>
      <c r="N12"/>
      <c r="O12" s="13">
        <f>B7</f>
        <v>5000</v>
      </c>
      <c r="S12" s="15">
        <v>3</v>
      </c>
      <c r="T12" s="13">
        <v>5500</v>
      </c>
      <c r="U12" s="12">
        <f>E3</f>
        <v>5500</v>
      </c>
      <c r="AB12" s="27" t="str">
        <f>O29</f>
        <v>Juros s/dpl.recebidas</v>
      </c>
      <c r="AC12" s="28">
        <f>P30</f>
        <v>160</v>
      </c>
    </row>
    <row r="13" spans="1:29" x14ac:dyDescent="0.25">
      <c r="I13" s="15">
        <v>9</v>
      </c>
      <c r="J13" s="14">
        <v>4300</v>
      </c>
      <c r="K13" s="34">
        <v>2300</v>
      </c>
      <c r="L13" s="21">
        <v>4</v>
      </c>
      <c r="O13" s="14"/>
      <c r="P13" s="34"/>
      <c r="T13" s="23"/>
      <c r="U13" s="20">
        <f>E30</f>
        <v>3975</v>
      </c>
      <c r="V13" s="21">
        <v>15</v>
      </c>
      <c r="AB13" t="s">
        <v>107</v>
      </c>
      <c r="AC13" s="27">
        <f>SUM(AC7:AC12)</f>
        <v>-8978.25</v>
      </c>
    </row>
    <row r="14" spans="1:29" x14ac:dyDescent="0.25">
      <c r="J14" s="23"/>
      <c r="K14" s="22">
        <v>4300</v>
      </c>
      <c r="L14" s="21">
        <v>7</v>
      </c>
      <c r="O14" s="14"/>
      <c r="P14" s="34"/>
      <c r="T14" s="24">
        <f>SUM(T12:T13)</f>
        <v>5500</v>
      </c>
      <c r="U14" s="25">
        <f>SUM(U12:U13)</f>
        <v>9475</v>
      </c>
      <c r="AA14" s="9" t="s">
        <v>151</v>
      </c>
      <c r="AC14" s="27">
        <f>AC5+AC13</f>
        <v>1161.75</v>
      </c>
    </row>
    <row r="15" spans="1:29" x14ac:dyDescent="0.25">
      <c r="E15" s="32"/>
      <c r="J15" s="24">
        <f>SUM(J12:J14)</f>
        <v>58927</v>
      </c>
      <c r="K15" s="25">
        <f>SUM(K12:K14)</f>
        <v>7800</v>
      </c>
      <c r="O15" s="62" t="str">
        <f>A8</f>
        <v>Veículos</v>
      </c>
      <c r="P15" s="62"/>
      <c r="T15" s="14"/>
      <c r="U15" s="12">
        <f>U14-T14</f>
        <v>3975</v>
      </c>
    </row>
    <row r="16" spans="1:29" x14ac:dyDescent="0.25">
      <c r="J16" s="14">
        <f>J15-K15</f>
        <v>51127</v>
      </c>
      <c r="O16" s="13">
        <f>B8</f>
        <v>15000</v>
      </c>
      <c r="T16" s="14"/>
    </row>
    <row r="17" spans="4:33" customFormat="1" x14ac:dyDescent="0.25">
      <c r="I17" s="15"/>
      <c r="J17" s="14"/>
      <c r="K17" s="12"/>
      <c r="L17" s="21"/>
      <c r="M17" s="16"/>
      <c r="N17" s="15"/>
      <c r="O17" s="14"/>
      <c r="P17" s="12"/>
      <c r="Q17" s="21"/>
      <c r="R17" s="16"/>
      <c r="S17" s="15"/>
      <c r="T17" s="14"/>
      <c r="U17" s="12"/>
      <c r="V17" s="21"/>
      <c r="W17" s="16"/>
      <c r="X17" s="15"/>
      <c r="Y17" s="12"/>
      <c r="AA17" s="9"/>
      <c r="AB17" s="61" t="s">
        <v>153</v>
      </c>
      <c r="AC17" s="61"/>
      <c r="AD17" s="61"/>
      <c r="AE17" s="61"/>
      <c r="AF17" s="61"/>
    </row>
    <row r="18" spans="4:33" customFormat="1" x14ac:dyDescent="0.25">
      <c r="I18" s="15"/>
      <c r="L18" s="21"/>
      <c r="M18" s="16"/>
      <c r="N18" s="15"/>
      <c r="Q18" s="21"/>
      <c r="R18" s="16"/>
      <c r="S18" s="15"/>
      <c r="T18" s="12"/>
      <c r="U18" s="12"/>
      <c r="V18" s="21"/>
      <c r="W18" s="16"/>
      <c r="X18" s="15"/>
      <c r="Y18" s="12"/>
      <c r="AA18" s="9"/>
      <c r="AB18" s="61" t="s">
        <v>152</v>
      </c>
      <c r="AC18" s="61"/>
      <c r="AD18" s="61"/>
      <c r="AE18" s="61"/>
      <c r="AF18" s="61"/>
    </row>
    <row r="19" spans="4:33" customFormat="1" x14ac:dyDescent="0.25">
      <c r="I19" s="15"/>
      <c r="J19" s="62" t="str">
        <f>D4</f>
        <v>Encargos trab.a pagar</v>
      </c>
      <c r="K19" s="62"/>
      <c r="L19" s="21"/>
      <c r="M19" s="16"/>
      <c r="N19" s="15"/>
      <c r="O19" s="62" t="str">
        <f>D5</f>
        <v>Fornecedores</v>
      </c>
      <c r="P19" s="62"/>
      <c r="Q19" s="21"/>
      <c r="R19" s="16"/>
      <c r="S19" s="15"/>
      <c r="T19" s="62" t="str">
        <f>D6</f>
        <v>Financiamentos</v>
      </c>
      <c r="U19" s="62"/>
      <c r="V19" s="21"/>
      <c r="W19" s="16"/>
      <c r="X19" s="15"/>
      <c r="Y19" s="12"/>
      <c r="AA19" s="9"/>
      <c r="AB19" s="61" t="s">
        <v>109</v>
      </c>
      <c r="AC19" s="61"/>
      <c r="AE19" s="61" t="s">
        <v>112</v>
      </c>
      <c r="AF19" s="61"/>
    </row>
    <row r="20" spans="4:33" customFormat="1" x14ac:dyDescent="0.25">
      <c r="I20" s="15">
        <v>5</v>
      </c>
      <c r="J20" s="13">
        <v>3685</v>
      </c>
      <c r="K20" s="12">
        <f>E4</f>
        <v>3685</v>
      </c>
      <c r="L20" s="21"/>
      <c r="M20" s="16"/>
      <c r="N20" s="15">
        <v>1</v>
      </c>
      <c r="O20" s="13">
        <v>4000</v>
      </c>
      <c r="P20" s="12">
        <f>E5</f>
        <v>70000</v>
      </c>
      <c r="Q20" s="21"/>
      <c r="R20" s="16"/>
      <c r="S20" s="15">
        <v>13</v>
      </c>
      <c r="T20" s="24">
        <v>1000</v>
      </c>
      <c r="U20" s="25">
        <f>E6</f>
        <v>9000</v>
      </c>
      <c r="V20" s="21"/>
      <c r="W20" s="16"/>
      <c r="X20" s="15"/>
      <c r="Y20" s="12"/>
      <c r="AA20" s="9"/>
      <c r="AB20" s="27" t="str">
        <f>J2</f>
        <v>Caixa</v>
      </c>
      <c r="AC20" s="27">
        <f>J9</f>
        <v>4759</v>
      </c>
      <c r="AE20" s="27" t="str">
        <f>O19</f>
        <v>Fornecedores</v>
      </c>
      <c r="AF20" s="27">
        <f>P23</f>
        <v>64300</v>
      </c>
    </row>
    <row r="21" spans="4:33" customFormat="1" x14ac:dyDescent="0.25">
      <c r="I21" s="15"/>
      <c r="J21" s="23"/>
      <c r="K21" s="20">
        <f>E31</f>
        <v>2663.25</v>
      </c>
      <c r="L21" s="21">
        <v>15</v>
      </c>
      <c r="M21" s="16"/>
      <c r="N21" s="15">
        <v>8</v>
      </c>
      <c r="O21" s="23">
        <f>15000*0.4</f>
        <v>6000</v>
      </c>
      <c r="P21" s="22">
        <v>4300</v>
      </c>
      <c r="Q21" s="21">
        <v>9</v>
      </c>
      <c r="R21" s="16"/>
      <c r="S21" s="15"/>
      <c r="T21" s="14"/>
      <c r="U21" s="12">
        <f>U20-T20</f>
        <v>8000</v>
      </c>
      <c r="V21" s="21"/>
      <c r="W21" s="16"/>
      <c r="X21" s="15"/>
      <c r="Y21" s="12"/>
      <c r="AA21" s="9"/>
      <c r="AB21" s="27" t="str">
        <f>O3</f>
        <v>Bco.cta.Movimento</v>
      </c>
      <c r="AC21" s="27">
        <f>O10</f>
        <v>5339</v>
      </c>
      <c r="AE21" s="27" t="str">
        <f>T11</f>
        <v>Salários a pagar</v>
      </c>
      <c r="AF21" s="27">
        <f>U15</f>
        <v>3975</v>
      </c>
    </row>
    <row r="22" spans="4:33" customFormat="1" x14ac:dyDescent="0.25">
      <c r="I22" s="15"/>
      <c r="J22" s="24">
        <f>SUM(J20:J21)</f>
        <v>3685</v>
      </c>
      <c r="K22" s="25">
        <f>SUM(K20:K21)</f>
        <v>6348.25</v>
      </c>
      <c r="L22" s="21"/>
      <c r="M22" s="16"/>
      <c r="N22" s="15"/>
      <c r="O22" s="23">
        <f>SUM(O20:O21)</f>
        <v>10000</v>
      </c>
      <c r="P22" s="20">
        <f>SUM(P20:P21)</f>
        <v>74300</v>
      </c>
      <c r="Q22" s="21"/>
      <c r="R22" s="16"/>
      <c r="S22" s="15"/>
      <c r="T22" s="14"/>
      <c r="U22" s="12"/>
      <c r="V22" s="21"/>
      <c r="W22" s="16"/>
      <c r="X22" s="15"/>
      <c r="Y22" s="12"/>
      <c r="AA22" s="9"/>
      <c r="AB22" s="27" t="str">
        <f>T3</f>
        <v xml:space="preserve">Dupl.a Receber </v>
      </c>
      <c r="AC22" s="27">
        <f>T7</f>
        <v>36692</v>
      </c>
      <c r="AE22" s="27" t="str">
        <f>J19</f>
        <v>Encargos trab.a pagar</v>
      </c>
      <c r="AF22" s="27">
        <f>K23</f>
        <v>2663.25</v>
      </c>
    </row>
    <row r="23" spans="4:33" customFormat="1" x14ac:dyDescent="0.25">
      <c r="I23" s="15"/>
      <c r="J23" s="14"/>
      <c r="K23" s="12">
        <f>K22-J22</f>
        <v>2663.25</v>
      </c>
      <c r="L23" s="21"/>
      <c r="M23" s="16"/>
      <c r="N23" s="15"/>
      <c r="O23" s="14"/>
      <c r="P23" s="12">
        <f>P22-O22</f>
        <v>64300</v>
      </c>
      <c r="Q23" s="21"/>
      <c r="R23" s="16"/>
      <c r="S23" s="15"/>
      <c r="T23" s="14"/>
      <c r="U23" s="12"/>
      <c r="V23" s="21"/>
      <c r="W23" s="16"/>
      <c r="X23" s="15"/>
      <c r="Y23" s="12"/>
      <c r="AA23" s="9"/>
      <c r="AB23" s="27" t="str">
        <f>J11</f>
        <v>Estoques Mercadorias</v>
      </c>
      <c r="AC23" s="27">
        <f>J16</f>
        <v>51127</v>
      </c>
      <c r="AE23" s="27" t="str">
        <f>O38</f>
        <v>Impostos a Recolher</v>
      </c>
      <c r="AF23" s="27">
        <f>P39</f>
        <v>1560</v>
      </c>
    </row>
    <row r="24" spans="4:33" customFormat="1" x14ac:dyDescent="0.25">
      <c r="I24" s="15"/>
      <c r="L24" s="21"/>
      <c r="M24" s="16"/>
      <c r="N24" s="15"/>
      <c r="O24" s="12"/>
      <c r="P24" s="12"/>
      <c r="Q24" s="21"/>
      <c r="R24" s="16"/>
      <c r="S24" s="15"/>
      <c r="V24" s="21"/>
      <c r="W24" s="16"/>
      <c r="X24" s="15"/>
      <c r="Y24" s="12"/>
      <c r="AA24" s="9"/>
      <c r="AB24" s="27" t="str">
        <f>T34</f>
        <v>Adiantam. aos sócios</v>
      </c>
      <c r="AC24" s="27">
        <f>T35</f>
        <v>230</v>
      </c>
      <c r="AE24" s="27" t="str">
        <f>T19</f>
        <v>Financiamentos</v>
      </c>
      <c r="AF24" s="27">
        <f>U21</f>
        <v>8000</v>
      </c>
      <c r="AG24" s="27"/>
    </row>
    <row r="25" spans="4:33" customFormat="1" x14ac:dyDescent="0.25">
      <c r="I25" s="15"/>
      <c r="J25" s="62" t="str">
        <f>D7</f>
        <v>Capital Social</v>
      </c>
      <c r="K25" s="62"/>
      <c r="L25" s="21"/>
      <c r="M25" s="16"/>
      <c r="N25" s="15"/>
      <c r="O25" s="62" t="str">
        <f>D8</f>
        <v>Lucros acumulados</v>
      </c>
      <c r="P25" s="62"/>
      <c r="Q25" s="21"/>
      <c r="R25" s="16"/>
      <c r="S25" s="15"/>
      <c r="T25" s="62" t="s">
        <v>143</v>
      </c>
      <c r="U25" s="62"/>
      <c r="V25" s="21"/>
      <c r="W25" s="16"/>
      <c r="X25" s="15"/>
      <c r="Y25" s="12"/>
      <c r="AA25" s="9"/>
      <c r="AB25" s="27" t="str">
        <f>O11</f>
        <v>Prateleiras</v>
      </c>
      <c r="AC25" s="27">
        <f>O12</f>
        <v>5000</v>
      </c>
      <c r="AE25" s="27" t="str">
        <f>J25</f>
        <v>Capital Social</v>
      </c>
      <c r="AF25" s="27">
        <f>K26</f>
        <v>20000</v>
      </c>
    </row>
    <row r="26" spans="4:33" customFormat="1" x14ac:dyDescent="0.25">
      <c r="I26" s="15"/>
      <c r="J26" s="13"/>
      <c r="K26" s="12">
        <f>E7</f>
        <v>20000</v>
      </c>
      <c r="L26" s="21"/>
      <c r="M26" s="16"/>
      <c r="N26" s="15"/>
      <c r="O26" s="13"/>
      <c r="P26" s="12">
        <f>E8</f>
        <v>16487</v>
      </c>
      <c r="Q26" s="21"/>
      <c r="R26" s="16"/>
      <c r="S26" s="15"/>
      <c r="T26" s="13"/>
      <c r="U26" s="12">
        <v>3700</v>
      </c>
      <c r="V26" s="21">
        <v>2</v>
      </c>
      <c r="W26" s="16"/>
      <c r="X26" s="15"/>
      <c r="Y26" s="12"/>
      <c r="AA26" s="9"/>
      <c r="AB26" s="27" t="str">
        <f>O15</f>
        <v>Veículos</v>
      </c>
      <c r="AC26" s="27">
        <f>O16</f>
        <v>15000</v>
      </c>
      <c r="AE26" t="s">
        <v>155</v>
      </c>
      <c r="AF26" s="27">
        <f>P26</f>
        <v>16487</v>
      </c>
    </row>
    <row r="27" spans="4:33" customFormat="1" x14ac:dyDescent="0.25">
      <c r="D27" t="s">
        <v>199</v>
      </c>
      <c r="I27" s="15"/>
      <c r="J27" s="14"/>
      <c r="K27" s="12"/>
      <c r="L27" s="21"/>
      <c r="M27" s="16"/>
      <c r="N27" s="15"/>
      <c r="O27" s="14"/>
      <c r="P27" s="12"/>
      <c r="Q27" s="21"/>
      <c r="R27" s="16"/>
      <c r="S27" s="15"/>
      <c r="T27" s="14"/>
      <c r="U27" s="12">
        <v>7800</v>
      </c>
      <c r="V27" s="21">
        <v>4</v>
      </c>
      <c r="W27" s="16"/>
      <c r="X27" s="15"/>
      <c r="Y27" s="12"/>
      <c r="AA27" s="9"/>
      <c r="AC27" s="40"/>
      <c r="AE27" t="s">
        <v>156</v>
      </c>
      <c r="AF27" s="28">
        <f>AC14</f>
        <v>1161.75</v>
      </c>
      <c r="AG27" s="27"/>
    </row>
    <row r="28" spans="4:33" customFormat="1" x14ac:dyDescent="0.25">
      <c r="D28" t="s">
        <v>200</v>
      </c>
      <c r="E28" s="9">
        <v>3000</v>
      </c>
      <c r="I28" s="15"/>
      <c r="L28" s="21"/>
      <c r="M28" s="16"/>
      <c r="N28" s="15"/>
      <c r="O28" s="12"/>
      <c r="P28" s="12"/>
      <c r="Q28" s="21"/>
      <c r="R28" s="16"/>
      <c r="S28" s="15"/>
      <c r="T28" s="14"/>
      <c r="U28" s="22">
        <v>8000</v>
      </c>
      <c r="V28" s="21">
        <v>7</v>
      </c>
      <c r="W28" s="16"/>
      <c r="X28" s="15"/>
      <c r="Y28" s="12"/>
      <c r="AA28" s="9"/>
      <c r="AB28" t="s">
        <v>154</v>
      </c>
      <c r="AC28" s="27">
        <f>SUM(AC20:AC26)</f>
        <v>118147</v>
      </c>
      <c r="AE28" t="s">
        <v>157</v>
      </c>
      <c r="AF28" s="27">
        <f>SUM(AF20:AF27)</f>
        <v>118147</v>
      </c>
    </row>
    <row r="29" spans="4:33" customFormat="1" x14ac:dyDescent="0.25">
      <c r="D29" t="s">
        <v>201</v>
      </c>
      <c r="E29" s="9">
        <f>U29*0.05</f>
        <v>975</v>
      </c>
      <c r="I29" s="15"/>
      <c r="J29" s="62" t="s">
        <v>97</v>
      </c>
      <c r="K29" s="62"/>
      <c r="L29" s="21"/>
      <c r="M29" s="16"/>
      <c r="N29" s="15"/>
      <c r="O29" s="62" t="s">
        <v>144</v>
      </c>
      <c r="P29" s="62"/>
      <c r="Q29" s="21"/>
      <c r="R29" s="16"/>
      <c r="S29" s="15"/>
      <c r="T29" s="14"/>
      <c r="U29" s="12">
        <f>SUM(U26:U28)</f>
        <v>19500</v>
      </c>
      <c r="V29" s="21"/>
      <c r="W29" s="16"/>
      <c r="X29" s="15"/>
      <c r="Y29" s="12"/>
      <c r="AA29" s="9"/>
    </row>
    <row r="30" spans="4:33" customFormat="1" x14ac:dyDescent="0.25">
      <c r="D30" t="s">
        <v>175</v>
      </c>
      <c r="E30" s="56">
        <f>SUM(E28:E29)</f>
        <v>3975</v>
      </c>
      <c r="I30" s="15">
        <v>2</v>
      </c>
      <c r="J30" s="13">
        <v>1200</v>
      </c>
      <c r="K30" s="12"/>
      <c r="L30" s="21"/>
      <c r="M30" s="16"/>
      <c r="N30" s="15"/>
      <c r="O30" s="13"/>
      <c r="P30" s="12">
        <v>160</v>
      </c>
      <c r="Q30" s="21">
        <v>6</v>
      </c>
      <c r="R30" s="16"/>
      <c r="S30" s="15"/>
      <c r="T30" s="62" t="s">
        <v>198</v>
      </c>
      <c r="U30" s="62"/>
      <c r="V30" s="21"/>
      <c r="W30" s="16"/>
      <c r="X30" s="15"/>
      <c r="Y30" s="12"/>
      <c r="AA30" s="9"/>
    </row>
    <row r="31" spans="4:33" customFormat="1" x14ac:dyDescent="0.25">
      <c r="D31" t="s">
        <v>202</v>
      </c>
      <c r="E31" s="56">
        <f>E30*0.67</f>
        <v>2663.25</v>
      </c>
      <c r="I31" s="15">
        <v>4</v>
      </c>
      <c r="J31" s="14">
        <v>2300</v>
      </c>
      <c r="K31" s="12"/>
      <c r="L31" s="21"/>
      <c r="M31" s="16"/>
      <c r="N31" s="15"/>
      <c r="O31" s="14"/>
      <c r="P31" s="12"/>
      <c r="Q31" s="21"/>
      <c r="R31" s="16"/>
      <c r="S31" s="15">
        <v>7</v>
      </c>
      <c r="T31" s="13">
        <f>U28*0.02</f>
        <v>160</v>
      </c>
      <c r="U31" s="12"/>
      <c r="V31" s="21"/>
      <c r="W31" s="16"/>
      <c r="X31" s="15"/>
      <c r="Y31" s="12"/>
      <c r="AA31" s="9"/>
    </row>
    <row r="32" spans="4:33" customFormat="1" x14ac:dyDescent="0.25">
      <c r="I32" s="15">
        <v>7</v>
      </c>
      <c r="J32" s="20">
        <v>4300</v>
      </c>
      <c r="K32" s="12"/>
      <c r="L32" s="21"/>
      <c r="M32" s="16"/>
      <c r="N32" s="15"/>
      <c r="O32" s="12"/>
      <c r="P32" s="12"/>
      <c r="Q32" s="21"/>
      <c r="R32" s="16"/>
      <c r="S32" s="15"/>
      <c r="T32" s="14"/>
      <c r="U32" s="12"/>
      <c r="V32" s="21"/>
      <c r="W32" s="16"/>
      <c r="X32" s="15"/>
      <c r="Y32" s="12"/>
    </row>
    <row r="33" spans="5:27" customFormat="1" x14ac:dyDescent="0.25">
      <c r="I33" s="15"/>
      <c r="J33" s="12">
        <f>SUM(J30:J32)</f>
        <v>7800</v>
      </c>
      <c r="K33" s="12"/>
      <c r="L33" s="21"/>
      <c r="M33" s="16"/>
      <c r="N33" s="15"/>
      <c r="O33" s="12"/>
      <c r="P33" s="12"/>
      <c r="Q33" s="21"/>
      <c r="R33" s="16"/>
      <c r="S33" s="15"/>
      <c r="T33" s="12"/>
      <c r="U33" s="12"/>
      <c r="V33" s="21"/>
      <c r="W33" s="16"/>
      <c r="X33" s="15"/>
      <c r="Y33" s="12"/>
    </row>
    <row r="34" spans="5:27" customFormat="1" x14ac:dyDescent="0.25">
      <c r="I34" s="15"/>
      <c r="J34" s="62" t="s">
        <v>145</v>
      </c>
      <c r="K34" s="62"/>
      <c r="L34" s="21"/>
      <c r="M34" s="16"/>
      <c r="N34" s="15"/>
      <c r="O34" s="62" t="s">
        <v>146</v>
      </c>
      <c r="P34" s="62"/>
      <c r="Q34" s="21"/>
      <c r="R34" s="16"/>
      <c r="S34" s="15"/>
      <c r="T34" s="62" t="s">
        <v>147</v>
      </c>
      <c r="U34" s="62"/>
      <c r="V34" s="21"/>
      <c r="W34" s="16"/>
      <c r="X34" s="15"/>
      <c r="Y34" s="12"/>
    </row>
    <row r="35" spans="5:27" customFormat="1" x14ac:dyDescent="0.25">
      <c r="I35" s="15">
        <v>10</v>
      </c>
      <c r="J35" s="13">
        <v>2000</v>
      </c>
      <c r="K35" s="12"/>
      <c r="L35" s="21"/>
      <c r="M35" s="16"/>
      <c r="N35" s="15">
        <v>11</v>
      </c>
      <c r="O35" s="13">
        <v>340</v>
      </c>
      <c r="P35" s="12"/>
      <c r="Q35" s="21"/>
      <c r="R35" s="16"/>
      <c r="S35" s="15">
        <v>12</v>
      </c>
      <c r="T35" s="13">
        <v>230</v>
      </c>
      <c r="U35" s="12"/>
      <c r="V35" s="21"/>
      <c r="W35" s="16"/>
      <c r="X35" s="15"/>
      <c r="Y35" s="12"/>
    </row>
    <row r="36" spans="5:27" customFormat="1" x14ac:dyDescent="0.25">
      <c r="I36" s="15"/>
      <c r="J36" s="14"/>
      <c r="K36" s="12"/>
      <c r="L36" s="21"/>
      <c r="M36" s="16"/>
      <c r="N36" s="15"/>
      <c r="O36" s="14"/>
      <c r="P36" s="12"/>
      <c r="Q36" s="21"/>
      <c r="R36" s="16"/>
      <c r="S36" s="15"/>
      <c r="T36" s="14"/>
      <c r="U36" s="12"/>
      <c r="V36" s="21"/>
      <c r="W36" s="16"/>
      <c r="X36" s="15"/>
      <c r="Y36" s="12"/>
      <c r="AA36" s="9"/>
    </row>
    <row r="37" spans="5:27" customFormat="1" x14ac:dyDescent="0.25">
      <c r="E37" s="9"/>
      <c r="I37" s="15"/>
      <c r="J37" s="12"/>
      <c r="K37" s="12"/>
      <c r="L37" s="21"/>
      <c r="M37" s="16"/>
      <c r="N37" s="15"/>
      <c r="O37" s="12"/>
      <c r="P37" s="12"/>
      <c r="Q37" s="21"/>
      <c r="R37" s="16"/>
      <c r="S37" s="15"/>
      <c r="T37" s="12"/>
      <c r="U37" s="12"/>
      <c r="V37" s="21"/>
      <c r="W37" s="16"/>
      <c r="X37" s="15"/>
      <c r="Y37" s="12"/>
    </row>
    <row r="38" spans="5:27" customFormat="1" x14ac:dyDescent="0.25">
      <c r="I38" s="15"/>
      <c r="J38" s="62" t="s">
        <v>148</v>
      </c>
      <c r="K38" s="62"/>
      <c r="L38" s="21"/>
      <c r="M38" s="16"/>
      <c r="N38" s="15"/>
      <c r="O38" s="62" t="s">
        <v>149</v>
      </c>
      <c r="P38" s="62"/>
      <c r="Q38" s="21"/>
      <c r="R38" s="16"/>
      <c r="S38" s="15"/>
      <c r="T38" s="62" t="s">
        <v>100</v>
      </c>
      <c r="U38" s="62"/>
      <c r="V38" s="21"/>
      <c r="W38" s="16"/>
      <c r="X38" s="15"/>
      <c r="Y38" s="12"/>
    </row>
    <row r="39" spans="5:27" customFormat="1" x14ac:dyDescent="0.25">
      <c r="E39" s="9"/>
      <c r="I39" s="15">
        <v>14</v>
      </c>
      <c r="J39" s="13">
        <f>P39</f>
        <v>1560</v>
      </c>
      <c r="K39" s="12"/>
      <c r="L39" s="21"/>
      <c r="M39" s="16"/>
      <c r="N39" s="15"/>
      <c r="O39" s="13"/>
      <c r="P39" s="12">
        <f>U29*0.08</f>
        <v>1560</v>
      </c>
      <c r="Q39" s="21">
        <v>14</v>
      </c>
      <c r="R39" s="16"/>
      <c r="S39" s="15">
        <v>15</v>
      </c>
      <c r="T39" s="13">
        <f>E30</f>
        <v>3975</v>
      </c>
      <c r="U39" s="12"/>
      <c r="V39" s="21"/>
      <c r="W39" s="16"/>
      <c r="X39" s="15"/>
      <c r="Y39" s="12"/>
    </row>
    <row r="40" spans="5:27" customFormat="1" x14ac:dyDescent="0.25">
      <c r="E40" s="9"/>
      <c r="I40" s="15"/>
      <c r="J40" s="14"/>
      <c r="K40" s="12"/>
      <c r="L40" s="21"/>
      <c r="M40" s="16"/>
      <c r="N40" s="15"/>
      <c r="O40" s="14"/>
      <c r="P40" s="12"/>
      <c r="Q40" s="21"/>
      <c r="R40" s="16"/>
      <c r="S40" s="15"/>
      <c r="T40" s="14"/>
      <c r="U40" s="12"/>
      <c r="V40" s="21"/>
      <c r="W40" s="16"/>
      <c r="X40" s="15"/>
      <c r="Y40" s="12"/>
    </row>
    <row r="41" spans="5:27" customFormat="1" x14ac:dyDescent="0.25">
      <c r="E41" s="9"/>
      <c r="I41" s="15"/>
      <c r="J41" s="12"/>
      <c r="K41" s="12"/>
      <c r="L41" s="21"/>
      <c r="M41" s="16"/>
      <c r="N41" s="15"/>
      <c r="O41" s="12"/>
      <c r="P41" s="12"/>
      <c r="Q41" s="21"/>
      <c r="R41" s="16"/>
      <c r="S41" s="15"/>
      <c r="T41" s="21"/>
      <c r="U41" s="16"/>
      <c r="V41" s="15"/>
      <c r="W41" s="12"/>
      <c r="Y41" s="9"/>
    </row>
    <row r="42" spans="5:27" customFormat="1" x14ac:dyDescent="0.25">
      <c r="E42" s="9"/>
      <c r="I42" s="15"/>
      <c r="J42" s="62" t="s">
        <v>102</v>
      </c>
      <c r="K42" s="62"/>
      <c r="L42" s="21"/>
      <c r="M42" s="16"/>
      <c r="N42" s="15"/>
      <c r="O42" s="12"/>
      <c r="P42" s="12"/>
      <c r="Q42" s="21"/>
      <c r="R42" s="16"/>
      <c r="S42" s="15"/>
      <c r="T42" s="21"/>
      <c r="U42" s="16"/>
      <c r="V42" s="15"/>
      <c r="W42" s="12"/>
      <c r="Y42" s="9"/>
    </row>
    <row r="43" spans="5:27" customFormat="1" x14ac:dyDescent="0.25">
      <c r="E43" s="9"/>
      <c r="I43" s="15">
        <v>15</v>
      </c>
      <c r="J43" s="13">
        <f>E31</f>
        <v>2663.25</v>
      </c>
      <c r="K43" s="12"/>
      <c r="L43" s="21"/>
      <c r="M43" s="16"/>
      <c r="N43" s="15"/>
      <c r="O43" s="12"/>
      <c r="P43" s="12"/>
      <c r="Q43" s="21"/>
      <c r="R43" s="16"/>
      <c r="S43" s="15"/>
      <c r="T43" s="21"/>
      <c r="U43" s="16"/>
      <c r="V43" s="15"/>
      <c r="W43" s="12"/>
      <c r="Y43" s="9"/>
    </row>
    <row r="44" spans="5:27" customFormat="1" x14ac:dyDescent="0.25">
      <c r="E44" s="9"/>
      <c r="I44" s="15"/>
      <c r="J44" s="14"/>
      <c r="K44" s="12"/>
      <c r="L44" s="21"/>
      <c r="M44" s="16"/>
      <c r="N44" s="15"/>
      <c r="O44" s="12"/>
      <c r="P44" s="12"/>
      <c r="Q44" s="21"/>
      <c r="R44" s="16"/>
      <c r="S44" s="15"/>
      <c r="T44" s="21"/>
      <c r="U44" s="16"/>
      <c r="V44" s="15"/>
      <c r="W44" s="12"/>
      <c r="Y44" s="9"/>
    </row>
    <row r="45" spans="5:27" customFormat="1" x14ac:dyDescent="0.25">
      <c r="I45" s="9"/>
      <c r="L45" s="21"/>
      <c r="M45" s="16"/>
      <c r="N45" s="15"/>
      <c r="O45" s="12"/>
      <c r="P45" s="12"/>
      <c r="Q45" s="21"/>
      <c r="R45" s="16"/>
      <c r="S45" s="15"/>
      <c r="T45" s="21"/>
      <c r="U45" s="16"/>
      <c r="V45" s="15"/>
      <c r="W45" s="12"/>
      <c r="Y45" s="9"/>
    </row>
    <row r="46" spans="5:27" customFormat="1" x14ac:dyDescent="0.25">
      <c r="I46" s="9"/>
      <c r="J46" s="37"/>
      <c r="L46" s="21"/>
      <c r="M46" s="16"/>
      <c r="N46" s="15"/>
      <c r="O46" s="12"/>
      <c r="P46" s="12"/>
      <c r="Q46" s="21"/>
      <c r="R46" s="16"/>
      <c r="S46" s="15"/>
      <c r="T46" s="21"/>
      <c r="U46" s="16"/>
      <c r="V46" s="15"/>
      <c r="W46" s="12"/>
      <c r="Y46" s="9"/>
    </row>
    <row r="47" spans="5:27" customFormat="1" x14ac:dyDescent="0.25">
      <c r="I47" s="9"/>
      <c r="L47" s="21"/>
      <c r="M47" s="16"/>
      <c r="N47" s="15"/>
      <c r="O47" s="12"/>
      <c r="P47" s="12"/>
      <c r="Q47" s="21"/>
      <c r="R47" s="16"/>
      <c r="S47" s="15"/>
      <c r="T47" s="12"/>
      <c r="U47" s="12"/>
      <c r="V47" s="21"/>
      <c r="W47" s="16"/>
      <c r="X47" s="15"/>
      <c r="Y47" s="12"/>
    </row>
    <row r="48" spans="5:27" customFormat="1" x14ac:dyDescent="0.25">
      <c r="I48" s="9"/>
      <c r="L48" s="21"/>
      <c r="M48" s="16"/>
      <c r="N48" s="15"/>
      <c r="O48" s="12"/>
      <c r="P48" s="12"/>
      <c r="Q48" s="21"/>
      <c r="R48" s="16"/>
      <c r="S48" s="15"/>
      <c r="T48" s="12"/>
      <c r="U48" s="12"/>
      <c r="V48" s="21"/>
      <c r="W48" s="16"/>
      <c r="X48" s="15"/>
      <c r="Y48" s="12"/>
    </row>
    <row r="49" spans="6:9" customFormat="1" x14ac:dyDescent="0.25">
      <c r="I49" s="9"/>
    </row>
    <row r="50" spans="6:9" customFormat="1" x14ac:dyDescent="0.25">
      <c r="I50" s="9"/>
    </row>
    <row r="51" spans="6:9" customFormat="1" x14ac:dyDescent="0.25">
      <c r="F51" s="27"/>
      <c r="G51" s="27"/>
      <c r="H51" s="27"/>
      <c r="I51" s="9"/>
    </row>
    <row r="52" spans="6:9" customFormat="1" x14ac:dyDescent="0.25">
      <c r="F52" s="27"/>
      <c r="G52" s="27"/>
      <c r="H52" s="27"/>
      <c r="I52" s="9"/>
    </row>
    <row r="53" spans="6:9" customFormat="1" x14ac:dyDescent="0.25">
      <c r="I53" s="9"/>
    </row>
    <row r="54" spans="6:9" customFormat="1" x14ac:dyDescent="0.25">
      <c r="F54" s="12"/>
      <c r="G54" s="12"/>
      <c r="H54" s="12"/>
      <c r="I54" s="9"/>
    </row>
    <row r="55" spans="6:9" customFormat="1" x14ac:dyDescent="0.25">
      <c r="F55" s="35"/>
      <c r="G55" s="35"/>
      <c r="H55" s="35"/>
      <c r="I55" s="9"/>
    </row>
    <row r="56" spans="6:9" customFormat="1" x14ac:dyDescent="0.25">
      <c r="F56" s="27"/>
      <c r="G56" s="27"/>
      <c r="H56" s="27"/>
      <c r="I56" s="9"/>
    </row>
    <row r="57" spans="6:9" customFormat="1" x14ac:dyDescent="0.25">
      <c r="F57" s="27"/>
      <c r="G57" s="27"/>
      <c r="H57" s="27"/>
      <c r="I57" s="9"/>
    </row>
    <row r="58" spans="6:9" customFormat="1" x14ac:dyDescent="0.25">
      <c r="F58" s="27"/>
      <c r="G58" s="27"/>
      <c r="H58" s="27"/>
      <c r="I58" s="9"/>
    </row>
    <row r="59" spans="6:9" customFormat="1" x14ac:dyDescent="0.25">
      <c r="I59" s="9"/>
    </row>
    <row r="60" spans="6:9" customFormat="1" x14ac:dyDescent="0.25">
      <c r="I60" s="9"/>
    </row>
    <row r="61" spans="6:9" customFormat="1" x14ac:dyDescent="0.25">
      <c r="I61" s="9"/>
    </row>
    <row r="62" spans="6:9" customFormat="1" x14ac:dyDescent="0.25"/>
    <row r="63" spans="6:9" customFormat="1" x14ac:dyDescent="0.25"/>
    <row r="64" spans="6:9" customFormat="1" x14ac:dyDescent="0.25"/>
    <row r="65" spans="27:27" customFormat="1" x14ac:dyDescent="0.25"/>
    <row r="66" spans="27:27" customFormat="1" x14ac:dyDescent="0.25"/>
    <row r="67" spans="27:27" customFormat="1" x14ac:dyDescent="0.25">
      <c r="AA67" s="9"/>
    </row>
  </sheetData>
  <mergeCells count="31">
    <mergeCell ref="J38:K38"/>
    <mergeCell ref="O38:P38"/>
    <mergeCell ref="T38:U38"/>
    <mergeCell ref="J42:K42"/>
    <mergeCell ref="G3:H3"/>
    <mergeCell ref="J29:K29"/>
    <mergeCell ref="O29:P29"/>
    <mergeCell ref="T30:U30"/>
    <mergeCell ref="J34:K34"/>
    <mergeCell ref="O34:P34"/>
    <mergeCell ref="T34:U34"/>
    <mergeCell ref="J19:K19"/>
    <mergeCell ref="O19:P19"/>
    <mergeCell ref="T19:U19"/>
    <mergeCell ref="J11:K11"/>
    <mergeCell ref="O11:P11"/>
    <mergeCell ref="AB19:AC19"/>
    <mergeCell ref="AE19:AF19"/>
    <mergeCell ref="J25:K25"/>
    <mergeCell ref="O25:P25"/>
    <mergeCell ref="T25:U25"/>
    <mergeCell ref="T11:U11"/>
    <mergeCell ref="O15:P15"/>
    <mergeCell ref="AB17:AF17"/>
    <mergeCell ref="AB18:AF18"/>
    <mergeCell ref="AA1:AC1"/>
    <mergeCell ref="A2:B2"/>
    <mergeCell ref="D2:E2"/>
    <mergeCell ref="J2:K2"/>
    <mergeCell ref="O3:P3"/>
    <mergeCell ref="T3:U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zoomScale="110" zoomScaleNormal="110" workbookViewId="0">
      <selection activeCell="F18" sqref="F18"/>
    </sheetView>
  </sheetViews>
  <sheetFormatPr defaultRowHeight="15" x14ac:dyDescent="0.25"/>
  <cols>
    <col min="1" max="1" width="20.42578125" customWidth="1"/>
    <col min="2" max="2" width="9.5703125" style="12" bestFit="1" customWidth="1"/>
    <col min="3" max="3" width="3.85546875" customWidth="1"/>
    <col min="4" max="4" width="19.5703125" customWidth="1"/>
    <col min="5" max="5" width="9.5703125" style="9" bestFit="1" customWidth="1"/>
    <col min="6" max="6" width="15.85546875" customWidth="1"/>
    <col min="7" max="7" width="11.42578125" customWidth="1"/>
    <col min="8" max="8" width="2.85546875" style="15" customWidth="1"/>
    <col min="9" max="9" width="11" style="12" customWidth="1"/>
    <col min="10" max="10" width="9.140625" style="12"/>
    <col min="11" max="11" width="3.140625" style="21" customWidth="1"/>
    <col min="12" max="12" width="3.140625" style="16" customWidth="1"/>
    <col min="13" max="13" width="3.140625" style="15" customWidth="1"/>
    <col min="14" max="14" width="10.85546875" style="12" customWidth="1"/>
    <col min="15" max="15" width="11.140625" style="12" customWidth="1"/>
    <col min="16" max="16" width="3.140625" style="21" customWidth="1"/>
    <col min="17" max="17" width="3.140625" style="16" customWidth="1"/>
    <col min="18" max="18" width="3.140625" style="15" customWidth="1"/>
    <col min="19" max="20" width="9.140625" style="12"/>
    <col min="21" max="21" width="3.140625" style="21" customWidth="1"/>
    <col min="22" max="22" width="11.42578125" bestFit="1" customWidth="1"/>
    <col min="23" max="23" width="5.7109375" style="9" customWidth="1"/>
    <col min="24" max="24" width="24.140625" bestFit="1" customWidth="1"/>
    <col min="25" max="25" width="9.85546875" customWidth="1"/>
    <col min="26" max="26" width="3.7109375" customWidth="1"/>
    <col min="27" max="27" width="23.85546875" bestFit="1" customWidth="1"/>
    <col min="28" max="28" width="9.5703125" bestFit="1" customWidth="1"/>
  </cols>
  <sheetData>
    <row r="1" spans="1:28" x14ac:dyDescent="0.25">
      <c r="A1" t="s">
        <v>158</v>
      </c>
      <c r="W1" s="48"/>
      <c r="X1" s="65" t="s">
        <v>118</v>
      </c>
      <c r="Y1" s="65"/>
      <c r="Z1" s="48"/>
    </row>
    <row r="2" spans="1:28" x14ac:dyDescent="0.25">
      <c r="A2" s="61" t="s">
        <v>159</v>
      </c>
      <c r="B2" s="61"/>
      <c r="D2" s="61" t="s">
        <v>160</v>
      </c>
      <c r="E2" s="61"/>
      <c r="I2" s="62" t="str">
        <f>A3</f>
        <v>Caixa</v>
      </c>
      <c r="J2" s="62"/>
      <c r="N2" s="62" t="str">
        <f>A4</f>
        <v>Bco.cta.Movimento</v>
      </c>
      <c r="O2" s="62"/>
      <c r="S2" s="62" t="str">
        <f>A5</f>
        <v>Dpl.a Receber</v>
      </c>
      <c r="T2" s="62"/>
      <c r="X2" s="27" t="str">
        <f>N29</f>
        <v>Receitas c/Vendas</v>
      </c>
      <c r="Y2" s="27">
        <f>O33</f>
        <v>30000</v>
      </c>
    </row>
    <row r="3" spans="1:28" x14ac:dyDescent="0.25">
      <c r="A3" t="s">
        <v>90</v>
      </c>
      <c r="B3" s="12">
        <v>3729</v>
      </c>
      <c r="D3" t="s">
        <v>101</v>
      </c>
      <c r="E3" s="12">
        <v>6000</v>
      </c>
      <c r="I3" s="14">
        <f>B3</f>
        <v>3729</v>
      </c>
      <c r="J3" s="12">
        <v>320</v>
      </c>
      <c r="K3" s="21">
        <v>4</v>
      </c>
      <c r="N3" s="13">
        <f>B4</f>
        <v>7524</v>
      </c>
      <c r="O3" s="12">
        <v>3000</v>
      </c>
      <c r="P3" s="21">
        <v>1</v>
      </c>
      <c r="S3" s="13">
        <f>B5</f>
        <v>47250</v>
      </c>
      <c r="T3" s="12">
        <v>10000</v>
      </c>
      <c r="X3" s="27" t="str">
        <f>I29</f>
        <v>C.M.V.</v>
      </c>
      <c r="Y3" s="39">
        <f>I33*-1</f>
        <v>-15700</v>
      </c>
    </row>
    <row r="4" spans="1:28" x14ac:dyDescent="0.25">
      <c r="A4" t="s">
        <v>139</v>
      </c>
      <c r="B4" s="12">
        <v>7524</v>
      </c>
      <c r="D4" t="s">
        <v>135</v>
      </c>
      <c r="E4" s="12">
        <v>4020</v>
      </c>
      <c r="H4" s="15">
        <v>3</v>
      </c>
      <c r="I4" s="14">
        <v>10300</v>
      </c>
      <c r="J4" s="12">
        <v>6000</v>
      </c>
      <c r="K4" s="21">
        <v>6</v>
      </c>
      <c r="N4" s="14"/>
      <c r="O4" s="12">
        <v>4020</v>
      </c>
      <c r="P4" s="21">
        <v>7</v>
      </c>
      <c r="R4" s="15">
        <v>2</v>
      </c>
      <c r="S4" s="23">
        <v>6700</v>
      </c>
      <c r="T4" s="20"/>
      <c r="X4" s="27" t="str">
        <f>N38</f>
        <v>Despesas c/Impostos</v>
      </c>
      <c r="Y4" s="28">
        <f>N39*-1</f>
        <v>-2400</v>
      </c>
    </row>
    <row r="5" spans="1:28" x14ac:dyDescent="0.25">
      <c r="A5" t="s">
        <v>161</v>
      </c>
      <c r="B5" s="12">
        <v>47250</v>
      </c>
      <c r="D5" t="s">
        <v>94</v>
      </c>
      <c r="E5" s="12">
        <v>70000</v>
      </c>
      <c r="H5" s="15">
        <v>5</v>
      </c>
      <c r="I5" s="14">
        <v>10240</v>
      </c>
      <c r="J5" s="12">
        <v>4500</v>
      </c>
      <c r="K5" s="21">
        <v>10</v>
      </c>
      <c r="N5" s="14"/>
      <c r="O5" s="35">
        <v>2000</v>
      </c>
      <c r="P5" s="21">
        <v>11</v>
      </c>
      <c r="S5" s="24">
        <f>SUM(S3:S4)</f>
        <v>53950</v>
      </c>
      <c r="T5" s="25">
        <f>SUM(T3:T4)</f>
        <v>10000</v>
      </c>
      <c r="W5"/>
      <c r="X5" t="s">
        <v>178</v>
      </c>
      <c r="Y5" s="27">
        <f>SUM(Y2:Y4)</f>
        <v>11900</v>
      </c>
    </row>
    <row r="6" spans="1:28" x14ac:dyDescent="0.25">
      <c r="A6" t="s">
        <v>162</v>
      </c>
      <c r="B6" s="12">
        <v>37821</v>
      </c>
      <c r="D6" t="s">
        <v>95</v>
      </c>
      <c r="E6" s="12">
        <v>9000</v>
      </c>
      <c r="H6" s="15">
        <v>9</v>
      </c>
      <c r="I6" s="23">
        <v>12610</v>
      </c>
      <c r="J6" s="34"/>
      <c r="N6" s="23"/>
      <c r="O6" s="22">
        <v>1000</v>
      </c>
      <c r="P6" s="21">
        <v>13</v>
      </c>
      <c r="S6" s="14">
        <f>S5-T5</f>
        <v>43950</v>
      </c>
      <c r="X6" t="s">
        <v>179</v>
      </c>
    </row>
    <row r="7" spans="1:28" x14ac:dyDescent="0.25">
      <c r="A7" t="s">
        <v>92</v>
      </c>
      <c r="B7" s="12">
        <v>7000</v>
      </c>
      <c r="D7" t="s">
        <v>91</v>
      </c>
      <c r="E7" s="12">
        <v>20000</v>
      </c>
      <c r="I7" s="24">
        <f>SUM(I3:I6)</f>
        <v>36879</v>
      </c>
      <c r="J7" s="38">
        <f>SUM(J3:J6)</f>
        <v>10820</v>
      </c>
      <c r="N7" s="24">
        <f>SUM(N3:N6)</f>
        <v>7524</v>
      </c>
      <c r="O7" s="25">
        <f>SUM(O3:O6)</f>
        <v>10020</v>
      </c>
      <c r="S7" s="35"/>
      <c r="X7" s="27" t="str">
        <f>N34</f>
        <v>Despesas c/Aluguel</v>
      </c>
      <c r="Y7" s="27">
        <f>N35*-1</f>
        <v>-2000</v>
      </c>
    </row>
    <row r="8" spans="1:28" x14ac:dyDescent="0.25">
      <c r="A8" t="s">
        <v>10</v>
      </c>
      <c r="B8" s="20">
        <v>15000</v>
      </c>
      <c r="D8" t="s">
        <v>155</v>
      </c>
      <c r="E8" s="20">
        <v>9304</v>
      </c>
      <c r="I8" s="13">
        <f>I7-J7</f>
        <v>26059</v>
      </c>
      <c r="N8" s="35"/>
      <c r="O8" s="12">
        <f>O7-N7</f>
        <v>2496</v>
      </c>
      <c r="S8" s="35"/>
      <c r="X8" s="27" t="str">
        <f>S38</f>
        <v>Despesas c/salários</v>
      </c>
      <c r="Y8" s="27">
        <f>S39*-1</f>
        <v>-5500</v>
      </c>
    </row>
    <row r="9" spans="1:28" x14ac:dyDescent="0.25">
      <c r="A9" s="36" t="s">
        <v>111</v>
      </c>
      <c r="B9" s="12">
        <f>SUM(B3:B8)</f>
        <v>118324</v>
      </c>
      <c r="D9" s="36" t="s">
        <v>113</v>
      </c>
      <c r="E9" s="12">
        <f>SUM(E3:E8)</f>
        <v>118324</v>
      </c>
      <c r="N9" s="62" t="str">
        <f>A7</f>
        <v>Prateleiras</v>
      </c>
      <c r="O9" s="62"/>
      <c r="S9" s="62" t="str">
        <f>A8</f>
        <v>Veículos</v>
      </c>
      <c r="T9" s="62"/>
      <c r="X9" s="27" t="str">
        <f>I42</f>
        <v>Despesas c/Enc.Trab</v>
      </c>
      <c r="Y9" s="27">
        <f>I43*-1</f>
        <v>-3685</v>
      </c>
    </row>
    <row r="10" spans="1:28" x14ac:dyDescent="0.25">
      <c r="N10" s="13">
        <f>B7</f>
        <v>7000</v>
      </c>
      <c r="S10" s="13">
        <f>B8</f>
        <v>15000</v>
      </c>
      <c r="X10" s="27" t="str">
        <f>I34</f>
        <v>Descontos Concedidos</v>
      </c>
      <c r="Y10" s="27">
        <f>I35*-1</f>
        <v>-390</v>
      </c>
    </row>
    <row r="11" spans="1:28" x14ac:dyDescent="0.25">
      <c r="I11" s="62" t="str">
        <f>A6</f>
        <v>Estoques de Mercad.</v>
      </c>
      <c r="J11" s="62"/>
      <c r="N11" s="35"/>
      <c r="O11" s="35"/>
      <c r="S11" s="35"/>
      <c r="T11" s="35"/>
      <c r="X11" s="27" t="str">
        <f>S34</f>
        <v>Desp.c/Combustíveis</v>
      </c>
      <c r="Y11" s="39">
        <f>S35*-1</f>
        <v>-520</v>
      </c>
    </row>
    <row r="12" spans="1:28" x14ac:dyDescent="0.25">
      <c r="I12" s="13">
        <f>B6</f>
        <v>37821</v>
      </c>
      <c r="J12" s="12">
        <v>3400</v>
      </c>
      <c r="K12" s="21">
        <v>2</v>
      </c>
      <c r="M12"/>
      <c r="N12" s="62" t="s">
        <v>164</v>
      </c>
      <c r="O12" s="62"/>
      <c r="P12" s="43"/>
      <c r="Q12" s="44"/>
      <c r="R12" s="45"/>
      <c r="S12" s="42"/>
      <c r="T12" s="35"/>
      <c r="X12" s="27" t="str">
        <f>S29</f>
        <v>Receitas c/juros</v>
      </c>
      <c r="Y12" s="28">
        <f>T30</f>
        <v>240</v>
      </c>
    </row>
    <row r="13" spans="1:28" ht="15.75" thickBot="1" x14ac:dyDescent="0.3">
      <c r="F13" t="s">
        <v>189</v>
      </c>
      <c r="G13" s="12">
        <v>13000</v>
      </c>
      <c r="H13" s="15">
        <v>8</v>
      </c>
      <c r="I13" s="14">
        <v>5600</v>
      </c>
      <c r="J13" s="34">
        <v>5600</v>
      </c>
      <c r="K13" s="21">
        <v>3</v>
      </c>
      <c r="M13" s="15">
        <v>4</v>
      </c>
      <c r="N13" s="13">
        <v>320</v>
      </c>
      <c r="S13" s="35"/>
      <c r="T13" s="35"/>
      <c r="X13" s="36" t="s">
        <v>180</v>
      </c>
      <c r="Y13" s="49">
        <f>SUM(Y7:Y12)</f>
        <v>-11855</v>
      </c>
    </row>
    <row r="14" spans="1:28" x14ac:dyDescent="0.25">
      <c r="F14" t="s">
        <v>185</v>
      </c>
      <c r="G14" s="12">
        <f>G13*0.03</f>
        <v>390</v>
      </c>
      <c r="J14" s="22">
        <v>6700</v>
      </c>
      <c r="K14" s="21">
        <v>9</v>
      </c>
      <c r="N14" s="35"/>
      <c r="O14" s="35"/>
      <c r="S14" s="42"/>
      <c r="T14" s="35"/>
      <c r="X14" t="s">
        <v>181</v>
      </c>
      <c r="Y14" s="27">
        <f>Y5+Y13</f>
        <v>45</v>
      </c>
    </row>
    <row r="15" spans="1:28" x14ac:dyDescent="0.25">
      <c r="F15" t="s">
        <v>186</v>
      </c>
      <c r="G15" s="12">
        <f>G13-G14</f>
        <v>12610</v>
      </c>
      <c r="I15" s="24">
        <f>SUM(I12:I14)</f>
        <v>43421</v>
      </c>
      <c r="J15" s="25">
        <f>SUM(J12:J14)</f>
        <v>15700</v>
      </c>
      <c r="S15" s="35"/>
      <c r="T15" s="35"/>
    </row>
    <row r="16" spans="1:28" x14ac:dyDescent="0.25">
      <c r="I16" s="14">
        <f>I15-J15</f>
        <v>27721</v>
      </c>
      <c r="S16" s="35"/>
      <c r="T16" s="35"/>
      <c r="X16" s="61"/>
      <c r="Y16" s="61"/>
      <c r="Z16" s="61"/>
      <c r="AA16" s="61"/>
      <c r="AB16" s="61"/>
    </row>
    <row r="17" spans="6:28" customFormat="1" x14ac:dyDescent="0.25">
      <c r="H17" s="15"/>
      <c r="K17" s="21"/>
      <c r="L17" s="16"/>
      <c r="M17" s="15"/>
      <c r="P17" s="21"/>
      <c r="Q17" s="16"/>
      <c r="R17" s="15"/>
      <c r="S17" s="12"/>
      <c r="T17" s="12"/>
      <c r="U17" s="21"/>
      <c r="W17" s="9"/>
      <c r="X17" s="65" t="s">
        <v>184</v>
      </c>
      <c r="Y17" s="65"/>
      <c r="Z17" s="65"/>
      <c r="AA17" s="65"/>
      <c r="AB17" s="65"/>
    </row>
    <row r="18" spans="6:28" customFormat="1" x14ac:dyDescent="0.25">
      <c r="F18" t="s">
        <v>187</v>
      </c>
      <c r="G18" s="12">
        <v>15000</v>
      </c>
      <c r="H18" s="15"/>
      <c r="I18" s="62" t="str">
        <f>D3</f>
        <v>Salários a pagar</v>
      </c>
      <c r="J18" s="62"/>
      <c r="K18" s="21"/>
      <c r="L18" s="16"/>
      <c r="M18" s="15"/>
      <c r="N18" s="62" t="str">
        <f>D4</f>
        <v>Encargos trab.a pagar</v>
      </c>
      <c r="O18" s="62"/>
      <c r="P18" s="21"/>
      <c r="Q18" s="16"/>
      <c r="R18" s="15"/>
      <c r="S18" s="62" t="str">
        <f>D5</f>
        <v>Fornecedores</v>
      </c>
      <c r="T18" s="62"/>
      <c r="U18" s="21"/>
      <c r="W18" s="9"/>
      <c r="X18" s="61" t="s">
        <v>109</v>
      </c>
      <c r="Y18" s="61"/>
      <c r="Z18" s="46"/>
      <c r="AA18" s="61" t="s">
        <v>112</v>
      </c>
      <c r="AB18" s="61"/>
    </row>
    <row r="19" spans="6:28" customFormat="1" x14ac:dyDescent="0.25">
      <c r="F19" t="s">
        <v>188</v>
      </c>
      <c r="G19" s="12">
        <f>G18*0.4</f>
        <v>6000</v>
      </c>
      <c r="H19" s="15">
        <v>6</v>
      </c>
      <c r="I19" s="13">
        <v>6000</v>
      </c>
      <c r="J19" s="12">
        <f>E3</f>
        <v>6000</v>
      </c>
      <c r="K19" s="21"/>
      <c r="L19" s="16"/>
      <c r="M19" s="15">
        <v>7</v>
      </c>
      <c r="N19" s="13">
        <v>4020</v>
      </c>
      <c r="O19" s="12">
        <f>E4</f>
        <v>4020</v>
      </c>
      <c r="P19" s="21"/>
      <c r="Q19" s="16"/>
      <c r="R19" s="15">
        <v>1</v>
      </c>
      <c r="S19" s="13">
        <v>3000</v>
      </c>
      <c r="T19" s="41">
        <f>E5</f>
        <v>70000</v>
      </c>
      <c r="U19" s="21"/>
      <c r="W19" s="9"/>
      <c r="X19" s="27" t="str">
        <f>I2</f>
        <v>Caixa</v>
      </c>
      <c r="Y19" s="27">
        <f>I8</f>
        <v>26059</v>
      </c>
      <c r="AA19" s="27" t="str">
        <f>I18</f>
        <v>Salários a pagar</v>
      </c>
      <c r="AB19" s="27">
        <f>J22</f>
        <v>5500</v>
      </c>
    </row>
    <row r="20" spans="6:28" customFormat="1" x14ac:dyDescent="0.25">
      <c r="F20" t="s">
        <v>167</v>
      </c>
      <c r="G20" s="12">
        <f>(G18-G19)/2</f>
        <v>4500</v>
      </c>
      <c r="H20" s="15"/>
      <c r="I20" s="23"/>
      <c r="J20" s="20">
        <v>5500</v>
      </c>
      <c r="K20" s="21">
        <v>15</v>
      </c>
      <c r="L20" s="16"/>
      <c r="M20" s="15"/>
      <c r="N20" s="23"/>
      <c r="O20" s="22">
        <v>3685</v>
      </c>
      <c r="P20" s="21">
        <v>15</v>
      </c>
      <c r="Q20" s="16"/>
      <c r="R20" s="15">
        <v>10</v>
      </c>
      <c r="S20" s="14">
        <v>4500</v>
      </c>
      <c r="T20" s="12">
        <v>5600</v>
      </c>
      <c r="U20" s="21">
        <v>8</v>
      </c>
      <c r="W20" s="9"/>
      <c r="X20" s="27" t="str">
        <f>S2</f>
        <v>Dpl.a Receber</v>
      </c>
      <c r="Y20" s="27">
        <f>S6</f>
        <v>43950</v>
      </c>
      <c r="AA20" s="27" t="str">
        <f>N18</f>
        <v>Encargos trab.a pagar</v>
      </c>
      <c r="AB20" s="27">
        <f>O22</f>
        <v>3685</v>
      </c>
    </row>
    <row r="21" spans="6:28" customFormat="1" x14ac:dyDescent="0.25">
      <c r="H21" s="15"/>
      <c r="I21" s="24">
        <f>SUM(I19:I20)</f>
        <v>6000</v>
      </c>
      <c r="J21" s="25">
        <f>SUM(J19:J20)</f>
        <v>11500</v>
      </c>
      <c r="K21" s="21"/>
      <c r="L21" s="16"/>
      <c r="M21" s="15"/>
      <c r="N21" s="24">
        <f>SUM(N19:N20)</f>
        <v>4020</v>
      </c>
      <c r="O21" s="25">
        <f>SUM(O19:O20)</f>
        <v>7705</v>
      </c>
      <c r="P21" s="21"/>
      <c r="Q21" s="16"/>
      <c r="R21" s="15"/>
      <c r="S21" s="23"/>
      <c r="T21" s="20">
        <v>520</v>
      </c>
      <c r="U21" s="21">
        <v>12</v>
      </c>
      <c r="W21" s="9"/>
      <c r="X21" s="27" t="str">
        <f>I11</f>
        <v>Estoques de Mercad.</v>
      </c>
      <c r="Y21" s="27">
        <f>I16</f>
        <v>27721</v>
      </c>
      <c r="AA21" s="27" t="str">
        <f>I38</f>
        <v>Impostos a Recolher</v>
      </c>
      <c r="AB21" s="27">
        <f>J39</f>
        <v>2400</v>
      </c>
    </row>
    <row r="22" spans="6:28" customFormat="1" x14ac:dyDescent="0.25">
      <c r="H22" s="15"/>
      <c r="I22" s="14"/>
      <c r="J22" s="12">
        <f>J21-I21</f>
        <v>5500</v>
      </c>
      <c r="K22" s="21"/>
      <c r="L22" s="16"/>
      <c r="M22" s="15"/>
      <c r="N22" s="14"/>
      <c r="O22" s="35">
        <f>O21-N21</f>
        <v>3685</v>
      </c>
      <c r="P22" s="21"/>
      <c r="Q22" s="16"/>
      <c r="R22" s="15"/>
      <c r="S22" s="14">
        <f>SUM(S19:S21)</f>
        <v>7500</v>
      </c>
      <c r="T22" s="38">
        <f>SUM(T19:T21)</f>
        <v>76120</v>
      </c>
      <c r="U22" s="21"/>
      <c r="W22" s="9"/>
      <c r="X22" s="27" t="str">
        <f>N12</f>
        <v>Adto.a Sócios</v>
      </c>
      <c r="Y22" s="27">
        <f>N13</f>
        <v>320</v>
      </c>
      <c r="AA22" s="27" t="str">
        <f>S18</f>
        <v>Fornecedores</v>
      </c>
      <c r="AB22" s="27">
        <f>T23</f>
        <v>68620</v>
      </c>
    </row>
    <row r="23" spans="6:28" customFormat="1" x14ac:dyDescent="0.25">
      <c r="H23" s="15"/>
      <c r="K23" s="21"/>
      <c r="L23" s="16"/>
      <c r="M23" s="15"/>
      <c r="N23" s="35"/>
      <c r="O23" s="35"/>
      <c r="P23" s="21"/>
      <c r="Q23" s="16"/>
      <c r="R23" s="15"/>
      <c r="T23" s="47">
        <f>T22-S22</f>
        <v>68620</v>
      </c>
      <c r="U23" s="21"/>
      <c r="W23" s="9"/>
      <c r="X23" s="27" t="str">
        <f>N9</f>
        <v>Prateleiras</v>
      </c>
      <c r="Y23" s="27">
        <f>N10</f>
        <v>7000</v>
      </c>
      <c r="AA23" s="27" t="str">
        <f>N2</f>
        <v>Bco.cta.Movimento</v>
      </c>
      <c r="AB23" s="27">
        <f>O8</f>
        <v>2496</v>
      </c>
    </row>
    <row r="24" spans="6:28" customFormat="1" x14ac:dyDescent="0.25">
      <c r="H24" s="15"/>
      <c r="I24" s="62" t="str">
        <f>D6</f>
        <v>Financiamentos</v>
      </c>
      <c r="J24" s="62"/>
      <c r="K24" s="21"/>
      <c r="L24" s="16"/>
      <c r="M24" s="15"/>
      <c r="N24" s="62" t="str">
        <f>D7</f>
        <v>Capital Social</v>
      </c>
      <c r="O24" s="62"/>
      <c r="P24" s="21"/>
      <c r="Q24" s="16"/>
      <c r="R24" s="15"/>
      <c r="S24" s="62" t="str">
        <f>D8</f>
        <v>Lucros Acumulados</v>
      </c>
      <c r="T24" s="62"/>
      <c r="U24" s="21"/>
      <c r="W24" s="9"/>
      <c r="X24" s="27" t="str">
        <f>S9</f>
        <v>Veículos</v>
      </c>
      <c r="Y24" s="39">
        <f>S10</f>
        <v>15000</v>
      </c>
      <c r="AA24" s="27" t="str">
        <f>I24</f>
        <v>Financiamentos</v>
      </c>
      <c r="AB24" s="27">
        <f>J26</f>
        <v>8000</v>
      </c>
    </row>
    <row r="25" spans="6:28" customFormat="1" x14ac:dyDescent="0.25">
      <c r="H25" s="15">
        <v>13</v>
      </c>
      <c r="I25" s="24">
        <v>1000</v>
      </c>
      <c r="J25" s="25">
        <f>E6</f>
        <v>9000</v>
      </c>
      <c r="K25" s="21"/>
      <c r="L25" s="16"/>
      <c r="M25" s="15"/>
      <c r="N25" s="13"/>
      <c r="O25" s="12">
        <f>E7</f>
        <v>20000</v>
      </c>
      <c r="P25" s="21"/>
      <c r="Q25" s="16"/>
      <c r="R25" s="15"/>
      <c r="S25" s="13"/>
      <c r="T25" s="12">
        <f>E8</f>
        <v>9304</v>
      </c>
      <c r="U25" s="21"/>
      <c r="W25" s="9"/>
      <c r="AA25" s="27" t="str">
        <f>N24</f>
        <v>Capital Social</v>
      </c>
      <c r="AB25" s="27">
        <f>O25</f>
        <v>20000</v>
      </c>
    </row>
    <row r="26" spans="6:28" customFormat="1" x14ac:dyDescent="0.25">
      <c r="H26" s="15"/>
      <c r="I26" s="14"/>
      <c r="J26" s="12">
        <f>J25-I25</f>
        <v>8000</v>
      </c>
      <c r="K26" s="21"/>
      <c r="L26" s="16"/>
      <c r="M26" s="15"/>
      <c r="N26" s="14"/>
      <c r="O26" s="12"/>
      <c r="P26" s="21"/>
      <c r="Q26" s="16"/>
      <c r="R26" s="15"/>
      <c r="S26" s="35"/>
      <c r="T26" s="12"/>
      <c r="U26" s="21"/>
      <c r="W26" s="9"/>
      <c r="AA26" s="27" t="str">
        <f>S24</f>
        <v>Lucros Acumulados</v>
      </c>
      <c r="AB26" s="27">
        <f>T25</f>
        <v>9304</v>
      </c>
    </row>
    <row r="27" spans="6:28" customFormat="1" x14ac:dyDescent="0.25">
      <c r="H27" s="15"/>
      <c r="I27" s="35"/>
      <c r="J27" s="12"/>
      <c r="K27" s="21"/>
      <c r="L27" s="16"/>
      <c r="M27" s="15"/>
      <c r="N27" s="35"/>
      <c r="O27" s="12"/>
      <c r="P27" s="21"/>
      <c r="Q27" s="16"/>
      <c r="R27" s="15"/>
      <c r="S27" s="35"/>
      <c r="T27" s="35"/>
      <c r="U27" s="21"/>
      <c r="V27" s="27"/>
      <c r="W27" s="9"/>
      <c r="Y27" s="40"/>
      <c r="AA27" t="str">
        <f>X14</f>
        <v>Lucro Líquido do Exercício</v>
      </c>
      <c r="AB27" s="28">
        <f>Y14</f>
        <v>45</v>
      </c>
    </row>
    <row r="28" spans="6:28" customFormat="1" x14ac:dyDescent="0.25">
      <c r="H28" s="15"/>
      <c r="K28" s="21"/>
      <c r="L28" s="16"/>
      <c r="M28" s="15"/>
      <c r="N28" s="12"/>
      <c r="O28" s="12"/>
      <c r="P28" s="21"/>
      <c r="Q28" s="16"/>
      <c r="R28" s="15"/>
      <c r="S28" s="35"/>
      <c r="T28" s="35"/>
      <c r="U28" s="21"/>
      <c r="V28" s="27"/>
      <c r="W28" s="9"/>
      <c r="X28" t="s">
        <v>182</v>
      </c>
      <c r="Y28" s="39">
        <f>SUM(Y19:Y24)</f>
        <v>120050</v>
      </c>
      <c r="AA28" t="s">
        <v>183</v>
      </c>
      <c r="AB28" s="27">
        <f>SUM(AB19:AB27)</f>
        <v>120050</v>
      </c>
    </row>
    <row r="29" spans="6:28" customFormat="1" x14ac:dyDescent="0.25">
      <c r="H29" s="15"/>
      <c r="I29" s="62" t="s">
        <v>163</v>
      </c>
      <c r="J29" s="62"/>
      <c r="K29" s="21"/>
      <c r="L29" s="16"/>
      <c r="M29" s="15"/>
      <c r="N29" s="62" t="s">
        <v>143</v>
      </c>
      <c r="O29" s="62"/>
      <c r="P29" s="21"/>
      <c r="Q29" s="16"/>
      <c r="R29" s="15"/>
      <c r="S29" s="62" t="s">
        <v>165</v>
      </c>
      <c r="T29" s="62"/>
      <c r="U29" s="21"/>
      <c r="W29" s="9"/>
      <c r="AB29" s="27"/>
    </row>
    <row r="30" spans="6:28" customFormat="1" x14ac:dyDescent="0.25">
      <c r="H30" s="15">
        <v>2</v>
      </c>
      <c r="I30" s="13">
        <v>3400</v>
      </c>
      <c r="J30" s="12"/>
      <c r="K30" s="21"/>
      <c r="L30" s="16"/>
      <c r="M30" s="15"/>
      <c r="N30" s="13"/>
      <c r="O30" s="12">
        <v>6700</v>
      </c>
      <c r="P30" s="21">
        <v>2</v>
      </c>
      <c r="Q30" s="16"/>
      <c r="R30" s="15"/>
      <c r="S30" s="13"/>
      <c r="T30" s="12">
        <v>240</v>
      </c>
      <c r="U30" s="21">
        <v>5</v>
      </c>
      <c r="W30" s="9"/>
    </row>
    <row r="31" spans="6:28" customFormat="1" x14ac:dyDescent="0.25">
      <c r="H31" s="15">
        <v>3</v>
      </c>
      <c r="I31" s="14">
        <v>5600</v>
      </c>
      <c r="J31" s="12"/>
      <c r="K31" s="21"/>
      <c r="L31" s="16"/>
      <c r="M31" s="15"/>
      <c r="N31" s="14"/>
      <c r="O31" s="12">
        <v>10300</v>
      </c>
      <c r="P31" s="21">
        <v>3</v>
      </c>
      <c r="Q31" s="16"/>
      <c r="R31" s="15"/>
      <c r="S31" s="14"/>
      <c r="T31" s="12"/>
      <c r="U31" s="21"/>
      <c r="W31" s="9"/>
      <c r="Y31" s="12"/>
    </row>
    <row r="32" spans="6:28" customFormat="1" x14ac:dyDescent="0.25">
      <c r="H32" s="15">
        <v>9</v>
      </c>
      <c r="I32" s="23">
        <v>6700</v>
      </c>
      <c r="J32" s="12"/>
      <c r="K32" s="21"/>
      <c r="L32" s="16"/>
      <c r="M32" s="15"/>
      <c r="N32" s="14"/>
      <c r="O32" s="22">
        <v>13000</v>
      </c>
      <c r="P32" s="21"/>
      <c r="Q32" s="16"/>
      <c r="R32" s="15"/>
      <c r="S32" s="35"/>
      <c r="T32" s="12"/>
      <c r="U32" s="21"/>
      <c r="W32" s="9"/>
      <c r="Y32" s="12"/>
    </row>
    <row r="33" spans="8:25" customFormat="1" x14ac:dyDescent="0.25">
      <c r="H33" s="15"/>
      <c r="I33" s="12">
        <f>SUM(I30:I32)</f>
        <v>15700</v>
      </c>
      <c r="J33" s="12"/>
      <c r="K33" s="21"/>
      <c r="L33" s="16"/>
      <c r="M33" s="15"/>
      <c r="N33" s="12"/>
      <c r="O33" s="41">
        <f>SUM(O30:O32)</f>
        <v>30000</v>
      </c>
      <c r="P33" s="21"/>
      <c r="Q33" s="16"/>
      <c r="R33" s="15"/>
      <c r="S33" s="12"/>
      <c r="T33" s="12"/>
      <c r="U33" s="21"/>
      <c r="W33" s="9"/>
      <c r="Y33" s="12"/>
    </row>
    <row r="34" spans="8:25" customFormat="1" x14ac:dyDescent="0.25">
      <c r="H34" s="15"/>
      <c r="I34" s="62" t="s">
        <v>166</v>
      </c>
      <c r="J34" s="62"/>
      <c r="K34" s="21"/>
      <c r="L34" s="16"/>
      <c r="M34" s="15"/>
      <c r="N34" s="62" t="s">
        <v>168</v>
      </c>
      <c r="O34" s="62"/>
      <c r="P34" s="21"/>
      <c r="Q34" s="16"/>
      <c r="R34" s="15"/>
      <c r="S34" s="62" t="s">
        <v>169</v>
      </c>
      <c r="T34" s="62"/>
      <c r="U34" s="21"/>
      <c r="W34" s="9"/>
    </row>
    <row r="35" spans="8:25" customFormat="1" x14ac:dyDescent="0.25">
      <c r="H35" s="15"/>
      <c r="I35" s="13">
        <v>390</v>
      </c>
      <c r="J35" s="12"/>
      <c r="K35" s="21"/>
      <c r="L35" s="16"/>
      <c r="M35" s="15">
        <v>11</v>
      </c>
      <c r="N35" s="13">
        <v>2000</v>
      </c>
      <c r="O35" s="12"/>
      <c r="P35" s="21"/>
      <c r="Q35" s="16"/>
      <c r="R35" s="15">
        <v>12</v>
      </c>
      <c r="S35" s="13">
        <v>520</v>
      </c>
      <c r="T35" s="12"/>
      <c r="U35" s="21"/>
      <c r="W35" s="9"/>
    </row>
    <row r="36" spans="8:25" customFormat="1" x14ac:dyDescent="0.25">
      <c r="H36" s="15"/>
      <c r="I36" s="14"/>
      <c r="J36" s="12"/>
      <c r="K36" s="21"/>
      <c r="L36" s="16"/>
      <c r="M36" s="15"/>
      <c r="N36" s="14"/>
      <c r="O36" s="12"/>
      <c r="P36" s="21"/>
      <c r="Q36" s="16"/>
      <c r="R36" s="15"/>
      <c r="S36" s="14"/>
      <c r="T36" s="12"/>
      <c r="U36" s="21"/>
      <c r="W36" s="9"/>
    </row>
    <row r="38" spans="8:25" customFormat="1" x14ac:dyDescent="0.25">
      <c r="H38" s="15"/>
      <c r="I38" s="62" t="s">
        <v>149</v>
      </c>
      <c r="J38" s="62"/>
      <c r="K38" s="21"/>
      <c r="L38" s="16"/>
      <c r="M38" s="15"/>
      <c r="N38" s="62" t="s">
        <v>171</v>
      </c>
      <c r="O38" s="62"/>
      <c r="P38" s="21"/>
      <c r="Q38" s="16"/>
      <c r="R38" s="15"/>
      <c r="S38" s="62" t="s">
        <v>100</v>
      </c>
      <c r="T38" s="62"/>
      <c r="U38" s="21"/>
      <c r="W38" s="9"/>
    </row>
    <row r="39" spans="8:25" customFormat="1" x14ac:dyDescent="0.25">
      <c r="H39" s="15"/>
      <c r="I39" s="13"/>
      <c r="J39" s="12">
        <v>2400</v>
      </c>
      <c r="K39" s="21">
        <v>14</v>
      </c>
      <c r="L39" s="16"/>
      <c r="M39" s="15">
        <v>14</v>
      </c>
      <c r="N39" s="13">
        <v>2400</v>
      </c>
      <c r="O39" s="12"/>
      <c r="P39" s="21"/>
      <c r="Q39" s="16"/>
      <c r="R39" s="15">
        <v>15</v>
      </c>
      <c r="S39" s="13">
        <v>5500</v>
      </c>
      <c r="T39" s="12"/>
      <c r="U39" s="21"/>
      <c r="W39" s="9"/>
    </row>
    <row r="40" spans="8:25" customFormat="1" x14ac:dyDescent="0.25">
      <c r="H40" s="15"/>
      <c r="I40" s="14"/>
      <c r="J40" s="12"/>
      <c r="K40" s="21"/>
      <c r="L40" s="16"/>
      <c r="M40" s="15"/>
      <c r="N40" s="14"/>
      <c r="O40" s="12"/>
      <c r="P40" s="21"/>
      <c r="Q40" s="16"/>
      <c r="R40" s="15"/>
      <c r="S40" s="14"/>
      <c r="T40" s="12"/>
      <c r="U40" s="21"/>
      <c r="W40" s="9"/>
    </row>
    <row r="41" spans="8:25" customFormat="1" x14ac:dyDescent="0.25">
      <c r="H41" s="15"/>
      <c r="I41" s="12"/>
      <c r="J41" s="12"/>
      <c r="K41" s="21"/>
      <c r="L41" s="16"/>
      <c r="M41" s="15"/>
      <c r="N41" s="12"/>
      <c r="O41" s="12"/>
      <c r="P41" s="21"/>
      <c r="Q41" s="16"/>
      <c r="R41" s="15"/>
      <c r="S41" s="12"/>
      <c r="T41" s="12"/>
      <c r="U41" s="15"/>
      <c r="W41" s="9"/>
    </row>
    <row r="42" spans="8:25" customFormat="1" x14ac:dyDescent="0.25">
      <c r="H42" s="15"/>
      <c r="I42" s="62" t="s">
        <v>177</v>
      </c>
      <c r="J42" s="62"/>
      <c r="K42" s="21"/>
      <c r="L42" s="16"/>
      <c r="M42" s="15"/>
      <c r="N42" s="12"/>
      <c r="O42" s="12"/>
      <c r="P42" s="21"/>
      <c r="Q42" s="16"/>
      <c r="R42" s="15"/>
      <c r="S42" s="12" t="s">
        <v>170</v>
      </c>
      <c r="T42" s="9"/>
      <c r="U42" s="15"/>
      <c r="W42" s="9"/>
    </row>
    <row r="43" spans="8:25" customFormat="1" x14ac:dyDescent="0.25">
      <c r="H43" s="15">
        <v>15</v>
      </c>
      <c r="I43" s="13">
        <v>3685</v>
      </c>
      <c r="J43" s="12"/>
      <c r="K43" s="21"/>
      <c r="L43" s="16"/>
      <c r="M43" s="15"/>
      <c r="N43" s="12"/>
      <c r="O43" s="12"/>
      <c r="P43" s="21"/>
      <c r="Q43" s="16"/>
      <c r="R43" s="15"/>
      <c r="S43" s="12">
        <f>O33*0.08</f>
        <v>2400</v>
      </c>
      <c r="T43" s="9"/>
      <c r="U43" s="15"/>
      <c r="W43" s="9"/>
    </row>
    <row r="44" spans="8:25" customFormat="1" x14ac:dyDescent="0.25">
      <c r="H44" s="15"/>
      <c r="I44" s="14"/>
      <c r="J44" s="12"/>
      <c r="K44" s="21"/>
      <c r="L44" s="16"/>
      <c r="M44" s="15"/>
      <c r="N44" s="12"/>
      <c r="O44" s="12"/>
      <c r="P44" s="21"/>
      <c r="Q44" s="16"/>
      <c r="R44" s="15"/>
      <c r="S44" s="12"/>
      <c r="T44" s="9"/>
      <c r="U44" s="15"/>
      <c r="W44" s="9"/>
    </row>
    <row r="45" spans="8:25" customFormat="1" x14ac:dyDescent="0.25">
      <c r="H45" s="9"/>
      <c r="I45" s="27"/>
      <c r="J45" s="27"/>
      <c r="K45" s="21"/>
      <c r="L45" s="16"/>
      <c r="M45" s="15"/>
      <c r="N45" s="27"/>
      <c r="O45" s="27"/>
      <c r="P45" s="21"/>
      <c r="Q45" s="16"/>
      <c r="R45" s="15"/>
      <c r="S45" s="12" t="s">
        <v>172</v>
      </c>
      <c r="T45" s="9"/>
      <c r="U45" s="15"/>
      <c r="W45" s="9"/>
    </row>
    <row r="46" spans="8:25" customFormat="1" x14ac:dyDescent="0.25">
      <c r="H46" s="9"/>
      <c r="I46" s="37"/>
      <c r="K46" s="21"/>
      <c r="L46" s="16"/>
      <c r="M46" s="15"/>
      <c r="N46" s="12"/>
      <c r="O46" s="12"/>
      <c r="P46" s="21"/>
      <c r="Q46" s="16"/>
      <c r="R46" s="15"/>
      <c r="S46" s="12">
        <v>4000</v>
      </c>
      <c r="T46" s="9" t="s">
        <v>173</v>
      </c>
      <c r="U46" s="15"/>
      <c r="W46" s="9"/>
    </row>
    <row r="47" spans="8:25" customFormat="1" x14ac:dyDescent="0.25">
      <c r="H47" s="9"/>
      <c r="K47" s="21"/>
      <c r="L47" s="16"/>
      <c r="M47" s="15"/>
      <c r="N47" s="12"/>
      <c r="O47" s="12"/>
      <c r="P47" s="21"/>
      <c r="Q47" s="16"/>
      <c r="R47" s="15"/>
      <c r="S47" s="20">
        <f>O33*0.05</f>
        <v>1500</v>
      </c>
      <c r="T47" s="9" t="s">
        <v>174</v>
      </c>
      <c r="U47" s="21"/>
      <c r="W47" s="9"/>
    </row>
    <row r="48" spans="8:25" customFormat="1" x14ac:dyDescent="0.25">
      <c r="H48" s="9"/>
      <c r="K48" s="21"/>
      <c r="L48" s="16"/>
      <c r="M48" s="15"/>
      <c r="N48" s="12"/>
      <c r="O48" s="12"/>
      <c r="P48" s="21"/>
      <c r="Q48" s="16"/>
      <c r="R48" s="15"/>
      <c r="S48" s="27">
        <f>SUM(S46:S47)</f>
        <v>5500</v>
      </c>
      <c r="T48" s="9" t="s">
        <v>175</v>
      </c>
      <c r="U48" s="21"/>
      <c r="W48" s="9"/>
    </row>
    <row r="49" spans="6:20" customFormat="1" x14ac:dyDescent="0.25">
      <c r="H49" s="9"/>
      <c r="S49" s="27">
        <f>S48*0.67</f>
        <v>3685</v>
      </c>
      <c r="T49" s="9" t="s">
        <v>176</v>
      </c>
    </row>
    <row r="50" spans="6:20" customFormat="1" x14ac:dyDescent="0.25">
      <c r="H50" s="9"/>
      <c r="S50" s="12"/>
      <c r="T50" s="12"/>
    </row>
    <row r="51" spans="6:20" customFormat="1" x14ac:dyDescent="0.25">
      <c r="F51" s="27"/>
      <c r="G51" s="27"/>
      <c r="H51" s="9"/>
    </row>
    <row r="52" spans="6:20" customFormat="1" x14ac:dyDescent="0.25">
      <c r="F52" s="27"/>
      <c r="G52" s="27"/>
      <c r="H52" s="9"/>
    </row>
    <row r="53" spans="6:20" customFormat="1" x14ac:dyDescent="0.25">
      <c r="H53" s="9"/>
    </row>
    <row r="54" spans="6:20" customFormat="1" x14ac:dyDescent="0.25">
      <c r="F54" s="12"/>
      <c r="G54" s="12"/>
      <c r="H54" s="9"/>
    </row>
    <row r="55" spans="6:20" customFormat="1" x14ac:dyDescent="0.25">
      <c r="F55" s="35"/>
      <c r="G55" s="35"/>
      <c r="H55" s="9"/>
    </row>
    <row r="56" spans="6:20" customFormat="1" x14ac:dyDescent="0.25">
      <c r="F56" s="27"/>
      <c r="G56" s="27"/>
      <c r="H56" s="9"/>
    </row>
    <row r="57" spans="6:20" customFormat="1" x14ac:dyDescent="0.25">
      <c r="F57" s="27"/>
      <c r="G57" s="27"/>
      <c r="H57" s="9"/>
    </row>
    <row r="58" spans="6:20" customFormat="1" x14ac:dyDescent="0.25">
      <c r="F58" s="27"/>
      <c r="G58" s="27"/>
      <c r="H58" s="9"/>
    </row>
    <row r="59" spans="6:20" customFormat="1" x14ac:dyDescent="0.25">
      <c r="H59" s="9"/>
    </row>
    <row r="60" spans="6:20" customFormat="1" x14ac:dyDescent="0.25">
      <c r="H60" s="9"/>
    </row>
    <row r="61" spans="6:20" customFormat="1" x14ac:dyDescent="0.25">
      <c r="H61" s="9"/>
    </row>
    <row r="62" spans="6:20" customFormat="1" x14ac:dyDescent="0.25"/>
    <row r="63" spans="6:20" customFormat="1" x14ac:dyDescent="0.25"/>
    <row r="64" spans="6:20" customFormat="1" x14ac:dyDescent="0.25"/>
    <row r="65" customFormat="1" x14ac:dyDescent="0.25"/>
    <row r="66" customFormat="1" x14ac:dyDescent="0.25"/>
    <row r="67" customFormat="1" x14ac:dyDescent="0.25"/>
  </sheetData>
  <mergeCells count="30">
    <mergeCell ref="A2:B2"/>
    <mergeCell ref="D2:E2"/>
    <mergeCell ref="I2:J2"/>
    <mergeCell ref="N2:O2"/>
    <mergeCell ref="S2:T2"/>
    <mergeCell ref="AA18:AB18"/>
    <mergeCell ref="I24:J24"/>
    <mergeCell ref="N24:O24"/>
    <mergeCell ref="S24:T24"/>
    <mergeCell ref="N9:O9"/>
    <mergeCell ref="S9:T9"/>
    <mergeCell ref="I11:J11"/>
    <mergeCell ref="N12:O12"/>
    <mergeCell ref="X16:AB16"/>
    <mergeCell ref="X17:AB17"/>
    <mergeCell ref="X1:Y1"/>
    <mergeCell ref="I29:J29"/>
    <mergeCell ref="N29:O29"/>
    <mergeCell ref="I34:J34"/>
    <mergeCell ref="N34:O34"/>
    <mergeCell ref="S29:T29"/>
    <mergeCell ref="I18:J18"/>
    <mergeCell ref="N18:O18"/>
    <mergeCell ref="S18:T18"/>
    <mergeCell ref="X18:Y18"/>
    <mergeCell ref="I38:J38"/>
    <mergeCell ref="N38:O38"/>
    <mergeCell ref="S34:T34"/>
    <mergeCell ref="I42:J42"/>
    <mergeCell ref="S38:T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Índice das abas</vt:lpstr>
      <vt:lpstr>Razão público</vt:lpstr>
      <vt:lpstr>Razão privado</vt:lpstr>
      <vt:lpstr>Razão contábil em T</vt:lpstr>
      <vt:lpstr>Modelo Balanço</vt:lpstr>
      <vt:lpstr>Ex. 3 Balanços Sucessivos</vt:lpstr>
      <vt:lpstr>Ex. 3 Partidas Dobradas</vt:lpstr>
      <vt:lpstr>Ex. 4 Partidas Dobradas</vt:lpstr>
      <vt:lpstr>Ex. 5 Partidas Dobradas</vt:lpstr>
      <vt:lpstr>'Ex. 3 Balanços Sucessivos'!Area_de_impressao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2020-04-14T16:11:55Z</cp:lastPrinted>
  <dcterms:created xsi:type="dcterms:W3CDTF">2020-03-27T14:42:42Z</dcterms:created>
  <dcterms:modified xsi:type="dcterms:W3CDTF">2022-04-04T15:04:28Z</dcterms:modified>
</cp:coreProperties>
</file>