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844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A4" i="1"/>
  <c r="Z6"/>
  <c r="Z8"/>
  <c r="Z9"/>
  <c r="Z10"/>
  <c r="Z11"/>
  <c r="Z12"/>
  <c r="Z13"/>
  <c r="Z14"/>
  <c r="Z15"/>
  <c r="Z16"/>
  <c r="Z7"/>
  <c r="Y8"/>
  <c r="Y9"/>
  <c r="Y10"/>
  <c r="Y11"/>
  <c r="Y12"/>
  <c r="Y13"/>
  <c r="Y14"/>
  <c r="Y15"/>
  <c r="Y16"/>
  <c r="Y7"/>
  <c r="X8"/>
  <c r="X9"/>
  <c r="X10"/>
  <c r="X11"/>
  <c r="X12"/>
  <c r="X13"/>
  <c r="X14"/>
  <c r="X15"/>
  <c r="X16"/>
  <c r="X7"/>
  <c r="V8"/>
  <c r="V9"/>
  <c r="V10"/>
  <c r="V11"/>
  <c r="V12"/>
  <c r="V13"/>
  <c r="V14"/>
  <c r="V15"/>
  <c r="V16"/>
  <c r="V7"/>
  <c r="U8"/>
  <c r="U9"/>
  <c r="U10"/>
  <c r="U11"/>
  <c r="U12"/>
  <c r="U13"/>
  <c r="U7"/>
  <c r="U4"/>
  <c r="T8"/>
  <c r="T9"/>
  <c r="T10"/>
  <c r="T11"/>
  <c r="T12"/>
  <c r="T13"/>
  <c r="T14"/>
  <c r="T15"/>
  <c r="T16"/>
  <c r="T7"/>
  <c r="T6"/>
  <c r="S15"/>
  <c r="S16"/>
  <c r="S9"/>
  <c r="S10"/>
  <c r="S11" s="1"/>
  <c r="S12" s="1"/>
  <c r="S13" s="1"/>
  <c r="S14" s="1"/>
  <c r="S8"/>
  <c r="Q12"/>
  <c r="F11"/>
  <c r="F10"/>
  <c r="M5"/>
  <c r="K5" s="1"/>
  <c r="L5" s="1"/>
  <c r="M6"/>
  <c r="K6" s="1"/>
  <c r="L6" s="1"/>
  <c r="M7"/>
  <c r="K7" s="1"/>
  <c r="L7" s="1"/>
  <c r="M8"/>
  <c r="K8" s="1"/>
  <c r="L8" s="1"/>
  <c r="M9"/>
  <c r="K9" s="1"/>
  <c r="L9" s="1"/>
  <c r="M10"/>
  <c r="K10" s="1"/>
  <c r="L10" s="1"/>
  <c r="M11"/>
  <c r="M4"/>
  <c r="K4" s="1"/>
  <c r="L4" s="1"/>
  <c r="J5"/>
  <c r="J6"/>
  <c r="J7"/>
  <c r="J8"/>
  <c r="J9"/>
  <c r="J10"/>
  <c r="J11"/>
  <c r="J4"/>
  <c r="I5"/>
  <c r="I6"/>
  <c r="I7"/>
  <c r="I8"/>
  <c r="I9"/>
  <c r="I10"/>
  <c r="I11"/>
  <c r="I4"/>
  <c r="E7"/>
  <c r="F21"/>
  <c r="D8" s="1"/>
  <c r="D4"/>
  <c r="H6"/>
  <c r="H7" s="1"/>
  <c r="H8" s="1"/>
  <c r="H9" s="1"/>
  <c r="H10" s="1"/>
  <c r="H11" s="1"/>
  <c r="K11" l="1"/>
  <c r="L11" s="1"/>
  <c r="N11" s="1"/>
  <c r="N9"/>
  <c r="N4"/>
  <c r="N6"/>
  <c r="N10"/>
  <c r="Q4" s="1"/>
  <c r="N5"/>
  <c r="N7"/>
  <c r="N8"/>
  <c r="R4" l="1"/>
  <c r="Q11"/>
  <c r="Q13" s="1"/>
  <c r="Q15" l="1"/>
  <c r="Q16" s="1"/>
  <c r="Q14"/>
</calcChain>
</file>

<file path=xl/sharedStrings.xml><?xml version="1.0" encoding="utf-8"?>
<sst xmlns="http://schemas.openxmlformats.org/spreadsheetml/2006/main" count="54" uniqueCount="43">
  <si>
    <t>Pet Shop</t>
  </si>
  <si>
    <t>Aluguel</t>
  </si>
  <si>
    <t>Maquinário</t>
  </si>
  <si>
    <t>Mobiliário</t>
  </si>
  <si>
    <t>Funcionários</t>
  </si>
  <si>
    <t>Gerente</t>
  </si>
  <si>
    <t>Materiais</t>
  </si>
  <si>
    <t>Qtd</t>
  </si>
  <si>
    <t>Lucro Líquido</t>
  </si>
  <si>
    <t>Investimento</t>
  </si>
  <si>
    <t>Receita - Custos</t>
  </si>
  <si>
    <t>Receita = Preço*Qtd</t>
  </si>
  <si>
    <t>Preço</t>
  </si>
  <si>
    <t>Custos</t>
  </si>
  <si>
    <t>Contador</t>
  </si>
  <si>
    <t>ICMS</t>
  </si>
  <si>
    <t>IR</t>
  </si>
  <si>
    <t>Coeficiente Técnicos (materiais)</t>
  </si>
  <si>
    <t>Litro de Shampoo</t>
  </si>
  <si>
    <t>Utilidades</t>
  </si>
  <si>
    <t>CF</t>
  </si>
  <si>
    <t>CV</t>
  </si>
  <si>
    <t>I</t>
  </si>
  <si>
    <t>cv unitário</t>
  </si>
  <si>
    <t>dvv</t>
  </si>
  <si>
    <t>DVV</t>
  </si>
  <si>
    <t>CT</t>
  </si>
  <si>
    <t>RT</t>
  </si>
  <si>
    <t>Lucro</t>
  </si>
  <si>
    <t>Tipo</t>
  </si>
  <si>
    <t>ROI</t>
  </si>
  <si>
    <t>Depreciação</t>
  </si>
  <si>
    <t>L. Tributavel</t>
  </si>
  <si>
    <t>EBITDA</t>
  </si>
  <si>
    <t>L. Contábil</t>
  </si>
  <si>
    <t>DRE</t>
  </si>
  <si>
    <t>Taxa de Retorno Contábil</t>
  </si>
  <si>
    <t>Ano</t>
  </si>
  <si>
    <t>FCB</t>
  </si>
  <si>
    <t>TIR</t>
  </si>
  <si>
    <t>Deprecia Mob</t>
  </si>
  <si>
    <t>L.Tributavel</t>
  </si>
  <si>
    <t>L.Contábil</t>
  </si>
</sst>
</file>

<file path=xl/styles.xml><?xml version="1.0" encoding="utf-8"?>
<styleSheet xmlns="http://schemas.openxmlformats.org/spreadsheetml/2006/main">
  <numFmts count="1">
    <numFmt numFmtId="166" formatCode="&quot;R$&quot;\ 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2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10" fontId="0" fillId="0" borderId="0" xfId="0" applyNumberFormat="1"/>
    <xf numFmtId="9" fontId="0" fillId="0" borderId="0" xfId="1" applyFont="1"/>
    <xf numFmtId="166" fontId="0" fillId="0" borderId="0" xfId="0" applyNumberFormat="1" applyAlignment="1">
      <alignment horizontal="center"/>
    </xf>
    <xf numFmtId="9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Plan1!$I$3</c:f>
              <c:strCache>
                <c:ptCount val="1"/>
                <c:pt idx="0">
                  <c:v>CF</c:v>
                </c:pt>
              </c:strCache>
            </c:strRef>
          </c:tx>
          <c:marker>
            <c:symbol val="none"/>
          </c:marker>
          <c:cat>
            <c:numRef>
              <c:f>Plan1!$H$4:$H$11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Plan1!$I$4:$I$11</c:f>
              <c:numCache>
                <c:formatCode>"R$"\ #,##0.00</c:formatCode>
                <c:ptCount val="8"/>
                <c:pt idx="0">
                  <c:v>39100</c:v>
                </c:pt>
                <c:pt idx="1">
                  <c:v>39100</c:v>
                </c:pt>
                <c:pt idx="2">
                  <c:v>39100</c:v>
                </c:pt>
                <c:pt idx="3">
                  <c:v>39100</c:v>
                </c:pt>
                <c:pt idx="4">
                  <c:v>39100</c:v>
                </c:pt>
                <c:pt idx="5">
                  <c:v>39100</c:v>
                </c:pt>
                <c:pt idx="6">
                  <c:v>39100</c:v>
                </c:pt>
                <c:pt idx="7">
                  <c:v>39100</c:v>
                </c:pt>
              </c:numCache>
            </c:numRef>
          </c:val>
        </c:ser>
        <c:ser>
          <c:idx val="1"/>
          <c:order val="1"/>
          <c:tx>
            <c:strRef>
              <c:f>Plan1!$J$3</c:f>
              <c:strCache>
                <c:ptCount val="1"/>
                <c:pt idx="0">
                  <c:v>CV</c:v>
                </c:pt>
              </c:strCache>
            </c:strRef>
          </c:tx>
          <c:marker>
            <c:symbol val="none"/>
          </c:marker>
          <c:cat>
            <c:numRef>
              <c:f>Plan1!$H$4:$H$11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Plan1!$J$4:$J$11</c:f>
              <c:numCache>
                <c:formatCode>"R$"\ #,##0.00</c:formatCode>
                <c:ptCount val="8"/>
                <c:pt idx="0">
                  <c:v>0</c:v>
                </c:pt>
                <c:pt idx="1">
                  <c:v>144</c:v>
                </c:pt>
                <c:pt idx="2">
                  <c:v>288</c:v>
                </c:pt>
                <c:pt idx="3">
                  <c:v>432</c:v>
                </c:pt>
                <c:pt idx="4">
                  <c:v>576</c:v>
                </c:pt>
                <c:pt idx="5">
                  <c:v>720</c:v>
                </c:pt>
                <c:pt idx="6">
                  <c:v>864</c:v>
                </c:pt>
                <c:pt idx="7">
                  <c:v>1008</c:v>
                </c:pt>
              </c:numCache>
            </c:numRef>
          </c:val>
        </c:ser>
        <c:ser>
          <c:idx val="2"/>
          <c:order val="2"/>
          <c:tx>
            <c:strRef>
              <c:f>Plan1!$K$3</c:f>
              <c:strCache>
                <c:ptCount val="1"/>
                <c:pt idx="0">
                  <c:v>DVV</c:v>
                </c:pt>
              </c:strCache>
            </c:strRef>
          </c:tx>
          <c:marker>
            <c:symbol val="none"/>
          </c:marker>
          <c:cat>
            <c:numRef>
              <c:f>Plan1!$H$4:$H$11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Plan1!$K$4:$K$11</c:f>
              <c:numCache>
                <c:formatCode>"R$"\ #,##0.00</c:formatCode>
                <c:ptCount val="8"/>
                <c:pt idx="0">
                  <c:v>0</c:v>
                </c:pt>
                <c:pt idx="1">
                  <c:v>1123.2</c:v>
                </c:pt>
                <c:pt idx="2">
                  <c:v>2246.4</c:v>
                </c:pt>
                <c:pt idx="3">
                  <c:v>3369.6</c:v>
                </c:pt>
                <c:pt idx="4">
                  <c:v>4492.8</c:v>
                </c:pt>
                <c:pt idx="5">
                  <c:v>5616</c:v>
                </c:pt>
                <c:pt idx="6">
                  <c:v>6739.2</c:v>
                </c:pt>
                <c:pt idx="7">
                  <c:v>7862.4</c:v>
                </c:pt>
              </c:numCache>
            </c:numRef>
          </c:val>
        </c:ser>
        <c:ser>
          <c:idx val="3"/>
          <c:order val="3"/>
          <c:tx>
            <c:strRef>
              <c:f>Plan1!$L$3</c:f>
              <c:strCache>
                <c:ptCount val="1"/>
                <c:pt idx="0">
                  <c:v>CT</c:v>
                </c:pt>
              </c:strCache>
            </c:strRef>
          </c:tx>
          <c:marker>
            <c:symbol val="none"/>
          </c:marker>
          <c:cat>
            <c:numRef>
              <c:f>Plan1!$H$4:$H$11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Plan1!$L$4:$L$11</c:f>
              <c:numCache>
                <c:formatCode>"R$"\ #,##0.00</c:formatCode>
                <c:ptCount val="8"/>
                <c:pt idx="0">
                  <c:v>39100</c:v>
                </c:pt>
                <c:pt idx="1">
                  <c:v>40367.199999999997</c:v>
                </c:pt>
                <c:pt idx="2">
                  <c:v>41634.400000000001</c:v>
                </c:pt>
                <c:pt idx="3">
                  <c:v>42901.599999999999</c:v>
                </c:pt>
                <c:pt idx="4">
                  <c:v>44168.800000000003</c:v>
                </c:pt>
                <c:pt idx="5">
                  <c:v>45436</c:v>
                </c:pt>
                <c:pt idx="6">
                  <c:v>46703.199999999997</c:v>
                </c:pt>
                <c:pt idx="7">
                  <c:v>47970.400000000001</c:v>
                </c:pt>
              </c:numCache>
            </c:numRef>
          </c:val>
        </c:ser>
        <c:ser>
          <c:idx val="4"/>
          <c:order val="4"/>
          <c:tx>
            <c:strRef>
              <c:f>Plan1!$M$3</c:f>
              <c:strCache>
                <c:ptCount val="1"/>
                <c:pt idx="0">
                  <c:v>RT</c:v>
                </c:pt>
              </c:strCache>
            </c:strRef>
          </c:tx>
          <c:marker>
            <c:symbol val="none"/>
          </c:marker>
          <c:cat>
            <c:numRef>
              <c:f>Plan1!$H$4:$H$11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Plan1!$M$4:$M$11</c:f>
              <c:numCache>
                <c:formatCode>"R$"\ #,##0.00</c:formatCode>
                <c:ptCount val="8"/>
                <c:pt idx="0">
                  <c:v>0</c:v>
                </c:pt>
                <c:pt idx="1">
                  <c:v>9360</c:v>
                </c:pt>
                <c:pt idx="2">
                  <c:v>18720</c:v>
                </c:pt>
                <c:pt idx="3">
                  <c:v>28080</c:v>
                </c:pt>
                <c:pt idx="4">
                  <c:v>37440</c:v>
                </c:pt>
                <c:pt idx="5">
                  <c:v>46800</c:v>
                </c:pt>
                <c:pt idx="6">
                  <c:v>56160</c:v>
                </c:pt>
                <c:pt idx="7">
                  <c:v>65520</c:v>
                </c:pt>
              </c:numCache>
            </c:numRef>
          </c:val>
        </c:ser>
        <c:ser>
          <c:idx val="5"/>
          <c:order val="5"/>
          <c:tx>
            <c:strRef>
              <c:f>Plan1!$N$3</c:f>
              <c:strCache>
                <c:ptCount val="1"/>
                <c:pt idx="0">
                  <c:v>Lucro</c:v>
                </c:pt>
              </c:strCache>
            </c:strRef>
          </c:tx>
          <c:marker>
            <c:symbol val="none"/>
          </c:marker>
          <c:cat>
            <c:numRef>
              <c:f>Plan1!$H$4:$H$11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Plan1!$N$4:$N$11</c:f>
              <c:numCache>
                <c:formatCode>"R$"\ #,##0.00</c:formatCode>
                <c:ptCount val="8"/>
                <c:pt idx="0">
                  <c:v>-39100</c:v>
                </c:pt>
                <c:pt idx="1">
                  <c:v>-31007.199999999997</c:v>
                </c:pt>
                <c:pt idx="2">
                  <c:v>-22914.400000000001</c:v>
                </c:pt>
                <c:pt idx="3">
                  <c:v>-14821.599999999999</c:v>
                </c:pt>
                <c:pt idx="4">
                  <c:v>-6728.8000000000029</c:v>
                </c:pt>
                <c:pt idx="5">
                  <c:v>1364</c:v>
                </c:pt>
                <c:pt idx="6">
                  <c:v>9456.8000000000029</c:v>
                </c:pt>
                <c:pt idx="7">
                  <c:v>17549.599999999999</c:v>
                </c:pt>
              </c:numCache>
            </c:numRef>
          </c:val>
        </c:ser>
        <c:marker val="1"/>
        <c:axId val="111223168"/>
        <c:axId val="111224704"/>
      </c:lineChart>
      <c:catAx>
        <c:axId val="111223168"/>
        <c:scaling>
          <c:orientation val="minMax"/>
        </c:scaling>
        <c:axPos val="b"/>
        <c:numFmt formatCode="General" sourceLinked="1"/>
        <c:tickLblPos val="nextTo"/>
        <c:crossAx val="111224704"/>
        <c:crosses val="autoZero"/>
        <c:auto val="1"/>
        <c:lblAlgn val="ctr"/>
        <c:lblOffset val="100"/>
      </c:catAx>
      <c:valAx>
        <c:axId val="111224704"/>
        <c:scaling>
          <c:orientation val="minMax"/>
        </c:scaling>
        <c:axPos val="l"/>
        <c:majorGridlines/>
        <c:numFmt formatCode="&quot;R$&quot;\ #,##0.00" sourceLinked="1"/>
        <c:tickLblPos val="nextTo"/>
        <c:crossAx val="111223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11</xdr:row>
      <xdr:rowOff>28575</xdr:rowOff>
    </xdr:from>
    <xdr:to>
      <xdr:col>13</xdr:col>
      <xdr:colOff>419100</xdr:colOff>
      <xdr:row>23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showGridLines="0" tabSelected="1" topLeftCell="R1" zoomScale="120" zoomScaleNormal="120" workbookViewId="0">
      <selection activeCell="AC12" sqref="AC12"/>
    </sheetView>
  </sheetViews>
  <sheetFormatPr defaultRowHeight="15"/>
  <cols>
    <col min="2" max="2" width="20.28515625" bestFit="1" customWidth="1"/>
    <col min="3" max="3" width="12.85546875" bestFit="1" customWidth="1"/>
    <col min="4" max="4" width="10.7109375" bestFit="1" customWidth="1"/>
    <col min="9" max="9" width="12.42578125" bestFit="1" customWidth="1"/>
    <col min="10" max="10" width="11.28515625" bestFit="1" customWidth="1"/>
    <col min="11" max="11" width="11.7109375" bestFit="1" customWidth="1"/>
    <col min="12" max="12" width="12.42578125" bestFit="1" customWidth="1"/>
    <col min="13" max="13" width="12.7109375" bestFit="1" customWidth="1"/>
    <col min="14" max="14" width="13.140625" bestFit="1" customWidth="1"/>
    <col min="16" max="16" width="23.5703125" bestFit="1" customWidth="1"/>
    <col min="17" max="17" width="13.42578125" bestFit="1" customWidth="1"/>
    <col min="20" max="20" width="13.42578125" bestFit="1" customWidth="1"/>
    <col min="21" max="21" width="12" bestFit="1" customWidth="1"/>
    <col min="24" max="24" width="13.42578125" bestFit="1" customWidth="1"/>
    <col min="25" max="26" width="12.42578125" bestFit="1" customWidth="1"/>
  </cols>
  <sheetData>
    <row r="1" spans="1:27" ht="15.75">
      <c r="A1" s="8" t="s">
        <v>0</v>
      </c>
      <c r="B1" s="8"/>
    </row>
    <row r="2" spans="1:27" ht="15.75">
      <c r="A2" s="12"/>
      <c r="B2" s="12" t="s">
        <v>29</v>
      </c>
    </row>
    <row r="3" spans="1:27">
      <c r="B3" t="s">
        <v>20</v>
      </c>
      <c r="C3" t="s">
        <v>1</v>
      </c>
      <c r="D3" s="2">
        <v>15000</v>
      </c>
      <c r="H3" s="6" t="s">
        <v>7</v>
      </c>
      <c r="I3" s="7" t="s">
        <v>20</v>
      </c>
      <c r="J3" s="7" t="s">
        <v>21</v>
      </c>
      <c r="K3" s="10" t="s">
        <v>25</v>
      </c>
      <c r="L3" s="10" t="s">
        <v>26</v>
      </c>
      <c r="M3" s="10" t="s">
        <v>27</v>
      </c>
      <c r="N3" s="11" t="s">
        <v>28</v>
      </c>
      <c r="Q3" s="9" t="s">
        <v>33</v>
      </c>
      <c r="R3" s="9" t="s">
        <v>30</v>
      </c>
    </row>
    <row r="4" spans="1:27">
      <c r="B4" t="s">
        <v>20</v>
      </c>
      <c r="C4" t="s">
        <v>4</v>
      </c>
      <c r="D4" s="2">
        <f>3*1800*2</f>
        <v>10800</v>
      </c>
      <c r="H4" s="4">
        <v>0</v>
      </c>
      <c r="I4" s="13">
        <f>$E$7</f>
        <v>39100</v>
      </c>
      <c r="J4" s="13">
        <f>$D$8*H4*24</f>
        <v>0</v>
      </c>
      <c r="K4" s="14">
        <f>$D$9*M4</f>
        <v>0</v>
      </c>
      <c r="L4" s="14">
        <f>SUM(I4:K4)</f>
        <v>39100</v>
      </c>
      <c r="M4" s="14">
        <f>$D$12*H4*24</f>
        <v>0</v>
      </c>
      <c r="N4" s="15">
        <f>M4-L4</f>
        <v>-39100</v>
      </c>
      <c r="Q4" s="19">
        <f>N10*12</f>
        <v>113481.60000000003</v>
      </c>
      <c r="R4" s="20">
        <f>Q4/SUM(D10:D11)</f>
        <v>0.47284000000000015</v>
      </c>
      <c r="T4" s="1" t="s">
        <v>39</v>
      </c>
      <c r="U4" s="23">
        <f>IRR(T6:T16)</f>
        <v>0.46226045850703135</v>
      </c>
      <c r="Z4" t="s">
        <v>39</v>
      </c>
      <c r="AA4" s="23">
        <f>IRR(Z6:Z16)</f>
        <v>0.21063516477117131</v>
      </c>
    </row>
    <row r="5" spans="1:27">
      <c r="B5" t="s">
        <v>20</v>
      </c>
      <c r="C5" t="s">
        <v>5</v>
      </c>
      <c r="D5" s="2">
        <v>7000</v>
      </c>
      <c r="H5" s="4">
        <v>3</v>
      </c>
      <c r="I5" s="13">
        <f t="shared" ref="I5:I11" si="0">$E$7</f>
        <v>39100</v>
      </c>
      <c r="J5" s="13">
        <f t="shared" ref="J5:J11" si="1">$D$8*H5*24</f>
        <v>144</v>
      </c>
      <c r="K5" s="14">
        <f t="shared" ref="K5:K11" si="2">$D$9*M5</f>
        <v>1123.2</v>
      </c>
      <c r="L5" s="14">
        <f t="shared" ref="L5:L11" si="3">SUM(I5:K5)</f>
        <v>40367.199999999997</v>
      </c>
      <c r="M5" s="14">
        <f t="shared" ref="M5:M11" si="4">$D$12*H5*24</f>
        <v>9360</v>
      </c>
      <c r="N5" s="15">
        <f t="shared" ref="N5:N11" si="5">M5-L5</f>
        <v>-31007.199999999997</v>
      </c>
      <c r="S5" s="1" t="s">
        <v>37</v>
      </c>
      <c r="T5" s="1" t="s">
        <v>38</v>
      </c>
      <c r="U5" t="s">
        <v>31</v>
      </c>
      <c r="V5" t="s">
        <v>40</v>
      </c>
      <c r="X5" t="s">
        <v>41</v>
      </c>
      <c r="Y5" t="s">
        <v>16</v>
      </c>
      <c r="Z5" s="23" t="s">
        <v>42</v>
      </c>
    </row>
    <row r="6" spans="1:27">
      <c r="B6" t="s">
        <v>20</v>
      </c>
      <c r="C6" t="s">
        <v>19</v>
      </c>
      <c r="D6" s="2">
        <v>5000</v>
      </c>
      <c r="H6" s="4">
        <f>H5+3</f>
        <v>6</v>
      </c>
      <c r="I6" s="13">
        <f t="shared" si="0"/>
        <v>39100</v>
      </c>
      <c r="J6" s="13">
        <f t="shared" si="1"/>
        <v>288</v>
      </c>
      <c r="K6" s="14">
        <f t="shared" si="2"/>
        <v>2246.4</v>
      </c>
      <c r="L6" s="14">
        <f t="shared" si="3"/>
        <v>41634.400000000001</v>
      </c>
      <c r="M6" s="14">
        <f t="shared" si="4"/>
        <v>18720</v>
      </c>
      <c r="N6" s="15">
        <f t="shared" si="5"/>
        <v>-22914.400000000001</v>
      </c>
      <c r="S6" s="1">
        <v>0</v>
      </c>
      <c r="T6" s="3">
        <f>-SUM(D10:D11)</f>
        <v>-240000</v>
      </c>
      <c r="Z6" s="2">
        <f>T6</f>
        <v>-240000</v>
      </c>
    </row>
    <row r="7" spans="1:27">
      <c r="B7" t="s">
        <v>20</v>
      </c>
      <c r="C7" t="s">
        <v>14</v>
      </c>
      <c r="D7" s="2">
        <v>1300</v>
      </c>
      <c r="E7" s="2">
        <f>SUM(D3:D7)</f>
        <v>39100</v>
      </c>
      <c r="H7" s="4">
        <f t="shared" ref="H7:H11" si="6">H6+3</f>
        <v>9</v>
      </c>
      <c r="I7" s="13">
        <f t="shared" si="0"/>
        <v>39100</v>
      </c>
      <c r="J7" s="13">
        <f t="shared" si="1"/>
        <v>432</v>
      </c>
      <c r="K7" s="14">
        <f t="shared" si="2"/>
        <v>3369.6</v>
      </c>
      <c r="L7" s="14">
        <f t="shared" si="3"/>
        <v>42901.599999999999</v>
      </c>
      <c r="M7" s="14">
        <f t="shared" si="4"/>
        <v>28080</v>
      </c>
      <c r="N7" s="15">
        <f t="shared" si="5"/>
        <v>-14821.599999999999</v>
      </c>
      <c r="S7" s="1">
        <v>1</v>
      </c>
      <c r="T7" s="22">
        <f>$Q$4</f>
        <v>113481.60000000003</v>
      </c>
      <c r="U7">
        <f>$F$10</f>
        <v>28571.428571428572</v>
      </c>
      <c r="V7">
        <f>$F$11</f>
        <v>4000</v>
      </c>
      <c r="X7" s="19">
        <f>T7-U7-V7</f>
        <v>80910.171428571455</v>
      </c>
      <c r="Y7" s="19">
        <f>X7*0.3</f>
        <v>24273.051428571434</v>
      </c>
      <c r="Z7" s="19">
        <f>X7-Y7</f>
        <v>56637.120000000024</v>
      </c>
    </row>
    <row r="8" spans="1:27">
      <c r="B8" t="s">
        <v>23</v>
      </c>
      <c r="C8" t="s">
        <v>6</v>
      </c>
      <c r="D8">
        <f>F21*F22</f>
        <v>2</v>
      </c>
      <c r="H8" s="4">
        <f t="shared" si="6"/>
        <v>12</v>
      </c>
      <c r="I8" s="13">
        <f t="shared" si="0"/>
        <v>39100</v>
      </c>
      <c r="J8" s="13">
        <f t="shared" si="1"/>
        <v>576</v>
      </c>
      <c r="K8" s="14">
        <f t="shared" si="2"/>
        <v>4492.8</v>
      </c>
      <c r="L8" s="14">
        <f t="shared" si="3"/>
        <v>44168.800000000003</v>
      </c>
      <c r="M8" s="14">
        <f t="shared" si="4"/>
        <v>37440</v>
      </c>
      <c r="N8" s="15">
        <f t="shared" si="5"/>
        <v>-6728.8000000000029</v>
      </c>
      <c r="S8" s="1">
        <f>S7+1</f>
        <v>2</v>
      </c>
      <c r="T8" s="22">
        <f t="shared" ref="T8:T56" si="7">$Q$4</f>
        <v>113481.60000000003</v>
      </c>
      <c r="U8">
        <f t="shared" ref="U8:U16" si="8">$F$10</f>
        <v>28571.428571428572</v>
      </c>
      <c r="V8">
        <f t="shared" ref="V8:V16" si="9">$F$11</f>
        <v>4000</v>
      </c>
      <c r="X8" s="19">
        <f t="shared" ref="X8:X17" si="10">T8-U8-V8</f>
        <v>80910.171428571455</v>
      </c>
      <c r="Y8" s="19">
        <f t="shared" ref="Y8:Y16" si="11">X8*0.3</f>
        <v>24273.051428571434</v>
      </c>
      <c r="Z8" s="19">
        <f t="shared" ref="Z8:Z16" si="12">X8-Y8</f>
        <v>56637.120000000024</v>
      </c>
    </row>
    <row r="9" spans="1:27">
      <c r="B9" t="s">
        <v>24</v>
      </c>
      <c r="C9" t="s">
        <v>15</v>
      </c>
      <c r="D9">
        <v>0.12</v>
      </c>
      <c r="F9" t="s">
        <v>31</v>
      </c>
      <c r="H9" s="4">
        <f t="shared" si="6"/>
        <v>15</v>
      </c>
      <c r="I9" s="13">
        <f t="shared" si="0"/>
        <v>39100</v>
      </c>
      <c r="J9" s="13">
        <f t="shared" si="1"/>
        <v>720</v>
      </c>
      <c r="K9" s="14">
        <f t="shared" si="2"/>
        <v>5616</v>
      </c>
      <c r="L9" s="14">
        <f t="shared" si="3"/>
        <v>45436</v>
      </c>
      <c r="M9" s="14">
        <f t="shared" si="4"/>
        <v>46800</v>
      </c>
      <c r="N9" s="15">
        <f t="shared" si="5"/>
        <v>1364</v>
      </c>
      <c r="S9" s="1">
        <f t="shared" ref="S9:S16" si="13">S8+1</f>
        <v>3</v>
      </c>
      <c r="T9" s="22">
        <f t="shared" si="7"/>
        <v>113481.60000000003</v>
      </c>
      <c r="U9">
        <f t="shared" si="8"/>
        <v>28571.428571428572</v>
      </c>
      <c r="V9">
        <f t="shared" si="9"/>
        <v>4000</v>
      </c>
      <c r="X9" s="19">
        <f t="shared" si="10"/>
        <v>80910.171428571455</v>
      </c>
      <c r="Y9" s="19">
        <f t="shared" si="11"/>
        <v>24273.051428571434</v>
      </c>
      <c r="Z9" s="19">
        <f t="shared" si="12"/>
        <v>56637.120000000024</v>
      </c>
    </row>
    <row r="10" spans="1:27">
      <c r="B10" t="s">
        <v>22</v>
      </c>
      <c r="C10" t="s">
        <v>2</v>
      </c>
      <c r="D10" s="2">
        <v>200000</v>
      </c>
      <c r="E10">
        <v>7</v>
      </c>
      <c r="F10">
        <f>D10/E10</f>
        <v>28571.428571428572</v>
      </c>
      <c r="H10" s="4">
        <f t="shared" si="6"/>
        <v>18</v>
      </c>
      <c r="I10" s="13">
        <f t="shared" si="0"/>
        <v>39100</v>
      </c>
      <c r="J10" s="13">
        <f t="shared" si="1"/>
        <v>864</v>
      </c>
      <c r="K10" s="14">
        <f t="shared" si="2"/>
        <v>6739.2</v>
      </c>
      <c r="L10" s="14">
        <f t="shared" si="3"/>
        <v>46703.199999999997</v>
      </c>
      <c r="M10" s="14">
        <f t="shared" si="4"/>
        <v>56160</v>
      </c>
      <c r="N10" s="15">
        <f t="shared" si="5"/>
        <v>9456.8000000000029</v>
      </c>
      <c r="P10" t="s">
        <v>35</v>
      </c>
      <c r="S10" s="1">
        <f t="shared" si="13"/>
        <v>4</v>
      </c>
      <c r="T10" s="22">
        <f t="shared" si="7"/>
        <v>113481.60000000003</v>
      </c>
      <c r="U10">
        <f t="shared" si="8"/>
        <v>28571.428571428572</v>
      </c>
      <c r="V10">
        <f t="shared" si="9"/>
        <v>4000</v>
      </c>
      <c r="X10" s="19">
        <f t="shared" si="10"/>
        <v>80910.171428571455</v>
      </c>
      <c r="Y10" s="19">
        <f t="shared" si="11"/>
        <v>24273.051428571434</v>
      </c>
      <c r="Z10" s="19">
        <f t="shared" si="12"/>
        <v>56637.120000000024</v>
      </c>
    </row>
    <row r="11" spans="1:27">
      <c r="B11" t="s">
        <v>22</v>
      </c>
      <c r="C11" t="s">
        <v>3</v>
      </c>
      <c r="D11" s="2">
        <v>40000</v>
      </c>
      <c r="E11">
        <v>10</v>
      </c>
      <c r="F11">
        <f>D11/E11</f>
        <v>4000</v>
      </c>
      <c r="H11" s="5">
        <f t="shared" si="6"/>
        <v>21</v>
      </c>
      <c r="I11" s="18">
        <f t="shared" si="0"/>
        <v>39100</v>
      </c>
      <c r="J11" s="18">
        <f t="shared" si="1"/>
        <v>1008</v>
      </c>
      <c r="K11" s="16">
        <f t="shared" si="2"/>
        <v>7862.4</v>
      </c>
      <c r="L11" s="16">
        <f t="shared" si="3"/>
        <v>47970.400000000001</v>
      </c>
      <c r="M11" s="16">
        <f t="shared" si="4"/>
        <v>65520</v>
      </c>
      <c r="N11" s="17">
        <f t="shared" si="5"/>
        <v>17549.599999999999</v>
      </c>
      <c r="P11" t="s">
        <v>33</v>
      </c>
      <c r="Q11" s="19">
        <f>Q4</f>
        <v>113481.60000000003</v>
      </c>
      <c r="S11" s="1">
        <f t="shared" si="13"/>
        <v>5</v>
      </c>
      <c r="T11" s="22">
        <f t="shared" si="7"/>
        <v>113481.60000000003</v>
      </c>
      <c r="U11">
        <f t="shared" si="8"/>
        <v>28571.428571428572</v>
      </c>
      <c r="V11">
        <f t="shared" si="9"/>
        <v>4000</v>
      </c>
      <c r="X11" s="19">
        <f t="shared" si="10"/>
        <v>80910.171428571455</v>
      </c>
      <c r="Y11" s="19">
        <f t="shared" si="11"/>
        <v>24273.051428571434</v>
      </c>
      <c r="Z11" s="19">
        <f t="shared" si="12"/>
        <v>56637.120000000024</v>
      </c>
    </row>
    <row r="12" spans="1:27">
      <c r="C12" t="s">
        <v>12</v>
      </c>
      <c r="D12" s="2">
        <v>130</v>
      </c>
      <c r="P12" t="s">
        <v>31</v>
      </c>
      <c r="Q12" s="19">
        <f>SUM(F10:F11)</f>
        <v>32571.428571428572</v>
      </c>
      <c r="S12" s="1">
        <f t="shared" si="13"/>
        <v>6</v>
      </c>
      <c r="T12" s="22">
        <f t="shared" si="7"/>
        <v>113481.60000000003</v>
      </c>
      <c r="U12">
        <f t="shared" si="8"/>
        <v>28571.428571428572</v>
      </c>
      <c r="V12">
        <f t="shared" si="9"/>
        <v>4000</v>
      </c>
      <c r="X12" s="19">
        <f t="shared" si="10"/>
        <v>80910.171428571455</v>
      </c>
      <c r="Y12" s="19">
        <f t="shared" si="11"/>
        <v>24273.051428571434</v>
      </c>
      <c r="Z12" s="19">
        <f t="shared" si="12"/>
        <v>56637.120000000024</v>
      </c>
    </row>
    <row r="13" spans="1:27">
      <c r="P13" t="s">
        <v>32</v>
      </c>
      <c r="Q13" s="19">
        <f>Q11-Q12</f>
        <v>80910.171428571455</v>
      </c>
      <c r="S13" s="1">
        <f t="shared" si="13"/>
        <v>7</v>
      </c>
      <c r="T13" s="22">
        <f t="shared" si="7"/>
        <v>113481.60000000003</v>
      </c>
      <c r="U13">
        <f t="shared" si="8"/>
        <v>28571.428571428572</v>
      </c>
      <c r="V13">
        <f t="shared" si="9"/>
        <v>4000</v>
      </c>
      <c r="X13" s="19">
        <f t="shared" si="10"/>
        <v>80910.171428571455</v>
      </c>
      <c r="Y13" s="19">
        <f t="shared" si="11"/>
        <v>24273.051428571434</v>
      </c>
      <c r="Z13" s="19">
        <f t="shared" si="12"/>
        <v>56637.120000000024</v>
      </c>
    </row>
    <row r="14" spans="1:27">
      <c r="P14" t="s">
        <v>16</v>
      </c>
      <c r="Q14" s="19">
        <f>Q13*0.3</f>
        <v>24273.051428571434</v>
      </c>
      <c r="S14" s="1">
        <f t="shared" si="13"/>
        <v>8</v>
      </c>
      <c r="T14" s="22">
        <f t="shared" si="7"/>
        <v>113481.60000000003</v>
      </c>
      <c r="V14">
        <f t="shared" si="9"/>
        <v>4000</v>
      </c>
      <c r="X14" s="19">
        <f t="shared" si="10"/>
        <v>109481.60000000003</v>
      </c>
      <c r="Y14" s="19">
        <f t="shared" si="11"/>
        <v>32844.48000000001</v>
      </c>
      <c r="Z14" s="19">
        <f t="shared" si="12"/>
        <v>76637.120000000024</v>
      </c>
    </row>
    <row r="15" spans="1:27">
      <c r="P15" t="s">
        <v>34</v>
      </c>
      <c r="Q15" s="19">
        <f>Q13-Q14</f>
        <v>56637.120000000024</v>
      </c>
      <c r="S15" s="1">
        <f>S14+1</f>
        <v>9</v>
      </c>
      <c r="T15" s="22">
        <f t="shared" si="7"/>
        <v>113481.60000000003</v>
      </c>
      <c r="V15">
        <f t="shared" si="9"/>
        <v>4000</v>
      </c>
      <c r="X15" s="19">
        <f t="shared" si="10"/>
        <v>109481.60000000003</v>
      </c>
      <c r="Y15" s="19">
        <f t="shared" si="11"/>
        <v>32844.48000000001</v>
      </c>
      <c r="Z15" s="19">
        <f t="shared" si="12"/>
        <v>76637.120000000024</v>
      </c>
    </row>
    <row r="16" spans="1:27">
      <c r="P16" t="s">
        <v>36</v>
      </c>
      <c r="Q16" s="21">
        <f>Q15/SUM(D10:D11)</f>
        <v>0.23598800000000011</v>
      </c>
      <c r="S16" s="1">
        <f t="shared" si="13"/>
        <v>10</v>
      </c>
      <c r="T16" s="22">
        <f t="shared" si="7"/>
        <v>113481.60000000003</v>
      </c>
      <c r="V16">
        <f t="shared" si="9"/>
        <v>4000</v>
      </c>
      <c r="X16" s="19">
        <f t="shared" si="10"/>
        <v>109481.60000000003</v>
      </c>
      <c r="Y16" s="19">
        <f t="shared" si="11"/>
        <v>32844.48000000001</v>
      </c>
      <c r="Z16" s="19">
        <f t="shared" si="12"/>
        <v>76637.120000000024</v>
      </c>
    </row>
    <row r="17" spans="3:24">
      <c r="C17" t="s">
        <v>8</v>
      </c>
      <c r="D17" t="s">
        <v>10</v>
      </c>
      <c r="X17" s="19"/>
    </row>
    <row r="18" spans="3:24">
      <c r="C18" t="s">
        <v>9</v>
      </c>
    </row>
    <row r="19" spans="3:24">
      <c r="C19" t="s">
        <v>11</v>
      </c>
    </row>
    <row r="20" spans="3:24">
      <c r="C20" t="s">
        <v>13</v>
      </c>
    </row>
    <row r="21" spans="3:24">
      <c r="C21" t="s">
        <v>17</v>
      </c>
      <c r="F21">
        <f>1/20</f>
        <v>0.05</v>
      </c>
    </row>
    <row r="22" spans="3:24">
      <c r="C22" t="s">
        <v>18</v>
      </c>
      <c r="F22" s="2">
        <v>40</v>
      </c>
    </row>
  </sheetData>
  <sortState ref="B3:D11">
    <sortCondition ref="B3"/>
  </sortState>
  <mergeCells count="1">
    <mergeCell ref="A1:B1"/>
  </mergeCells>
  <pageMargins left="0.511811024" right="0.511811024" top="0.78740157499999996" bottom="0.78740157499999996" header="0.31496062000000002" footer="0.31496062000000002"/>
  <ignoredErrors>
    <ignoredError sqref="R4 Q16 T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professor.pro</dc:creator>
  <cp:lastModifiedBy>professor.pro</cp:lastModifiedBy>
  <dcterms:created xsi:type="dcterms:W3CDTF">2023-03-27T18:06:52Z</dcterms:created>
  <dcterms:modified xsi:type="dcterms:W3CDTF">2023-03-27T19:40:28Z</dcterms:modified>
</cp:coreProperties>
</file>