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embeddings/oleObject115.bin" ContentType="application/vnd.openxmlformats-officedocument.oleObject"/>
  <Override PartName="/xl/embeddings/oleObject116.bin" ContentType="application/vnd.openxmlformats-officedocument.oleObject"/>
  <Override PartName="/xl/embeddings/oleObject117.bin" ContentType="application/vnd.openxmlformats-officedocument.oleObject"/>
  <Override PartName="/xl/embeddings/oleObject118.bin" ContentType="application/vnd.openxmlformats-officedocument.oleObject"/>
  <Override PartName="/xl/embeddings/oleObject119.bin" ContentType="application/vnd.openxmlformats-officedocument.oleObject"/>
  <Override PartName="/xl/embeddings/oleObject120.bin" ContentType="application/vnd.openxmlformats-officedocument.oleObject"/>
  <Override PartName="/xl/embeddings/oleObject121.bin" ContentType="application/vnd.openxmlformats-officedocument.oleObject"/>
  <Override PartName="/xl/embeddings/oleObject122.bin" ContentType="application/vnd.openxmlformats-officedocument.oleObject"/>
  <Override PartName="/xl/embeddings/oleObject123.bin" ContentType="application/vnd.openxmlformats-officedocument.oleObject"/>
  <Override PartName="/xl/embeddings/oleObject124.bin" ContentType="application/vnd.openxmlformats-officedocument.oleObject"/>
  <Override PartName="/xl/embeddings/oleObject125.bin" ContentType="application/vnd.openxmlformats-officedocument.oleObject"/>
  <Override PartName="/xl/embeddings/oleObject126.bin" ContentType="application/vnd.openxmlformats-officedocument.oleObject"/>
  <Override PartName="/xl/embeddings/oleObject127.bin" ContentType="application/vnd.openxmlformats-officedocument.oleObject"/>
  <Override PartName="/xl/embeddings/oleObject128.bin" ContentType="application/vnd.openxmlformats-officedocument.oleObject"/>
  <Override PartName="/xl/embeddings/oleObject129.bin" ContentType="application/vnd.openxmlformats-officedocument.oleObject"/>
  <Override PartName="/xl/embeddings/oleObject130.bin" ContentType="application/vnd.openxmlformats-officedocument.oleObject"/>
  <Override PartName="/xl/embeddings/oleObject131.bin" ContentType="application/vnd.openxmlformats-officedocument.oleObject"/>
  <Override PartName="/xl/embeddings/oleObject132.bin" ContentType="application/vnd.openxmlformats-officedocument.oleObject"/>
  <Override PartName="/xl/embeddings/oleObject133.bin" ContentType="application/vnd.openxmlformats-officedocument.oleObject"/>
  <Override PartName="/xl/embeddings/oleObject134.bin" ContentType="application/vnd.openxmlformats-officedocument.oleObject"/>
  <Override PartName="/xl/embeddings/oleObject135.bin" ContentType="application/vnd.openxmlformats-officedocument.oleObject"/>
  <Override PartName="/xl/embeddings/oleObject136.bin" ContentType="application/vnd.openxmlformats-officedocument.oleObject"/>
  <Override PartName="/xl/embeddings/oleObject137.bin" ContentType="application/vnd.openxmlformats-officedocument.oleObject"/>
  <Override PartName="/xl/embeddings/oleObject138.bin" ContentType="application/vnd.openxmlformats-officedocument.oleObject"/>
  <Override PartName="/xl/embeddings/oleObject139.bin" ContentType="application/vnd.openxmlformats-officedocument.oleObject"/>
  <Override PartName="/xl/embeddings/oleObject140.bin" ContentType="application/vnd.openxmlformats-officedocument.oleObject"/>
  <Override PartName="/xl/embeddings/oleObject141.bin" ContentType="application/vnd.openxmlformats-officedocument.oleObject"/>
  <Override PartName="/xl/embeddings/oleObject142.bin" ContentType="application/vnd.openxmlformats-officedocument.oleObject"/>
  <Override PartName="/xl/embeddings/oleObject143.bin" ContentType="application/vnd.openxmlformats-officedocument.oleObject"/>
  <Override PartName="/xl/embeddings/oleObject144.bin" ContentType="application/vnd.openxmlformats-officedocument.oleObject"/>
  <Override PartName="/xl/embeddings/oleObject145.bin" ContentType="application/vnd.openxmlformats-officedocument.oleObject"/>
  <Override PartName="/xl/embeddings/oleObject146.bin" ContentType="application/vnd.openxmlformats-officedocument.oleObject"/>
  <Override PartName="/xl/embeddings/oleObject147.bin" ContentType="application/vnd.openxmlformats-officedocument.oleObject"/>
  <Override PartName="/xl/embeddings/oleObject148.bin" ContentType="application/vnd.openxmlformats-officedocument.oleObject"/>
  <Override PartName="/xl/embeddings/oleObject149.bin" ContentType="application/vnd.openxmlformats-officedocument.oleObject"/>
  <Override PartName="/xl/embeddings/oleObject150.bin" ContentType="application/vnd.openxmlformats-officedocument.oleObject"/>
  <Override PartName="/xl/embeddings/oleObject151.bin" ContentType="application/vnd.openxmlformats-officedocument.oleObject"/>
  <Override PartName="/xl/embeddings/oleObject152.bin" ContentType="application/vnd.openxmlformats-officedocument.oleObject"/>
  <Override PartName="/xl/embeddings/oleObject153.bin" ContentType="application/vnd.openxmlformats-officedocument.oleObject"/>
  <Override PartName="/xl/embeddings/oleObject154.bin" ContentType="application/vnd.openxmlformats-officedocument.oleObject"/>
  <Override PartName="/xl/embeddings/oleObject155.bin" ContentType="application/vnd.openxmlformats-officedocument.oleObject"/>
  <Override PartName="/xl/embeddings/oleObject156.bin" ContentType="application/vnd.openxmlformats-officedocument.oleObject"/>
  <Override PartName="/xl/embeddings/oleObject157.bin" ContentType="application/vnd.openxmlformats-officedocument.oleObject"/>
  <Override PartName="/xl/embeddings/oleObject158.bin" ContentType="application/vnd.openxmlformats-officedocument.oleObject"/>
  <Override PartName="/xl/embeddings/oleObject159.bin" ContentType="application/vnd.openxmlformats-officedocument.oleObject"/>
  <Override PartName="/xl/embeddings/oleObject160.bin" ContentType="application/vnd.openxmlformats-officedocument.oleObject"/>
  <Override PartName="/xl/embeddings/oleObject161.bin" ContentType="application/vnd.openxmlformats-officedocument.oleObject"/>
  <Override PartName="/xl/embeddings/oleObject162.bin" ContentType="application/vnd.openxmlformats-officedocument.oleObject"/>
  <Override PartName="/xl/embeddings/oleObject163.bin" ContentType="application/vnd.openxmlformats-officedocument.oleObject"/>
  <Override PartName="/xl/embeddings/oleObject164.bin" ContentType="application/vnd.openxmlformats-officedocument.oleObject"/>
  <Override PartName="/xl/embeddings/oleObject165.bin" ContentType="application/vnd.openxmlformats-officedocument.oleObject"/>
  <Override PartName="/xl/embeddings/oleObject166.bin" ContentType="application/vnd.openxmlformats-officedocument.oleObject"/>
  <Override PartName="/xl/embeddings/oleObject167.bin" ContentType="application/vnd.openxmlformats-officedocument.oleObject"/>
  <Override PartName="/xl/embeddings/oleObject168.bin" ContentType="application/vnd.openxmlformats-officedocument.oleObject"/>
  <Override PartName="/xl/embeddings/oleObject169.bin" ContentType="application/vnd.openxmlformats-officedocument.oleObject"/>
  <Override PartName="/xl/embeddings/oleObject170.bin" ContentType="application/vnd.openxmlformats-officedocument.oleObject"/>
  <Override PartName="/xl/embeddings/oleObject171.bin" ContentType="application/vnd.openxmlformats-officedocument.oleObject"/>
  <Override PartName="/xl/embeddings/oleObject172.bin" ContentType="application/vnd.openxmlformats-officedocument.oleObject"/>
  <Override PartName="/xl/embeddings/oleObject173.bin" ContentType="application/vnd.openxmlformats-officedocument.oleObject"/>
  <Override PartName="/xl/embeddings/oleObject174.bin" ContentType="application/vnd.openxmlformats-officedocument.oleObject"/>
  <Override PartName="/xl/embeddings/oleObject175.bin" ContentType="application/vnd.openxmlformats-officedocument.oleObject"/>
  <Override PartName="/xl/embeddings/oleObject176.bin" ContentType="application/vnd.openxmlformats-officedocument.oleObject"/>
  <Override PartName="/xl/embeddings/oleObject177.bin" ContentType="application/vnd.openxmlformats-officedocument.oleObject"/>
  <Override PartName="/xl/embeddings/oleObject178.bin" ContentType="application/vnd.openxmlformats-officedocument.oleObject"/>
  <Override PartName="/xl/embeddings/oleObject179.bin" ContentType="application/vnd.openxmlformats-officedocument.oleObject"/>
  <Override PartName="/xl/embeddings/oleObject180.bin" ContentType="application/vnd.openxmlformats-officedocument.oleObject"/>
  <Override PartName="/xl/drawings/drawing2.xml" ContentType="application/vnd.openxmlformats-officedocument.drawing+xml"/>
  <Override PartName="/xl/embeddings/oleObject181.bin" ContentType="application/vnd.openxmlformats-officedocument.oleObject"/>
  <Override PartName="/xl/embeddings/oleObject182.bin" ContentType="application/vnd.openxmlformats-officedocument.oleObject"/>
  <Override PartName="/xl/embeddings/oleObject183.bin" ContentType="application/vnd.openxmlformats-officedocument.oleObject"/>
  <Override PartName="/xl/embeddings/oleObject184.bin" ContentType="application/vnd.openxmlformats-officedocument.oleObject"/>
  <Override PartName="/xl/embeddings/oleObject185.bin" ContentType="application/vnd.openxmlformats-officedocument.oleObject"/>
  <Override PartName="/xl/embeddings/oleObject186.bin" ContentType="application/vnd.openxmlformats-officedocument.oleObject"/>
  <Override PartName="/xl/embeddings/oleObject187.bin" ContentType="application/vnd.openxmlformats-officedocument.oleObject"/>
  <Override PartName="/xl/embeddings/oleObject188.bin" ContentType="application/vnd.openxmlformats-officedocument.oleObject"/>
  <Override PartName="/xl/embeddings/oleObject189.bin" ContentType="application/vnd.openxmlformats-officedocument.oleObject"/>
  <Override PartName="/xl/embeddings/oleObject190.bin" ContentType="application/vnd.openxmlformats-officedocument.oleObject"/>
  <Override PartName="/xl/embeddings/oleObject191.bin" ContentType="application/vnd.openxmlformats-officedocument.oleObject"/>
  <Override PartName="/xl/embeddings/oleObject192.bin" ContentType="application/vnd.openxmlformats-officedocument.oleObject"/>
  <Override PartName="/xl/embeddings/oleObject193.bin" ContentType="application/vnd.openxmlformats-officedocument.oleObject"/>
  <Override PartName="/xl/embeddings/oleObject194.bin" ContentType="application/vnd.openxmlformats-officedocument.oleObject"/>
  <Override PartName="/xl/embeddings/oleObject195.bin" ContentType="application/vnd.openxmlformats-officedocument.oleObject"/>
  <Override PartName="/xl/embeddings/oleObject196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saveExternalLinkValues="0"/>
  <mc:AlternateContent xmlns:mc="http://schemas.openxmlformats.org/markup-compatibility/2006">
    <mc:Choice Requires="x15">
      <x15ac:absPath xmlns:x15ac="http://schemas.microsoft.com/office/spreadsheetml/2010/11/ac" url="H:\EleMaqIII 2019\Planilhas2019\"/>
    </mc:Choice>
  </mc:AlternateContent>
  <xr:revisionPtr revIDLastSave="0" documentId="13_ncr:1_{6A48BD22-BCC6-49AF-A179-601A902202EF}" xr6:coauthVersionLast="41" xr6:coauthVersionMax="41" xr10:uidLastSave="{00000000-0000-0000-0000-000000000000}"/>
  <bookViews>
    <workbookView xWindow="-108" yWindow="-108" windowWidth="23256" windowHeight="12600" tabRatio="603" xr2:uid="{00000000-000D-0000-FFFF-FFFF00000000}"/>
  </bookViews>
  <sheets>
    <sheet name="Calc engren Niemann" sheetId="19" r:id="rId1"/>
    <sheet name="Tabela função evolvente" sheetId="20" r:id="rId2"/>
  </sheets>
  <externalReferences>
    <externalReference r:id="rId3"/>
  </externalReferences>
  <definedNames>
    <definedName name="_xlnm.Print_Area" localSheetId="0">'Calc engren Niemann'!$A$1:$K$527</definedName>
    <definedName name="_xlnm.Print_Area" localSheetId="1">'Tabela função evolvente'!$A$1:$H$47</definedName>
  </definedNames>
  <calcPr calcId="181029"/>
</workbook>
</file>

<file path=xl/calcChain.xml><?xml version="1.0" encoding="utf-8"?>
<calcChain xmlns="http://schemas.openxmlformats.org/spreadsheetml/2006/main">
  <c r="F21" i="19" l="1"/>
  <c r="F23" i="19"/>
  <c r="E52" i="19"/>
  <c r="E55" i="19"/>
  <c r="H58" i="19"/>
  <c r="E60" i="19" s="1"/>
  <c r="B65" i="19"/>
  <c r="H68" i="19"/>
  <c r="H85" i="19" s="1"/>
  <c r="F71" i="19"/>
  <c r="H71" i="19"/>
  <c r="D105" i="19" s="1"/>
  <c r="H87" i="19"/>
  <c r="H124" i="19" s="1"/>
  <c r="H92" i="19"/>
  <c r="H97" i="19"/>
  <c r="H138" i="19" s="1"/>
  <c r="H128" i="19"/>
  <c r="H130" i="19"/>
  <c r="E159" i="19"/>
  <c r="J159" i="19"/>
  <c r="H166" i="19"/>
  <c r="H169" i="19"/>
  <c r="H182" i="19"/>
  <c r="H233" i="19"/>
  <c r="H243" i="19"/>
  <c r="J243" i="19"/>
  <c r="C270" i="19"/>
  <c r="H272" i="19"/>
  <c r="H274" i="19"/>
  <c r="H311" i="19"/>
  <c r="K349" i="19"/>
  <c r="H395" i="19"/>
  <c r="H397" i="19"/>
  <c r="K459" i="19"/>
  <c r="K507" i="19"/>
  <c r="H5" i="20"/>
  <c r="I5" i="20" s="1"/>
  <c r="H143" i="19" l="1"/>
  <c r="K209" i="19"/>
  <c r="H209" i="19" s="1"/>
  <c r="H115" i="19"/>
  <c r="H118" i="19" s="1"/>
  <c r="H90" i="19"/>
  <c r="D65" i="19"/>
  <c r="H95" i="19"/>
  <c r="H136" i="19" s="1"/>
  <c r="H239" i="19"/>
  <c r="H412" i="19" s="1"/>
  <c r="H420" i="19" s="1"/>
  <c r="H122" i="19"/>
  <c r="E76" i="19"/>
  <c r="H76" i="19" s="1"/>
  <c r="H246" i="19" l="1"/>
  <c r="H108" i="19"/>
  <c r="H112" i="19" s="1"/>
  <c r="H427" i="19" s="1"/>
  <c r="H216" i="19"/>
  <c r="H79" i="19"/>
  <c r="H81" i="19"/>
  <c r="H431" i="19"/>
  <c r="H418" i="19"/>
  <c r="H152" i="19"/>
  <c r="H141" i="19"/>
  <c r="K207" i="19"/>
  <c r="H488" i="19" l="1"/>
  <c r="H207" i="19"/>
  <c r="H447" i="19"/>
  <c r="H305" i="19"/>
  <c r="H296" i="19"/>
  <c r="H172" i="19"/>
  <c r="H175" i="19" s="1"/>
  <c r="E199" i="19" s="1"/>
  <c r="H214" i="19" l="1"/>
  <c r="H211" i="19"/>
  <c r="H219" i="19" s="1"/>
  <c r="D307" i="19"/>
  <c r="I314" i="19"/>
  <c r="H190" i="19"/>
  <c r="F314" i="19"/>
  <c r="I317" i="19" s="1"/>
  <c r="H334" i="19" s="1"/>
  <c r="H193" i="19"/>
  <c r="H198" i="19" s="1"/>
  <c r="H494" i="19"/>
  <c r="H491" i="19"/>
  <c r="H498" i="19" l="1"/>
  <c r="H500" i="19"/>
  <c r="H452" i="19"/>
  <c r="H470" i="19" s="1"/>
  <c r="H196" i="19"/>
  <c r="C325" i="19"/>
  <c r="E225" i="19"/>
  <c r="H223" i="19" s="1"/>
  <c r="H435" i="19" s="1"/>
  <c r="H443" i="19" s="1"/>
  <c r="H450" i="19" s="1"/>
  <c r="H467" i="19" s="1"/>
  <c r="H285" i="19"/>
  <c r="H290" i="19" s="1"/>
  <c r="F343" i="19" s="1"/>
  <c r="H357" i="19" s="1"/>
  <c r="G516" i="19" l="1"/>
  <c r="D516" i="19"/>
  <c r="H287" i="19"/>
  <c r="H292" i="19" s="1"/>
  <c r="I343" i="19" s="1"/>
  <c r="H360" i="19" s="1"/>
  <c r="H227" i="19"/>
  <c r="H439" i="19" s="1"/>
  <c r="G518" i="19" l="1"/>
  <c r="D518" i="19"/>
</calcChain>
</file>

<file path=xl/sharedStrings.xml><?xml version="1.0" encoding="utf-8"?>
<sst xmlns="http://schemas.openxmlformats.org/spreadsheetml/2006/main" count="296" uniqueCount="193">
  <si>
    <t>Dados de entrada</t>
  </si>
  <si>
    <t xml:space="preserve">rotação </t>
  </si>
  <si>
    <t>rpm</t>
  </si>
  <si>
    <t>momento torçor</t>
  </si>
  <si>
    <t>N.m</t>
  </si>
  <si>
    <t>-</t>
  </si>
  <si>
    <r>
      <t>m</t>
    </r>
    <r>
      <rPr>
        <vertAlign val="subscript"/>
        <sz val="12"/>
        <rFont val="Arial"/>
        <family val="2"/>
      </rPr>
      <t>n</t>
    </r>
  </si>
  <si>
    <t>módulo normal</t>
  </si>
  <si>
    <t>ângulo de pressão normal</t>
  </si>
  <si>
    <t>graus</t>
  </si>
  <si>
    <t>ângulo de hélice no diam. primitivo</t>
  </si>
  <si>
    <t>b</t>
  </si>
  <si>
    <r>
      <t>h</t>
    </r>
    <r>
      <rPr>
        <vertAlign val="subscript"/>
        <sz val="12"/>
        <rFont val="Arial"/>
        <family val="2"/>
      </rPr>
      <t>kz</t>
    </r>
  </si>
  <si>
    <r>
      <t>a</t>
    </r>
    <r>
      <rPr>
        <vertAlign val="subscript"/>
        <sz val="12"/>
        <rFont val="Arial"/>
        <family val="2"/>
      </rPr>
      <t>n</t>
    </r>
  </si>
  <si>
    <t>relação de transmissão efetiva</t>
  </si>
  <si>
    <t>erro em relação à  pedida</t>
  </si>
  <si>
    <t>%</t>
  </si>
  <si>
    <t>módulo frontal</t>
  </si>
  <si>
    <t>âng de pressão frontal</t>
  </si>
  <si>
    <t>eng menor</t>
  </si>
  <si>
    <t>eng maior</t>
  </si>
  <si>
    <t>mm</t>
  </si>
  <si>
    <t>diâmetro de base</t>
  </si>
  <si>
    <t>escolher</t>
  </si>
  <si>
    <t>entrar dados</t>
  </si>
  <si>
    <t>largura dos dentes</t>
  </si>
  <si>
    <t>m/s</t>
  </si>
  <si>
    <t>N</t>
  </si>
  <si>
    <t>raio no pé do dente</t>
  </si>
  <si>
    <r>
      <t>r</t>
    </r>
    <r>
      <rPr>
        <vertAlign val="subscript"/>
        <sz val="12"/>
        <rFont val="Arial"/>
        <family val="2"/>
      </rPr>
      <t>f</t>
    </r>
  </si>
  <si>
    <t xml:space="preserve"> </t>
  </si>
  <si>
    <t xml:space="preserve">     Cálculo de engrenagens cilíndricas</t>
  </si>
  <si>
    <t>relação de transmissão</t>
  </si>
  <si>
    <t>potência  de entrada</t>
  </si>
  <si>
    <t>HP</t>
  </si>
  <si>
    <t>força tangencial média</t>
  </si>
  <si>
    <t xml:space="preserve">Tensão admissível de fadiga à flexão </t>
  </si>
  <si>
    <r>
      <t xml:space="preserve"> [kgf/mm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</si>
  <si>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t>Cálculo da tensão de trabalho</t>
  </si>
  <si>
    <t>âng hélice no diam base</t>
  </si>
  <si>
    <t>kgf.mm</t>
  </si>
  <si>
    <t xml:space="preserve"> - coef grau recobrimento</t>
  </si>
  <si>
    <t>correção da engrenagem menor</t>
  </si>
  <si>
    <r>
      <t>x</t>
    </r>
    <r>
      <rPr>
        <vertAlign val="subscript"/>
        <sz val="12"/>
        <rFont val="Arial"/>
        <family val="2"/>
      </rPr>
      <t>1</t>
    </r>
  </si>
  <si>
    <t>correção da engrenagem maior</t>
  </si>
  <si>
    <r>
      <t>x</t>
    </r>
    <r>
      <rPr>
        <vertAlign val="subscript"/>
        <sz val="12"/>
        <rFont val="Arial"/>
        <family val="2"/>
      </rPr>
      <t>2</t>
    </r>
  </si>
  <si>
    <t>a) Geometria e cinemática do Par</t>
  </si>
  <si>
    <t xml:space="preserve"> número de dentes  </t>
  </si>
  <si>
    <t>numero equiv dentes</t>
  </si>
  <si>
    <t>engrenagem motora   1 ou 2 ?</t>
  </si>
  <si>
    <t xml:space="preserve">ângulo de pressão no diâmetro de rolamento - secção frontal </t>
  </si>
  <si>
    <t xml:space="preserve">distância entre centros sem correção       </t>
  </si>
  <si>
    <t>[mm]</t>
  </si>
  <si>
    <t xml:space="preserve">distância entre centros corrigida       </t>
  </si>
  <si>
    <t xml:space="preserve">diâmetro de rolamento </t>
  </si>
  <si>
    <t>[microns]</t>
  </si>
  <si>
    <t>desvio de forma dos flancos</t>
  </si>
  <si>
    <t xml:space="preserve">desvio de direção dos flancos </t>
  </si>
  <si>
    <t>desvio de direção dos flancos após amaciamento</t>
  </si>
  <si>
    <t>grau de recobrimento na secção transversal</t>
  </si>
  <si>
    <t>grau de recobrimento na secção normal</t>
  </si>
  <si>
    <t xml:space="preserve">grau de recobrimento efetivo </t>
  </si>
  <si>
    <t>grau de recobrimento intermitente</t>
  </si>
  <si>
    <t xml:space="preserve">          coef apoio dos mancais  </t>
  </si>
  <si>
    <t xml:space="preserve"> - coef efetivo tensão no pé do dente</t>
  </si>
  <si>
    <t>kgf</t>
  </si>
  <si>
    <t>Tensão nominal média</t>
  </si>
  <si>
    <t xml:space="preserve">Coeficiente de Impacto           </t>
  </si>
  <si>
    <t xml:space="preserve">Coeficiente dinâmico </t>
  </si>
  <si>
    <t>carga por unidade de largura</t>
  </si>
  <si>
    <t>[kgf/mm]</t>
  </si>
  <si>
    <t xml:space="preserve">erro combinado </t>
  </si>
  <si>
    <t xml:space="preserve">Coeficiente de distribuição de carga pela largura  </t>
  </si>
  <si>
    <t xml:space="preserve">Coeficiente de distribuição de carga para dentes helicoidais  </t>
  </si>
  <si>
    <t xml:space="preserve">Tensão efetiva de trabalho   </t>
  </si>
  <si>
    <t xml:space="preserve">          Valores limites de referência  para           </t>
  </si>
  <si>
    <t xml:space="preserve">Transmissão para serviço contínuo        </t>
  </si>
  <si>
    <t xml:space="preserve">Transmissão para serviço intermitente        </t>
  </si>
  <si>
    <t>tipo de serviço : continuo =1 ; intermitente =2</t>
  </si>
  <si>
    <t>horas</t>
  </si>
  <si>
    <t>Método de Niemann</t>
  </si>
  <si>
    <t>dentes</t>
  </si>
  <si>
    <r>
      <t xml:space="preserve">                  fator de correção g</t>
    </r>
    <r>
      <rPr>
        <vertAlign val="subscript"/>
        <sz val="12"/>
        <rFont val="Arial"/>
        <family val="2"/>
      </rPr>
      <t>R</t>
    </r>
    <r>
      <rPr>
        <sz val="12"/>
        <rFont val="Arial"/>
        <family val="2"/>
      </rPr>
      <t xml:space="preserve">   =</t>
    </r>
  </si>
  <si>
    <t>microns</t>
  </si>
  <si>
    <t>correção   =</t>
  </si>
  <si>
    <t>desvio de passo de rolamento intermitente</t>
  </si>
  <si>
    <t xml:space="preserve">desvio de passo de engrenamento   </t>
  </si>
  <si>
    <t>Tensão admissível  à fadiga de contato</t>
  </si>
  <si>
    <t xml:space="preserve">   </t>
  </si>
  <si>
    <t xml:space="preserve">  [ cStokes]</t>
  </si>
  <si>
    <t xml:space="preserve">ângulo de pressão no diâmetro de rolamento - secção normal </t>
  </si>
  <si>
    <t>ângulo de hélice no diâmetro de rolamento</t>
  </si>
  <si>
    <t>[kgf.m]</t>
  </si>
  <si>
    <t>Tabela da função evolvente</t>
  </si>
  <si>
    <t>identificação do projeto</t>
  </si>
  <si>
    <t xml:space="preserve">Prof. João Lirani e Prof Klaus Schützer </t>
  </si>
  <si>
    <t>Coeficiente da influencia do material sobre distribuição p de carga  Tab 22.19</t>
  </si>
  <si>
    <t>onde</t>
  </si>
  <si>
    <t xml:space="preserve">Logo : </t>
  </si>
  <si>
    <t>1 - Cálculos geométricos</t>
  </si>
  <si>
    <t>2 - Verificações</t>
  </si>
  <si>
    <t>tensão de engripamento     Fig 22.43</t>
  </si>
  <si>
    <r>
      <t xml:space="preserve">         adotado  z</t>
    </r>
    <r>
      <rPr>
        <vertAlign val="subscript"/>
        <sz val="12"/>
        <rFont val="Arial"/>
        <family val="2"/>
      </rPr>
      <t>1</t>
    </r>
    <r>
      <rPr>
        <sz val="12"/>
        <rFont val="Arial"/>
        <family val="2"/>
      </rPr>
      <t xml:space="preserve">= </t>
    </r>
  </si>
  <si>
    <r>
      <t xml:space="preserve">         adotado  z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= </t>
    </r>
  </si>
  <si>
    <r>
      <t xml:space="preserve"> [ kgf/ mm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</si>
  <si>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t xml:space="preserve"> [ kgf/ mm2]</t>
  </si>
  <si>
    <r>
      <t>[kgf/mm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>]</t>
    </r>
  </si>
  <si>
    <t>Vida útil da engrenagem 1</t>
  </si>
  <si>
    <t>Vida útil da engrenagem 2</t>
  </si>
  <si>
    <t>IV) Vida útil do par</t>
  </si>
  <si>
    <t>Limitado</t>
  </si>
  <si>
    <t>Obs.:</t>
  </si>
  <si>
    <t xml:space="preserve">       = (7/6) * módulo</t>
  </si>
  <si>
    <t xml:space="preserve">     Tab 22.12 pg 193</t>
  </si>
  <si>
    <t>Até qualidade 9, correção=1,4; Acima de qualidade 9, correção=1,6</t>
  </si>
  <si>
    <t>diâmetro corrigido de raiz</t>
  </si>
  <si>
    <t xml:space="preserve">Coeficiente de segurança quanto a ruptura à flexão  </t>
  </si>
  <si>
    <t>Verificar na tabela 22.14 os valores aconselhados de vida das engrenagens</t>
  </si>
  <si>
    <t>diâmetro externo corrigido segundo Niemann</t>
  </si>
  <si>
    <t>adendo corrigido</t>
  </si>
  <si>
    <t xml:space="preserve">    </t>
  </si>
  <si>
    <t>qualidade da engrenagem DIN 3962  Tab 22.12</t>
  </si>
  <si>
    <r>
      <t>I)   Ruptura do dente por flexão S</t>
    </r>
    <r>
      <rPr>
        <b/>
        <vertAlign val="subscript"/>
        <sz val="12"/>
        <rFont val="Arial"/>
        <family val="2"/>
      </rPr>
      <t xml:space="preserve">B  </t>
    </r>
  </si>
  <si>
    <r>
      <t xml:space="preserve"> </t>
    </r>
    <r>
      <rPr>
        <sz val="12"/>
        <rFont val="Arial"/>
        <family val="2"/>
      </rPr>
      <t xml:space="preserve"> = </t>
    </r>
    <r>
      <rPr>
        <sz val="12"/>
        <rFont val="Symbol"/>
        <family val="1"/>
        <charset val="2"/>
      </rPr>
      <t xml:space="preserve">d </t>
    </r>
    <r>
      <rPr>
        <sz val="12"/>
        <rFont val="Arial"/>
        <family val="2"/>
      </rPr>
      <t>Aula 3</t>
    </r>
  </si>
  <si>
    <t>diâmetro primitivo frontal</t>
  </si>
  <si>
    <r>
      <t>z</t>
    </r>
    <r>
      <rPr>
        <vertAlign val="subscript"/>
        <sz val="14"/>
        <rFont val="Arial"/>
        <family val="2"/>
      </rPr>
      <t xml:space="preserve">1 n </t>
    </r>
    <r>
      <rPr>
        <sz val="14"/>
        <rFont val="Arial"/>
        <family val="2"/>
      </rPr>
      <t>=</t>
    </r>
  </si>
  <si>
    <r>
      <t>z</t>
    </r>
    <r>
      <rPr>
        <vertAlign val="subscript"/>
        <sz val="14"/>
        <rFont val="Arial"/>
        <family val="2"/>
      </rPr>
      <t>2 n</t>
    </r>
    <r>
      <rPr>
        <sz val="14"/>
        <rFont val="Arial"/>
        <family val="2"/>
      </rPr>
      <t xml:space="preserve"> =</t>
    </r>
  </si>
  <si>
    <t>b) Engrenagem corrigida</t>
  </si>
  <si>
    <t xml:space="preserve">diâmetro externo sem correção </t>
  </si>
  <si>
    <t>Insira valor com base na tabela</t>
  </si>
  <si>
    <t>c) Desvios geométricos</t>
  </si>
  <si>
    <t>DIN 3961 - segundo Klaus Schuetzer pg 75</t>
  </si>
  <si>
    <t>DIN 3961 - idem</t>
  </si>
  <si>
    <t>microns ;</t>
  </si>
  <si>
    <t>Ver também K. Schuetzer pg 76</t>
  </si>
  <si>
    <t xml:space="preserve">  - ver  Tab 22.12  pg  193</t>
  </si>
  <si>
    <t xml:space="preserve"> da Tab 22.2</t>
  </si>
  <si>
    <r>
      <t>f</t>
    </r>
    <r>
      <rPr>
        <vertAlign val="subscript"/>
        <sz val="14"/>
        <rFont val="Arial"/>
        <family val="2"/>
      </rPr>
      <t>max</t>
    </r>
    <r>
      <rPr>
        <sz val="14"/>
        <rFont val="Arial"/>
        <family val="2"/>
      </rPr>
      <t>=</t>
    </r>
  </si>
  <si>
    <t>c) Graus de recobrimento</t>
  </si>
  <si>
    <t xml:space="preserve">d) velocidade  e esforços </t>
  </si>
  <si>
    <t>velocidade tangencial no diam primitivo</t>
  </si>
  <si>
    <r>
      <t xml:space="preserve"> r</t>
    </r>
    <r>
      <rPr>
        <vertAlign val="subscript"/>
        <sz val="14"/>
        <rFont val="Arial"/>
        <family val="2"/>
      </rPr>
      <t>f</t>
    </r>
    <r>
      <rPr>
        <sz val="14"/>
        <rFont val="Arial"/>
        <family val="2"/>
      </rPr>
      <t xml:space="preserve"> / m =</t>
    </r>
  </si>
  <si>
    <t>Vida quanto a ruptura por flexão</t>
  </si>
  <si>
    <t xml:space="preserve"> - tensão limite à fadiga de contato.</t>
  </si>
  <si>
    <t xml:space="preserve"> - coeficiente de contato do material oposto.</t>
  </si>
  <si>
    <t xml:space="preserve"> - coeficiente de dureza do flanco do dente </t>
  </si>
  <si>
    <t xml:space="preserve">Dureza Brinell do nucleo da engrenagem 1 </t>
  </si>
  <si>
    <t>Dureza Brinell do flanco da engrenagem 1</t>
  </si>
  <si>
    <t>Dureza Brinell do nucleo da engrenagem 2</t>
  </si>
  <si>
    <t xml:space="preserve">Dureza Brinell do flanco da engrenagem 2 </t>
  </si>
  <si>
    <t xml:space="preserve"> - coeficiente de viscosidade do lubrificante </t>
  </si>
  <si>
    <t xml:space="preserve"> lubrificante escolhido - </t>
  </si>
  <si>
    <t>Viscosidade do óleo na temperatura de serviço  V =</t>
  </si>
  <si>
    <t xml:space="preserve"> - coeficiente de velocidade tangencial </t>
  </si>
  <si>
    <t xml:space="preserve"> - coeficiente de correção do ponto de máxima pressão de contato</t>
  </si>
  <si>
    <t>Vida quanto à fadiga por contato</t>
  </si>
  <si>
    <r>
      <t xml:space="preserve"> fator de correção g</t>
    </r>
    <r>
      <rPr>
        <vertAlign val="subscript"/>
        <sz val="12"/>
        <rFont val="Arial"/>
        <family val="2"/>
      </rPr>
      <t>e</t>
    </r>
    <r>
      <rPr>
        <sz val="12"/>
        <rFont val="Arial"/>
        <family val="2"/>
      </rPr>
      <t xml:space="preserve"> = </t>
    </r>
  </si>
  <si>
    <t>Resolver na tabela de</t>
  </si>
  <si>
    <t>função evolvente anexa</t>
  </si>
  <si>
    <r>
      <t>II) Tensão de fadiga de contato  S</t>
    </r>
    <r>
      <rPr>
        <b/>
        <vertAlign val="subscript"/>
        <sz val="12"/>
        <rFont val="Arial"/>
        <family val="2"/>
      </rPr>
      <t xml:space="preserve">G </t>
    </r>
    <r>
      <rPr>
        <b/>
        <sz val="12"/>
        <rFont val="Arial"/>
        <family val="2"/>
      </rPr>
      <t>( pressão específica no flanco, ou ainda "pitting")</t>
    </r>
  </si>
  <si>
    <r>
      <t>III) Cálculo quanto ao engripamento   S</t>
    </r>
    <r>
      <rPr>
        <b/>
        <vertAlign val="subscript"/>
        <sz val="12"/>
        <rFont val="Arial"/>
        <family val="2"/>
      </rPr>
      <t>F</t>
    </r>
    <r>
      <rPr>
        <b/>
        <sz val="12"/>
        <rFont val="Arial"/>
        <family val="2"/>
      </rPr>
      <t xml:space="preserve"> ( estriamento ou "scoring" )</t>
    </r>
  </si>
  <si>
    <t>órgão acionador</t>
  </si>
  <si>
    <t>órgão acionado</t>
  </si>
  <si>
    <r>
      <t>f</t>
    </r>
    <r>
      <rPr>
        <vertAlign val="subscript"/>
        <sz val="14"/>
        <rFont val="Arial"/>
        <family val="2"/>
      </rPr>
      <t>max adotado</t>
    </r>
    <r>
      <rPr>
        <sz val="14"/>
        <rFont val="Arial"/>
        <family val="2"/>
      </rPr>
      <t>=</t>
    </r>
  </si>
  <si>
    <r>
      <t xml:space="preserve">     Para cálculo de </t>
    </r>
    <r>
      <rPr>
        <sz val="12"/>
        <rFont val="Symbol"/>
        <family val="1"/>
        <charset val="2"/>
      </rPr>
      <t>e</t>
    </r>
    <r>
      <rPr>
        <vertAlign val="subscript"/>
        <sz val="12"/>
        <rFont val="Symbol"/>
        <family val="1"/>
        <charset val="2"/>
      </rPr>
      <t xml:space="preserve">w </t>
    </r>
    <r>
      <rPr>
        <sz val="12"/>
        <rFont val="Arial"/>
        <family val="2"/>
      </rPr>
      <t xml:space="preserve"> - eq. 15 e Tab. 22.22 pag 198 - Niemann</t>
    </r>
  </si>
  <si>
    <t>Tab 22.25 pg 199</t>
  </si>
  <si>
    <t xml:space="preserve"> - tensão limite à flexão do material</t>
  </si>
  <si>
    <t xml:space="preserve"> - coef de concentração de tensão Fig 22.22 pg 167</t>
  </si>
  <si>
    <t xml:space="preserve"> - coef de forma . Fig 22.40 pg 198</t>
  </si>
  <si>
    <t>Tab 22.18 pg 195</t>
  </si>
  <si>
    <t>carga dinâmica por largura   Fig 22.37 pg 195</t>
  </si>
  <si>
    <t>. Da tab 22.19 pg 196</t>
  </si>
  <si>
    <t>Da Fig 22.38  pg 196</t>
  </si>
  <si>
    <t xml:space="preserve"> Tabela 22.25 pg pg 199</t>
  </si>
  <si>
    <t xml:space="preserve"> Tabela 22.26 pg 200</t>
  </si>
  <si>
    <t xml:space="preserve">        pg 201 </t>
  </si>
  <si>
    <t>temperatura de serviço</t>
  </si>
  <si>
    <t xml:space="preserve">usar Tabelas 22.28 pg 201, Tab 16.1 e 16.2 pag 48 </t>
  </si>
  <si>
    <t xml:space="preserve">Tabela 22.26 pg 200  </t>
  </si>
  <si>
    <t xml:space="preserve"> material escolhido p/ eng menor </t>
  </si>
  <si>
    <t xml:space="preserve"> - Tab 22.25 pag 199</t>
  </si>
  <si>
    <t xml:space="preserve"> material escolhido p/ eng maior </t>
  </si>
  <si>
    <t>momento de engripamento. Tab22.29</t>
  </si>
  <si>
    <t>pg 201</t>
  </si>
  <si>
    <t>Shell Macoma 68   V50 = 76 cSt</t>
  </si>
  <si>
    <r>
      <t xml:space="preserve">  o valor da vida acima é exata para S</t>
    </r>
    <r>
      <rPr>
        <vertAlign val="subscript"/>
        <sz val="12"/>
        <rFont val="Arial"/>
        <family val="2"/>
      </rPr>
      <t>B</t>
    </r>
    <r>
      <rPr>
        <sz val="12"/>
        <rFont val="Arial"/>
        <family val="2"/>
      </rPr>
      <t xml:space="preserve"> &lt; 1  e ligeiramente subestimada para valores dentro do faixa acima</t>
    </r>
  </si>
  <si>
    <r>
      <t xml:space="preserve">  o valor da vida acima é exata para S</t>
    </r>
    <r>
      <rPr>
        <vertAlign val="subscript"/>
        <sz val="12"/>
        <rFont val="Arial"/>
        <family val="2"/>
      </rPr>
      <t>G</t>
    </r>
    <r>
      <rPr>
        <sz val="12"/>
        <rFont val="Arial"/>
        <family val="2"/>
      </rPr>
      <t xml:space="preserve"> &lt; 1  e ligeiramente subestimada para valores dentro do faixa acima</t>
    </r>
  </si>
  <si>
    <t>USP/Scarlos  05/2002</t>
  </si>
  <si>
    <t>engrenagens conicas - exemplo pg 13 Niemann</t>
  </si>
  <si>
    <t>motor de combustão</t>
  </si>
  <si>
    <t>maq agricola</t>
  </si>
  <si>
    <t>fofo cinzento mater 2 tab 22.25</t>
  </si>
  <si>
    <t>C60 mater 13 da tab 22.25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</si>
</sst>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"/>
    <numFmt numFmtId="167" formatCode="0.000000"/>
    <numFmt numFmtId="168" formatCode="#,##0.0"/>
  </numFmts>
  <fonts count="21" x14ac:knownFonts="1">
    <font>
      <sz val="10"/>
      <name val="Arial"/>
    </font>
    <font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vertAlign val="subscript"/>
      <sz val="12"/>
      <name val="Arial"/>
      <family val="2"/>
    </font>
    <font>
      <sz val="12"/>
      <name val="Symbol"/>
      <family val="1"/>
      <charset val="2"/>
    </font>
    <font>
      <b/>
      <sz val="14"/>
      <name val="Arial"/>
      <family val="2"/>
    </font>
    <font>
      <sz val="10"/>
      <name val="Arial"/>
      <family val="2"/>
    </font>
    <font>
      <sz val="12"/>
      <color indexed="10"/>
      <name val="Arial"/>
      <family val="2"/>
    </font>
    <font>
      <sz val="12"/>
      <color indexed="22"/>
      <name val="Arial"/>
      <family val="2"/>
    </font>
    <font>
      <vertAlign val="superscript"/>
      <sz val="12"/>
      <name val="Arial"/>
      <family val="2"/>
    </font>
    <font>
      <sz val="8"/>
      <color indexed="22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sz val="12"/>
      <name val="Arial"/>
    </font>
    <font>
      <sz val="12"/>
      <color indexed="57"/>
      <name val="Arial"/>
      <family val="2"/>
    </font>
    <font>
      <b/>
      <sz val="12"/>
      <color indexed="10"/>
      <name val="Arial"/>
      <family val="2"/>
    </font>
    <font>
      <sz val="14"/>
      <name val="Arial"/>
      <family val="2"/>
    </font>
    <font>
      <vertAlign val="subscript"/>
      <sz val="14"/>
      <name val="Arial"/>
      <family val="2"/>
    </font>
    <font>
      <sz val="10"/>
      <color indexed="22"/>
      <name val="Arial"/>
      <family val="2"/>
    </font>
    <font>
      <vertAlign val="subscript"/>
      <sz val="12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ck">
        <color indexed="11"/>
      </left>
      <right style="thick">
        <color indexed="11"/>
      </right>
      <top style="thick">
        <color indexed="11"/>
      </top>
      <bottom style="thick">
        <color indexed="11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11"/>
      </left>
      <right/>
      <top style="thick">
        <color indexed="11"/>
      </top>
      <bottom style="thick">
        <color indexed="11"/>
      </bottom>
      <diagonal/>
    </border>
    <border>
      <left/>
      <right/>
      <top style="thick">
        <color indexed="11"/>
      </top>
      <bottom style="thick">
        <color indexed="11"/>
      </bottom>
      <diagonal/>
    </border>
    <border>
      <left/>
      <right style="thick">
        <color indexed="11"/>
      </right>
      <top style="thick">
        <color indexed="11"/>
      </top>
      <bottom style="thick">
        <color indexed="11"/>
      </bottom>
      <diagonal/>
    </border>
  </borders>
  <cellStyleXfs count="1">
    <xf numFmtId="0" fontId="0" fillId="0" borderId="0"/>
  </cellStyleXfs>
  <cellXfs count="86">
    <xf numFmtId="0" fontId="0" fillId="0" borderId="0" xfId="0"/>
    <xf numFmtId="164" fontId="0" fillId="0" borderId="0" xfId="0" applyNumberFormat="1"/>
    <xf numFmtId="0" fontId="1" fillId="2" borderId="0" xfId="0" applyFont="1" applyFill="1"/>
    <xf numFmtId="0" fontId="0" fillId="2" borderId="0" xfId="0" applyFill="1"/>
    <xf numFmtId="0" fontId="11" fillId="2" borderId="0" xfId="0" applyFont="1" applyFill="1"/>
    <xf numFmtId="0" fontId="3" fillId="2" borderId="0" xfId="0" applyFont="1" applyFill="1"/>
    <xf numFmtId="0" fontId="12" fillId="2" borderId="0" xfId="0" applyFont="1" applyFill="1"/>
    <xf numFmtId="0" fontId="14" fillId="2" borderId="0" xfId="0" applyFont="1" applyFill="1"/>
    <xf numFmtId="0" fontId="1" fillId="2" borderId="1" xfId="0" applyFont="1" applyFill="1" applyBorder="1" applyProtection="1">
      <protection locked="0"/>
    </xf>
    <xf numFmtId="0" fontId="1" fillId="2" borderId="0" xfId="0" applyFont="1" applyFill="1" applyAlignment="1">
      <alignment horizontal="center"/>
    </xf>
    <xf numFmtId="0" fontId="15" fillId="2" borderId="0" xfId="0" applyFont="1" applyFill="1"/>
    <xf numFmtId="0" fontId="1" fillId="2" borderId="0" xfId="0" applyFont="1" applyFill="1" applyAlignment="1">
      <alignment horizontal="right"/>
    </xf>
    <xf numFmtId="0" fontId="5" fillId="2" borderId="0" xfId="0" applyFont="1" applyFill="1"/>
    <xf numFmtId="0" fontId="14" fillId="2" borderId="0" xfId="0" quotePrefix="1" applyFont="1" applyFill="1"/>
    <xf numFmtId="0" fontId="14" fillId="2" borderId="0" xfId="0" applyFont="1" applyFill="1" applyAlignment="1">
      <alignment horizontal="right"/>
    </xf>
    <xf numFmtId="0" fontId="1" fillId="2" borderId="0" xfId="0" applyFont="1" applyFill="1" applyProtection="1">
      <protection locked="0"/>
    </xf>
    <xf numFmtId="0" fontId="6" fillId="2" borderId="0" xfId="0" applyFont="1" applyFill="1"/>
    <xf numFmtId="0" fontId="8" fillId="2" borderId="0" xfId="0" applyFont="1" applyFill="1"/>
    <xf numFmtId="165" fontId="0" fillId="2" borderId="2" xfId="0" applyNumberFormat="1" applyFill="1" applyBorder="1" applyProtection="1">
      <protection locked="0"/>
    </xf>
    <xf numFmtId="0" fontId="0" fillId="2" borderId="0" xfId="0" applyFill="1" applyAlignment="1">
      <alignment horizontal="right"/>
    </xf>
    <xf numFmtId="165" fontId="1" fillId="2" borderId="0" xfId="0" applyNumberFormat="1" applyFont="1" applyFill="1"/>
    <xf numFmtId="2" fontId="1" fillId="2" borderId="0" xfId="0" applyNumberFormat="1" applyFont="1" applyFill="1"/>
    <xf numFmtId="0" fontId="9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8" fillId="2" borderId="0" xfId="0" applyFont="1" applyFill="1" applyProtection="1">
      <protection hidden="1"/>
    </xf>
    <xf numFmtId="165" fontId="14" fillId="2" borderId="0" xfId="0" applyNumberFormat="1" applyFont="1" applyFill="1"/>
    <xf numFmtId="165" fontId="1" fillId="2" borderId="2" xfId="0" applyNumberFormat="1" applyFont="1" applyFill="1" applyBorder="1" applyProtection="1">
      <protection locked="0"/>
    </xf>
    <xf numFmtId="0" fontId="9" fillId="2" borderId="0" xfId="0" applyFont="1" applyFill="1"/>
    <xf numFmtId="164" fontId="1" fillId="2" borderId="0" xfId="0" applyNumberFormat="1" applyFont="1" applyFill="1"/>
    <xf numFmtId="2" fontId="0" fillId="2" borderId="0" xfId="0" applyNumberFormat="1" applyFill="1"/>
    <xf numFmtId="165" fontId="1" fillId="2" borderId="1" xfId="0" applyNumberFormat="1" applyFont="1" applyFill="1" applyBorder="1" applyProtection="1">
      <protection locked="0"/>
    </xf>
    <xf numFmtId="167" fontId="0" fillId="0" borderId="0" xfId="0" applyNumberFormat="1"/>
    <xf numFmtId="0" fontId="16" fillId="2" borderId="0" xfId="0" applyFont="1" applyFill="1" applyAlignment="1">
      <alignment horizontal="center"/>
    </xf>
    <xf numFmtId="0" fontId="2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2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166" fontId="1" fillId="2" borderId="0" xfId="0" applyNumberFormat="1" applyFont="1" applyFill="1"/>
    <xf numFmtId="167" fontId="1" fillId="2" borderId="0" xfId="0" applyNumberFormat="1" applyFont="1" applyFill="1"/>
    <xf numFmtId="165" fontId="1" fillId="2" borderId="0" xfId="0" applyNumberFormat="1" applyFont="1" applyFill="1" applyProtection="1">
      <protection hidden="1"/>
    </xf>
    <xf numFmtId="165" fontId="1" fillId="2" borderId="0" xfId="0" applyNumberFormat="1" applyFont="1" applyFill="1" applyAlignment="1">
      <alignment horizontal="right"/>
    </xf>
    <xf numFmtId="166" fontId="1" fillId="2" borderId="0" xfId="0" applyNumberFormat="1" applyFont="1" applyFill="1" applyProtection="1">
      <protection hidden="1"/>
    </xf>
    <xf numFmtId="166" fontId="14" fillId="2" borderId="0" xfId="0" applyNumberFormat="1" applyFont="1" applyFill="1"/>
    <xf numFmtId="166" fontId="1" fillId="2" borderId="0" xfId="0" applyNumberFormat="1" applyFont="1" applyFill="1" applyAlignment="1">
      <alignment horizontal="right"/>
    </xf>
    <xf numFmtId="166" fontId="1" fillId="2" borderId="2" xfId="0" applyNumberFormat="1" applyFont="1" applyFill="1" applyBorder="1" applyProtection="1">
      <protection locked="0"/>
    </xf>
    <xf numFmtId="168" fontId="7" fillId="2" borderId="0" xfId="0" applyNumberFormat="1" applyFont="1" applyFill="1"/>
    <xf numFmtId="168" fontId="1" fillId="2" borderId="0" xfId="0" applyNumberFormat="1" applyFont="1" applyFill="1"/>
    <xf numFmtId="0" fontId="7" fillId="2" borderId="0" xfId="0" applyFont="1" applyFill="1"/>
    <xf numFmtId="0" fontId="17" fillId="2" borderId="0" xfId="0" applyFont="1" applyFill="1" applyAlignment="1">
      <alignment horizontal="right"/>
    </xf>
    <xf numFmtId="0" fontId="17" fillId="2" borderId="0" xfId="0" applyFont="1" applyFill="1"/>
    <xf numFmtId="164" fontId="0" fillId="0" borderId="2" xfId="0" applyNumberFormat="1" applyBorder="1"/>
    <xf numFmtId="0" fontId="1" fillId="2" borderId="0" xfId="0" applyFont="1" applyFill="1" applyAlignment="1">
      <alignment horizontal="left"/>
    </xf>
    <xf numFmtId="11" fontId="1" fillId="2" borderId="0" xfId="0" applyNumberFormat="1" applyFont="1" applyFill="1"/>
    <xf numFmtId="165" fontId="1" fillId="2" borderId="0" xfId="0" applyNumberFormat="1" applyFont="1" applyFill="1" applyAlignment="1">
      <alignment horizontal="left"/>
    </xf>
    <xf numFmtId="165" fontId="1" fillId="2" borderId="0" xfId="0" applyNumberFormat="1" applyFont="1" applyFill="1" applyProtection="1">
      <protection locked="0"/>
    </xf>
    <xf numFmtId="0" fontId="1" fillId="2" borderId="6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1" fillId="2" borderId="12" xfId="0" applyFont="1" applyFill="1" applyBorder="1"/>
    <xf numFmtId="0" fontId="1" fillId="2" borderId="13" xfId="0" applyFont="1" applyFill="1" applyBorder="1"/>
    <xf numFmtId="0" fontId="19" fillId="2" borderId="0" xfId="0" applyFont="1" applyFill="1"/>
    <xf numFmtId="0" fontId="1" fillId="2" borderId="2" xfId="0" applyFont="1" applyFill="1" applyBorder="1" applyProtection="1">
      <protection locked="0"/>
    </xf>
    <xf numFmtId="165" fontId="14" fillId="2" borderId="2" xfId="0" applyNumberFormat="1" applyFont="1" applyFill="1" applyBorder="1" applyProtection="1"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14" xfId="0" applyFill="1" applyBorder="1" applyAlignment="1" applyProtection="1">
      <alignment horizontal="center"/>
      <protection locked="0"/>
    </xf>
    <xf numFmtId="0" fontId="0" fillId="2" borderId="15" xfId="0" applyFill="1" applyBorder="1" applyAlignment="1" applyProtection="1">
      <alignment horizontal="center"/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 applyAlignment="1" applyProtection="1">
      <alignment horizontal="center"/>
      <protection locked="0"/>
    </xf>
    <xf numFmtId="0" fontId="1" fillId="2" borderId="16" xfId="0" applyFont="1" applyFill="1" applyBorder="1" applyAlignment="1" applyProtection="1">
      <alignment horizontal="center"/>
      <protection locked="0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2" fillId="2" borderId="3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Função Evolvente</a:t>
            </a:r>
          </a:p>
        </c:rich>
      </c:tx>
      <c:layout>
        <c:manualLayout>
          <c:xMode val="edge"/>
          <c:yMode val="edge"/>
          <c:x val="0.31875990679853905"/>
          <c:y val="3.20161012347355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625485627379368"/>
          <c:y val="0.16949700653683525"/>
          <c:w val="0.78335767945261892"/>
          <c:h val="0.72318722789049705"/>
        </c:manualLayout>
      </c:layout>
      <c:scatterChart>
        <c:scatterStyle val="smoothMarker"/>
        <c:varyColors val="0"/>
        <c:ser>
          <c:idx val="0"/>
          <c:order val="0"/>
          <c:tx>
            <c:v>Função Evolvente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'[1]Tabela função evolvente'!$B$7:$B$50</c:f>
              <c:numCache>
                <c:formatCode>General</c:formatCode>
                <c:ptCount val="4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14.5</c:v>
                </c:pt>
                <c:pt idx="4">
                  <c:v>14.6</c:v>
                </c:pt>
                <c:pt idx="5">
                  <c:v>14.7</c:v>
                </c:pt>
                <c:pt idx="6">
                  <c:v>14.799999999999999</c:v>
                </c:pt>
                <c:pt idx="7">
                  <c:v>14.899999999999999</c:v>
                </c:pt>
                <c:pt idx="8">
                  <c:v>14.999999999999998</c:v>
                </c:pt>
                <c:pt idx="9">
                  <c:v>15.099999999999998</c:v>
                </c:pt>
                <c:pt idx="10">
                  <c:v>15.199999999999998</c:v>
                </c:pt>
                <c:pt idx="11">
                  <c:v>15.299999999999997</c:v>
                </c:pt>
                <c:pt idx="12">
                  <c:v>15.399999999999997</c:v>
                </c:pt>
                <c:pt idx="13">
                  <c:v>15.499999999999996</c:v>
                </c:pt>
                <c:pt idx="14">
                  <c:v>15.599999999999996</c:v>
                </c:pt>
                <c:pt idx="15">
                  <c:v>15.699999999999996</c:v>
                </c:pt>
                <c:pt idx="16">
                  <c:v>15.799999999999995</c:v>
                </c:pt>
                <c:pt idx="17">
                  <c:v>15.899999999999995</c:v>
                </c:pt>
                <c:pt idx="18">
                  <c:v>15.999999999999995</c:v>
                </c:pt>
                <c:pt idx="19">
                  <c:v>16.099999999999994</c:v>
                </c:pt>
                <c:pt idx="20">
                  <c:v>16.199999999999996</c:v>
                </c:pt>
                <c:pt idx="21">
                  <c:v>16.299999999999997</c:v>
                </c:pt>
                <c:pt idx="22">
                  <c:v>16.399999999999999</c:v>
                </c:pt>
                <c:pt idx="23">
                  <c:v>16.5</c:v>
                </c:pt>
                <c:pt idx="24">
                  <c:v>16.600000000000001</c:v>
                </c:pt>
                <c:pt idx="25">
                  <c:v>16.700000000000003</c:v>
                </c:pt>
                <c:pt idx="26">
                  <c:v>16.800000000000004</c:v>
                </c:pt>
                <c:pt idx="27">
                  <c:v>16.900000000000006</c:v>
                </c:pt>
                <c:pt idx="28">
                  <c:v>17.000000000000007</c:v>
                </c:pt>
                <c:pt idx="29">
                  <c:v>17.100000000000009</c:v>
                </c:pt>
                <c:pt idx="30">
                  <c:v>17.20000000000001</c:v>
                </c:pt>
                <c:pt idx="31">
                  <c:v>17.300000000000011</c:v>
                </c:pt>
                <c:pt idx="32">
                  <c:v>17.400000000000013</c:v>
                </c:pt>
                <c:pt idx="33">
                  <c:v>17.500000000000014</c:v>
                </c:pt>
                <c:pt idx="34">
                  <c:v>17.600000000000016</c:v>
                </c:pt>
                <c:pt idx="35">
                  <c:v>17.700000000000017</c:v>
                </c:pt>
                <c:pt idx="36">
                  <c:v>17.800000000000018</c:v>
                </c:pt>
                <c:pt idx="37">
                  <c:v>17.90000000000002</c:v>
                </c:pt>
                <c:pt idx="38">
                  <c:v>18.000000000000021</c:v>
                </c:pt>
                <c:pt idx="39">
                  <c:v>18.100000000000023</c:v>
                </c:pt>
                <c:pt idx="40">
                  <c:v>18.200000000000024</c:v>
                </c:pt>
                <c:pt idx="41">
                  <c:v>18.300000000000026</c:v>
                </c:pt>
                <c:pt idx="42">
                  <c:v>18.400000000000027</c:v>
                </c:pt>
                <c:pt idx="43">
                  <c:v>18.500000000000028</c:v>
                </c:pt>
              </c:numCache>
            </c:numRef>
          </c:xVal>
          <c:yVal>
            <c:numRef>
              <c:f>'[1]Tabela função evolvente'!$D$7:$D$50</c:f>
              <c:numCache>
                <c:formatCode>General</c:formatCode>
                <c:ptCount val="44"/>
                <c:pt idx="0">
                  <c:v>0</c:v>
                </c:pt>
                <c:pt idx="1">
                  <c:v>2.2220248819396216E-4</c:v>
                </c:pt>
                <c:pt idx="2">
                  <c:v>1.7940681984367213E-3</c:v>
                </c:pt>
                <c:pt idx="3">
                  <c:v>5.5448823978101469E-3</c:v>
                </c:pt>
                <c:pt idx="4">
                  <c:v>5.6624589555320792E-3</c:v>
                </c:pt>
                <c:pt idx="5">
                  <c:v>5.7817301413994326E-3</c:v>
                </c:pt>
                <c:pt idx="6">
                  <c:v>5.9027096442295646E-3</c:v>
                </c:pt>
                <c:pt idx="7">
                  <c:v>6.0254111987690373E-3</c:v>
                </c:pt>
                <c:pt idx="8">
                  <c:v>6.1498485861243846E-3</c:v>
                </c:pt>
                <c:pt idx="9">
                  <c:v>6.2760356341964862E-3</c:v>
                </c:pt>
                <c:pt idx="10">
                  <c:v>6.4039862181167195E-3</c:v>
                </c:pt>
                <c:pt idx="11">
                  <c:v>6.5337142606866627E-3</c:v>
                </c:pt>
                <c:pt idx="12">
                  <c:v>6.6652337328202971E-3</c:v>
                </c:pt>
                <c:pt idx="13">
                  <c:v>6.7985586539890952E-3</c:v>
                </c:pt>
                <c:pt idx="14">
                  <c:v>6.9337030926699961E-3</c:v>
                </c:pt>
                <c:pt idx="15">
                  <c:v>7.0706811667964331E-3</c:v>
                </c:pt>
                <c:pt idx="16">
                  <c:v>7.2095070442121933E-3</c:v>
                </c:pt>
                <c:pt idx="17">
                  <c:v>7.3501949431282743E-3</c:v>
                </c:pt>
                <c:pt idx="18">
                  <c:v>7.4927591325827381E-3</c:v>
                </c:pt>
                <c:pt idx="19">
                  <c:v>7.6372139329037303E-3</c:v>
                </c:pt>
                <c:pt idx="20">
                  <c:v>7.7835737161755514E-3</c:v>
                </c:pt>
                <c:pt idx="21">
                  <c:v>7.9318529067076704E-3</c:v>
                </c:pt>
                <c:pt idx="22">
                  <c:v>8.082065981507236E-3</c:v>
                </c:pt>
                <c:pt idx="23">
                  <c:v>8.2342274707543628E-3</c:v>
                </c:pt>
                <c:pt idx="24">
                  <c:v>8.3883519582811372E-3</c:v>
                </c:pt>
                <c:pt idx="25">
                  <c:v>8.5444540820532322E-3</c:v>
                </c:pt>
                <c:pt idx="26">
                  <c:v>8.7025485346555742E-3</c:v>
                </c:pt>
                <c:pt idx="27">
                  <c:v>8.8626500637806749E-3</c:v>
                </c:pt>
                <c:pt idx="28">
                  <c:v>9.0247734727209039E-3</c:v>
                </c:pt>
                <c:pt idx="29">
                  <c:v>9.188933620863482E-3</c:v>
                </c:pt>
                <c:pt idx="30">
                  <c:v>9.355145424189637E-3</c:v>
                </c:pt>
                <c:pt idx="31">
                  <c:v>9.5234238557767026E-3</c:v>
                </c:pt>
                <c:pt idx="32">
                  <c:v>9.6937839463041575E-3</c:v>
                </c:pt>
                <c:pt idx="33">
                  <c:v>9.8662407845627187E-3</c:v>
                </c:pt>
                <c:pt idx="34">
                  <c:v>1.0040809517967597E-2</c:v>
                </c:pt>
                <c:pt idx="35">
                  <c:v>1.0217505353074863E-2</c:v>
                </c:pt>
                <c:pt idx="36">
                  <c:v>1.0396343556101695E-2</c:v>
                </c:pt>
                <c:pt idx="37">
                  <c:v>1.0577339453450629E-2</c:v>
                </c:pt>
                <c:pt idx="38">
                  <c:v>1.0760508432237081E-2</c:v>
                </c:pt>
                <c:pt idx="39">
                  <c:v>1.0945865940820809E-2</c:v>
                </c:pt>
                <c:pt idx="40">
                  <c:v>1.1133427489341319E-2</c:v>
                </c:pt>
                <c:pt idx="41">
                  <c:v>1.1323208650257266E-2</c:v>
                </c:pt>
                <c:pt idx="42">
                  <c:v>1.15152250588893E-2</c:v>
                </c:pt>
                <c:pt idx="43">
                  <c:v>1.1709492413967348E-2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B55-477C-B646-1AA05EC0E6E6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'[1]Tabela função evolvente'!$J$7:$J$52</c:f>
              <c:numCache>
                <c:formatCode>General</c:formatCode>
                <c:ptCount val="46"/>
                <c:pt idx="0">
                  <c:v>23</c:v>
                </c:pt>
                <c:pt idx="1">
                  <c:v>23.1</c:v>
                </c:pt>
                <c:pt idx="2">
                  <c:v>23.200000000000003</c:v>
                </c:pt>
                <c:pt idx="3">
                  <c:v>23.300000000000004</c:v>
                </c:pt>
                <c:pt idx="4">
                  <c:v>23.400000000000006</c:v>
                </c:pt>
                <c:pt idx="5">
                  <c:v>23.500000000000007</c:v>
                </c:pt>
                <c:pt idx="6">
                  <c:v>23.600000000000009</c:v>
                </c:pt>
                <c:pt idx="7">
                  <c:v>23.70000000000001</c:v>
                </c:pt>
                <c:pt idx="8">
                  <c:v>23.800000000000011</c:v>
                </c:pt>
                <c:pt idx="9">
                  <c:v>23.900000000000013</c:v>
                </c:pt>
                <c:pt idx="10">
                  <c:v>24.000000000000014</c:v>
                </c:pt>
                <c:pt idx="11">
                  <c:v>24.100000000000016</c:v>
                </c:pt>
                <c:pt idx="12">
                  <c:v>24.200000000000017</c:v>
                </c:pt>
                <c:pt idx="13">
                  <c:v>24.300000000000018</c:v>
                </c:pt>
                <c:pt idx="14">
                  <c:v>24.40000000000002</c:v>
                </c:pt>
                <c:pt idx="15">
                  <c:v>24.500000000000021</c:v>
                </c:pt>
                <c:pt idx="16">
                  <c:v>24.600000000000023</c:v>
                </c:pt>
                <c:pt idx="17">
                  <c:v>24.700000000000024</c:v>
                </c:pt>
                <c:pt idx="18">
                  <c:v>24.800000000000026</c:v>
                </c:pt>
                <c:pt idx="19">
                  <c:v>24.900000000000027</c:v>
                </c:pt>
                <c:pt idx="20">
                  <c:v>25.000000000000028</c:v>
                </c:pt>
                <c:pt idx="21">
                  <c:v>25.10000000000003</c:v>
                </c:pt>
                <c:pt idx="22">
                  <c:v>25.200000000000031</c:v>
                </c:pt>
                <c:pt idx="23">
                  <c:v>25.300000000000033</c:v>
                </c:pt>
                <c:pt idx="24">
                  <c:v>25.400000000000034</c:v>
                </c:pt>
                <c:pt idx="25">
                  <c:v>25.500000000000036</c:v>
                </c:pt>
                <c:pt idx="26">
                  <c:v>25.600000000000037</c:v>
                </c:pt>
                <c:pt idx="27">
                  <c:v>25.700000000000038</c:v>
                </c:pt>
                <c:pt idx="28">
                  <c:v>25.80000000000004</c:v>
                </c:pt>
                <c:pt idx="29">
                  <c:v>25.900000000000041</c:v>
                </c:pt>
                <c:pt idx="30">
                  <c:v>26.000000000000043</c:v>
                </c:pt>
                <c:pt idx="31">
                  <c:v>26.100000000000044</c:v>
                </c:pt>
                <c:pt idx="32">
                  <c:v>26.200000000000045</c:v>
                </c:pt>
                <c:pt idx="33">
                  <c:v>26.300000000000047</c:v>
                </c:pt>
                <c:pt idx="34">
                  <c:v>26.400000000000048</c:v>
                </c:pt>
                <c:pt idx="35">
                  <c:v>26.50000000000005</c:v>
                </c:pt>
                <c:pt idx="36">
                  <c:v>26.600000000000051</c:v>
                </c:pt>
                <c:pt idx="37">
                  <c:v>26.700000000000053</c:v>
                </c:pt>
                <c:pt idx="38">
                  <c:v>26.800000000000054</c:v>
                </c:pt>
                <c:pt idx="39">
                  <c:v>26.900000000000055</c:v>
                </c:pt>
                <c:pt idx="40">
                  <c:v>27.000000000000057</c:v>
                </c:pt>
                <c:pt idx="41">
                  <c:v>27.100000000000058</c:v>
                </c:pt>
                <c:pt idx="42">
                  <c:v>27.20000000000006</c:v>
                </c:pt>
                <c:pt idx="43">
                  <c:v>27.300000000000061</c:v>
                </c:pt>
              </c:numCache>
            </c:numRef>
          </c:xVal>
          <c:yVal>
            <c:numRef>
              <c:f>'[1]Tabela função evolvente'!$L$7:$L$52</c:f>
              <c:numCache>
                <c:formatCode>General</c:formatCode>
                <c:ptCount val="46"/>
                <c:pt idx="0">
                  <c:v>2.3049257386691446E-2</c:v>
                </c:pt>
                <c:pt idx="1">
                  <c:v>2.3365260453480086E-2</c:v>
                </c:pt>
                <c:pt idx="2">
                  <c:v>2.3684334932422835E-2</c:v>
                </c:pt>
                <c:pt idx="3">
                  <c:v>2.4006500298650035E-2</c:v>
                </c:pt>
                <c:pt idx="4">
                  <c:v>2.433177612337184E-2</c:v>
                </c:pt>
                <c:pt idx="5">
                  <c:v>2.4660182074688286E-2</c:v>
                </c:pt>
                <c:pt idx="6">
                  <c:v>2.499173791840642E-2</c:v>
                </c:pt>
                <c:pt idx="7">
                  <c:v>2.5326463518864861E-2</c:v>
                </c:pt>
                <c:pt idx="8">
                  <c:v>2.5664378839764468E-2</c:v>
                </c:pt>
                <c:pt idx="9">
                  <c:v>2.600550394500678E-2</c:v>
                </c:pt>
                <c:pt idx="10">
                  <c:v>2.6349858999539566E-2</c:v>
                </c:pt>
                <c:pt idx="11">
                  <c:v>2.6697464270209192E-2</c:v>
                </c:pt>
                <c:pt idx="12">
                  <c:v>2.7048340126620662E-2</c:v>
                </c:pt>
                <c:pt idx="13">
                  <c:v>2.7402507042004975E-2</c:v>
                </c:pt>
                <c:pt idx="14">
                  <c:v>2.7759985594093872E-2</c:v>
                </c:pt>
                <c:pt idx="15">
                  <c:v>2.8120796466002518E-2</c:v>
                </c:pt>
                <c:pt idx="16">
                  <c:v>2.8484960447118957E-2</c:v>
                </c:pt>
                <c:pt idx="17">
                  <c:v>2.8852498434002505E-2</c:v>
                </c:pt>
                <c:pt idx="18">
                  <c:v>2.9223431431288915E-2</c:v>
                </c:pt>
                <c:pt idx="19">
                  <c:v>2.9597780552604092E-2</c:v>
                </c:pt>
                <c:pt idx="20">
                  <c:v>2.9975567021485239E-2</c:v>
                </c:pt>
                <c:pt idx="21">
                  <c:v>3.0356812172310843E-2</c:v>
                </c:pt>
                <c:pt idx="22">
                  <c:v>3.0741537451238143E-2</c:v>
                </c:pt>
                <c:pt idx="23">
                  <c:v>3.1129764417149153E-2</c:v>
                </c:pt>
                <c:pt idx="24">
                  <c:v>3.1521514742605006E-2</c:v>
                </c:pt>
                <c:pt idx="25">
                  <c:v>3.1916810214808744E-2</c:v>
                </c:pt>
                <c:pt idx="26">
                  <c:v>3.2315672736576595E-2</c:v>
                </c:pt>
                <c:pt idx="27">
                  <c:v>3.2718124327318132E-2</c:v>
                </c:pt>
                <c:pt idx="28">
                  <c:v>3.3124187124024651E-2</c:v>
                </c:pt>
                <c:pt idx="29">
                  <c:v>3.3533883382266982E-2</c:v>
                </c:pt>
                <c:pt idx="30">
                  <c:v>3.3947235477201687E-2</c:v>
                </c:pt>
                <c:pt idx="31">
                  <c:v>3.436426590458691E-2</c:v>
                </c:pt>
                <c:pt idx="32">
                  <c:v>3.4784997281806618E-2</c:v>
                </c:pt>
                <c:pt idx="33">
                  <c:v>3.5209452348904657E-2</c:v>
                </c:pt>
                <c:pt idx="34">
                  <c:v>3.5637653969627869E-2</c:v>
                </c:pt>
                <c:pt idx="35">
                  <c:v>3.60696251324788E-2</c:v>
                </c:pt>
                <c:pt idx="36">
                  <c:v>3.6505388951777906E-2</c:v>
                </c:pt>
                <c:pt idx="37">
                  <c:v>3.6944968668735256E-2</c:v>
                </c:pt>
                <c:pt idx="38">
                  <c:v>3.7388387652532329E-2</c:v>
                </c:pt>
                <c:pt idx="39">
                  <c:v>3.7835669401413252E-2</c:v>
                </c:pt>
                <c:pt idx="40">
                  <c:v>3.8286837543786645E-2</c:v>
                </c:pt>
                <c:pt idx="41">
                  <c:v>3.874191583933706E-2</c:v>
                </c:pt>
                <c:pt idx="42">
                  <c:v>3.9200928180146588E-2</c:v>
                </c:pt>
                <c:pt idx="43">
                  <c:v>3.9663898591827229E-2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B55-477C-B646-1AA05EC0E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468384"/>
        <c:axId val="1"/>
      </c:scatterChart>
      <c:valAx>
        <c:axId val="337468384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337468384"/>
        <c:crosses val="autoZero"/>
        <c:crossBetween val="midCat"/>
      </c:valAx>
      <c:spPr>
        <a:noFill/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6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emf"/><Relationship Id="rId21" Type="http://schemas.openxmlformats.org/officeDocument/2006/relationships/image" Target="../media/image21.emf"/><Relationship Id="rId42" Type="http://schemas.openxmlformats.org/officeDocument/2006/relationships/image" Target="../media/image42.emf"/><Relationship Id="rId63" Type="http://schemas.openxmlformats.org/officeDocument/2006/relationships/image" Target="../media/image63.emf"/><Relationship Id="rId84" Type="http://schemas.openxmlformats.org/officeDocument/2006/relationships/image" Target="../media/image84.emf"/><Relationship Id="rId138" Type="http://schemas.openxmlformats.org/officeDocument/2006/relationships/image" Target="../media/image138.emf"/><Relationship Id="rId159" Type="http://schemas.openxmlformats.org/officeDocument/2006/relationships/image" Target="../media/image159.emf"/><Relationship Id="rId170" Type="http://schemas.openxmlformats.org/officeDocument/2006/relationships/image" Target="../media/image170.emf"/><Relationship Id="rId107" Type="http://schemas.openxmlformats.org/officeDocument/2006/relationships/image" Target="../media/image107.emf"/><Relationship Id="rId11" Type="http://schemas.openxmlformats.org/officeDocument/2006/relationships/image" Target="../media/image11.emf"/><Relationship Id="rId32" Type="http://schemas.openxmlformats.org/officeDocument/2006/relationships/image" Target="../media/image32.emf"/><Relationship Id="rId53" Type="http://schemas.openxmlformats.org/officeDocument/2006/relationships/image" Target="../media/image53.emf"/><Relationship Id="rId74" Type="http://schemas.openxmlformats.org/officeDocument/2006/relationships/image" Target="../media/image74.emf"/><Relationship Id="rId128" Type="http://schemas.openxmlformats.org/officeDocument/2006/relationships/image" Target="../media/image128.emf"/><Relationship Id="rId149" Type="http://schemas.openxmlformats.org/officeDocument/2006/relationships/image" Target="../media/image149.emf"/><Relationship Id="rId5" Type="http://schemas.openxmlformats.org/officeDocument/2006/relationships/image" Target="../media/image5.emf"/><Relationship Id="rId95" Type="http://schemas.openxmlformats.org/officeDocument/2006/relationships/image" Target="../media/image95.emf"/><Relationship Id="rId160" Type="http://schemas.openxmlformats.org/officeDocument/2006/relationships/image" Target="../media/image160.emf"/><Relationship Id="rId22" Type="http://schemas.openxmlformats.org/officeDocument/2006/relationships/image" Target="../media/image22.emf"/><Relationship Id="rId43" Type="http://schemas.openxmlformats.org/officeDocument/2006/relationships/image" Target="../media/image43.emf"/><Relationship Id="rId64" Type="http://schemas.openxmlformats.org/officeDocument/2006/relationships/image" Target="../media/image64.emf"/><Relationship Id="rId118" Type="http://schemas.openxmlformats.org/officeDocument/2006/relationships/image" Target="../media/image118.emf"/><Relationship Id="rId139" Type="http://schemas.openxmlformats.org/officeDocument/2006/relationships/image" Target="../media/image139.emf"/><Relationship Id="rId85" Type="http://schemas.openxmlformats.org/officeDocument/2006/relationships/image" Target="../media/image85.emf"/><Relationship Id="rId150" Type="http://schemas.openxmlformats.org/officeDocument/2006/relationships/image" Target="../media/image150.emf"/><Relationship Id="rId171" Type="http://schemas.openxmlformats.org/officeDocument/2006/relationships/image" Target="../media/image171.emf"/><Relationship Id="rId12" Type="http://schemas.openxmlformats.org/officeDocument/2006/relationships/image" Target="../media/image12.emf"/><Relationship Id="rId33" Type="http://schemas.openxmlformats.org/officeDocument/2006/relationships/image" Target="../media/image33.emf"/><Relationship Id="rId108" Type="http://schemas.openxmlformats.org/officeDocument/2006/relationships/image" Target="../media/image108.emf"/><Relationship Id="rId129" Type="http://schemas.openxmlformats.org/officeDocument/2006/relationships/image" Target="../media/image129.emf"/><Relationship Id="rId54" Type="http://schemas.openxmlformats.org/officeDocument/2006/relationships/image" Target="../media/image54.emf"/><Relationship Id="rId75" Type="http://schemas.openxmlformats.org/officeDocument/2006/relationships/image" Target="../media/image75.emf"/><Relationship Id="rId96" Type="http://schemas.openxmlformats.org/officeDocument/2006/relationships/image" Target="../media/image96.emf"/><Relationship Id="rId140" Type="http://schemas.openxmlformats.org/officeDocument/2006/relationships/image" Target="../media/image140.emf"/><Relationship Id="rId161" Type="http://schemas.openxmlformats.org/officeDocument/2006/relationships/image" Target="../media/image16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49" Type="http://schemas.openxmlformats.org/officeDocument/2006/relationships/image" Target="../media/image49.emf"/><Relationship Id="rId114" Type="http://schemas.openxmlformats.org/officeDocument/2006/relationships/image" Target="../media/image114.emf"/><Relationship Id="rId119" Type="http://schemas.openxmlformats.org/officeDocument/2006/relationships/image" Target="../media/image119.emf"/><Relationship Id="rId44" Type="http://schemas.openxmlformats.org/officeDocument/2006/relationships/image" Target="../media/image44.emf"/><Relationship Id="rId60" Type="http://schemas.openxmlformats.org/officeDocument/2006/relationships/image" Target="../media/image60.emf"/><Relationship Id="rId65" Type="http://schemas.openxmlformats.org/officeDocument/2006/relationships/image" Target="../media/image65.emf"/><Relationship Id="rId81" Type="http://schemas.openxmlformats.org/officeDocument/2006/relationships/image" Target="../media/image81.emf"/><Relationship Id="rId86" Type="http://schemas.openxmlformats.org/officeDocument/2006/relationships/image" Target="../media/image86.emf"/><Relationship Id="rId130" Type="http://schemas.openxmlformats.org/officeDocument/2006/relationships/image" Target="../media/image130.emf"/><Relationship Id="rId135" Type="http://schemas.openxmlformats.org/officeDocument/2006/relationships/image" Target="../media/image135.emf"/><Relationship Id="rId151" Type="http://schemas.openxmlformats.org/officeDocument/2006/relationships/image" Target="../media/image151.emf"/><Relationship Id="rId156" Type="http://schemas.openxmlformats.org/officeDocument/2006/relationships/image" Target="../media/image156.emf"/><Relationship Id="rId172" Type="http://schemas.openxmlformats.org/officeDocument/2006/relationships/image" Target="../media/image172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9" Type="http://schemas.openxmlformats.org/officeDocument/2006/relationships/image" Target="../media/image39.emf"/><Relationship Id="rId109" Type="http://schemas.openxmlformats.org/officeDocument/2006/relationships/image" Target="../media/image109.emf"/><Relationship Id="rId34" Type="http://schemas.openxmlformats.org/officeDocument/2006/relationships/image" Target="../media/image34.emf"/><Relationship Id="rId50" Type="http://schemas.openxmlformats.org/officeDocument/2006/relationships/image" Target="../media/image50.emf"/><Relationship Id="rId55" Type="http://schemas.openxmlformats.org/officeDocument/2006/relationships/image" Target="../media/image55.emf"/><Relationship Id="rId76" Type="http://schemas.openxmlformats.org/officeDocument/2006/relationships/image" Target="../media/image76.emf"/><Relationship Id="rId97" Type="http://schemas.openxmlformats.org/officeDocument/2006/relationships/image" Target="../media/image97.emf"/><Relationship Id="rId104" Type="http://schemas.openxmlformats.org/officeDocument/2006/relationships/image" Target="../media/image104.emf"/><Relationship Id="rId120" Type="http://schemas.openxmlformats.org/officeDocument/2006/relationships/image" Target="../media/image120.emf"/><Relationship Id="rId125" Type="http://schemas.openxmlformats.org/officeDocument/2006/relationships/image" Target="../media/image125.emf"/><Relationship Id="rId141" Type="http://schemas.openxmlformats.org/officeDocument/2006/relationships/image" Target="../media/image141.emf"/><Relationship Id="rId146" Type="http://schemas.openxmlformats.org/officeDocument/2006/relationships/image" Target="../media/image146.emf"/><Relationship Id="rId167" Type="http://schemas.openxmlformats.org/officeDocument/2006/relationships/image" Target="../media/image167.emf"/><Relationship Id="rId7" Type="http://schemas.openxmlformats.org/officeDocument/2006/relationships/image" Target="../media/image7.emf"/><Relationship Id="rId71" Type="http://schemas.openxmlformats.org/officeDocument/2006/relationships/image" Target="../media/image71.emf"/><Relationship Id="rId92" Type="http://schemas.openxmlformats.org/officeDocument/2006/relationships/image" Target="../media/image92.emf"/><Relationship Id="rId162" Type="http://schemas.openxmlformats.org/officeDocument/2006/relationships/image" Target="../media/image162.emf"/><Relationship Id="rId2" Type="http://schemas.openxmlformats.org/officeDocument/2006/relationships/image" Target="../media/image2.emf"/><Relationship Id="rId29" Type="http://schemas.openxmlformats.org/officeDocument/2006/relationships/image" Target="../media/image29.emf"/><Relationship Id="rId24" Type="http://schemas.openxmlformats.org/officeDocument/2006/relationships/image" Target="../media/image24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66" Type="http://schemas.openxmlformats.org/officeDocument/2006/relationships/image" Target="../media/image66.emf"/><Relationship Id="rId87" Type="http://schemas.openxmlformats.org/officeDocument/2006/relationships/image" Target="../media/image87.emf"/><Relationship Id="rId110" Type="http://schemas.openxmlformats.org/officeDocument/2006/relationships/image" Target="../media/image110.emf"/><Relationship Id="rId115" Type="http://schemas.openxmlformats.org/officeDocument/2006/relationships/image" Target="../media/image115.emf"/><Relationship Id="rId131" Type="http://schemas.openxmlformats.org/officeDocument/2006/relationships/image" Target="../media/image131.emf"/><Relationship Id="rId136" Type="http://schemas.openxmlformats.org/officeDocument/2006/relationships/image" Target="../media/image136.emf"/><Relationship Id="rId157" Type="http://schemas.openxmlformats.org/officeDocument/2006/relationships/image" Target="../media/image157.emf"/><Relationship Id="rId61" Type="http://schemas.openxmlformats.org/officeDocument/2006/relationships/image" Target="../media/image61.emf"/><Relationship Id="rId82" Type="http://schemas.openxmlformats.org/officeDocument/2006/relationships/image" Target="../media/image82.emf"/><Relationship Id="rId152" Type="http://schemas.openxmlformats.org/officeDocument/2006/relationships/image" Target="../media/image152.emf"/><Relationship Id="rId173" Type="http://schemas.openxmlformats.org/officeDocument/2006/relationships/image" Target="../media/image173.emf"/><Relationship Id="rId19" Type="http://schemas.openxmlformats.org/officeDocument/2006/relationships/image" Target="../media/image19.emf"/><Relationship Id="rId14" Type="http://schemas.openxmlformats.org/officeDocument/2006/relationships/image" Target="../media/image14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56" Type="http://schemas.openxmlformats.org/officeDocument/2006/relationships/image" Target="../media/image56.emf"/><Relationship Id="rId77" Type="http://schemas.openxmlformats.org/officeDocument/2006/relationships/image" Target="../media/image77.emf"/><Relationship Id="rId100" Type="http://schemas.openxmlformats.org/officeDocument/2006/relationships/image" Target="../media/image100.emf"/><Relationship Id="rId105" Type="http://schemas.openxmlformats.org/officeDocument/2006/relationships/image" Target="../media/image105.emf"/><Relationship Id="rId126" Type="http://schemas.openxmlformats.org/officeDocument/2006/relationships/image" Target="../media/image126.emf"/><Relationship Id="rId147" Type="http://schemas.openxmlformats.org/officeDocument/2006/relationships/image" Target="../media/image147.emf"/><Relationship Id="rId168" Type="http://schemas.openxmlformats.org/officeDocument/2006/relationships/image" Target="../media/image168.emf"/><Relationship Id="rId8" Type="http://schemas.openxmlformats.org/officeDocument/2006/relationships/image" Target="../media/image8.emf"/><Relationship Id="rId51" Type="http://schemas.openxmlformats.org/officeDocument/2006/relationships/image" Target="../media/image51.emf"/><Relationship Id="rId72" Type="http://schemas.openxmlformats.org/officeDocument/2006/relationships/image" Target="../media/image72.emf"/><Relationship Id="rId93" Type="http://schemas.openxmlformats.org/officeDocument/2006/relationships/image" Target="../media/image93.emf"/><Relationship Id="rId98" Type="http://schemas.openxmlformats.org/officeDocument/2006/relationships/image" Target="../media/image98.emf"/><Relationship Id="rId121" Type="http://schemas.openxmlformats.org/officeDocument/2006/relationships/image" Target="../media/image121.emf"/><Relationship Id="rId142" Type="http://schemas.openxmlformats.org/officeDocument/2006/relationships/image" Target="../media/image142.emf"/><Relationship Id="rId163" Type="http://schemas.openxmlformats.org/officeDocument/2006/relationships/image" Target="../media/image163.emf"/><Relationship Id="rId3" Type="http://schemas.openxmlformats.org/officeDocument/2006/relationships/image" Target="../media/image3.emf"/><Relationship Id="rId25" Type="http://schemas.openxmlformats.org/officeDocument/2006/relationships/image" Target="../media/image25.emf"/><Relationship Id="rId46" Type="http://schemas.openxmlformats.org/officeDocument/2006/relationships/image" Target="../media/image46.emf"/><Relationship Id="rId67" Type="http://schemas.openxmlformats.org/officeDocument/2006/relationships/image" Target="../media/image67.emf"/><Relationship Id="rId116" Type="http://schemas.openxmlformats.org/officeDocument/2006/relationships/image" Target="../media/image116.emf"/><Relationship Id="rId137" Type="http://schemas.openxmlformats.org/officeDocument/2006/relationships/image" Target="../media/image137.emf"/><Relationship Id="rId158" Type="http://schemas.openxmlformats.org/officeDocument/2006/relationships/image" Target="../media/image158.emf"/><Relationship Id="rId20" Type="http://schemas.openxmlformats.org/officeDocument/2006/relationships/image" Target="../media/image20.emf"/><Relationship Id="rId41" Type="http://schemas.openxmlformats.org/officeDocument/2006/relationships/image" Target="../media/image41.emf"/><Relationship Id="rId62" Type="http://schemas.openxmlformats.org/officeDocument/2006/relationships/image" Target="../media/image62.emf"/><Relationship Id="rId83" Type="http://schemas.openxmlformats.org/officeDocument/2006/relationships/image" Target="../media/image83.emf"/><Relationship Id="rId88" Type="http://schemas.openxmlformats.org/officeDocument/2006/relationships/image" Target="../media/image88.emf"/><Relationship Id="rId111" Type="http://schemas.openxmlformats.org/officeDocument/2006/relationships/image" Target="../media/image111.emf"/><Relationship Id="rId132" Type="http://schemas.openxmlformats.org/officeDocument/2006/relationships/image" Target="../media/image132.emf"/><Relationship Id="rId153" Type="http://schemas.openxmlformats.org/officeDocument/2006/relationships/image" Target="../media/image153.emf"/><Relationship Id="rId174" Type="http://schemas.openxmlformats.org/officeDocument/2006/relationships/image" Target="../media/image174.emf"/><Relationship Id="rId15" Type="http://schemas.openxmlformats.org/officeDocument/2006/relationships/image" Target="../media/image15.emf"/><Relationship Id="rId36" Type="http://schemas.openxmlformats.org/officeDocument/2006/relationships/image" Target="../media/image36.emf"/><Relationship Id="rId57" Type="http://schemas.openxmlformats.org/officeDocument/2006/relationships/image" Target="../media/image57.emf"/><Relationship Id="rId106" Type="http://schemas.openxmlformats.org/officeDocument/2006/relationships/image" Target="../media/image106.emf"/><Relationship Id="rId127" Type="http://schemas.openxmlformats.org/officeDocument/2006/relationships/image" Target="../media/image127.emf"/><Relationship Id="rId10" Type="http://schemas.openxmlformats.org/officeDocument/2006/relationships/image" Target="../media/image10.emf"/><Relationship Id="rId31" Type="http://schemas.openxmlformats.org/officeDocument/2006/relationships/image" Target="../media/image31.emf"/><Relationship Id="rId52" Type="http://schemas.openxmlformats.org/officeDocument/2006/relationships/image" Target="../media/image52.emf"/><Relationship Id="rId73" Type="http://schemas.openxmlformats.org/officeDocument/2006/relationships/image" Target="../media/image73.emf"/><Relationship Id="rId78" Type="http://schemas.openxmlformats.org/officeDocument/2006/relationships/image" Target="../media/image78.emf"/><Relationship Id="rId94" Type="http://schemas.openxmlformats.org/officeDocument/2006/relationships/image" Target="../media/image94.emf"/><Relationship Id="rId99" Type="http://schemas.openxmlformats.org/officeDocument/2006/relationships/image" Target="../media/image99.emf"/><Relationship Id="rId101" Type="http://schemas.openxmlformats.org/officeDocument/2006/relationships/image" Target="../media/image101.emf"/><Relationship Id="rId122" Type="http://schemas.openxmlformats.org/officeDocument/2006/relationships/image" Target="../media/image122.emf"/><Relationship Id="rId143" Type="http://schemas.openxmlformats.org/officeDocument/2006/relationships/image" Target="../media/image143.emf"/><Relationship Id="rId148" Type="http://schemas.openxmlformats.org/officeDocument/2006/relationships/image" Target="../media/image148.emf"/><Relationship Id="rId164" Type="http://schemas.openxmlformats.org/officeDocument/2006/relationships/image" Target="../media/image164.emf"/><Relationship Id="rId169" Type="http://schemas.openxmlformats.org/officeDocument/2006/relationships/image" Target="../media/image16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26" Type="http://schemas.openxmlformats.org/officeDocument/2006/relationships/image" Target="../media/image26.emf"/><Relationship Id="rId47" Type="http://schemas.openxmlformats.org/officeDocument/2006/relationships/image" Target="../media/image47.emf"/><Relationship Id="rId68" Type="http://schemas.openxmlformats.org/officeDocument/2006/relationships/image" Target="../media/image68.emf"/><Relationship Id="rId89" Type="http://schemas.openxmlformats.org/officeDocument/2006/relationships/image" Target="../media/image89.emf"/><Relationship Id="rId112" Type="http://schemas.openxmlformats.org/officeDocument/2006/relationships/image" Target="../media/image112.emf"/><Relationship Id="rId133" Type="http://schemas.openxmlformats.org/officeDocument/2006/relationships/image" Target="../media/image133.emf"/><Relationship Id="rId154" Type="http://schemas.openxmlformats.org/officeDocument/2006/relationships/image" Target="../media/image154.emf"/><Relationship Id="rId175" Type="http://schemas.openxmlformats.org/officeDocument/2006/relationships/image" Target="../media/image175.emf"/><Relationship Id="rId16" Type="http://schemas.openxmlformats.org/officeDocument/2006/relationships/image" Target="../media/image16.emf"/><Relationship Id="rId37" Type="http://schemas.openxmlformats.org/officeDocument/2006/relationships/image" Target="../media/image37.emf"/><Relationship Id="rId58" Type="http://schemas.openxmlformats.org/officeDocument/2006/relationships/image" Target="../media/image58.emf"/><Relationship Id="rId79" Type="http://schemas.openxmlformats.org/officeDocument/2006/relationships/image" Target="../media/image79.emf"/><Relationship Id="rId102" Type="http://schemas.openxmlformats.org/officeDocument/2006/relationships/image" Target="../media/image102.emf"/><Relationship Id="rId123" Type="http://schemas.openxmlformats.org/officeDocument/2006/relationships/image" Target="../media/image123.emf"/><Relationship Id="rId144" Type="http://schemas.openxmlformats.org/officeDocument/2006/relationships/image" Target="../media/image144.emf"/><Relationship Id="rId90" Type="http://schemas.openxmlformats.org/officeDocument/2006/relationships/image" Target="../media/image90.emf"/><Relationship Id="rId165" Type="http://schemas.openxmlformats.org/officeDocument/2006/relationships/image" Target="../media/image165.emf"/><Relationship Id="rId27" Type="http://schemas.openxmlformats.org/officeDocument/2006/relationships/image" Target="../media/image27.emf"/><Relationship Id="rId48" Type="http://schemas.openxmlformats.org/officeDocument/2006/relationships/image" Target="../media/image48.emf"/><Relationship Id="rId69" Type="http://schemas.openxmlformats.org/officeDocument/2006/relationships/image" Target="../media/image69.emf"/><Relationship Id="rId113" Type="http://schemas.openxmlformats.org/officeDocument/2006/relationships/image" Target="../media/image113.emf"/><Relationship Id="rId134" Type="http://schemas.openxmlformats.org/officeDocument/2006/relationships/image" Target="../media/image134.emf"/><Relationship Id="rId80" Type="http://schemas.openxmlformats.org/officeDocument/2006/relationships/image" Target="../media/image80.emf"/><Relationship Id="rId155" Type="http://schemas.openxmlformats.org/officeDocument/2006/relationships/image" Target="../media/image155.emf"/><Relationship Id="rId17" Type="http://schemas.openxmlformats.org/officeDocument/2006/relationships/image" Target="../media/image17.emf"/><Relationship Id="rId38" Type="http://schemas.openxmlformats.org/officeDocument/2006/relationships/image" Target="../media/image38.emf"/><Relationship Id="rId59" Type="http://schemas.openxmlformats.org/officeDocument/2006/relationships/image" Target="../media/image59.emf"/><Relationship Id="rId103" Type="http://schemas.openxmlformats.org/officeDocument/2006/relationships/image" Target="../media/image103.emf"/><Relationship Id="rId124" Type="http://schemas.openxmlformats.org/officeDocument/2006/relationships/image" Target="../media/image124.emf"/><Relationship Id="rId70" Type="http://schemas.openxmlformats.org/officeDocument/2006/relationships/image" Target="../media/image70.emf"/><Relationship Id="rId91" Type="http://schemas.openxmlformats.org/officeDocument/2006/relationships/image" Target="../media/image91.emf"/><Relationship Id="rId145" Type="http://schemas.openxmlformats.org/officeDocument/2006/relationships/image" Target="../media/image145.emf"/><Relationship Id="rId166" Type="http://schemas.openxmlformats.org/officeDocument/2006/relationships/image" Target="../media/image166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79.emf"/><Relationship Id="rId2" Type="http://schemas.openxmlformats.org/officeDocument/2006/relationships/image" Target="../media/image178.emf"/><Relationship Id="rId1" Type="http://schemas.openxmlformats.org/officeDocument/2006/relationships/image" Target="../media/image177.emf"/><Relationship Id="rId4" Type="http://schemas.openxmlformats.org/officeDocument/2006/relationships/image" Target="../media/image180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7</xdr:row>
          <xdr:rowOff>160020</xdr:rowOff>
        </xdr:from>
        <xdr:to>
          <xdr:col>4</xdr:col>
          <xdr:colOff>419100</xdr:colOff>
          <xdr:row>9</xdr:row>
          <xdr:rowOff>83820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22860</xdr:colOff>
      <xdr:row>10</xdr:row>
      <xdr:rowOff>38100</xdr:rowOff>
    </xdr:from>
    <xdr:to>
      <xdr:col>4</xdr:col>
      <xdr:colOff>274320</xdr:colOff>
      <xdr:row>10</xdr:row>
      <xdr:rowOff>167640</xdr:rowOff>
    </xdr:to>
    <xdr:sp macro="" textlink="">
      <xdr:nvSpPr>
        <xdr:cNvPr id="4098" name="Object 2" hidden="1">
          <a:extLst>
            <a:ext uri="{63B3BB69-23CF-44E3-9099-C40C66FF867C}">
              <a14:compatExt xmlns:a14="http://schemas.microsoft.com/office/drawing/2010/main" spid="_x0000_s4098"/>
            </a:ext>
            <a:ext uri="{FF2B5EF4-FFF2-40B4-BE49-F238E27FC236}">
              <a16:creationId xmlns:a16="http://schemas.microsoft.com/office/drawing/2014/main" id="{00000000-0008-0000-0000-0000021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9966" mc:Ignorable="a14" a14:legacySpreadsheetColorIndex="57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274320</xdr:colOff>
          <xdr:row>66</xdr:row>
          <xdr:rowOff>76200</xdr:rowOff>
        </xdr:from>
        <xdr:to>
          <xdr:col>7</xdr:col>
          <xdr:colOff>30480</xdr:colOff>
          <xdr:row>69</xdr:row>
          <xdr:rowOff>7620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84</xdr:row>
          <xdr:rowOff>38100</xdr:rowOff>
        </xdr:from>
        <xdr:to>
          <xdr:col>3</xdr:col>
          <xdr:colOff>403860</xdr:colOff>
          <xdr:row>86</xdr:row>
          <xdr:rowOff>99060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640080</xdr:colOff>
          <xdr:row>89</xdr:row>
          <xdr:rowOff>144780</xdr:rowOff>
        </xdr:from>
        <xdr:to>
          <xdr:col>4</xdr:col>
          <xdr:colOff>38100</xdr:colOff>
          <xdr:row>91</xdr:row>
          <xdr:rowOff>76200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640080</xdr:colOff>
          <xdr:row>94</xdr:row>
          <xdr:rowOff>121920</xdr:rowOff>
        </xdr:from>
        <xdr:to>
          <xdr:col>4</xdr:col>
          <xdr:colOff>45720</xdr:colOff>
          <xdr:row>96</xdr:row>
          <xdr:rowOff>7620</xdr:rowOff>
        </xdr:to>
        <xdr:sp macro="" textlink="">
          <xdr:nvSpPr>
            <xdr:cNvPr id="4102" name="Object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7620</xdr:colOff>
      <xdr:row>8</xdr:row>
      <xdr:rowOff>83820</xdr:rowOff>
    </xdr:from>
    <xdr:to>
      <xdr:col>6</xdr:col>
      <xdr:colOff>693420</xdr:colOff>
      <xdr:row>8</xdr:row>
      <xdr:rowOff>137160</xdr:rowOff>
    </xdr:to>
    <xdr:sp macro="" textlink="">
      <xdr:nvSpPr>
        <xdr:cNvPr id="4103" name="Line 7">
          <a:extLst>
            <a:ext uri="{FF2B5EF4-FFF2-40B4-BE49-F238E27FC236}">
              <a16:creationId xmlns:a16="http://schemas.microsoft.com/office/drawing/2014/main" id="{00000000-0008-0000-0000-000007100000}"/>
            </a:ext>
          </a:extLst>
        </xdr:cNvPr>
        <xdr:cNvSpPr>
          <a:spLocks noChangeShapeType="1"/>
        </xdr:cNvSpPr>
      </xdr:nvSpPr>
      <xdr:spPr bwMode="auto">
        <a:xfrm flipH="1" flipV="1">
          <a:off x="4328160" y="1859280"/>
          <a:ext cx="685800" cy="5334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22860</xdr:colOff>
          <xdr:row>236</xdr:row>
          <xdr:rowOff>121920</xdr:rowOff>
        </xdr:from>
        <xdr:to>
          <xdr:col>7</xdr:col>
          <xdr:colOff>129540</xdr:colOff>
          <xdr:row>240</xdr:row>
          <xdr:rowOff>121920</xdr:rowOff>
        </xdr:to>
        <xdr:sp macro="" textlink="">
          <xdr:nvSpPr>
            <xdr:cNvPr id="4104" name="Object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358140</xdr:colOff>
          <xdr:row>244</xdr:row>
          <xdr:rowOff>45720</xdr:rowOff>
        </xdr:from>
        <xdr:to>
          <xdr:col>7</xdr:col>
          <xdr:colOff>0</xdr:colOff>
          <xdr:row>247</xdr:row>
          <xdr:rowOff>45720</xdr:rowOff>
        </xdr:to>
        <xdr:sp macro="" textlink="">
          <xdr:nvSpPr>
            <xdr:cNvPr id="4105" name="Object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746760</xdr:colOff>
      <xdr:row>294</xdr:row>
      <xdr:rowOff>0</xdr:rowOff>
    </xdr:from>
    <xdr:to>
      <xdr:col>7</xdr:col>
      <xdr:colOff>723900</xdr:colOff>
      <xdr:row>294</xdr:row>
      <xdr:rowOff>0</xdr:rowOff>
    </xdr:to>
    <xdr:sp macro="" textlink="">
      <xdr:nvSpPr>
        <xdr:cNvPr id="4106" name="Rectangle 10">
          <a:extLst>
            <a:ext uri="{FF2B5EF4-FFF2-40B4-BE49-F238E27FC236}">
              <a16:creationId xmlns:a16="http://schemas.microsoft.com/office/drawing/2014/main" id="{00000000-0008-0000-0000-00000A100000}"/>
            </a:ext>
          </a:extLst>
        </xdr:cNvPr>
        <xdr:cNvSpPr>
          <a:spLocks noChangeArrowheads="1"/>
        </xdr:cNvSpPr>
      </xdr:nvSpPr>
      <xdr:spPr bwMode="auto">
        <a:xfrm>
          <a:off x="4236720" y="58498740"/>
          <a:ext cx="1531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769620</xdr:colOff>
          <xdr:row>83</xdr:row>
          <xdr:rowOff>160020</xdr:rowOff>
        </xdr:from>
        <xdr:to>
          <xdr:col>6</xdr:col>
          <xdr:colOff>662940</xdr:colOff>
          <xdr:row>85</xdr:row>
          <xdr:rowOff>106680</xdr:rowOff>
        </xdr:to>
        <xdr:sp macro="" textlink="">
          <xdr:nvSpPr>
            <xdr:cNvPr id="4107" name="Object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769620</xdr:colOff>
          <xdr:row>85</xdr:row>
          <xdr:rowOff>121920</xdr:rowOff>
        </xdr:from>
        <xdr:to>
          <xdr:col>6</xdr:col>
          <xdr:colOff>662940</xdr:colOff>
          <xdr:row>87</xdr:row>
          <xdr:rowOff>83820</xdr:rowOff>
        </xdr:to>
        <xdr:sp macro="" textlink="">
          <xdr:nvSpPr>
            <xdr:cNvPr id="4108" name="Object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167640</xdr:rowOff>
        </xdr:from>
        <xdr:to>
          <xdr:col>6</xdr:col>
          <xdr:colOff>632460</xdr:colOff>
          <xdr:row>90</xdr:row>
          <xdr:rowOff>76200</xdr:rowOff>
        </xdr:to>
        <xdr:sp macro="" textlink="">
          <xdr:nvSpPr>
            <xdr:cNvPr id="4109" name="Object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0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807720</xdr:colOff>
          <xdr:row>90</xdr:row>
          <xdr:rowOff>114300</xdr:rowOff>
        </xdr:from>
        <xdr:to>
          <xdr:col>6</xdr:col>
          <xdr:colOff>655320</xdr:colOff>
          <xdr:row>92</xdr:row>
          <xdr:rowOff>30480</xdr:rowOff>
        </xdr:to>
        <xdr:sp macro="" textlink="">
          <xdr:nvSpPr>
            <xdr:cNvPr id="4110" name="Object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0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93</xdr:row>
          <xdr:rowOff>129540</xdr:rowOff>
        </xdr:from>
        <xdr:to>
          <xdr:col>6</xdr:col>
          <xdr:colOff>655320</xdr:colOff>
          <xdr:row>95</xdr:row>
          <xdr:rowOff>60960</xdr:rowOff>
        </xdr:to>
        <xdr:sp macro="" textlink="">
          <xdr:nvSpPr>
            <xdr:cNvPr id="4111" name="Object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0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96</xdr:row>
          <xdr:rowOff>160020</xdr:rowOff>
        </xdr:from>
        <xdr:to>
          <xdr:col>4</xdr:col>
          <xdr:colOff>533400</xdr:colOff>
          <xdr:row>96</xdr:row>
          <xdr:rowOff>160020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0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251460</xdr:colOff>
          <xdr:row>70</xdr:row>
          <xdr:rowOff>22860</xdr:rowOff>
        </xdr:from>
        <xdr:to>
          <xdr:col>7</xdr:col>
          <xdr:colOff>45720</xdr:colOff>
          <xdr:row>71</xdr:row>
          <xdr:rowOff>68580</xdr:rowOff>
        </xdr:to>
        <xdr:sp macro="" textlink="">
          <xdr:nvSpPr>
            <xdr:cNvPr id="4113" name="Object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0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64</xdr:row>
          <xdr:rowOff>0</xdr:rowOff>
        </xdr:from>
        <xdr:to>
          <xdr:col>6</xdr:col>
          <xdr:colOff>541020</xdr:colOff>
          <xdr:row>65</xdr:row>
          <xdr:rowOff>7620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0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9</xdr:col>
      <xdr:colOff>0</xdr:colOff>
      <xdr:row>359</xdr:row>
      <xdr:rowOff>0</xdr:rowOff>
    </xdr:from>
    <xdr:ext cx="76200" cy="198120"/>
    <xdr:sp macro="" textlink="">
      <xdr:nvSpPr>
        <xdr:cNvPr id="4116" name="Text Box 20">
          <a:extLst>
            <a:ext uri="{FF2B5EF4-FFF2-40B4-BE49-F238E27FC236}">
              <a16:creationId xmlns:a16="http://schemas.microsoft.com/office/drawing/2014/main" id="{00000000-0008-0000-0000-000014100000}"/>
            </a:ext>
          </a:extLst>
        </xdr:cNvPr>
        <xdr:cNvSpPr txBox="1">
          <a:spLocks noChangeArrowheads="1"/>
        </xdr:cNvSpPr>
      </xdr:nvSpPr>
      <xdr:spPr bwMode="auto">
        <a:xfrm>
          <a:off x="6553200" y="71064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61</xdr:row>
          <xdr:rowOff>60960</xdr:rowOff>
        </xdr:from>
        <xdr:to>
          <xdr:col>3</xdr:col>
          <xdr:colOff>632460</xdr:colOff>
          <xdr:row>63</xdr:row>
          <xdr:rowOff>76200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0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</xdr:colOff>
          <xdr:row>63</xdr:row>
          <xdr:rowOff>160020</xdr:rowOff>
        </xdr:from>
        <xdr:to>
          <xdr:col>2</xdr:col>
          <xdr:colOff>708660</xdr:colOff>
          <xdr:row>65</xdr:row>
          <xdr:rowOff>68580</xdr:rowOff>
        </xdr:to>
        <xdr:sp macro="" textlink="">
          <xdr:nvSpPr>
            <xdr:cNvPr id="4118" name="Object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0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312420</xdr:colOff>
          <xdr:row>241</xdr:row>
          <xdr:rowOff>76200</xdr:rowOff>
        </xdr:from>
        <xdr:to>
          <xdr:col>7</xdr:col>
          <xdr:colOff>7620</xdr:colOff>
          <xdr:row>243</xdr:row>
          <xdr:rowOff>167640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0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251460</xdr:colOff>
          <xdr:row>262</xdr:row>
          <xdr:rowOff>152400</xdr:rowOff>
        </xdr:from>
        <xdr:to>
          <xdr:col>1</xdr:col>
          <xdr:colOff>0</xdr:colOff>
          <xdr:row>264</xdr:row>
          <xdr:rowOff>152400</xdr:rowOff>
        </xdr:to>
        <xdr:sp macro="" textlink="">
          <xdr:nvSpPr>
            <xdr:cNvPr id="4120" name="Object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0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267</xdr:row>
          <xdr:rowOff>99060</xdr:rowOff>
        </xdr:from>
        <xdr:to>
          <xdr:col>0</xdr:col>
          <xdr:colOff>586740</xdr:colOff>
          <xdr:row>269</xdr:row>
          <xdr:rowOff>99060</xdr:rowOff>
        </xdr:to>
        <xdr:sp macro="" textlink="">
          <xdr:nvSpPr>
            <xdr:cNvPr id="4121" name="Object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0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480060</xdr:colOff>
          <xdr:row>275</xdr:row>
          <xdr:rowOff>68580</xdr:rowOff>
        </xdr:from>
        <xdr:to>
          <xdr:col>5</xdr:col>
          <xdr:colOff>358140</xdr:colOff>
          <xdr:row>277</xdr:row>
          <xdr:rowOff>160020</xdr:rowOff>
        </xdr:to>
        <xdr:sp macro="" textlink="">
          <xdr:nvSpPr>
            <xdr:cNvPr id="4122" name="Object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0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278</xdr:row>
          <xdr:rowOff>182880</xdr:rowOff>
        </xdr:from>
        <xdr:to>
          <xdr:col>0</xdr:col>
          <xdr:colOff>518160</xdr:colOff>
          <xdr:row>280</xdr:row>
          <xdr:rowOff>45720</xdr:rowOff>
        </xdr:to>
        <xdr:sp macro="" textlink="">
          <xdr:nvSpPr>
            <xdr:cNvPr id="4123" name="Object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0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50</xdr:row>
          <xdr:rowOff>106680</xdr:rowOff>
        </xdr:from>
        <xdr:to>
          <xdr:col>4</xdr:col>
          <xdr:colOff>22860</xdr:colOff>
          <xdr:row>52</xdr:row>
          <xdr:rowOff>182880</xdr:rowOff>
        </xdr:to>
        <xdr:sp macro="" textlink="">
          <xdr:nvSpPr>
            <xdr:cNvPr id="4124" name="Object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0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617220</xdr:colOff>
      <xdr:row>49</xdr:row>
      <xdr:rowOff>68580</xdr:rowOff>
    </xdr:from>
    <xdr:to>
      <xdr:col>7</xdr:col>
      <xdr:colOff>160020</xdr:colOff>
      <xdr:row>50</xdr:row>
      <xdr:rowOff>152400</xdr:rowOff>
    </xdr:to>
    <xdr:sp macro="" textlink="">
      <xdr:nvSpPr>
        <xdr:cNvPr id="4126" name="Line 30">
          <a:extLst>
            <a:ext uri="{FF2B5EF4-FFF2-40B4-BE49-F238E27FC236}">
              <a16:creationId xmlns:a16="http://schemas.microsoft.com/office/drawing/2014/main" id="{00000000-0008-0000-0000-00001E100000}"/>
            </a:ext>
          </a:extLst>
        </xdr:cNvPr>
        <xdr:cNvSpPr>
          <a:spLocks noChangeShapeType="1"/>
        </xdr:cNvSpPr>
      </xdr:nvSpPr>
      <xdr:spPr bwMode="auto">
        <a:xfrm>
          <a:off x="4937760" y="10523220"/>
          <a:ext cx="266700" cy="27432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373380</xdr:colOff>
          <xdr:row>56</xdr:row>
          <xdr:rowOff>68580</xdr:rowOff>
        </xdr:from>
        <xdr:to>
          <xdr:col>6</xdr:col>
          <xdr:colOff>335280</xdr:colOff>
          <xdr:row>59</xdr:row>
          <xdr:rowOff>38100</xdr:rowOff>
        </xdr:to>
        <xdr:sp macro="" textlink="">
          <xdr:nvSpPr>
            <xdr:cNvPr id="4127" name="Object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0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74</xdr:row>
          <xdr:rowOff>152400</xdr:rowOff>
        </xdr:from>
        <xdr:to>
          <xdr:col>4</xdr:col>
          <xdr:colOff>76200</xdr:colOff>
          <xdr:row>76</xdr:row>
          <xdr:rowOff>83820</xdr:rowOff>
        </xdr:to>
        <xdr:sp macro="" textlink="">
          <xdr:nvSpPr>
            <xdr:cNvPr id="4128" name="Object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0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274320</xdr:colOff>
          <xdr:row>75</xdr:row>
          <xdr:rowOff>22860</xdr:rowOff>
        </xdr:from>
        <xdr:to>
          <xdr:col>7</xdr:col>
          <xdr:colOff>38100</xdr:colOff>
          <xdr:row>76</xdr:row>
          <xdr:rowOff>83820</xdr:rowOff>
        </xdr:to>
        <xdr:sp macro="" textlink="">
          <xdr:nvSpPr>
            <xdr:cNvPr id="4129" name="Object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0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731520</xdr:colOff>
          <xdr:row>278</xdr:row>
          <xdr:rowOff>190500</xdr:rowOff>
        </xdr:from>
        <xdr:to>
          <xdr:col>6</xdr:col>
          <xdr:colOff>495300</xdr:colOff>
          <xdr:row>280</xdr:row>
          <xdr:rowOff>76200</xdr:rowOff>
        </xdr:to>
        <xdr:sp macro="" textlink="">
          <xdr:nvSpPr>
            <xdr:cNvPr id="4130" name="Object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0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746760</xdr:colOff>
          <xdr:row>280</xdr:row>
          <xdr:rowOff>152400</xdr:rowOff>
        </xdr:from>
        <xdr:to>
          <xdr:col>6</xdr:col>
          <xdr:colOff>495300</xdr:colOff>
          <xdr:row>282</xdr:row>
          <xdr:rowOff>114300</xdr:rowOff>
        </xdr:to>
        <xdr:sp macro="" textlink="">
          <xdr:nvSpPr>
            <xdr:cNvPr id="4131" name="Object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0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283</xdr:row>
          <xdr:rowOff>0</xdr:rowOff>
        </xdr:from>
        <xdr:to>
          <xdr:col>0</xdr:col>
          <xdr:colOff>518160</xdr:colOff>
          <xdr:row>284</xdr:row>
          <xdr:rowOff>99060</xdr:rowOff>
        </xdr:to>
        <xdr:sp macro="" textlink="">
          <xdr:nvSpPr>
            <xdr:cNvPr id="4132" name="Object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0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685800</xdr:colOff>
          <xdr:row>69</xdr:row>
          <xdr:rowOff>68580</xdr:rowOff>
        </xdr:from>
        <xdr:to>
          <xdr:col>5</xdr:col>
          <xdr:colOff>220980</xdr:colOff>
          <xdr:row>71</xdr:row>
          <xdr:rowOff>182880</xdr:rowOff>
        </xdr:to>
        <xdr:sp macro="" textlink="">
          <xdr:nvSpPr>
            <xdr:cNvPr id="4133" name="Object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0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96</xdr:row>
          <xdr:rowOff>0</xdr:rowOff>
        </xdr:from>
        <xdr:to>
          <xdr:col>6</xdr:col>
          <xdr:colOff>624840</xdr:colOff>
          <xdr:row>97</xdr:row>
          <xdr:rowOff>106680</xdr:rowOff>
        </xdr:to>
        <xdr:sp macro="" textlink="">
          <xdr:nvSpPr>
            <xdr:cNvPr id="4134" name="Object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0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103</xdr:row>
          <xdr:rowOff>30480</xdr:rowOff>
        </xdr:from>
        <xdr:to>
          <xdr:col>3</xdr:col>
          <xdr:colOff>45720</xdr:colOff>
          <xdr:row>106</xdr:row>
          <xdr:rowOff>0</xdr:rowOff>
        </xdr:to>
        <xdr:sp macro="" textlink="">
          <xdr:nvSpPr>
            <xdr:cNvPr id="4136" name="Object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0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91440</xdr:colOff>
          <xdr:row>103</xdr:row>
          <xdr:rowOff>190500</xdr:rowOff>
        </xdr:from>
        <xdr:to>
          <xdr:col>6</xdr:col>
          <xdr:colOff>525780</xdr:colOff>
          <xdr:row>105</xdr:row>
          <xdr:rowOff>0</xdr:rowOff>
        </xdr:to>
        <xdr:sp macro="" textlink="">
          <xdr:nvSpPr>
            <xdr:cNvPr id="4137" name="Object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0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563880</xdr:colOff>
          <xdr:row>116</xdr:row>
          <xdr:rowOff>76200</xdr:rowOff>
        </xdr:from>
        <xdr:to>
          <xdr:col>7</xdr:col>
          <xdr:colOff>167640</xdr:colOff>
          <xdr:row>118</xdr:row>
          <xdr:rowOff>152400</xdr:rowOff>
        </xdr:to>
        <xdr:sp macro="" textlink="">
          <xdr:nvSpPr>
            <xdr:cNvPr id="4138" name="Object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0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120</xdr:row>
          <xdr:rowOff>152400</xdr:rowOff>
        </xdr:from>
        <xdr:to>
          <xdr:col>4</xdr:col>
          <xdr:colOff>274320</xdr:colOff>
          <xdr:row>123</xdr:row>
          <xdr:rowOff>144780</xdr:rowOff>
        </xdr:to>
        <xdr:sp macro="" textlink="">
          <xdr:nvSpPr>
            <xdr:cNvPr id="4139" name="Object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0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120</xdr:row>
          <xdr:rowOff>160020</xdr:rowOff>
        </xdr:from>
        <xdr:to>
          <xdr:col>7</xdr:col>
          <xdr:colOff>213360</xdr:colOff>
          <xdr:row>122</xdr:row>
          <xdr:rowOff>106680</xdr:rowOff>
        </xdr:to>
        <xdr:sp macro="" textlink="">
          <xdr:nvSpPr>
            <xdr:cNvPr id="4140" name="Object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0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175260</xdr:colOff>
          <xdr:row>122</xdr:row>
          <xdr:rowOff>160020</xdr:rowOff>
        </xdr:from>
        <xdr:to>
          <xdr:col>7</xdr:col>
          <xdr:colOff>213360</xdr:colOff>
          <xdr:row>124</xdr:row>
          <xdr:rowOff>106680</xdr:rowOff>
        </xdr:to>
        <xdr:sp macro="" textlink="">
          <xdr:nvSpPr>
            <xdr:cNvPr id="4141" name="Object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0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441960</xdr:colOff>
          <xdr:row>150</xdr:row>
          <xdr:rowOff>121920</xdr:rowOff>
        </xdr:from>
        <xdr:to>
          <xdr:col>7</xdr:col>
          <xdr:colOff>289560</xdr:colOff>
          <xdr:row>152</xdr:row>
          <xdr:rowOff>144780</xdr:rowOff>
        </xdr:to>
        <xdr:sp macro="" textlink="">
          <xdr:nvSpPr>
            <xdr:cNvPr id="4142" name="Object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0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129540</xdr:colOff>
          <xdr:row>157</xdr:row>
          <xdr:rowOff>91440</xdr:rowOff>
        </xdr:from>
        <xdr:to>
          <xdr:col>4</xdr:col>
          <xdr:colOff>167640</xdr:colOff>
          <xdr:row>159</xdr:row>
          <xdr:rowOff>121920</xdr:rowOff>
        </xdr:to>
        <xdr:sp macro="" textlink="">
          <xdr:nvSpPr>
            <xdr:cNvPr id="4143" name="Object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0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472440</xdr:colOff>
          <xdr:row>157</xdr:row>
          <xdr:rowOff>121920</xdr:rowOff>
        </xdr:from>
        <xdr:to>
          <xdr:col>9</xdr:col>
          <xdr:colOff>144780</xdr:colOff>
          <xdr:row>159</xdr:row>
          <xdr:rowOff>129540</xdr:rowOff>
        </xdr:to>
        <xdr:sp macro="" textlink="">
          <xdr:nvSpPr>
            <xdr:cNvPr id="4144" name="Object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0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563880</xdr:colOff>
          <xdr:row>162</xdr:row>
          <xdr:rowOff>83820</xdr:rowOff>
        </xdr:from>
        <xdr:to>
          <xdr:col>5</xdr:col>
          <xdr:colOff>274320</xdr:colOff>
          <xdr:row>164</xdr:row>
          <xdr:rowOff>114300</xdr:rowOff>
        </xdr:to>
        <xdr:sp macro="" textlink="">
          <xdr:nvSpPr>
            <xdr:cNvPr id="4145" name="Object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0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556260</xdr:colOff>
          <xdr:row>170</xdr:row>
          <xdr:rowOff>68580</xdr:rowOff>
        </xdr:from>
        <xdr:to>
          <xdr:col>7</xdr:col>
          <xdr:colOff>251460</xdr:colOff>
          <xdr:row>172</xdr:row>
          <xdr:rowOff>121920</xdr:rowOff>
        </xdr:to>
        <xdr:sp macro="" textlink="">
          <xdr:nvSpPr>
            <xdr:cNvPr id="4146" name="Object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0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129540</xdr:colOff>
          <xdr:row>173</xdr:row>
          <xdr:rowOff>114300</xdr:rowOff>
        </xdr:from>
        <xdr:to>
          <xdr:col>7</xdr:col>
          <xdr:colOff>251460</xdr:colOff>
          <xdr:row>175</xdr:row>
          <xdr:rowOff>99060</xdr:rowOff>
        </xdr:to>
        <xdr:sp macro="" textlink="">
          <xdr:nvSpPr>
            <xdr:cNvPr id="4147" name="Object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0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320040</xdr:colOff>
          <xdr:row>153</xdr:row>
          <xdr:rowOff>99060</xdr:rowOff>
        </xdr:from>
        <xdr:to>
          <xdr:col>3</xdr:col>
          <xdr:colOff>655320</xdr:colOff>
          <xdr:row>155</xdr:row>
          <xdr:rowOff>121920</xdr:rowOff>
        </xdr:to>
        <xdr:sp macro="" textlink="">
          <xdr:nvSpPr>
            <xdr:cNvPr id="4148" name="Object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0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335280</xdr:colOff>
          <xdr:row>176</xdr:row>
          <xdr:rowOff>60960</xdr:rowOff>
        </xdr:from>
        <xdr:to>
          <xdr:col>3</xdr:col>
          <xdr:colOff>662940</xdr:colOff>
          <xdr:row>178</xdr:row>
          <xdr:rowOff>83820</xdr:rowOff>
        </xdr:to>
        <xdr:sp macro="" textlink="">
          <xdr:nvSpPr>
            <xdr:cNvPr id="4149" name="Object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0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180</xdr:row>
          <xdr:rowOff>114300</xdr:rowOff>
        </xdr:from>
        <xdr:to>
          <xdr:col>7</xdr:col>
          <xdr:colOff>388620</xdr:colOff>
          <xdr:row>182</xdr:row>
          <xdr:rowOff>114300</xdr:rowOff>
        </xdr:to>
        <xdr:sp macro="" textlink="">
          <xdr:nvSpPr>
            <xdr:cNvPr id="4150" name="Object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0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189</xdr:row>
          <xdr:rowOff>99060</xdr:rowOff>
        </xdr:from>
        <xdr:to>
          <xdr:col>5</xdr:col>
          <xdr:colOff>472440</xdr:colOff>
          <xdr:row>192</xdr:row>
          <xdr:rowOff>7620</xdr:rowOff>
        </xdr:to>
        <xdr:sp macro="" textlink="">
          <xdr:nvSpPr>
            <xdr:cNvPr id="4152" name="Object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0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213360</xdr:colOff>
          <xdr:row>206</xdr:row>
          <xdr:rowOff>45720</xdr:rowOff>
        </xdr:from>
        <xdr:to>
          <xdr:col>4</xdr:col>
          <xdr:colOff>0</xdr:colOff>
          <xdr:row>209</xdr:row>
          <xdr:rowOff>114300</xdr:rowOff>
        </xdr:to>
        <xdr:sp macro="" textlink="">
          <xdr:nvSpPr>
            <xdr:cNvPr id="4153" name="Object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0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205</xdr:row>
          <xdr:rowOff>76200</xdr:rowOff>
        </xdr:from>
        <xdr:to>
          <xdr:col>7</xdr:col>
          <xdr:colOff>114300</xdr:colOff>
          <xdr:row>207</xdr:row>
          <xdr:rowOff>114300</xdr:rowOff>
        </xdr:to>
        <xdr:sp macro="" textlink="">
          <xdr:nvSpPr>
            <xdr:cNvPr id="4154" name="Object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0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411480</xdr:colOff>
          <xdr:row>207</xdr:row>
          <xdr:rowOff>45720</xdr:rowOff>
        </xdr:from>
        <xdr:to>
          <xdr:col>7</xdr:col>
          <xdr:colOff>99060</xdr:colOff>
          <xdr:row>209</xdr:row>
          <xdr:rowOff>76200</xdr:rowOff>
        </xdr:to>
        <xdr:sp macro="" textlink="">
          <xdr:nvSpPr>
            <xdr:cNvPr id="4155" name="Object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0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731520</xdr:colOff>
          <xdr:row>209</xdr:row>
          <xdr:rowOff>99060</xdr:rowOff>
        </xdr:from>
        <xdr:to>
          <xdr:col>7</xdr:col>
          <xdr:colOff>38100</xdr:colOff>
          <xdr:row>211</xdr:row>
          <xdr:rowOff>160020</xdr:rowOff>
        </xdr:to>
        <xdr:sp macro="" textlink="">
          <xdr:nvSpPr>
            <xdr:cNvPr id="4156" name="Object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0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213</xdr:row>
          <xdr:rowOff>60960</xdr:rowOff>
        </xdr:from>
        <xdr:to>
          <xdr:col>3</xdr:col>
          <xdr:colOff>30480</xdr:colOff>
          <xdr:row>216</xdr:row>
          <xdr:rowOff>129540</xdr:rowOff>
        </xdr:to>
        <xdr:sp macro="" textlink="">
          <xdr:nvSpPr>
            <xdr:cNvPr id="4157" name="Object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0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144780</xdr:colOff>
          <xdr:row>212</xdr:row>
          <xdr:rowOff>76200</xdr:rowOff>
        </xdr:from>
        <xdr:to>
          <xdr:col>7</xdr:col>
          <xdr:colOff>7620</xdr:colOff>
          <xdr:row>214</xdr:row>
          <xdr:rowOff>76200</xdr:rowOff>
        </xdr:to>
        <xdr:sp macro="" textlink="">
          <xdr:nvSpPr>
            <xdr:cNvPr id="4158" name="Object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0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167640</xdr:colOff>
          <xdr:row>214</xdr:row>
          <xdr:rowOff>83820</xdr:rowOff>
        </xdr:from>
        <xdr:to>
          <xdr:col>7</xdr:col>
          <xdr:colOff>38100</xdr:colOff>
          <xdr:row>216</xdr:row>
          <xdr:rowOff>144780</xdr:rowOff>
        </xdr:to>
        <xdr:sp macro="" textlink="">
          <xdr:nvSpPr>
            <xdr:cNvPr id="4159" name="Object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0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243840</xdr:colOff>
          <xdr:row>217</xdr:row>
          <xdr:rowOff>0</xdr:rowOff>
        </xdr:from>
        <xdr:to>
          <xdr:col>6</xdr:col>
          <xdr:colOff>678180</xdr:colOff>
          <xdr:row>220</xdr:row>
          <xdr:rowOff>99060</xdr:rowOff>
        </xdr:to>
        <xdr:sp macro="" textlink="">
          <xdr:nvSpPr>
            <xdr:cNvPr id="4160" name="Object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0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144780</xdr:colOff>
          <xdr:row>230</xdr:row>
          <xdr:rowOff>121920</xdr:rowOff>
        </xdr:from>
        <xdr:to>
          <xdr:col>6</xdr:col>
          <xdr:colOff>693420</xdr:colOff>
          <xdr:row>234</xdr:row>
          <xdr:rowOff>83820</xdr:rowOff>
        </xdr:to>
        <xdr:sp macro="" textlink="">
          <xdr:nvSpPr>
            <xdr:cNvPr id="4161" name="Object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0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822960</xdr:colOff>
          <xdr:row>283</xdr:row>
          <xdr:rowOff>114300</xdr:rowOff>
        </xdr:from>
        <xdr:to>
          <xdr:col>6</xdr:col>
          <xdr:colOff>525780</xdr:colOff>
          <xdr:row>285</xdr:row>
          <xdr:rowOff>106680</xdr:rowOff>
        </xdr:to>
        <xdr:sp macro="" textlink="">
          <xdr:nvSpPr>
            <xdr:cNvPr id="4162" name="Object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0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792480</xdr:colOff>
          <xdr:row>285</xdr:row>
          <xdr:rowOff>121920</xdr:rowOff>
        </xdr:from>
        <xdr:to>
          <xdr:col>6</xdr:col>
          <xdr:colOff>518160</xdr:colOff>
          <xdr:row>287</xdr:row>
          <xdr:rowOff>121920</xdr:rowOff>
        </xdr:to>
        <xdr:sp macro="" textlink="">
          <xdr:nvSpPr>
            <xdr:cNvPr id="4163" name="Object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0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586740</xdr:colOff>
          <xdr:row>184</xdr:row>
          <xdr:rowOff>114300</xdr:rowOff>
        </xdr:from>
        <xdr:to>
          <xdr:col>6</xdr:col>
          <xdr:colOff>236220</xdr:colOff>
          <xdr:row>186</xdr:row>
          <xdr:rowOff>83820</xdr:rowOff>
        </xdr:to>
        <xdr:sp macro="" textlink="">
          <xdr:nvSpPr>
            <xdr:cNvPr id="4164" name="Object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0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716280</xdr:colOff>
          <xdr:row>194</xdr:row>
          <xdr:rowOff>144780</xdr:rowOff>
        </xdr:from>
        <xdr:to>
          <xdr:col>4</xdr:col>
          <xdr:colOff>388620</xdr:colOff>
          <xdr:row>197</xdr:row>
          <xdr:rowOff>45720</xdr:rowOff>
        </xdr:to>
        <xdr:sp macro="" textlink="">
          <xdr:nvSpPr>
            <xdr:cNvPr id="4165" name="Object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0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221</xdr:row>
          <xdr:rowOff>99060</xdr:rowOff>
        </xdr:from>
        <xdr:to>
          <xdr:col>3</xdr:col>
          <xdr:colOff>693420</xdr:colOff>
          <xdr:row>227</xdr:row>
          <xdr:rowOff>114300</xdr:rowOff>
        </xdr:to>
        <xdr:sp macro="" textlink="">
          <xdr:nvSpPr>
            <xdr:cNvPr id="4166" name="Object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0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287</xdr:row>
          <xdr:rowOff>152400</xdr:rowOff>
        </xdr:from>
        <xdr:to>
          <xdr:col>0</xdr:col>
          <xdr:colOff>533400</xdr:colOff>
          <xdr:row>289</xdr:row>
          <xdr:rowOff>114300</xdr:rowOff>
        </xdr:to>
        <xdr:sp macro="" textlink="">
          <xdr:nvSpPr>
            <xdr:cNvPr id="4167" name="Object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0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373380</xdr:colOff>
          <xdr:row>289</xdr:row>
          <xdr:rowOff>30480</xdr:rowOff>
        </xdr:from>
        <xdr:to>
          <xdr:col>2</xdr:col>
          <xdr:colOff>670560</xdr:colOff>
          <xdr:row>291</xdr:row>
          <xdr:rowOff>22860</xdr:rowOff>
        </xdr:to>
        <xdr:sp macro="" textlink="">
          <xdr:nvSpPr>
            <xdr:cNvPr id="4168" name="Object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0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288</xdr:row>
          <xdr:rowOff>152400</xdr:rowOff>
        </xdr:from>
        <xdr:to>
          <xdr:col>6</xdr:col>
          <xdr:colOff>541020</xdr:colOff>
          <xdr:row>290</xdr:row>
          <xdr:rowOff>114300</xdr:rowOff>
        </xdr:to>
        <xdr:sp macro="" textlink="">
          <xdr:nvSpPr>
            <xdr:cNvPr id="4169" name="Object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0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290</xdr:row>
          <xdr:rowOff>121920</xdr:rowOff>
        </xdr:from>
        <xdr:to>
          <xdr:col>6</xdr:col>
          <xdr:colOff>541020</xdr:colOff>
          <xdr:row>292</xdr:row>
          <xdr:rowOff>76200</xdr:rowOff>
        </xdr:to>
        <xdr:sp macro="" textlink="">
          <xdr:nvSpPr>
            <xdr:cNvPr id="4170" name="Object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0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541020</xdr:colOff>
          <xdr:row>294</xdr:row>
          <xdr:rowOff>114300</xdr:rowOff>
        </xdr:from>
        <xdr:to>
          <xdr:col>7</xdr:col>
          <xdr:colOff>76200</xdr:colOff>
          <xdr:row>297</xdr:row>
          <xdr:rowOff>30480</xdr:rowOff>
        </xdr:to>
        <xdr:sp macro="" textlink="">
          <xdr:nvSpPr>
            <xdr:cNvPr id="4171" name="Object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0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769620</xdr:colOff>
          <xdr:row>298</xdr:row>
          <xdr:rowOff>160020</xdr:rowOff>
        </xdr:from>
        <xdr:to>
          <xdr:col>6</xdr:col>
          <xdr:colOff>556260</xdr:colOff>
          <xdr:row>300</xdr:row>
          <xdr:rowOff>45720</xdr:rowOff>
        </xdr:to>
        <xdr:sp macro="" textlink="">
          <xdr:nvSpPr>
            <xdr:cNvPr id="4172" name="Object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0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303</xdr:row>
          <xdr:rowOff>68580</xdr:rowOff>
        </xdr:from>
        <xdr:to>
          <xdr:col>7</xdr:col>
          <xdr:colOff>30480</xdr:colOff>
          <xdr:row>305</xdr:row>
          <xdr:rowOff>152400</xdr:rowOff>
        </xdr:to>
        <xdr:sp macro="" textlink="">
          <xdr:nvSpPr>
            <xdr:cNvPr id="4175" name="Object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0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822960</xdr:colOff>
          <xdr:row>307</xdr:row>
          <xdr:rowOff>114300</xdr:rowOff>
        </xdr:from>
        <xdr:to>
          <xdr:col>6</xdr:col>
          <xdr:colOff>556260</xdr:colOff>
          <xdr:row>309</xdr:row>
          <xdr:rowOff>76200</xdr:rowOff>
        </xdr:to>
        <xdr:sp macro="" textlink="">
          <xdr:nvSpPr>
            <xdr:cNvPr id="4176" name="Object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0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845820</xdr:colOff>
          <xdr:row>309</xdr:row>
          <xdr:rowOff>152400</xdr:rowOff>
        </xdr:from>
        <xdr:to>
          <xdr:col>5</xdr:col>
          <xdr:colOff>68580</xdr:colOff>
          <xdr:row>311</xdr:row>
          <xdr:rowOff>38100</xdr:rowOff>
        </xdr:to>
        <xdr:sp macro="" textlink="">
          <xdr:nvSpPr>
            <xdr:cNvPr id="4177" name="Object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0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198120</xdr:colOff>
          <xdr:row>309</xdr:row>
          <xdr:rowOff>152400</xdr:rowOff>
        </xdr:from>
        <xdr:to>
          <xdr:col>6</xdr:col>
          <xdr:colOff>594360</xdr:colOff>
          <xdr:row>311</xdr:row>
          <xdr:rowOff>83820</xdr:rowOff>
        </xdr:to>
        <xdr:sp macro="" textlink="">
          <xdr:nvSpPr>
            <xdr:cNvPr id="4178" name="Object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0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45720</xdr:colOff>
          <xdr:row>312</xdr:row>
          <xdr:rowOff>30480</xdr:rowOff>
        </xdr:from>
        <xdr:to>
          <xdr:col>5</xdr:col>
          <xdr:colOff>198120</xdr:colOff>
          <xdr:row>315</xdr:row>
          <xdr:rowOff>0</xdr:rowOff>
        </xdr:to>
        <xdr:sp macro="" textlink="">
          <xdr:nvSpPr>
            <xdr:cNvPr id="4179" name="Object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0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312</xdr:row>
          <xdr:rowOff>7620</xdr:rowOff>
        </xdr:from>
        <xdr:to>
          <xdr:col>8</xdr:col>
          <xdr:colOff>76200</xdr:colOff>
          <xdr:row>314</xdr:row>
          <xdr:rowOff>167640</xdr:rowOff>
        </xdr:to>
        <xdr:sp macro="" textlink="">
          <xdr:nvSpPr>
            <xdr:cNvPr id="4180" name="Object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0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403860</xdr:colOff>
          <xdr:row>315</xdr:row>
          <xdr:rowOff>144780</xdr:rowOff>
        </xdr:from>
        <xdr:to>
          <xdr:col>8</xdr:col>
          <xdr:colOff>30480</xdr:colOff>
          <xdr:row>317</xdr:row>
          <xdr:rowOff>68580</xdr:rowOff>
        </xdr:to>
        <xdr:sp macro="" textlink="">
          <xdr:nvSpPr>
            <xdr:cNvPr id="4181" name="Object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0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312420</xdr:colOff>
          <xdr:row>323</xdr:row>
          <xdr:rowOff>76200</xdr:rowOff>
        </xdr:from>
        <xdr:to>
          <xdr:col>2</xdr:col>
          <xdr:colOff>320040</xdr:colOff>
          <xdr:row>325</xdr:row>
          <xdr:rowOff>160020</xdr:rowOff>
        </xdr:to>
        <xdr:sp macro="" textlink="">
          <xdr:nvSpPr>
            <xdr:cNvPr id="4183" name="Object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0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167640</xdr:colOff>
          <xdr:row>320</xdr:row>
          <xdr:rowOff>121920</xdr:rowOff>
        </xdr:from>
        <xdr:to>
          <xdr:col>9</xdr:col>
          <xdr:colOff>594360</xdr:colOff>
          <xdr:row>322</xdr:row>
          <xdr:rowOff>38100</xdr:rowOff>
        </xdr:to>
        <xdr:sp macro="" textlink="">
          <xdr:nvSpPr>
            <xdr:cNvPr id="4184" name="Object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0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91440</xdr:colOff>
          <xdr:row>323</xdr:row>
          <xdr:rowOff>121920</xdr:rowOff>
        </xdr:from>
        <xdr:to>
          <xdr:col>6</xdr:col>
          <xdr:colOff>495300</xdr:colOff>
          <xdr:row>325</xdr:row>
          <xdr:rowOff>45720</xdr:rowOff>
        </xdr:to>
        <xdr:sp macro="" textlink="">
          <xdr:nvSpPr>
            <xdr:cNvPr id="4185" name="Object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0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807720</xdr:colOff>
          <xdr:row>329</xdr:row>
          <xdr:rowOff>114300</xdr:rowOff>
        </xdr:from>
        <xdr:to>
          <xdr:col>6</xdr:col>
          <xdr:colOff>510540</xdr:colOff>
          <xdr:row>331</xdr:row>
          <xdr:rowOff>114300</xdr:rowOff>
        </xdr:to>
        <xdr:sp macro="" textlink="">
          <xdr:nvSpPr>
            <xdr:cNvPr id="4187" name="Object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0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670560</xdr:colOff>
          <xdr:row>332</xdr:row>
          <xdr:rowOff>114300</xdr:rowOff>
        </xdr:from>
        <xdr:to>
          <xdr:col>6</xdr:col>
          <xdr:colOff>426720</xdr:colOff>
          <xdr:row>334</xdr:row>
          <xdr:rowOff>129540</xdr:rowOff>
        </xdr:to>
        <xdr:sp macro="" textlink="">
          <xdr:nvSpPr>
            <xdr:cNvPr id="4189" name="Object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0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350520</xdr:colOff>
          <xdr:row>341</xdr:row>
          <xdr:rowOff>0</xdr:rowOff>
        </xdr:from>
        <xdr:to>
          <xdr:col>2</xdr:col>
          <xdr:colOff>312420</xdr:colOff>
          <xdr:row>344</xdr:row>
          <xdr:rowOff>0</xdr:rowOff>
        </xdr:to>
        <xdr:sp macro="" textlink="">
          <xdr:nvSpPr>
            <xdr:cNvPr id="4191" name="Object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0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341</xdr:row>
          <xdr:rowOff>76200</xdr:rowOff>
        </xdr:from>
        <xdr:to>
          <xdr:col>5</xdr:col>
          <xdr:colOff>182880</xdr:colOff>
          <xdr:row>343</xdr:row>
          <xdr:rowOff>99060</xdr:rowOff>
        </xdr:to>
        <xdr:sp macro="" textlink="">
          <xdr:nvSpPr>
            <xdr:cNvPr id="4192" name="Object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0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388620</xdr:colOff>
          <xdr:row>341</xdr:row>
          <xdr:rowOff>76200</xdr:rowOff>
        </xdr:from>
        <xdr:to>
          <xdr:col>8</xdr:col>
          <xdr:colOff>137160</xdr:colOff>
          <xdr:row>343</xdr:row>
          <xdr:rowOff>99060</xdr:rowOff>
        </xdr:to>
        <xdr:sp macro="" textlink="">
          <xdr:nvSpPr>
            <xdr:cNvPr id="4193" name="Object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0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345</xdr:row>
          <xdr:rowOff>152400</xdr:rowOff>
        </xdr:from>
        <xdr:to>
          <xdr:col>6</xdr:col>
          <xdr:colOff>655320</xdr:colOff>
          <xdr:row>347</xdr:row>
          <xdr:rowOff>7620</xdr:rowOff>
        </xdr:to>
        <xdr:sp macro="" textlink="">
          <xdr:nvSpPr>
            <xdr:cNvPr id="4194" name="Object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0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518160</xdr:colOff>
          <xdr:row>347</xdr:row>
          <xdr:rowOff>129540</xdr:rowOff>
        </xdr:from>
        <xdr:to>
          <xdr:col>9</xdr:col>
          <xdr:colOff>68580</xdr:colOff>
          <xdr:row>349</xdr:row>
          <xdr:rowOff>30480</xdr:rowOff>
        </xdr:to>
        <xdr:sp macro="" textlink="">
          <xdr:nvSpPr>
            <xdr:cNvPr id="4195" name="Object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0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525780</xdr:colOff>
          <xdr:row>350</xdr:row>
          <xdr:rowOff>129540</xdr:rowOff>
        </xdr:from>
        <xdr:to>
          <xdr:col>9</xdr:col>
          <xdr:colOff>76200</xdr:colOff>
          <xdr:row>352</xdr:row>
          <xdr:rowOff>30480</xdr:rowOff>
        </xdr:to>
        <xdr:sp macro="" textlink="">
          <xdr:nvSpPr>
            <xdr:cNvPr id="4196" name="Object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0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358140</xdr:colOff>
          <xdr:row>356</xdr:row>
          <xdr:rowOff>22860</xdr:rowOff>
        </xdr:from>
        <xdr:to>
          <xdr:col>5</xdr:col>
          <xdr:colOff>167640</xdr:colOff>
          <xdr:row>359</xdr:row>
          <xdr:rowOff>7620</xdr:rowOff>
        </xdr:to>
        <xdr:sp macro="" textlink="">
          <xdr:nvSpPr>
            <xdr:cNvPr id="4197" name="Object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0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356</xdr:row>
          <xdr:rowOff>0</xdr:rowOff>
        </xdr:from>
        <xdr:to>
          <xdr:col>6</xdr:col>
          <xdr:colOff>579120</xdr:colOff>
          <xdr:row>357</xdr:row>
          <xdr:rowOff>68580</xdr:rowOff>
        </xdr:to>
        <xdr:sp macro="" textlink="">
          <xdr:nvSpPr>
            <xdr:cNvPr id="4198" name="Object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0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358</xdr:row>
          <xdr:rowOff>182880</xdr:rowOff>
        </xdr:from>
        <xdr:to>
          <xdr:col>6</xdr:col>
          <xdr:colOff>556260</xdr:colOff>
          <xdr:row>360</xdr:row>
          <xdr:rowOff>60960</xdr:rowOff>
        </xdr:to>
        <xdr:sp macro="" textlink="">
          <xdr:nvSpPr>
            <xdr:cNvPr id="4199" name="Object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0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784860</xdr:colOff>
          <xdr:row>270</xdr:row>
          <xdr:rowOff>106680</xdr:rowOff>
        </xdr:from>
        <xdr:to>
          <xdr:col>6</xdr:col>
          <xdr:colOff>457200</xdr:colOff>
          <xdr:row>272</xdr:row>
          <xdr:rowOff>152400</xdr:rowOff>
        </xdr:to>
        <xdr:sp macro="" textlink="">
          <xdr:nvSpPr>
            <xdr:cNvPr id="4200" name="Object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0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548640</xdr:colOff>
          <xdr:row>78</xdr:row>
          <xdr:rowOff>106680</xdr:rowOff>
        </xdr:from>
        <xdr:to>
          <xdr:col>5</xdr:col>
          <xdr:colOff>106680</xdr:colOff>
          <xdr:row>80</xdr:row>
          <xdr:rowOff>182880</xdr:rowOff>
        </xdr:to>
        <xdr:sp macro="" textlink="">
          <xdr:nvSpPr>
            <xdr:cNvPr id="4201" name="Object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0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617220</xdr:colOff>
          <xdr:row>272</xdr:row>
          <xdr:rowOff>0</xdr:rowOff>
        </xdr:from>
        <xdr:to>
          <xdr:col>2</xdr:col>
          <xdr:colOff>541020</xdr:colOff>
          <xdr:row>274</xdr:row>
          <xdr:rowOff>38100</xdr:rowOff>
        </xdr:to>
        <xdr:sp macro="" textlink="">
          <xdr:nvSpPr>
            <xdr:cNvPr id="4202" name="Object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0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754380</xdr:colOff>
          <xdr:row>264</xdr:row>
          <xdr:rowOff>114300</xdr:rowOff>
        </xdr:from>
        <xdr:to>
          <xdr:col>6</xdr:col>
          <xdr:colOff>510540</xdr:colOff>
          <xdr:row>266</xdr:row>
          <xdr:rowOff>106680</xdr:rowOff>
        </xdr:to>
        <xdr:sp macro="" textlink="">
          <xdr:nvSpPr>
            <xdr:cNvPr id="4204" name="Object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0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762000</xdr:colOff>
          <xdr:row>262</xdr:row>
          <xdr:rowOff>76200</xdr:rowOff>
        </xdr:from>
        <xdr:to>
          <xdr:col>6</xdr:col>
          <xdr:colOff>495300</xdr:colOff>
          <xdr:row>264</xdr:row>
          <xdr:rowOff>114300</xdr:rowOff>
        </xdr:to>
        <xdr:sp macro="" textlink="">
          <xdr:nvSpPr>
            <xdr:cNvPr id="4205" name="Object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0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784860</xdr:colOff>
          <xdr:row>272</xdr:row>
          <xdr:rowOff>106680</xdr:rowOff>
        </xdr:from>
        <xdr:to>
          <xdr:col>6</xdr:col>
          <xdr:colOff>457200</xdr:colOff>
          <xdr:row>274</xdr:row>
          <xdr:rowOff>152400</xdr:rowOff>
        </xdr:to>
        <xdr:sp macro="" textlink="">
          <xdr:nvSpPr>
            <xdr:cNvPr id="4206" name="Object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0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624840</xdr:colOff>
          <xdr:row>186</xdr:row>
          <xdr:rowOff>160020</xdr:rowOff>
        </xdr:from>
        <xdr:to>
          <xdr:col>6</xdr:col>
          <xdr:colOff>274320</xdr:colOff>
          <xdr:row>188</xdr:row>
          <xdr:rowOff>121920</xdr:rowOff>
        </xdr:to>
        <xdr:sp macro="" textlink="">
          <xdr:nvSpPr>
            <xdr:cNvPr id="4207" name="Object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0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320040</xdr:colOff>
          <xdr:row>188</xdr:row>
          <xdr:rowOff>121920</xdr:rowOff>
        </xdr:from>
        <xdr:to>
          <xdr:col>7</xdr:col>
          <xdr:colOff>320040</xdr:colOff>
          <xdr:row>190</xdr:row>
          <xdr:rowOff>167640</xdr:rowOff>
        </xdr:to>
        <xdr:sp macro="" textlink="">
          <xdr:nvSpPr>
            <xdr:cNvPr id="4208" name="Object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0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320040</xdr:colOff>
          <xdr:row>191</xdr:row>
          <xdr:rowOff>99060</xdr:rowOff>
        </xdr:from>
        <xdr:to>
          <xdr:col>7</xdr:col>
          <xdr:colOff>312420</xdr:colOff>
          <xdr:row>193</xdr:row>
          <xdr:rowOff>144780</xdr:rowOff>
        </xdr:to>
        <xdr:sp macro="" textlink="">
          <xdr:nvSpPr>
            <xdr:cNvPr id="4209" name="Object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0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164</xdr:row>
          <xdr:rowOff>76200</xdr:rowOff>
        </xdr:from>
        <xdr:to>
          <xdr:col>7</xdr:col>
          <xdr:colOff>266700</xdr:colOff>
          <xdr:row>166</xdr:row>
          <xdr:rowOff>114300</xdr:rowOff>
        </xdr:to>
        <xdr:sp macro="" textlink="">
          <xdr:nvSpPr>
            <xdr:cNvPr id="4210" name="Object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0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167</xdr:row>
          <xdr:rowOff>30480</xdr:rowOff>
        </xdr:from>
        <xdr:to>
          <xdr:col>7</xdr:col>
          <xdr:colOff>266700</xdr:colOff>
          <xdr:row>169</xdr:row>
          <xdr:rowOff>76200</xdr:rowOff>
        </xdr:to>
        <xdr:sp macro="" textlink="">
          <xdr:nvSpPr>
            <xdr:cNvPr id="4211" name="Object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0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487680</xdr:colOff>
          <xdr:row>194</xdr:row>
          <xdr:rowOff>144780</xdr:rowOff>
        </xdr:from>
        <xdr:to>
          <xdr:col>7</xdr:col>
          <xdr:colOff>289560</xdr:colOff>
          <xdr:row>196</xdr:row>
          <xdr:rowOff>76200</xdr:rowOff>
        </xdr:to>
        <xdr:sp macro="" textlink="">
          <xdr:nvSpPr>
            <xdr:cNvPr id="4212" name="Object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0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457200</xdr:colOff>
          <xdr:row>196</xdr:row>
          <xdr:rowOff>129540</xdr:rowOff>
        </xdr:from>
        <xdr:to>
          <xdr:col>7</xdr:col>
          <xdr:colOff>281940</xdr:colOff>
          <xdr:row>198</xdr:row>
          <xdr:rowOff>83820</xdr:rowOff>
        </xdr:to>
        <xdr:sp macro="" textlink="">
          <xdr:nvSpPr>
            <xdr:cNvPr id="4213" name="Object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0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305</xdr:row>
          <xdr:rowOff>182880</xdr:rowOff>
        </xdr:from>
        <xdr:to>
          <xdr:col>3</xdr:col>
          <xdr:colOff>68580</xdr:colOff>
          <xdr:row>307</xdr:row>
          <xdr:rowOff>76200</xdr:rowOff>
        </xdr:to>
        <xdr:sp macro="" textlink="">
          <xdr:nvSpPr>
            <xdr:cNvPr id="4214" name="Object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0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205740</xdr:colOff>
          <xdr:row>369</xdr:row>
          <xdr:rowOff>144780</xdr:rowOff>
        </xdr:from>
        <xdr:to>
          <xdr:col>7</xdr:col>
          <xdr:colOff>22860</xdr:colOff>
          <xdr:row>371</xdr:row>
          <xdr:rowOff>106680</xdr:rowOff>
        </xdr:to>
        <xdr:sp macro="" textlink="">
          <xdr:nvSpPr>
            <xdr:cNvPr id="4215" name="Object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0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182880</xdr:colOff>
          <xdr:row>374</xdr:row>
          <xdr:rowOff>7620</xdr:rowOff>
        </xdr:from>
        <xdr:to>
          <xdr:col>0</xdr:col>
          <xdr:colOff>556260</xdr:colOff>
          <xdr:row>375</xdr:row>
          <xdr:rowOff>68580</xdr:rowOff>
        </xdr:to>
        <xdr:sp macro="" textlink="">
          <xdr:nvSpPr>
            <xdr:cNvPr id="4216" name="Object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0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106680</xdr:colOff>
          <xdr:row>373</xdr:row>
          <xdr:rowOff>152400</xdr:rowOff>
        </xdr:from>
        <xdr:to>
          <xdr:col>6</xdr:col>
          <xdr:colOff>594360</xdr:colOff>
          <xdr:row>375</xdr:row>
          <xdr:rowOff>38100</xdr:rowOff>
        </xdr:to>
        <xdr:sp macro="" textlink="">
          <xdr:nvSpPr>
            <xdr:cNvPr id="4217" name="Object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0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375</xdr:row>
          <xdr:rowOff>121920</xdr:rowOff>
        </xdr:from>
        <xdr:to>
          <xdr:col>6</xdr:col>
          <xdr:colOff>579120</xdr:colOff>
          <xdr:row>377</xdr:row>
          <xdr:rowOff>53340</xdr:rowOff>
        </xdr:to>
        <xdr:sp macro="" textlink="">
          <xdr:nvSpPr>
            <xdr:cNvPr id="4218" name="Object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0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182880</xdr:colOff>
          <xdr:row>378</xdr:row>
          <xdr:rowOff>144780</xdr:rowOff>
        </xdr:from>
        <xdr:to>
          <xdr:col>0</xdr:col>
          <xdr:colOff>556260</xdr:colOff>
          <xdr:row>380</xdr:row>
          <xdr:rowOff>15240</xdr:rowOff>
        </xdr:to>
        <xdr:sp macro="" textlink="">
          <xdr:nvSpPr>
            <xdr:cNvPr id="4219" name="Object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0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378</xdr:row>
          <xdr:rowOff>121920</xdr:rowOff>
        </xdr:from>
        <xdr:to>
          <xdr:col>6</xdr:col>
          <xdr:colOff>548640</xdr:colOff>
          <xdr:row>380</xdr:row>
          <xdr:rowOff>76200</xdr:rowOff>
        </xdr:to>
        <xdr:sp macro="" textlink="">
          <xdr:nvSpPr>
            <xdr:cNvPr id="4220" name="Object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0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380</xdr:row>
          <xdr:rowOff>68580</xdr:rowOff>
        </xdr:from>
        <xdr:to>
          <xdr:col>6</xdr:col>
          <xdr:colOff>525780</xdr:colOff>
          <xdr:row>382</xdr:row>
          <xdr:rowOff>0</xdr:rowOff>
        </xdr:to>
        <xdr:sp macro="" textlink="">
          <xdr:nvSpPr>
            <xdr:cNvPr id="4221" name="Object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0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182880</xdr:colOff>
          <xdr:row>383</xdr:row>
          <xdr:rowOff>76200</xdr:rowOff>
        </xdr:from>
        <xdr:to>
          <xdr:col>0</xdr:col>
          <xdr:colOff>556260</xdr:colOff>
          <xdr:row>384</xdr:row>
          <xdr:rowOff>167640</xdr:rowOff>
        </xdr:to>
        <xdr:sp macro="" textlink="">
          <xdr:nvSpPr>
            <xdr:cNvPr id="4222" name="Object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0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822960</xdr:colOff>
          <xdr:row>385</xdr:row>
          <xdr:rowOff>114300</xdr:rowOff>
        </xdr:from>
        <xdr:to>
          <xdr:col>6</xdr:col>
          <xdr:colOff>457200</xdr:colOff>
          <xdr:row>387</xdr:row>
          <xdr:rowOff>68580</xdr:rowOff>
        </xdr:to>
        <xdr:sp macro="" textlink="">
          <xdr:nvSpPr>
            <xdr:cNvPr id="4223" name="Object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0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387</xdr:row>
          <xdr:rowOff>121920</xdr:rowOff>
        </xdr:from>
        <xdr:to>
          <xdr:col>6</xdr:col>
          <xdr:colOff>480060</xdr:colOff>
          <xdr:row>389</xdr:row>
          <xdr:rowOff>45720</xdr:rowOff>
        </xdr:to>
        <xdr:sp macro="" textlink="">
          <xdr:nvSpPr>
            <xdr:cNvPr id="4224" name="Object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0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792480</xdr:colOff>
          <xdr:row>389</xdr:row>
          <xdr:rowOff>114300</xdr:rowOff>
        </xdr:from>
        <xdr:to>
          <xdr:col>6</xdr:col>
          <xdr:colOff>426720</xdr:colOff>
          <xdr:row>391</xdr:row>
          <xdr:rowOff>53340</xdr:rowOff>
        </xdr:to>
        <xdr:sp macro="" textlink="">
          <xdr:nvSpPr>
            <xdr:cNvPr id="4225" name="Object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0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822960</xdr:colOff>
          <xdr:row>391</xdr:row>
          <xdr:rowOff>137160</xdr:rowOff>
        </xdr:from>
        <xdr:to>
          <xdr:col>6</xdr:col>
          <xdr:colOff>457200</xdr:colOff>
          <xdr:row>393</xdr:row>
          <xdr:rowOff>83820</xdr:rowOff>
        </xdr:to>
        <xdr:sp macro="" textlink="">
          <xdr:nvSpPr>
            <xdr:cNvPr id="4226" name="Object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0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236220</xdr:colOff>
          <xdr:row>393</xdr:row>
          <xdr:rowOff>114300</xdr:rowOff>
        </xdr:from>
        <xdr:to>
          <xdr:col>3</xdr:col>
          <xdr:colOff>304800</xdr:colOff>
          <xdr:row>397</xdr:row>
          <xdr:rowOff>38100</xdr:rowOff>
        </xdr:to>
        <xdr:sp macro="" textlink="">
          <xdr:nvSpPr>
            <xdr:cNvPr id="4227" name="Object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0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393</xdr:row>
          <xdr:rowOff>106680</xdr:rowOff>
        </xdr:from>
        <xdr:to>
          <xdr:col>6</xdr:col>
          <xdr:colOff>457200</xdr:colOff>
          <xdr:row>395</xdr:row>
          <xdr:rowOff>68580</xdr:rowOff>
        </xdr:to>
        <xdr:sp macro="" textlink="">
          <xdr:nvSpPr>
            <xdr:cNvPr id="4228" name="Object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0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395</xdr:row>
          <xdr:rowOff>114300</xdr:rowOff>
        </xdr:from>
        <xdr:to>
          <xdr:col>6</xdr:col>
          <xdr:colOff>457200</xdr:colOff>
          <xdr:row>397</xdr:row>
          <xdr:rowOff>83820</xdr:rowOff>
        </xdr:to>
        <xdr:sp macro="" textlink="">
          <xdr:nvSpPr>
            <xdr:cNvPr id="4229" name="Object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0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129540</xdr:colOff>
          <xdr:row>398</xdr:row>
          <xdr:rowOff>152400</xdr:rowOff>
        </xdr:from>
        <xdr:to>
          <xdr:col>0</xdr:col>
          <xdr:colOff>495300</xdr:colOff>
          <xdr:row>400</xdr:row>
          <xdr:rowOff>53340</xdr:rowOff>
        </xdr:to>
        <xdr:sp macro="" textlink="">
          <xdr:nvSpPr>
            <xdr:cNvPr id="4230" name="Object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0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411480</xdr:colOff>
          <xdr:row>405</xdr:row>
          <xdr:rowOff>137160</xdr:rowOff>
        </xdr:from>
        <xdr:to>
          <xdr:col>6</xdr:col>
          <xdr:colOff>609600</xdr:colOff>
          <xdr:row>407</xdr:row>
          <xdr:rowOff>83820</xdr:rowOff>
        </xdr:to>
        <xdr:sp macro="" textlink="">
          <xdr:nvSpPr>
            <xdr:cNvPr id="4232" name="Object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0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144780</xdr:colOff>
          <xdr:row>408</xdr:row>
          <xdr:rowOff>160020</xdr:rowOff>
        </xdr:from>
        <xdr:to>
          <xdr:col>0</xdr:col>
          <xdr:colOff>518160</xdr:colOff>
          <xdr:row>410</xdr:row>
          <xdr:rowOff>68580</xdr:rowOff>
        </xdr:to>
        <xdr:sp macro="" textlink="">
          <xdr:nvSpPr>
            <xdr:cNvPr id="4233" name="Object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0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403860</xdr:colOff>
          <xdr:row>410</xdr:row>
          <xdr:rowOff>7620</xdr:rowOff>
        </xdr:from>
        <xdr:to>
          <xdr:col>6</xdr:col>
          <xdr:colOff>701040</xdr:colOff>
          <xdr:row>415</xdr:row>
          <xdr:rowOff>30480</xdr:rowOff>
        </xdr:to>
        <xdr:sp macro="" textlink="">
          <xdr:nvSpPr>
            <xdr:cNvPr id="4234" name="Object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0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422</xdr:row>
          <xdr:rowOff>38100</xdr:rowOff>
        </xdr:from>
        <xdr:to>
          <xdr:col>0</xdr:col>
          <xdr:colOff>525780</xdr:colOff>
          <xdr:row>424</xdr:row>
          <xdr:rowOff>106680</xdr:rowOff>
        </xdr:to>
        <xdr:sp macro="" textlink="">
          <xdr:nvSpPr>
            <xdr:cNvPr id="4235" name="Object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0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358140</xdr:colOff>
          <xdr:row>425</xdr:row>
          <xdr:rowOff>30480</xdr:rowOff>
        </xdr:from>
        <xdr:to>
          <xdr:col>6</xdr:col>
          <xdr:colOff>693420</xdr:colOff>
          <xdr:row>428</xdr:row>
          <xdr:rowOff>30480</xdr:rowOff>
        </xdr:to>
        <xdr:sp macro="" textlink="">
          <xdr:nvSpPr>
            <xdr:cNvPr id="4236" name="Object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0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114</xdr:row>
          <xdr:rowOff>30480</xdr:rowOff>
        </xdr:from>
        <xdr:to>
          <xdr:col>7</xdr:col>
          <xdr:colOff>129540</xdr:colOff>
          <xdr:row>115</xdr:row>
          <xdr:rowOff>83820</xdr:rowOff>
        </xdr:to>
        <xdr:sp macro="" textlink="">
          <xdr:nvSpPr>
            <xdr:cNvPr id="4237" name="Object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0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472440</xdr:colOff>
          <xdr:row>111</xdr:row>
          <xdr:rowOff>38100</xdr:rowOff>
        </xdr:from>
        <xdr:to>
          <xdr:col>4</xdr:col>
          <xdr:colOff>472440</xdr:colOff>
          <xdr:row>113</xdr:row>
          <xdr:rowOff>38100</xdr:rowOff>
        </xdr:to>
        <xdr:sp macro="" textlink="">
          <xdr:nvSpPr>
            <xdr:cNvPr id="4238" name="Object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0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373380</xdr:colOff>
          <xdr:row>105</xdr:row>
          <xdr:rowOff>167640</xdr:rowOff>
        </xdr:from>
        <xdr:to>
          <xdr:col>7</xdr:col>
          <xdr:colOff>129540</xdr:colOff>
          <xdr:row>109</xdr:row>
          <xdr:rowOff>129540</xdr:rowOff>
        </xdr:to>
        <xdr:sp macro="" textlink="">
          <xdr:nvSpPr>
            <xdr:cNvPr id="4240" name="Object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0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320040</xdr:colOff>
          <xdr:row>110</xdr:row>
          <xdr:rowOff>114300</xdr:rowOff>
        </xdr:from>
        <xdr:to>
          <xdr:col>7</xdr:col>
          <xdr:colOff>144780</xdr:colOff>
          <xdr:row>112</xdr:row>
          <xdr:rowOff>144780</xdr:rowOff>
        </xdr:to>
        <xdr:sp macro="" textlink="">
          <xdr:nvSpPr>
            <xdr:cNvPr id="4241" name="Object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0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182880</xdr:colOff>
          <xdr:row>428</xdr:row>
          <xdr:rowOff>30480</xdr:rowOff>
        </xdr:from>
        <xdr:to>
          <xdr:col>0</xdr:col>
          <xdr:colOff>556260</xdr:colOff>
          <xdr:row>430</xdr:row>
          <xdr:rowOff>76200</xdr:rowOff>
        </xdr:to>
        <xdr:sp macro="" textlink="">
          <xdr:nvSpPr>
            <xdr:cNvPr id="4242" name="Object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0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160020</xdr:colOff>
          <xdr:row>428</xdr:row>
          <xdr:rowOff>182880</xdr:rowOff>
        </xdr:from>
        <xdr:to>
          <xdr:col>7</xdr:col>
          <xdr:colOff>0</xdr:colOff>
          <xdr:row>432</xdr:row>
          <xdr:rowOff>22860</xdr:rowOff>
        </xdr:to>
        <xdr:sp macro="" textlink="">
          <xdr:nvSpPr>
            <xdr:cNvPr id="4243" name="Object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0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175260</xdr:colOff>
          <xdr:row>434</xdr:row>
          <xdr:rowOff>83820</xdr:rowOff>
        </xdr:from>
        <xdr:to>
          <xdr:col>0</xdr:col>
          <xdr:colOff>548640</xdr:colOff>
          <xdr:row>436</xdr:row>
          <xdr:rowOff>167640</xdr:rowOff>
        </xdr:to>
        <xdr:sp macro="" textlink="">
          <xdr:nvSpPr>
            <xdr:cNvPr id="4244" name="Object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0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434</xdr:row>
          <xdr:rowOff>114300</xdr:rowOff>
        </xdr:from>
        <xdr:to>
          <xdr:col>5</xdr:col>
          <xdr:colOff>480060</xdr:colOff>
          <xdr:row>438</xdr:row>
          <xdr:rowOff>60960</xdr:rowOff>
        </xdr:to>
        <xdr:sp macro="" textlink="">
          <xdr:nvSpPr>
            <xdr:cNvPr id="4245" name="Object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0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221</xdr:row>
          <xdr:rowOff>83820</xdr:rowOff>
        </xdr:from>
        <xdr:to>
          <xdr:col>7</xdr:col>
          <xdr:colOff>30480</xdr:colOff>
          <xdr:row>223</xdr:row>
          <xdr:rowOff>114300</xdr:rowOff>
        </xdr:to>
        <xdr:sp macro="" textlink="">
          <xdr:nvSpPr>
            <xdr:cNvPr id="4246" name="Object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0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99060</xdr:colOff>
          <xdr:row>225</xdr:row>
          <xdr:rowOff>99060</xdr:rowOff>
        </xdr:from>
        <xdr:to>
          <xdr:col>7</xdr:col>
          <xdr:colOff>38100</xdr:colOff>
          <xdr:row>227</xdr:row>
          <xdr:rowOff>144780</xdr:rowOff>
        </xdr:to>
        <xdr:sp macro="" textlink="">
          <xdr:nvSpPr>
            <xdr:cNvPr id="4247" name="Object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0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106680</xdr:colOff>
          <xdr:row>437</xdr:row>
          <xdr:rowOff>114300</xdr:rowOff>
        </xdr:from>
        <xdr:to>
          <xdr:col>7</xdr:col>
          <xdr:colOff>0</xdr:colOff>
          <xdr:row>439</xdr:row>
          <xdr:rowOff>106680</xdr:rowOff>
        </xdr:to>
        <xdr:sp macro="" textlink="">
          <xdr:nvSpPr>
            <xdr:cNvPr id="4248" name="Object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0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167640</xdr:colOff>
          <xdr:row>433</xdr:row>
          <xdr:rowOff>121920</xdr:rowOff>
        </xdr:from>
        <xdr:to>
          <xdr:col>7</xdr:col>
          <xdr:colOff>30480</xdr:colOff>
          <xdr:row>435</xdr:row>
          <xdr:rowOff>99060</xdr:rowOff>
        </xdr:to>
        <xdr:sp macro="" textlink="">
          <xdr:nvSpPr>
            <xdr:cNvPr id="4249" name="Object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0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586740</xdr:colOff>
          <xdr:row>417</xdr:row>
          <xdr:rowOff>53340</xdr:rowOff>
        </xdr:from>
        <xdr:to>
          <xdr:col>5</xdr:col>
          <xdr:colOff>342900</xdr:colOff>
          <xdr:row>418</xdr:row>
          <xdr:rowOff>167640</xdr:rowOff>
        </xdr:to>
        <xdr:sp macro="" textlink="">
          <xdr:nvSpPr>
            <xdr:cNvPr id="4250" name="Object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0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418</xdr:row>
          <xdr:rowOff>106680</xdr:rowOff>
        </xdr:from>
        <xdr:to>
          <xdr:col>6</xdr:col>
          <xdr:colOff>647700</xdr:colOff>
          <xdr:row>420</xdr:row>
          <xdr:rowOff>38100</xdr:rowOff>
        </xdr:to>
        <xdr:sp macro="" textlink="">
          <xdr:nvSpPr>
            <xdr:cNvPr id="4251" name="Object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0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182880</xdr:colOff>
          <xdr:row>416</xdr:row>
          <xdr:rowOff>114300</xdr:rowOff>
        </xdr:from>
        <xdr:to>
          <xdr:col>6</xdr:col>
          <xdr:colOff>647700</xdr:colOff>
          <xdr:row>418</xdr:row>
          <xdr:rowOff>45720</xdr:rowOff>
        </xdr:to>
        <xdr:sp macro="" textlink="">
          <xdr:nvSpPr>
            <xdr:cNvPr id="4252" name="Object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0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266700</xdr:colOff>
          <xdr:row>441</xdr:row>
          <xdr:rowOff>0</xdr:rowOff>
        </xdr:from>
        <xdr:to>
          <xdr:col>7</xdr:col>
          <xdr:colOff>106680</xdr:colOff>
          <xdr:row>444</xdr:row>
          <xdr:rowOff>30480</xdr:rowOff>
        </xdr:to>
        <xdr:sp macro="" textlink="">
          <xdr:nvSpPr>
            <xdr:cNvPr id="4253" name="Object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518160</xdr:colOff>
          <xdr:row>445</xdr:row>
          <xdr:rowOff>121920</xdr:rowOff>
        </xdr:from>
        <xdr:to>
          <xdr:col>7</xdr:col>
          <xdr:colOff>129540</xdr:colOff>
          <xdr:row>447</xdr:row>
          <xdr:rowOff>129540</xdr:rowOff>
        </xdr:to>
        <xdr:sp macro="" textlink="">
          <xdr:nvSpPr>
            <xdr:cNvPr id="4254" name="Object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0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0</xdr:colOff>
      <xdr:row>519</xdr:row>
      <xdr:rowOff>0</xdr:rowOff>
    </xdr:from>
    <xdr:ext cx="76200" cy="198120"/>
    <xdr:sp macro="" textlink="">
      <xdr:nvSpPr>
        <xdr:cNvPr id="4255" name="Text Box 159">
          <a:extLst>
            <a:ext uri="{FF2B5EF4-FFF2-40B4-BE49-F238E27FC236}">
              <a16:creationId xmlns:a16="http://schemas.microsoft.com/office/drawing/2014/main" id="{00000000-0008-0000-0000-00009F100000}"/>
            </a:ext>
          </a:extLst>
        </xdr:cNvPr>
        <xdr:cNvSpPr txBox="1">
          <a:spLocks noChangeArrowheads="1"/>
        </xdr:cNvSpPr>
      </xdr:nvSpPr>
      <xdr:spPr bwMode="auto">
        <a:xfrm>
          <a:off x="624840" y="1021994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312420</xdr:colOff>
          <xdr:row>448</xdr:row>
          <xdr:rowOff>144780</xdr:rowOff>
        </xdr:from>
        <xdr:to>
          <xdr:col>2</xdr:col>
          <xdr:colOff>502920</xdr:colOff>
          <xdr:row>452</xdr:row>
          <xdr:rowOff>60960</xdr:rowOff>
        </xdr:to>
        <xdr:sp macro="" textlink="">
          <xdr:nvSpPr>
            <xdr:cNvPr id="4256" name="Object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0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448</xdr:row>
          <xdr:rowOff>114300</xdr:rowOff>
        </xdr:from>
        <xdr:to>
          <xdr:col>7</xdr:col>
          <xdr:colOff>76200</xdr:colOff>
          <xdr:row>450</xdr:row>
          <xdr:rowOff>106680</xdr:rowOff>
        </xdr:to>
        <xdr:sp macro="" textlink="">
          <xdr:nvSpPr>
            <xdr:cNvPr id="4257" name="Object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0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450</xdr:row>
          <xdr:rowOff>121920</xdr:rowOff>
        </xdr:from>
        <xdr:to>
          <xdr:col>7</xdr:col>
          <xdr:colOff>91440</xdr:colOff>
          <xdr:row>452</xdr:row>
          <xdr:rowOff>106680</xdr:rowOff>
        </xdr:to>
        <xdr:sp macro="" textlink="">
          <xdr:nvSpPr>
            <xdr:cNvPr id="4258" name="Object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0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454</xdr:row>
          <xdr:rowOff>152400</xdr:rowOff>
        </xdr:from>
        <xdr:to>
          <xdr:col>7</xdr:col>
          <xdr:colOff>30480</xdr:colOff>
          <xdr:row>456</xdr:row>
          <xdr:rowOff>83820</xdr:rowOff>
        </xdr:to>
        <xdr:sp macro="" textlink="">
          <xdr:nvSpPr>
            <xdr:cNvPr id="4259" name="Object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0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525780</xdr:colOff>
          <xdr:row>456</xdr:row>
          <xdr:rowOff>152400</xdr:rowOff>
        </xdr:from>
        <xdr:to>
          <xdr:col>9</xdr:col>
          <xdr:colOff>91440</xdr:colOff>
          <xdr:row>458</xdr:row>
          <xdr:rowOff>38100</xdr:rowOff>
        </xdr:to>
        <xdr:sp macro="" textlink="">
          <xdr:nvSpPr>
            <xdr:cNvPr id="4260" name="Object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0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518160</xdr:colOff>
          <xdr:row>459</xdr:row>
          <xdr:rowOff>160020</xdr:rowOff>
        </xdr:from>
        <xdr:to>
          <xdr:col>9</xdr:col>
          <xdr:colOff>76200</xdr:colOff>
          <xdr:row>461</xdr:row>
          <xdr:rowOff>45720</xdr:rowOff>
        </xdr:to>
        <xdr:sp macro="" textlink="">
          <xdr:nvSpPr>
            <xdr:cNvPr id="4261" name="Object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0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251460</xdr:colOff>
          <xdr:row>466</xdr:row>
          <xdr:rowOff>60960</xdr:rowOff>
        </xdr:from>
        <xdr:to>
          <xdr:col>5</xdr:col>
          <xdr:colOff>358140</xdr:colOff>
          <xdr:row>469</xdr:row>
          <xdr:rowOff>45720</xdr:rowOff>
        </xdr:to>
        <xdr:sp macro="" textlink="">
          <xdr:nvSpPr>
            <xdr:cNvPr id="4262" name="Object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0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68580</xdr:colOff>
          <xdr:row>465</xdr:row>
          <xdr:rowOff>144780</xdr:rowOff>
        </xdr:from>
        <xdr:to>
          <xdr:col>6</xdr:col>
          <xdr:colOff>662940</xdr:colOff>
          <xdr:row>467</xdr:row>
          <xdr:rowOff>60960</xdr:rowOff>
        </xdr:to>
        <xdr:sp macro="" textlink="">
          <xdr:nvSpPr>
            <xdr:cNvPr id="4263" name="Object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0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468</xdr:row>
          <xdr:rowOff>152400</xdr:rowOff>
        </xdr:from>
        <xdr:to>
          <xdr:col>6</xdr:col>
          <xdr:colOff>655320</xdr:colOff>
          <xdr:row>470</xdr:row>
          <xdr:rowOff>68580</xdr:rowOff>
        </xdr:to>
        <xdr:sp macro="" textlink="">
          <xdr:nvSpPr>
            <xdr:cNvPr id="4264" name="Object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0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266700</xdr:colOff>
          <xdr:row>205</xdr:row>
          <xdr:rowOff>76200</xdr:rowOff>
        </xdr:from>
        <xdr:to>
          <xdr:col>9</xdr:col>
          <xdr:colOff>685800</xdr:colOff>
          <xdr:row>207</xdr:row>
          <xdr:rowOff>114300</xdr:rowOff>
        </xdr:to>
        <xdr:sp macro="" textlink="">
          <xdr:nvSpPr>
            <xdr:cNvPr id="4265" name="Object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243840</xdr:colOff>
          <xdr:row>207</xdr:row>
          <xdr:rowOff>114300</xdr:rowOff>
        </xdr:from>
        <xdr:to>
          <xdr:col>9</xdr:col>
          <xdr:colOff>640080</xdr:colOff>
          <xdr:row>209</xdr:row>
          <xdr:rowOff>152400</xdr:rowOff>
        </xdr:to>
        <xdr:sp macro="" textlink="">
          <xdr:nvSpPr>
            <xdr:cNvPr id="4266" name="Object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0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518160</xdr:colOff>
          <xdr:row>477</xdr:row>
          <xdr:rowOff>45720</xdr:rowOff>
        </xdr:from>
        <xdr:to>
          <xdr:col>5</xdr:col>
          <xdr:colOff>137160</xdr:colOff>
          <xdr:row>480</xdr:row>
          <xdr:rowOff>152400</xdr:rowOff>
        </xdr:to>
        <xdr:sp macro="" textlink="">
          <xdr:nvSpPr>
            <xdr:cNvPr id="4267" name="Object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</xdr:colOff>
          <xdr:row>365</xdr:row>
          <xdr:rowOff>144780</xdr:rowOff>
        </xdr:from>
        <xdr:to>
          <xdr:col>3</xdr:col>
          <xdr:colOff>670560</xdr:colOff>
          <xdr:row>369</xdr:row>
          <xdr:rowOff>45720</xdr:rowOff>
        </xdr:to>
        <xdr:sp macro="" textlink="">
          <xdr:nvSpPr>
            <xdr:cNvPr id="4268" name="Object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0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68580</xdr:colOff>
          <xdr:row>483</xdr:row>
          <xdr:rowOff>0</xdr:rowOff>
        </xdr:from>
        <xdr:to>
          <xdr:col>1</xdr:col>
          <xdr:colOff>441960</xdr:colOff>
          <xdr:row>485</xdr:row>
          <xdr:rowOff>7620</xdr:rowOff>
        </xdr:to>
        <xdr:sp macro="" textlink="">
          <xdr:nvSpPr>
            <xdr:cNvPr id="4269" name="Object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0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60960</xdr:colOff>
          <xdr:row>481</xdr:row>
          <xdr:rowOff>0</xdr:rowOff>
        </xdr:from>
        <xdr:to>
          <xdr:col>1</xdr:col>
          <xdr:colOff>495300</xdr:colOff>
          <xdr:row>483</xdr:row>
          <xdr:rowOff>0</xdr:rowOff>
        </xdr:to>
        <xdr:sp macro="" textlink="">
          <xdr:nvSpPr>
            <xdr:cNvPr id="4270" name="Object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0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481</xdr:row>
          <xdr:rowOff>68580</xdr:rowOff>
        </xdr:from>
        <xdr:to>
          <xdr:col>6</xdr:col>
          <xdr:colOff>518160</xdr:colOff>
          <xdr:row>483</xdr:row>
          <xdr:rowOff>53340</xdr:rowOff>
        </xdr:to>
        <xdr:sp macro="" textlink="">
          <xdr:nvSpPr>
            <xdr:cNvPr id="4271" name="Object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0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</xdr:colOff>
          <xdr:row>483</xdr:row>
          <xdr:rowOff>121920</xdr:rowOff>
        </xdr:from>
        <xdr:to>
          <xdr:col>6</xdr:col>
          <xdr:colOff>548640</xdr:colOff>
          <xdr:row>485</xdr:row>
          <xdr:rowOff>106680</xdr:rowOff>
        </xdr:to>
        <xdr:sp macro="" textlink="">
          <xdr:nvSpPr>
            <xdr:cNvPr id="4272" name="Object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0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490</xdr:row>
          <xdr:rowOff>30480</xdr:rowOff>
        </xdr:from>
        <xdr:to>
          <xdr:col>5</xdr:col>
          <xdr:colOff>160020</xdr:colOff>
          <xdr:row>493</xdr:row>
          <xdr:rowOff>167640</xdr:rowOff>
        </xdr:to>
        <xdr:sp macro="" textlink="">
          <xdr:nvSpPr>
            <xdr:cNvPr id="4273" name="Object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0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579120</xdr:colOff>
          <xdr:row>486</xdr:row>
          <xdr:rowOff>129540</xdr:rowOff>
        </xdr:from>
        <xdr:to>
          <xdr:col>6</xdr:col>
          <xdr:colOff>624840</xdr:colOff>
          <xdr:row>488</xdr:row>
          <xdr:rowOff>83820</xdr:rowOff>
        </xdr:to>
        <xdr:sp macro="" textlink="">
          <xdr:nvSpPr>
            <xdr:cNvPr id="4274" name="Object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0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106680</xdr:colOff>
          <xdr:row>489</xdr:row>
          <xdr:rowOff>76200</xdr:rowOff>
        </xdr:from>
        <xdr:to>
          <xdr:col>6</xdr:col>
          <xdr:colOff>586740</xdr:colOff>
          <xdr:row>491</xdr:row>
          <xdr:rowOff>83820</xdr:rowOff>
        </xdr:to>
        <xdr:sp macro="" textlink="">
          <xdr:nvSpPr>
            <xdr:cNvPr id="4275" name="Object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0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492</xdr:row>
          <xdr:rowOff>45720</xdr:rowOff>
        </xdr:from>
        <xdr:to>
          <xdr:col>6</xdr:col>
          <xdr:colOff>594360</xdr:colOff>
          <xdr:row>494</xdr:row>
          <xdr:rowOff>60960</xdr:rowOff>
        </xdr:to>
        <xdr:sp macro="" textlink="">
          <xdr:nvSpPr>
            <xdr:cNvPr id="4276" name="Object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0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9</xdr:col>
      <xdr:colOff>0</xdr:colOff>
      <xdr:row>525</xdr:row>
      <xdr:rowOff>0</xdr:rowOff>
    </xdr:from>
    <xdr:ext cx="76200" cy="198120"/>
    <xdr:sp macro="" textlink="">
      <xdr:nvSpPr>
        <xdr:cNvPr id="4277" name="Text Box 181">
          <a:extLst>
            <a:ext uri="{FF2B5EF4-FFF2-40B4-BE49-F238E27FC236}">
              <a16:creationId xmlns:a16="http://schemas.microsoft.com/office/drawing/2014/main" id="{00000000-0008-0000-0000-0000B5100000}"/>
            </a:ext>
          </a:extLst>
        </xdr:cNvPr>
        <xdr:cNvSpPr txBox="1">
          <a:spLocks noChangeArrowheads="1"/>
        </xdr:cNvSpPr>
      </xdr:nvSpPr>
      <xdr:spPr bwMode="auto">
        <a:xfrm>
          <a:off x="6553200" y="1033119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106680</xdr:colOff>
          <xdr:row>496</xdr:row>
          <xdr:rowOff>106680</xdr:rowOff>
        </xdr:from>
        <xdr:to>
          <xdr:col>6</xdr:col>
          <xdr:colOff>548640</xdr:colOff>
          <xdr:row>498</xdr:row>
          <xdr:rowOff>76200</xdr:rowOff>
        </xdr:to>
        <xdr:sp macro="" textlink="">
          <xdr:nvSpPr>
            <xdr:cNvPr id="4278" name="Object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00000000-0008-0000-0000-0000B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91440</xdr:colOff>
          <xdr:row>498</xdr:row>
          <xdr:rowOff>121920</xdr:rowOff>
        </xdr:from>
        <xdr:to>
          <xdr:col>6</xdr:col>
          <xdr:colOff>541020</xdr:colOff>
          <xdr:row>500</xdr:row>
          <xdr:rowOff>99060</xdr:rowOff>
        </xdr:to>
        <xdr:sp macro="" textlink="">
          <xdr:nvSpPr>
            <xdr:cNvPr id="4279" name="Object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00000000-0008-0000-0000-0000B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320040</xdr:colOff>
          <xdr:row>503</xdr:row>
          <xdr:rowOff>144780</xdr:rowOff>
        </xdr:from>
        <xdr:to>
          <xdr:col>6</xdr:col>
          <xdr:colOff>701040</xdr:colOff>
          <xdr:row>505</xdr:row>
          <xdr:rowOff>60960</xdr:rowOff>
        </xdr:to>
        <xdr:sp macro="" textlink="">
          <xdr:nvSpPr>
            <xdr:cNvPr id="4280" name="Object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00000000-0008-0000-0000-0000B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505</xdr:row>
          <xdr:rowOff>160020</xdr:rowOff>
        </xdr:from>
        <xdr:to>
          <xdr:col>9</xdr:col>
          <xdr:colOff>335280</xdr:colOff>
          <xdr:row>507</xdr:row>
          <xdr:rowOff>60960</xdr:rowOff>
        </xdr:to>
        <xdr:sp macro="" textlink="">
          <xdr:nvSpPr>
            <xdr:cNvPr id="4281" name="Object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00000000-0008-0000-0000-0000B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508</xdr:row>
          <xdr:rowOff>152400</xdr:rowOff>
        </xdr:from>
        <xdr:to>
          <xdr:col>9</xdr:col>
          <xdr:colOff>342900</xdr:colOff>
          <xdr:row>510</xdr:row>
          <xdr:rowOff>38100</xdr:rowOff>
        </xdr:to>
        <xdr:sp macro="" textlink="">
          <xdr:nvSpPr>
            <xdr:cNvPr id="4282" name="Object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00000000-0008-0000-0000-0000B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182880</xdr:colOff>
          <xdr:row>442</xdr:row>
          <xdr:rowOff>83820</xdr:rowOff>
        </xdr:from>
        <xdr:to>
          <xdr:col>0</xdr:col>
          <xdr:colOff>556260</xdr:colOff>
          <xdr:row>444</xdr:row>
          <xdr:rowOff>167640</xdr:rowOff>
        </xdr:to>
        <xdr:sp macro="" textlink="">
          <xdr:nvSpPr>
            <xdr:cNvPr id="4283" name="Object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00000000-0008-0000-0000-0000B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693420</xdr:colOff>
      <xdr:row>433</xdr:row>
      <xdr:rowOff>83820</xdr:rowOff>
    </xdr:from>
    <xdr:to>
      <xdr:col>5</xdr:col>
      <xdr:colOff>792480</xdr:colOff>
      <xdr:row>439</xdr:row>
      <xdr:rowOff>68580</xdr:rowOff>
    </xdr:to>
    <xdr:sp macro="" textlink="">
      <xdr:nvSpPr>
        <xdr:cNvPr id="4286" name="AutoShape 190">
          <a:extLst>
            <a:ext uri="{FF2B5EF4-FFF2-40B4-BE49-F238E27FC236}">
              <a16:creationId xmlns:a16="http://schemas.microsoft.com/office/drawing/2014/main" id="{00000000-0008-0000-0000-0000BE100000}"/>
            </a:ext>
          </a:extLst>
        </xdr:cNvPr>
        <xdr:cNvSpPr>
          <a:spLocks/>
        </xdr:cNvSpPr>
      </xdr:nvSpPr>
      <xdr:spPr bwMode="auto">
        <a:xfrm>
          <a:off x="4183380" y="85763100"/>
          <a:ext cx="99060" cy="1127760"/>
        </a:xfrm>
        <a:prstGeom prst="leftBrace">
          <a:avLst>
            <a:gd name="adj1" fmla="val 94872"/>
            <a:gd name="adj2" fmla="val 50000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495300</xdr:colOff>
      <xdr:row>441</xdr:row>
      <xdr:rowOff>60960</xdr:rowOff>
    </xdr:from>
    <xdr:to>
      <xdr:col>4</xdr:col>
      <xdr:colOff>594360</xdr:colOff>
      <xdr:row>447</xdr:row>
      <xdr:rowOff>76200</xdr:rowOff>
    </xdr:to>
    <xdr:sp macro="" textlink="">
      <xdr:nvSpPr>
        <xdr:cNvPr id="4287" name="AutoShape 191">
          <a:extLst>
            <a:ext uri="{FF2B5EF4-FFF2-40B4-BE49-F238E27FC236}">
              <a16:creationId xmlns:a16="http://schemas.microsoft.com/office/drawing/2014/main" id="{00000000-0008-0000-0000-0000BF100000}"/>
            </a:ext>
          </a:extLst>
        </xdr:cNvPr>
        <xdr:cNvSpPr>
          <a:spLocks/>
        </xdr:cNvSpPr>
      </xdr:nvSpPr>
      <xdr:spPr bwMode="auto">
        <a:xfrm>
          <a:off x="3360420" y="87264240"/>
          <a:ext cx="99060" cy="1158240"/>
        </a:xfrm>
        <a:prstGeom prst="leftBrace">
          <a:avLst>
            <a:gd name="adj1" fmla="val 97436"/>
            <a:gd name="adj2" fmla="val 50000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495300</xdr:colOff>
      <xdr:row>448</xdr:row>
      <xdr:rowOff>83820</xdr:rowOff>
    </xdr:from>
    <xdr:to>
      <xdr:col>5</xdr:col>
      <xdr:colOff>0</xdr:colOff>
      <xdr:row>452</xdr:row>
      <xdr:rowOff>182880</xdr:rowOff>
    </xdr:to>
    <xdr:sp macro="" textlink="">
      <xdr:nvSpPr>
        <xdr:cNvPr id="4288" name="AutoShape 192">
          <a:extLst>
            <a:ext uri="{FF2B5EF4-FFF2-40B4-BE49-F238E27FC236}">
              <a16:creationId xmlns:a16="http://schemas.microsoft.com/office/drawing/2014/main" id="{00000000-0008-0000-0000-0000C0100000}"/>
            </a:ext>
          </a:extLst>
        </xdr:cNvPr>
        <xdr:cNvSpPr>
          <a:spLocks/>
        </xdr:cNvSpPr>
      </xdr:nvSpPr>
      <xdr:spPr bwMode="auto">
        <a:xfrm>
          <a:off x="3360420" y="88620600"/>
          <a:ext cx="129540" cy="861060"/>
        </a:xfrm>
        <a:prstGeom prst="leftBrace">
          <a:avLst>
            <a:gd name="adj1" fmla="val 55392"/>
            <a:gd name="adj2" fmla="val 50000"/>
          </a:avLst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</xdr:colOff>
          <xdr:row>127</xdr:row>
          <xdr:rowOff>30480</xdr:rowOff>
        </xdr:from>
        <xdr:to>
          <xdr:col>5</xdr:col>
          <xdr:colOff>7620</xdr:colOff>
          <xdr:row>130</xdr:row>
          <xdr:rowOff>160020</xdr:rowOff>
        </xdr:to>
        <xdr:sp macro="" textlink="">
          <xdr:nvSpPr>
            <xdr:cNvPr id="4294" name="Object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00000000-0008-0000-0000-0000C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167640</xdr:colOff>
          <xdr:row>126</xdr:row>
          <xdr:rowOff>144780</xdr:rowOff>
        </xdr:from>
        <xdr:to>
          <xdr:col>7</xdr:col>
          <xdr:colOff>198120</xdr:colOff>
          <xdr:row>128</xdr:row>
          <xdr:rowOff>83820</xdr:rowOff>
        </xdr:to>
        <xdr:sp macro="" textlink="">
          <xdr:nvSpPr>
            <xdr:cNvPr id="4295" name="Object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00000000-0008-0000-0000-0000C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144780</xdr:colOff>
          <xdr:row>128</xdr:row>
          <xdr:rowOff>129540</xdr:rowOff>
        </xdr:from>
        <xdr:to>
          <xdr:col>7</xdr:col>
          <xdr:colOff>182880</xdr:colOff>
          <xdr:row>130</xdr:row>
          <xdr:rowOff>76200</xdr:rowOff>
        </xdr:to>
        <xdr:sp macro="" textlink="">
          <xdr:nvSpPr>
            <xdr:cNvPr id="4296" name="Object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00000000-0008-0000-0000-0000C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167640</xdr:colOff>
          <xdr:row>134</xdr:row>
          <xdr:rowOff>91440</xdr:rowOff>
        </xdr:from>
        <xdr:to>
          <xdr:col>4</xdr:col>
          <xdr:colOff>320040</xdr:colOff>
          <xdr:row>136</xdr:row>
          <xdr:rowOff>121920</xdr:rowOff>
        </xdr:to>
        <xdr:sp macro="" textlink="">
          <xdr:nvSpPr>
            <xdr:cNvPr id="4308" name="Object 212" hidden="1">
              <a:extLst>
                <a:ext uri="{63B3BB69-23CF-44E3-9099-C40C66FF867C}">
                  <a14:compatExt spid="_x0000_s4308"/>
                </a:ext>
                <a:ext uri="{FF2B5EF4-FFF2-40B4-BE49-F238E27FC236}">
                  <a16:creationId xmlns:a16="http://schemas.microsoft.com/office/drawing/2014/main" id="{00000000-0008-0000-0000-0000D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129540</xdr:colOff>
          <xdr:row>139</xdr:row>
          <xdr:rowOff>160020</xdr:rowOff>
        </xdr:from>
        <xdr:to>
          <xdr:col>4</xdr:col>
          <xdr:colOff>289560</xdr:colOff>
          <xdr:row>143</xdr:row>
          <xdr:rowOff>0</xdr:rowOff>
        </xdr:to>
        <xdr:sp macro="" textlink="">
          <xdr:nvSpPr>
            <xdr:cNvPr id="4311" name="Object 215" hidden="1">
              <a:extLst>
                <a:ext uri="{63B3BB69-23CF-44E3-9099-C40C66FF867C}">
                  <a14:compatExt spid="_x0000_s4311"/>
                </a:ext>
                <a:ext uri="{FF2B5EF4-FFF2-40B4-BE49-F238E27FC236}">
                  <a16:creationId xmlns:a16="http://schemas.microsoft.com/office/drawing/2014/main" id="{00000000-0008-0000-0000-0000D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</xdr:colOff>
          <xdr:row>53</xdr:row>
          <xdr:rowOff>114300</xdr:rowOff>
        </xdr:from>
        <xdr:to>
          <xdr:col>4</xdr:col>
          <xdr:colOff>60960</xdr:colOff>
          <xdr:row>55</xdr:row>
          <xdr:rowOff>53340</xdr:rowOff>
        </xdr:to>
        <xdr:sp macro="" textlink="">
          <xdr:nvSpPr>
            <xdr:cNvPr id="4315" name="Object 219" hidden="1">
              <a:extLst>
                <a:ext uri="{63B3BB69-23CF-44E3-9099-C40C66FF867C}">
                  <a14:compatExt spid="_x0000_s4315"/>
                </a:ext>
                <a:ext uri="{FF2B5EF4-FFF2-40B4-BE49-F238E27FC236}">
                  <a16:creationId xmlns:a16="http://schemas.microsoft.com/office/drawing/2014/main" id="{00000000-0008-0000-0000-0000D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701040</xdr:colOff>
          <xdr:row>134</xdr:row>
          <xdr:rowOff>167640</xdr:rowOff>
        </xdr:from>
        <xdr:to>
          <xdr:col>6</xdr:col>
          <xdr:colOff>624840</xdr:colOff>
          <xdr:row>136</xdr:row>
          <xdr:rowOff>91440</xdr:rowOff>
        </xdr:to>
        <xdr:sp macro="" textlink="">
          <xdr:nvSpPr>
            <xdr:cNvPr id="4316" name="Object 220" hidden="1">
              <a:extLst>
                <a:ext uri="{63B3BB69-23CF-44E3-9099-C40C66FF867C}">
                  <a14:compatExt spid="_x0000_s4316"/>
                </a:ext>
                <a:ext uri="{FF2B5EF4-FFF2-40B4-BE49-F238E27FC236}">
                  <a16:creationId xmlns:a16="http://schemas.microsoft.com/office/drawing/2014/main" id="{00000000-0008-0000-0000-0000D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716280</xdr:colOff>
          <xdr:row>136</xdr:row>
          <xdr:rowOff>160020</xdr:rowOff>
        </xdr:from>
        <xdr:to>
          <xdr:col>6</xdr:col>
          <xdr:colOff>647700</xdr:colOff>
          <xdr:row>138</xdr:row>
          <xdr:rowOff>83820</xdr:rowOff>
        </xdr:to>
        <xdr:sp macro="" textlink="">
          <xdr:nvSpPr>
            <xdr:cNvPr id="4317" name="Object 221" hidden="1">
              <a:extLst>
                <a:ext uri="{63B3BB69-23CF-44E3-9099-C40C66FF867C}">
                  <a14:compatExt spid="_x0000_s4317"/>
                </a:ext>
                <a:ext uri="{FF2B5EF4-FFF2-40B4-BE49-F238E27FC236}">
                  <a16:creationId xmlns:a16="http://schemas.microsoft.com/office/drawing/2014/main" id="{00000000-0008-0000-0000-0000D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228600</xdr:colOff>
          <xdr:row>139</xdr:row>
          <xdr:rowOff>160020</xdr:rowOff>
        </xdr:from>
        <xdr:to>
          <xdr:col>7</xdr:col>
          <xdr:colOff>251460</xdr:colOff>
          <xdr:row>141</xdr:row>
          <xdr:rowOff>83820</xdr:rowOff>
        </xdr:to>
        <xdr:sp macro="" textlink="">
          <xdr:nvSpPr>
            <xdr:cNvPr id="4318" name="Object 222" hidden="1">
              <a:extLst>
                <a:ext uri="{63B3BB69-23CF-44E3-9099-C40C66FF867C}">
                  <a14:compatExt spid="_x0000_s4318"/>
                </a:ext>
                <a:ext uri="{FF2B5EF4-FFF2-40B4-BE49-F238E27FC236}">
                  <a16:creationId xmlns:a16="http://schemas.microsoft.com/office/drawing/2014/main" id="{00000000-0008-0000-0000-0000D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228600</xdr:colOff>
          <xdr:row>141</xdr:row>
          <xdr:rowOff>160020</xdr:rowOff>
        </xdr:from>
        <xdr:to>
          <xdr:col>7</xdr:col>
          <xdr:colOff>251460</xdr:colOff>
          <xdr:row>143</xdr:row>
          <xdr:rowOff>83820</xdr:rowOff>
        </xdr:to>
        <xdr:sp macro="" textlink="">
          <xdr:nvSpPr>
            <xdr:cNvPr id="4320" name="Object 224" hidden="1">
              <a:extLst>
                <a:ext uri="{63B3BB69-23CF-44E3-9099-C40C66FF867C}">
                  <a14:compatExt spid="_x0000_s4320"/>
                </a:ext>
                <a:ext uri="{FF2B5EF4-FFF2-40B4-BE49-F238E27FC236}">
                  <a16:creationId xmlns:a16="http://schemas.microsoft.com/office/drawing/2014/main" id="{00000000-0008-0000-0000-0000E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807720</xdr:colOff>
          <xdr:row>268</xdr:row>
          <xdr:rowOff>152400</xdr:rowOff>
        </xdr:from>
        <xdr:to>
          <xdr:col>6</xdr:col>
          <xdr:colOff>495300</xdr:colOff>
          <xdr:row>270</xdr:row>
          <xdr:rowOff>68580</xdr:rowOff>
        </xdr:to>
        <xdr:sp macro="" textlink="">
          <xdr:nvSpPr>
            <xdr:cNvPr id="4321" name="Object 225" hidden="1">
              <a:extLst>
                <a:ext uri="{63B3BB69-23CF-44E3-9099-C40C66FF867C}">
                  <a14:compatExt spid="_x0000_s4321"/>
                </a:ext>
                <a:ext uri="{FF2B5EF4-FFF2-40B4-BE49-F238E27FC236}">
                  <a16:creationId xmlns:a16="http://schemas.microsoft.com/office/drawing/2014/main" id="{00000000-0008-0000-0000-0000E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441960</xdr:colOff>
          <xdr:row>33</xdr:row>
          <xdr:rowOff>175260</xdr:rowOff>
        </xdr:from>
        <xdr:to>
          <xdr:col>7</xdr:col>
          <xdr:colOff>0</xdr:colOff>
          <xdr:row>35</xdr:row>
          <xdr:rowOff>45720</xdr:rowOff>
        </xdr:to>
        <xdr:sp macro="" textlink="">
          <xdr:nvSpPr>
            <xdr:cNvPr id="4327" name="Object 231" hidden="1">
              <a:extLst>
                <a:ext uri="{63B3BB69-23CF-44E3-9099-C40C66FF867C}">
                  <a14:compatExt spid="_x0000_s4327"/>
                </a:ext>
                <a:ext uri="{FF2B5EF4-FFF2-40B4-BE49-F238E27FC236}">
                  <a16:creationId xmlns:a16="http://schemas.microsoft.com/office/drawing/2014/main" id="{00000000-0008-0000-0000-0000E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106680</xdr:colOff>
          <xdr:row>225</xdr:row>
          <xdr:rowOff>99060</xdr:rowOff>
        </xdr:from>
        <xdr:to>
          <xdr:col>2</xdr:col>
          <xdr:colOff>99060</xdr:colOff>
          <xdr:row>229</xdr:row>
          <xdr:rowOff>129540</xdr:rowOff>
        </xdr:to>
        <xdr:sp macro="" textlink="">
          <xdr:nvSpPr>
            <xdr:cNvPr id="4328" name="Object 232" hidden="1">
              <a:extLst>
                <a:ext uri="{63B3BB69-23CF-44E3-9099-C40C66FF867C}">
                  <a14:compatExt spid="_x0000_s4328"/>
                </a:ext>
                <a:ext uri="{FF2B5EF4-FFF2-40B4-BE49-F238E27FC236}">
                  <a16:creationId xmlns:a16="http://schemas.microsoft.com/office/drawing/2014/main" id="{00000000-0008-0000-0000-0000E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339966" mc:Ignorable="a14" a14:legacySpreadsheetColorIndex="57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22860</xdr:colOff>
      <xdr:row>10</xdr:row>
      <xdr:rowOff>38100</xdr:rowOff>
    </xdr:from>
    <xdr:to>
      <xdr:col>4</xdr:col>
      <xdr:colOff>274320</xdr:colOff>
      <xdr:row>10</xdr:row>
      <xdr:rowOff>167640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V="1">
          <a:off x="2887980" y="2225040"/>
          <a:ext cx="25146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339966" mc:Ignorable="a14" a14:legacySpreadsheetColorIndex="57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594360</xdr:colOff>
          <xdr:row>2</xdr:row>
          <xdr:rowOff>76200</xdr:rowOff>
        </xdr:from>
        <xdr:to>
          <xdr:col>7</xdr:col>
          <xdr:colOff>0</xdr:colOff>
          <xdr:row>3</xdr:row>
          <xdr:rowOff>152400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2</xdr:row>
          <xdr:rowOff>76200</xdr:rowOff>
        </xdr:from>
        <xdr:to>
          <xdr:col>8</xdr:col>
          <xdr:colOff>38100</xdr:colOff>
          <xdr:row>3</xdr:row>
          <xdr:rowOff>152400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</xdr:colOff>
          <xdr:row>2</xdr:row>
          <xdr:rowOff>76200</xdr:rowOff>
        </xdr:from>
        <xdr:to>
          <xdr:col>9</xdr:col>
          <xdr:colOff>38100</xdr:colOff>
          <xdr:row>3</xdr:row>
          <xdr:rowOff>152400</xdr:rowOff>
        </xdr:to>
        <xdr:sp macro="" textlink="">
          <xdr:nvSpPr>
            <xdr:cNvPr id="3075" name="Object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601980</xdr:colOff>
          <xdr:row>7</xdr:row>
          <xdr:rowOff>76200</xdr:rowOff>
        </xdr:from>
        <xdr:to>
          <xdr:col>1</xdr:col>
          <xdr:colOff>632460</xdr:colOff>
          <xdr:row>8</xdr:row>
          <xdr:rowOff>160020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76200</xdr:rowOff>
        </xdr:from>
        <xdr:to>
          <xdr:col>3</xdr:col>
          <xdr:colOff>22860</xdr:colOff>
          <xdr:row>8</xdr:row>
          <xdr:rowOff>160020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</xdr:row>
          <xdr:rowOff>76200</xdr:rowOff>
        </xdr:from>
        <xdr:to>
          <xdr:col>4</xdr:col>
          <xdr:colOff>22860</xdr:colOff>
          <xdr:row>8</xdr:row>
          <xdr:rowOff>160020</xdr:rowOff>
        </xdr:to>
        <xdr:sp macro="" textlink="">
          <xdr:nvSpPr>
            <xdr:cNvPr id="3078" name="Object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1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601980</xdr:colOff>
          <xdr:row>7</xdr:row>
          <xdr:rowOff>76200</xdr:rowOff>
        </xdr:from>
        <xdr:to>
          <xdr:col>6</xdr:col>
          <xdr:colOff>7620</xdr:colOff>
          <xdr:row>8</xdr:row>
          <xdr:rowOff>160020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76200</xdr:rowOff>
        </xdr:from>
        <xdr:to>
          <xdr:col>7</xdr:col>
          <xdr:colOff>22860</xdr:colOff>
          <xdr:row>8</xdr:row>
          <xdr:rowOff>160020</xdr:rowOff>
        </xdr:to>
        <xdr:sp macro="" textlink="">
          <xdr:nvSpPr>
            <xdr:cNvPr id="3080" name="Object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1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7</xdr:row>
          <xdr:rowOff>76200</xdr:rowOff>
        </xdr:from>
        <xdr:to>
          <xdr:col>8</xdr:col>
          <xdr:colOff>22860</xdr:colOff>
          <xdr:row>8</xdr:row>
          <xdr:rowOff>160020</xdr:rowOff>
        </xdr:to>
        <xdr:sp macro="" textlink="">
          <xdr:nvSpPr>
            <xdr:cNvPr id="3081" name="Object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1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601980</xdr:colOff>
          <xdr:row>7</xdr:row>
          <xdr:rowOff>76200</xdr:rowOff>
        </xdr:from>
        <xdr:to>
          <xdr:col>10</xdr:col>
          <xdr:colOff>7620</xdr:colOff>
          <xdr:row>8</xdr:row>
          <xdr:rowOff>160020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1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7</xdr:row>
          <xdr:rowOff>76200</xdr:rowOff>
        </xdr:from>
        <xdr:to>
          <xdr:col>11</xdr:col>
          <xdr:colOff>22860</xdr:colOff>
          <xdr:row>8</xdr:row>
          <xdr:rowOff>160020</xdr:rowOff>
        </xdr:to>
        <xdr:sp macro="" textlink="">
          <xdr:nvSpPr>
            <xdr:cNvPr id="3083" name="Object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1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7</xdr:row>
          <xdr:rowOff>76200</xdr:rowOff>
        </xdr:from>
        <xdr:to>
          <xdr:col>12</xdr:col>
          <xdr:colOff>22860</xdr:colOff>
          <xdr:row>8</xdr:row>
          <xdr:rowOff>160020</xdr:rowOff>
        </xdr:to>
        <xdr:sp macro="" textlink="">
          <xdr:nvSpPr>
            <xdr:cNvPr id="3084" name="Object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1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601980</xdr:colOff>
          <xdr:row>3</xdr:row>
          <xdr:rowOff>0</xdr:rowOff>
        </xdr:from>
        <xdr:to>
          <xdr:col>14</xdr:col>
          <xdr:colOff>7620</xdr:colOff>
          <xdr:row>4</xdr:row>
          <xdr:rowOff>68580</xdr:rowOff>
        </xdr:to>
        <xdr:sp macro="" textlink="">
          <xdr:nvSpPr>
            <xdr:cNvPr id="3085" name="Object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1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</xdr:row>
          <xdr:rowOff>0</xdr:rowOff>
        </xdr:from>
        <xdr:to>
          <xdr:col>14</xdr:col>
          <xdr:colOff>647700</xdr:colOff>
          <xdr:row>4</xdr:row>
          <xdr:rowOff>68580</xdr:rowOff>
        </xdr:to>
        <xdr:sp macro="" textlink="">
          <xdr:nvSpPr>
            <xdr:cNvPr id="3086" name="Object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1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</xdr:row>
          <xdr:rowOff>0</xdr:rowOff>
        </xdr:from>
        <xdr:to>
          <xdr:col>16</xdr:col>
          <xdr:colOff>22860</xdr:colOff>
          <xdr:row>4</xdr:row>
          <xdr:rowOff>68580</xdr:rowOff>
        </xdr:to>
        <xdr:sp macro="" textlink="">
          <xdr:nvSpPr>
            <xdr:cNvPr id="3087" name="Object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1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4</xdr:col>
      <xdr:colOff>365760</xdr:colOff>
      <xdr:row>54</xdr:row>
      <xdr:rowOff>38100</xdr:rowOff>
    </xdr:from>
    <xdr:to>
      <xdr:col>10</xdr:col>
      <xdr:colOff>365760</xdr:colOff>
      <xdr:row>78</xdr:row>
      <xdr:rowOff>60960</xdr:rowOff>
    </xdr:to>
    <xdr:graphicFrame macro="">
      <xdr:nvGraphicFramePr>
        <xdr:cNvPr id="3088" name="Gráfico 16">
          <a:extLst>
            <a:ext uri="{FF2B5EF4-FFF2-40B4-BE49-F238E27FC236}">
              <a16:creationId xmlns:a16="http://schemas.microsoft.com/office/drawing/2014/main" id="{00000000-0008-0000-0100-000010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594360</xdr:colOff>
          <xdr:row>3</xdr:row>
          <xdr:rowOff>152400</xdr:rowOff>
        </xdr:from>
        <xdr:to>
          <xdr:col>6</xdr:col>
          <xdr:colOff>0</xdr:colOff>
          <xdr:row>5</xdr:row>
          <xdr:rowOff>38100</xdr:rowOff>
        </xdr:to>
        <xdr:sp macro="" textlink="">
          <xdr:nvSpPr>
            <xdr:cNvPr id="3089" name="Object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1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ackup\Backup%20Jonas\Graduacao-JLirani\SEM327-Complemaq_II\Planilhas_calculo_engrenagens\Graduacao\CompleMaq%20II-2002\Planilhas\calc-eng-corrigid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grenagens Corrigidas"/>
      <sheetName val="Exemplo 1"/>
      <sheetName val="Exemplo 2"/>
      <sheetName val="Exemplo 3"/>
      <sheetName val="Exemplo4"/>
      <sheetName val="Tabela função evolvente"/>
    </sheetNames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7.emf"/><Relationship Id="rId299" Type="http://schemas.openxmlformats.org/officeDocument/2006/relationships/oleObject" Target="../embeddings/oleObject150.bin"/><Relationship Id="rId21" Type="http://schemas.openxmlformats.org/officeDocument/2006/relationships/image" Target="../media/image9.emf"/><Relationship Id="rId63" Type="http://schemas.openxmlformats.org/officeDocument/2006/relationships/image" Target="../media/image30.emf"/><Relationship Id="rId159" Type="http://schemas.openxmlformats.org/officeDocument/2006/relationships/image" Target="../media/image78.emf"/><Relationship Id="rId324" Type="http://schemas.openxmlformats.org/officeDocument/2006/relationships/oleObject" Target="../embeddings/oleObject163.bin"/><Relationship Id="rId170" Type="http://schemas.openxmlformats.org/officeDocument/2006/relationships/oleObject" Target="../embeddings/oleObject84.bin"/><Relationship Id="rId226" Type="http://schemas.openxmlformats.org/officeDocument/2006/relationships/oleObject" Target="../embeddings/oleObject112.bin"/><Relationship Id="rId268" Type="http://schemas.openxmlformats.org/officeDocument/2006/relationships/oleObject" Target="../embeddings/oleObject133.bin"/><Relationship Id="rId32" Type="http://schemas.openxmlformats.org/officeDocument/2006/relationships/oleObject" Target="../embeddings/oleObject15.bin"/><Relationship Id="rId74" Type="http://schemas.openxmlformats.org/officeDocument/2006/relationships/oleObject" Target="../embeddings/oleObject36.bin"/><Relationship Id="rId128" Type="http://schemas.openxmlformats.org/officeDocument/2006/relationships/oleObject" Target="../embeddings/oleObject63.bin"/><Relationship Id="rId335" Type="http://schemas.openxmlformats.org/officeDocument/2006/relationships/oleObject" Target="../embeddings/oleObject169.bin"/><Relationship Id="rId5" Type="http://schemas.openxmlformats.org/officeDocument/2006/relationships/image" Target="../media/image1.emf"/><Relationship Id="rId181" Type="http://schemas.openxmlformats.org/officeDocument/2006/relationships/image" Target="../media/image89.emf"/><Relationship Id="rId237" Type="http://schemas.openxmlformats.org/officeDocument/2006/relationships/image" Target="../media/image117.emf"/><Relationship Id="rId279" Type="http://schemas.openxmlformats.org/officeDocument/2006/relationships/oleObject" Target="../embeddings/oleObject139.bin"/><Relationship Id="rId43" Type="http://schemas.openxmlformats.org/officeDocument/2006/relationships/image" Target="../media/image20.emf"/><Relationship Id="rId139" Type="http://schemas.openxmlformats.org/officeDocument/2006/relationships/image" Target="../media/image68.emf"/><Relationship Id="rId290" Type="http://schemas.openxmlformats.org/officeDocument/2006/relationships/image" Target="../media/image143.emf"/><Relationship Id="rId304" Type="http://schemas.openxmlformats.org/officeDocument/2006/relationships/image" Target="../media/image149.emf"/><Relationship Id="rId346" Type="http://schemas.openxmlformats.org/officeDocument/2006/relationships/image" Target="../media/image169.emf"/><Relationship Id="rId85" Type="http://schemas.openxmlformats.org/officeDocument/2006/relationships/image" Target="../media/image41.emf"/><Relationship Id="rId150" Type="http://schemas.openxmlformats.org/officeDocument/2006/relationships/oleObject" Target="../embeddings/oleObject74.bin"/><Relationship Id="rId192" Type="http://schemas.openxmlformats.org/officeDocument/2006/relationships/oleObject" Target="../embeddings/oleObject95.bin"/><Relationship Id="rId206" Type="http://schemas.openxmlformats.org/officeDocument/2006/relationships/oleObject" Target="../embeddings/oleObject102.bin"/><Relationship Id="rId248" Type="http://schemas.openxmlformats.org/officeDocument/2006/relationships/oleObject" Target="../embeddings/oleObject123.bin"/><Relationship Id="rId12" Type="http://schemas.openxmlformats.org/officeDocument/2006/relationships/oleObject" Target="../embeddings/oleObject5.bin"/><Relationship Id="rId108" Type="http://schemas.openxmlformats.org/officeDocument/2006/relationships/oleObject" Target="../embeddings/oleObject53.bin"/><Relationship Id="rId315" Type="http://schemas.openxmlformats.org/officeDocument/2006/relationships/image" Target="../media/image154.emf"/><Relationship Id="rId357" Type="http://schemas.openxmlformats.org/officeDocument/2006/relationships/oleObject" Target="../embeddings/oleObject180.bin"/><Relationship Id="rId54" Type="http://schemas.openxmlformats.org/officeDocument/2006/relationships/oleObject" Target="../embeddings/oleObject26.bin"/><Relationship Id="rId96" Type="http://schemas.openxmlformats.org/officeDocument/2006/relationships/oleObject" Target="../embeddings/oleObject47.bin"/><Relationship Id="rId161" Type="http://schemas.openxmlformats.org/officeDocument/2006/relationships/image" Target="../media/image79.emf"/><Relationship Id="rId217" Type="http://schemas.openxmlformats.org/officeDocument/2006/relationships/image" Target="../media/image107.emf"/><Relationship Id="rId259" Type="http://schemas.openxmlformats.org/officeDocument/2006/relationships/image" Target="../media/image128.emf"/><Relationship Id="rId23" Type="http://schemas.openxmlformats.org/officeDocument/2006/relationships/image" Target="../media/image10.emf"/><Relationship Id="rId119" Type="http://schemas.openxmlformats.org/officeDocument/2006/relationships/image" Target="../media/image58.emf"/><Relationship Id="rId270" Type="http://schemas.openxmlformats.org/officeDocument/2006/relationships/oleObject" Target="../embeddings/oleObject134.bin"/><Relationship Id="rId326" Type="http://schemas.openxmlformats.org/officeDocument/2006/relationships/oleObject" Target="../embeddings/oleObject164.bin"/><Relationship Id="rId65" Type="http://schemas.openxmlformats.org/officeDocument/2006/relationships/image" Target="../media/image31.emf"/><Relationship Id="rId130" Type="http://schemas.openxmlformats.org/officeDocument/2006/relationships/oleObject" Target="../embeddings/oleObject64.bin"/><Relationship Id="rId172" Type="http://schemas.openxmlformats.org/officeDocument/2006/relationships/oleObject" Target="../embeddings/oleObject85.bin"/><Relationship Id="rId228" Type="http://schemas.openxmlformats.org/officeDocument/2006/relationships/oleObject" Target="../embeddings/oleObject113.bin"/><Relationship Id="rId281" Type="http://schemas.openxmlformats.org/officeDocument/2006/relationships/oleObject" Target="../embeddings/oleObject140.bin"/><Relationship Id="rId337" Type="http://schemas.openxmlformats.org/officeDocument/2006/relationships/oleObject" Target="../embeddings/oleObject170.bin"/><Relationship Id="rId34" Type="http://schemas.openxmlformats.org/officeDocument/2006/relationships/oleObject" Target="../embeddings/oleObject16.bin"/><Relationship Id="rId76" Type="http://schemas.openxmlformats.org/officeDocument/2006/relationships/oleObject" Target="../embeddings/oleObject37.bin"/><Relationship Id="rId141" Type="http://schemas.openxmlformats.org/officeDocument/2006/relationships/image" Target="../media/image69.emf"/><Relationship Id="rId7" Type="http://schemas.openxmlformats.org/officeDocument/2006/relationships/image" Target="../media/image2.emf"/><Relationship Id="rId183" Type="http://schemas.openxmlformats.org/officeDocument/2006/relationships/image" Target="../media/image90.emf"/><Relationship Id="rId239" Type="http://schemas.openxmlformats.org/officeDocument/2006/relationships/image" Target="../media/image118.emf"/><Relationship Id="rId250" Type="http://schemas.openxmlformats.org/officeDocument/2006/relationships/oleObject" Target="../embeddings/oleObject124.bin"/><Relationship Id="rId292" Type="http://schemas.openxmlformats.org/officeDocument/2006/relationships/image" Target="../media/image144.emf"/><Relationship Id="rId306" Type="http://schemas.openxmlformats.org/officeDocument/2006/relationships/oleObject" Target="../embeddings/oleObject154.bin"/><Relationship Id="rId45" Type="http://schemas.openxmlformats.org/officeDocument/2006/relationships/image" Target="../media/image21.emf"/><Relationship Id="rId87" Type="http://schemas.openxmlformats.org/officeDocument/2006/relationships/image" Target="../media/image42.emf"/><Relationship Id="rId110" Type="http://schemas.openxmlformats.org/officeDocument/2006/relationships/oleObject" Target="../embeddings/oleObject54.bin"/><Relationship Id="rId348" Type="http://schemas.openxmlformats.org/officeDocument/2006/relationships/image" Target="../media/image170.emf"/><Relationship Id="rId152" Type="http://schemas.openxmlformats.org/officeDocument/2006/relationships/oleObject" Target="../embeddings/oleObject75.bin"/><Relationship Id="rId194" Type="http://schemas.openxmlformats.org/officeDocument/2006/relationships/oleObject" Target="../embeddings/oleObject96.bin"/><Relationship Id="rId208" Type="http://schemas.openxmlformats.org/officeDocument/2006/relationships/oleObject" Target="../embeddings/oleObject103.bin"/><Relationship Id="rId261" Type="http://schemas.openxmlformats.org/officeDocument/2006/relationships/image" Target="../media/image129.emf"/><Relationship Id="rId14" Type="http://schemas.openxmlformats.org/officeDocument/2006/relationships/oleObject" Target="../embeddings/oleObject6.bin"/><Relationship Id="rId56" Type="http://schemas.openxmlformats.org/officeDocument/2006/relationships/oleObject" Target="../embeddings/oleObject27.bin"/><Relationship Id="rId317" Type="http://schemas.openxmlformats.org/officeDocument/2006/relationships/image" Target="../media/image155.emf"/><Relationship Id="rId98" Type="http://schemas.openxmlformats.org/officeDocument/2006/relationships/oleObject" Target="../embeddings/oleObject48.bin"/><Relationship Id="rId121" Type="http://schemas.openxmlformats.org/officeDocument/2006/relationships/image" Target="../media/image59.emf"/><Relationship Id="rId163" Type="http://schemas.openxmlformats.org/officeDocument/2006/relationships/image" Target="../media/image80.emf"/><Relationship Id="rId219" Type="http://schemas.openxmlformats.org/officeDocument/2006/relationships/image" Target="../media/image108.emf"/><Relationship Id="rId230" Type="http://schemas.openxmlformats.org/officeDocument/2006/relationships/oleObject" Target="../embeddings/oleObject114.bin"/><Relationship Id="rId25" Type="http://schemas.openxmlformats.org/officeDocument/2006/relationships/image" Target="../media/image11.emf"/><Relationship Id="rId46" Type="http://schemas.openxmlformats.org/officeDocument/2006/relationships/oleObject" Target="../embeddings/oleObject22.bin"/><Relationship Id="rId67" Type="http://schemas.openxmlformats.org/officeDocument/2006/relationships/image" Target="../media/image32.emf"/><Relationship Id="rId272" Type="http://schemas.openxmlformats.org/officeDocument/2006/relationships/oleObject" Target="../embeddings/oleObject135.bin"/><Relationship Id="rId293" Type="http://schemas.openxmlformats.org/officeDocument/2006/relationships/oleObject" Target="../embeddings/oleObject146.bin"/><Relationship Id="rId307" Type="http://schemas.openxmlformats.org/officeDocument/2006/relationships/image" Target="../media/image150.emf"/><Relationship Id="rId328" Type="http://schemas.openxmlformats.org/officeDocument/2006/relationships/oleObject" Target="../embeddings/oleObject165.bin"/><Relationship Id="rId349" Type="http://schemas.openxmlformats.org/officeDocument/2006/relationships/oleObject" Target="../embeddings/oleObject176.bin"/><Relationship Id="rId88" Type="http://schemas.openxmlformats.org/officeDocument/2006/relationships/oleObject" Target="../embeddings/oleObject43.bin"/><Relationship Id="rId111" Type="http://schemas.openxmlformats.org/officeDocument/2006/relationships/image" Target="../media/image54.emf"/><Relationship Id="rId132" Type="http://schemas.openxmlformats.org/officeDocument/2006/relationships/oleObject" Target="../embeddings/oleObject65.bin"/><Relationship Id="rId153" Type="http://schemas.openxmlformats.org/officeDocument/2006/relationships/image" Target="../media/image75.emf"/><Relationship Id="rId174" Type="http://schemas.openxmlformats.org/officeDocument/2006/relationships/oleObject" Target="../embeddings/oleObject86.bin"/><Relationship Id="rId195" Type="http://schemas.openxmlformats.org/officeDocument/2006/relationships/image" Target="../media/image96.emf"/><Relationship Id="rId209" Type="http://schemas.openxmlformats.org/officeDocument/2006/relationships/image" Target="../media/image103.emf"/><Relationship Id="rId220" Type="http://schemas.openxmlformats.org/officeDocument/2006/relationships/oleObject" Target="../embeddings/oleObject109.bin"/><Relationship Id="rId241" Type="http://schemas.openxmlformats.org/officeDocument/2006/relationships/image" Target="../media/image119.emf"/><Relationship Id="rId15" Type="http://schemas.openxmlformats.org/officeDocument/2006/relationships/image" Target="../media/image6.emf"/><Relationship Id="rId36" Type="http://schemas.openxmlformats.org/officeDocument/2006/relationships/oleObject" Target="../embeddings/oleObject17.bin"/><Relationship Id="rId57" Type="http://schemas.openxmlformats.org/officeDocument/2006/relationships/image" Target="../media/image27.emf"/><Relationship Id="rId262" Type="http://schemas.openxmlformats.org/officeDocument/2006/relationships/oleObject" Target="../embeddings/oleObject130.bin"/><Relationship Id="rId283" Type="http://schemas.openxmlformats.org/officeDocument/2006/relationships/oleObject" Target="../embeddings/oleObject141.bin"/><Relationship Id="rId318" Type="http://schemas.openxmlformats.org/officeDocument/2006/relationships/oleObject" Target="../embeddings/oleObject160.bin"/><Relationship Id="rId339" Type="http://schemas.openxmlformats.org/officeDocument/2006/relationships/oleObject" Target="../embeddings/oleObject171.bin"/><Relationship Id="rId78" Type="http://schemas.openxmlformats.org/officeDocument/2006/relationships/oleObject" Target="../embeddings/oleObject38.bin"/><Relationship Id="rId99" Type="http://schemas.openxmlformats.org/officeDocument/2006/relationships/image" Target="../media/image48.emf"/><Relationship Id="rId101" Type="http://schemas.openxmlformats.org/officeDocument/2006/relationships/image" Target="../media/image49.emf"/><Relationship Id="rId122" Type="http://schemas.openxmlformats.org/officeDocument/2006/relationships/oleObject" Target="../embeddings/oleObject60.bin"/><Relationship Id="rId143" Type="http://schemas.openxmlformats.org/officeDocument/2006/relationships/image" Target="../media/image70.emf"/><Relationship Id="rId164" Type="http://schemas.openxmlformats.org/officeDocument/2006/relationships/oleObject" Target="../embeddings/oleObject81.bin"/><Relationship Id="rId185" Type="http://schemas.openxmlformats.org/officeDocument/2006/relationships/image" Target="../media/image91.emf"/><Relationship Id="rId350" Type="http://schemas.openxmlformats.org/officeDocument/2006/relationships/image" Target="../media/image171.emf"/><Relationship Id="rId9" Type="http://schemas.openxmlformats.org/officeDocument/2006/relationships/image" Target="../media/image3.emf"/><Relationship Id="rId210" Type="http://schemas.openxmlformats.org/officeDocument/2006/relationships/oleObject" Target="../embeddings/oleObject104.bin"/><Relationship Id="rId26" Type="http://schemas.openxmlformats.org/officeDocument/2006/relationships/oleObject" Target="../embeddings/oleObject12.bin"/><Relationship Id="rId231" Type="http://schemas.openxmlformats.org/officeDocument/2006/relationships/image" Target="../media/image114.emf"/><Relationship Id="rId252" Type="http://schemas.openxmlformats.org/officeDocument/2006/relationships/oleObject" Target="../embeddings/oleObject125.bin"/><Relationship Id="rId273" Type="http://schemas.openxmlformats.org/officeDocument/2006/relationships/image" Target="../media/image135.emf"/><Relationship Id="rId294" Type="http://schemas.openxmlformats.org/officeDocument/2006/relationships/image" Target="../media/image145.emf"/><Relationship Id="rId308" Type="http://schemas.openxmlformats.org/officeDocument/2006/relationships/oleObject" Target="../embeddings/oleObject155.bin"/><Relationship Id="rId329" Type="http://schemas.openxmlformats.org/officeDocument/2006/relationships/image" Target="../media/image161.emf"/><Relationship Id="rId47" Type="http://schemas.openxmlformats.org/officeDocument/2006/relationships/image" Target="../media/image22.emf"/><Relationship Id="rId68" Type="http://schemas.openxmlformats.org/officeDocument/2006/relationships/oleObject" Target="../embeddings/oleObject33.bin"/><Relationship Id="rId89" Type="http://schemas.openxmlformats.org/officeDocument/2006/relationships/image" Target="../media/image43.emf"/><Relationship Id="rId112" Type="http://schemas.openxmlformats.org/officeDocument/2006/relationships/oleObject" Target="../embeddings/oleObject55.bin"/><Relationship Id="rId133" Type="http://schemas.openxmlformats.org/officeDocument/2006/relationships/image" Target="../media/image65.emf"/><Relationship Id="rId154" Type="http://schemas.openxmlformats.org/officeDocument/2006/relationships/oleObject" Target="../embeddings/oleObject76.bin"/><Relationship Id="rId175" Type="http://schemas.openxmlformats.org/officeDocument/2006/relationships/image" Target="../media/image86.emf"/><Relationship Id="rId340" Type="http://schemas.openxmlformats.org/officeDocument/2006/relationships/image" Target="../media/image166.emf"/><Relationship Id="rId196" Type="http://schemas.openxmlformats.org/officeDocument/2006/relationships/oleObject" Target="../embeddings/oleObject97.bin"/><Relationship Id="rId200" Type="http://schemas.openxmlformats.org/officeDocument/2006/relationships/oleObject" Target="../embeddings/oleObject99.bin"/><Relationship Id="rId16" Type="http://schemas.openxmlformats.org/officeDocument/2006/relationships/oleObject" Target="../embeddings/oleObject7.bin"/><Relationship Id="rId221" Type="http://schemas.openxmlformats.org/officeDocument/2006/relationships/image" Target="../media/image109.emf"/><Relationship Id="rId242" Type="http://schemas.openxmlformats.org/officeDocument/2006/relationships/oleObject" Target="../embeddings/oleObject120.bin"/><Relationship Id="rId263" Type="http://schemas.openxmlformats.org/officeDocument/2006/relationships/image" Target="../media/image130.emf"/><Relationship Id="rId284" Type="http://schemas.openxmlformats.org/officeDocument/2006/relationships/image" Target="../media/image140.emf"/><Relationship Id="rId319" Type="http://schemas.openxmlformats.org/officeDocument/2006/relationships/image" Target="../media/image156.emf"/><Relationship Id="rId37" Type="http://schemas.openxmlformats.org/officeDocument/2006/relationships/image" Target="../media/image17.emf"/><Relationship Id="rId58" Type="http://schemas.openxmlformats.org/officeDocument/2006/relationships/oleObject" Target="../embeddings/oleObject28.bin"/><Relationship Id="rId79" Type="http://schemas.openxmlformats.org/officeDocument/2006/relationships/image" Target="../media/image38.emf"/><Relationship Id="rId102" Type="http://schemas.openxmlformats.org/officeDocument/2006/relationships/oleObject" Target="../embeddings/oleObject50.bin"/><Relationship Id="rId123" Type="http://schemas.openxmlformats.org/officeDocument/2006/relationships/image" Target="../media/image60.emf"/><Relationship Id="rId144" Type="http://schemas.openxmlformats.org/officeDocument/2006/relationships/oleObject" Target="../embeddings/oleObject71.bin"/><Relationship Id="rId330" Type="http://schemas.openxmlformats.org/officeDocument/2006/relationships/oleObject" Target="../embeddings/oleObject166.bin"/><Relationship Id="rId90" Type="http://schemas.openxmlformats.org/officeDocument/2006/relationships/oleObject" Target="../embeddings/oleObject44.bin"/><Relationship Id="rId165" Type="http://schemas.openxmlformats.org/officeDocument/2006/relationships/image" Target="../media/image81.emf"/><Relationship Id="rId186" Type="http://schemas.openxmlformats.org/officeDocument/2006/relationships/oleObject" Target="../embeddings/oleObject92.bin"/><Relationship Id="rId351" Type="http://schemas.openxmlformats.org/officeDocument/2006/relationships/oleObject" Target="../embeddings/oleObject177.bin"/><Relationship Id="rId211" Type="http://schemas.openxmlformats.org/officeDocument/2006/relationships/image" Target="../media/image104.emf"/><Relationship Id="rId232" Type="http://schemas.openxmlformats.org/officeDocument/2006/relationships/oleObject" Target="../embeddings/oleObject115.bin"/><Relationship Id="rId253" Type="http://schemas.openxmlformats.org/officeDocument/2006/relationships/image" Target="../media/image125.emf"/><Relationship Id="rId274" Type="http://schemas.openxmlformats.org/officeDocument/2006/relationships/oleObject" Target="../embeddings/oleObject136.bin"/><Relationship Id="rId295" Type="http://schemas.openxmlformats.org/officeDocument/2006/relationships/oleObject" Target="../embeddings/oleObject147.bin"/><Relationship Id="rId309" Type="http://schemas.openxmlformats.org/officeDocument/2006/relationships/image" Target="../media/image151.emf"/><Relationship Id="rId27" Type="http://schemas.openxmlformats.org/officeDocument/2006/relationships/image" Target="../media/image12.emf"/><Relationship Id="rId48" Type="http://schemas.openxmlformats.org/officeDocument/2006/relationships/oleObject" Target="../embeddings/oleObject23.bin"/><Relationship Id="rId69" Type="http://schemas.openxmlformats.org/officeDocument/2006/relationships/image" Target="../media/image33.emf"/><Relationship Id="rId113" Type="http://schemas.openxmlformats.org/officeDocument/2006/relationships/image" Target="../media/image55.emf"/><Relationship Id="rId134" Type="http://schemas.openxmlformats.org/officeDocument/2006/relationships/oleObject" Target="../embeddings/oleObject66.bin"/><Relationship Id="rId320" Type="http://schemas.openxmlformats.org/officeDocument/2006/relationships/oleObject" Target="../embeddings/oleObject161.bin"/><Relationship Id="rId80" Type="http://schemas.openxmlformats.org/officeDocument/2006/relationships/oleObject" Target="../embeddings/oleObject39.bin"/><Relationship Id="rId155" Type="http://schemas.openxmlformats.org/officeDocument/2006/relationships/image" Target="../media/image76.emf"/><Relationship Id="rId176" Type="http://schemas.openxmlformats.org/officeDocument/2006/relationships/oleObject" Target="../embeddings/oleObject87.bin"/><Relationship Id="rId197" Type="http://schemas.openxmlformats.org/officeDocument/2006/relationships/image" Target="../media/image97.emf"/><Relationship Id="rId341" Type="http://schemas.openxmlformats.org/officeDocument/2006/relationships/oleObject" Target="../embeddings/oleObject172.bin"/><Relationship Id="rId201" Type="http://schemas.openxmlformats.org/officeDocument/2006/relationships/image" Target="../media/image99.emf"/><Relationship Id="rId222" Type="http://schemas.openxmlformats.org/officeDocument/2006/relationships/oleObject" Target="../embeddings/oleObject110.bin"/><Relationship Id="rId243" Type="http://schemas.openxmlformats.org/officeDocument/2006/relationships/image" Target="../media/image120.emf"/><Relationship Id="rId264" Type="http://schemas.openxmlformats.org/officeDocument/2006/relationships/oleObject" Target="../embeddings/oleObject131.bin"/><Relationship Id="rId285" Type="http://schemas.openxmlformats.org/officeDocument/2006/relationships/oleObject" Target="../embeddings/oleObject142.bin"/><Relationship Id="rId17" Type="http://schemas.openxmlformats.org/officeDocument/2006/relationships/image" Target="../media/image7.emf"/><Relationship Id="rId38" Type="http://schemas.openxmlformats.org/officeDocument/2006/relationships/oleObject" Target="../embeddings/oleObject18.bin"/><Relationship Id="rId59" Type="http://schemas.openxmlformats.org/officeDocument/2006/relationships/image" Target="../media/image28.emf"/><Relationship Id="rId103" Type="http://schemas.openxmlformats.org/officeDocument/2006/relationships/image" Target="../media/image50.emf"/><Relationship Id="rId124" Type="http://schemas.openxmlformats.org/officeDocument/2006/relationships/oleObject" Target="../embeddings/oleObject61.bin"/><Relationship Id="rId310" Type="http://schemas.openxmlformats.org/officeDocument/2006/relationships/oleObject" Target="../embeddings/oleObject156.bin"/><Relationship Id="rId70" Type="http://schemas.openxmlformats.org/officeDocument/2006/relationships/oleObject" Target="../embeddings/oleObject34.bin"/><Relationship Id="rId91" Type="http://schemas.openxmlformats.org/officeDocument/2006/relationships/image" Target="../media/image44.emf"/><Relationship Id="rId145" Type="http://schemas.openxmlformats.org/officeDocument/2006/relationships/image" Target="../media/image71.emf"/><Relationship Id="rId166" Type="http://schemas.openxmlformats.org/officeDocument/2006/relationships/oleObject" Target="../embeddings/oleObject82.bin"/><Relationship Id="rId187" Type="http://schemas.openxmlformats.org/officeDocument/2006/relationships/image" Target="../media/image92.emf"/><Relationship Id="rId331" Type="http://schemas.openxmlformats.org/officeDocument/2006/relationships/oleObject" Target="../embeddings/oleObject167.bin"/><Relationship Id="rId352" Type="http://schemas.openxmlformats.org/officeDocument/2006/relationships/image" Target="../media/image172.emf"/><Relationship Id="rId1" Type="http://schemas.openxmlformats.org/officeDocument/2006/relationships/printerSettings" Target="../printerSettings/printerSettings1.bin"/><Relationship Id="rId212" Type="http://schemas.openxmlformats.org/officeDocument/2006/relationships/oleObject" Target="../embeddings/oleObject105.bin"/><Relationship Id="rId233" Type="http://schemas.openxmlformats.org/officeDocument/2006/relationships/image" Target="../media/image115.emf"/><Relationship Id="rId254" Type="http://schemas.openxmlformats.org/officeDocument/2006/relationships/oleObject" Target="../embeddings/oleObject126.bin"/><Relationship Id="rId28" Type="http://schemas.openxmlformats.org/officeDocument/2006/relationships/oleObject" Target="../embeddings/oleObject13.bin"/><Relationship Id="rId49" Type="http://schemas.openxmlformats.org/officeDocument/2006/relationships/image" Target="../media/image23.emf"/><Relationship Id="rId114" Type="http://schemas.openxmlformats.org/officeDocument/2006/relationships/oleObject" Target="../embeddings/oleObject56.bin"/><Relationship Id="rId275" Type="http://schemas.openxmlformats.org/officeDocument/2006/relationships/oleObject" Target="../embeddings/oleObject137.bin"/><Relationship Id="rId296" Type="http://schemas.openxmlformats.org/officeDocument/2006/relationships/image" Target="../media/image146.emf"/><Relationship Id="rId300" Type="http://schemas.openxmlformats.org/officeDocument/2006/relationships/image" Target="../media/image147.emf"/><Relationship Id="rId60" Type="http://schemas.openxmlformats.org/officeDocument/2006/relationships/oleObject" Target="../embeddings/oleObject29.bin"/><Relationship Id="rId81" Type="http://schemas.openxmlformats.org/officeDocument/2006/relationships/image" Target="../media/image39.emf"/><Relationship Id="rId135" Type="http://schemas.openxmlformats.org/officeDocument/2006/relationships/image" Target="../media/image66.emf"/><Relationship Id="rId156" Type="http://schemas.openxmlformats.org/officeDocument/2006/relationships/oleObject" Target="../embeddings/oleObject77.bin"/><Relationship Id="rId177" Type="http://schemas.openxmlformats.org/officeDocument/2006/relationships/image" Target="../media/image87.emf"/><Relationship Id="rId198" Type="http://schemas.openxmlformats.org/officeDocument/2006/relationships/oleObject" Target="../embeddings/oleObject98.bin"/><Relationship Id="rId321" Type="http://schemas.openxmlformats.org/officeDocument/2006/relationships/image" Target="../media/image157.emf"/><Relationship Id="rId342" Type="http://schemas.openxmlformats.org/officeDocument/2006/relationships/image" Target="../media/image167.emf"/><Relationship Id="rId202" Type="http://schemas.openxmlformats.org/officeDocument/2006/relationships/oleObject" Target="../embeddings/oleObject100.bin"/><Relationship Id="rId223" Type="http://schemas.openxmlformats.org/officeDocument/2006/relationships/image" Target="../media/image110.emf"/><Relationship Id="rId244" Type="http://schemas.openxmlformats.org/officeDocument/2006/relationships/oleObject" Target="../embeddings/oleObject121.bin"/><Relationship Id="rId18" Type="http://schemas.openxmlformats.org/officeDocument/2006/relationships/oleObject" Target="../embeddings/oleObject8.bin"/><Relationship Id="rId39" Type="http://schemas.openxmlformats.org/officeDocument/2006/relationships/image" Target="../media/image18.emf"/><Relationship Id="rId265" Type="http://schemas.openxmlformats.org/officeDocument/2006/relationships/image" Target="../media/image131.emf"/><Relationship Id="rId286" Type="http://schemas.openxmlformats.org/officeDocument/2006/relationships/image" Target="../media/image141.emf"/><Relationship Id="rId50" Type="http://schemas.openxmlformats.org/officeDocument/2006/relationships/oleObject" Target="../embeddings/oleObject24.bin"/><Relationship Id="rId104" Type="http://schemas.openxmlformats.org/officeDocument/2006/relationships/oleObject" Target="../embeddings/oleObject51.bin"/><Relationship Id="rId125" Type="http://schemas.openxmlformats.org/officeDocument/2006/relationships/image" Target="../media/image61.emf"/><Relationship Id="rId146" Type="http://schemas.openxmlformats.org/officeDocument/2006/relationships/oleObject" Target="../embeddings/oleObject72.bin"/><Relationship Id="rId167" Type="http://schemas.openxmlformats.org/officeDocument/2006/relationships/image" Target="../media/image82.emf"/><Relationship Id="rId188" Type="http://schemas.openxmlformats.org/officeDocument/2006/relationships/oleObject" Target="../embeddings/oleObject93.bin"/><Relationship Id="rId311" Type="http://schemas.openxmlformats.org/officeDocument/2006/relationships/image" Target="../media/image152.emf"/><Relationship Id="rId332" Type="http://schemas.openxmlformats.org/officeDocument/2006/relationships/image" Target="../media/image162.emf"/><Relationship Id="rId353" Type="http://schemas.openxmlformats.org/officeDocument/2006/relationships/oleObject" Target="../embeddings/oleObject178.bin"/><Relationship Id="rId71" Type="http://schemas.openxmlformats.org/officeDocument/2006/relationships/image" Target="../media/image34.emf"/><Relationship Id="rId92" Type="http://schemas.openxmlformats.org/officeDocument/2006/relationships/oleObject" Target="../embeddings/oleObject45.bin"/><Relationship Id="rId213" Type="http://schemas.openxmlformats.org/officeDocument/2006/relationships/image" Target="../media/image105.emf"/><Relationship Id="rId234" Type="http://schemas.openxmlformats.org/officeDocument/2006/relationships/oleObject" Target="../embeddings/oleObject116.bin"/><Relationship Id="rId2" Type="http://schemas.openxmlformats.org/officeDocument/2006/relationships/drawing" Target="../drawings/drawing1.xml"/><Relationship Id="rId29" Type="http://schemas.openxmlformats.org/officeDocument/2006/relationships/image" Target="../media/image13.emf"/><Relationship Id="rId255" Type="http://schemas.openxmlformats.org/officeDocument/2006/relationships/image" Target="../media/image126.emf"/><Relationship Id="rId276" Type="http://schemas.openxmlformats.org/officeDocument/2006/relationships/image" Target="../media/image136.emf"/><Relationship Id="rId297" Type="http://schemas.openxmlformats.org/officeDocument/2006/relationships/oleObject" Target="../embeddings/oleObject148.bin"/><Relationship Id="rId40" Type="http://schemas.openxmlformats.org/officeDocument/2006/relationships/oleObject" Target="../embeddings/oleObject19.bin"/><Relationship Id="rId115" Type="http://schemas.openxmlformats.org/officeDocument/2006/relationships/image" Target="../media/image56.emf"/><Relationship Id="rId136" Type="http://schemas.openxmlformats.org/officeDocument/2006/relationships/oleObject" Target="../embeddings/oleObject67.bin"/><Relationship Id="rId157" Type="http://schemas.openxmlformats.org/officeDocument/2006/relationships/image" Target="../media/image77.emf"/><Relationship Id="rId178" Type="http://schemas.openxmlformats.org/officeDocument/2006/relationships/oleObject" Target="../embeddings/oleObject88.bin"/><Relationship Id="rId301" Type="http://schemas.openxmlformats.org/officeDocument/2006/relationships/oleObject" Target="../embeddings/oleObject151.bin"/><Relationship Id="rId322" Type="http://schemas.openxmlformats.org/officeDocument/2006/relationships/oleObject" Target="../embeddings/oleObject162.bin"/><Relationship Id="rId343" Type="http://schemas.openxmlformats.org/officeDocument/2006/relationships/oleObject" Target="../embeddings/oleObject173.bin"/><Relationship Id="rId61" Type="http://schemas.openxmlformats.org/officeDocument/2006/relationships/image" Target="../media/image29.emf"/><Relationship Id="rId82" Type="http://schemas.openxmlformats.org/officeDocument/2006/relationships/oleObject" Target="../embeddings/oleObject40.bin"/><Relationship Id="rId199" Type="http://schemas.openxmlformats.org/officeDocument/2006/relationships/image" Target="../media/image98.emf"/><Relationship Id="rId203" Type="http://schemas.openxmlformats.org/officeDocument/2006/relationships/image" Target="../media/image100.emf"/><Relationship Id="rId19" Type="http://schemas.openxmlformats.org/officeDocument/2006/relationships/image" Target="../media/image8.emf"/><Relationship Id="rId224" Type="http://schemas.openxmlformats.org/officeDocument/2006/relationships/oleObject" Target="../embeddings/oleObject111.bin"/><Relationship Id="rId245" Type="http://schemas.openxmlformats.org/officeDocument/2006/relationships/image" Target="../media/image121.emf"/><Relationship Id="rId266" Type="http://schemas.openxmlformats.org/officeDocument/2006/relationships/oleObject" Target="../embeddings/oleObject132.bin"/><Relationship Id="rId287" Type="http://schemas.openxmlformats.org/officeDocument/2006/relationships/oleObject" Target="../embeddings/oleObject143.bin"/><Relationship Id="rId30" Type="http://schemas.openxmlformats.org/officeDocument/2006/relationships/oleObject" Target="../embeddings/oleObject14.bin"/><Relationship Id="rId105" Type="http://schemas.openxmlformats.org/officeDocument/2006/relationships/image" Target="../media/image51.emf"/><Relationship Id="rId126" Type="http://schemas.openxmlformats.org/officeDocument/2006/relationships/oleObject" Target="../embeddings/oleObject62.bin"/><Relationship Id="rId147" Type="http://schemas.openxmlformats.org/officeDocument/2006/relationships/image" Target="../media/image72.emf"/><Relationship Id="rId168" Type="http://schemas.openxmlformats.org/officeDocument/2006/relationships/oleObject" Target="../embeddings/oleObject83.bin"/><Relationship Id="rId312" Type="http://schemas.openxmlformats.org/officeDocument/2006/relationships/oleObject" Target="../embeddings/oleObject157.bin"/><Relationship Id="rId333" Type="http://schemas.openxmlformats.org/officeDocument/2006/relationships/oleObject" Target="../embeddings/oleObject168.bin"/><Relationship Id="rId354" Type="http://schemas.openxmlformats.org/officeDocument/2006/relationships/image" Target="../media/image173.emf"/><Relationship Id="rId51" Type="http://schemas.openxmlformats.org/officeDocument/2006/relationships/image" Target="../media/image24.emf"/><Relationship Id="rId72" Type="http://schemas.openxmlformats.org/officeDocument/2006/relationships/oleObject" Target="../embeddings/oleObject35.bin"/><Relationship Id="rId93" Type="http://schemas.openxmlformats.org/officeDocument/2006/relationships/image" Target="../media/image45.emf"/><Relationship Id="rId189" Type="http://schemas.openxmlformats.org/officeDocument/2006/relationships/image" Target="../media/image93.emf"/><Relationship Id="rId3" Type="http://schemas.openxmlformats.org/officeDocument/2006/relationships/vmlDrawing" Target="../drawings/vmlDrawing1.vml"/><Relationship Id="rId214" Type="http://schemas.openxmlformats.org/officeDocument/2006/relationships/oleObject" Target="../embeddings/oleObject106.bin"/><Relationship Id="rId235" Type="http://schemas.openxmlformats.org/officeDocument/2006/relationships/image" Target="../media/image116.emf"/><Relationship Id="rId256" Type="http://schemas.openxmlformats.org/officeDocument/2006/relationships/oleObject" Target="../embeddings/oleObject127.bin"/><Relationship Id="rId277" Type="http://schemas.openxmlformats.org/officeDocument/2006/relationships/oleObject" Target="../embeddings/oleObject138.bin"/><Relationship Id="rId298" Type="http://schemas.openxmlformats.org/officeDocument/2006/relationships/oleObject" Target="../embeddings/oleObject149.bin"/><Relationship Id="rId116" Type="http://schemas.openxmlformats.org/officeDocument/2006/relationships/oleObject" Target="../embeddings/oleObject57.bin"/><Relationship Id="rId137" Type="http://schemas.openxmlformats.org/officeDocument/2006/relationships/image" Target="../media/image67.emf"/><Relationship Id="rId158" Type="http://schemas.openxmlformats.org/officeDocument/2006/relationships/oleObject" Target="../embeddings/oleObject78.bin"/><Relationship Id="rId302" Type="http://schemas.openxmlformats.org/officeDocument/2006/relationships/image" Target="../media/image148.emf"/><Relationship Id="rId323" Type="http://schemas.openxmlformats.org/officeDocument/2006/relationships/image" Target="../media/image158.emf"/><Relationship Id="rId344" Type="http://schemas.openxmlformats.org/officeDocument/2006/relationships/image" Target="../media/image168.emf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62" Type="http://schemas.openxmlformats.org/officeDocument/2006/relationships/oleObject" Target="../embeddings/oleObject30.bin"/><Relationship Id="rId83" Type="http://schemas.openxmlformats.org/officeDocument/2006/relationships/image" Target="../media/image40.emf"/><Relationship Id="rId179" Type="http://schemas.openxmlformats.org/officeDocument/2006/relationships/image" Target="../media/image88.emf"/><Relationship Id="rId190" Type="http://schemas.openxmlformats.org/officeDocument/2006/relationships/oleObject" Target="../embeddings/oleObject94.bin"/><Relationship Id="rId204" Type="http://schemas.openxmlformats.org/officeDocument/2006/relationships/oleObject" Target="../embeddings/oleObject101.bin"/><Relationship Id="rId225" Type="http://schemas.openxmlformats.org/officeDocument/2006/relationships/image" Target="../media/image111.emf"/><Relationship Id="rId246" Type="http://schemas.openxmlformats.org/officeDocument/2006/relationships/oleObject" Target="../embeddings/oleObject122.bin"/><Relationship Id="rId267" Type="http://schemas.openxmlformats.org/officeDocument/2006/relationships/image" Target="../media/image132.emf"/><Relationship Id="rId288" Type="http://schemas.openxmlformats.org/officeDocument/2006/relationships/image" Target="../media/image142.emf"/><Relationship Id="rId106" Type="http://schemas.openxmlformats.org/officeDocument/2006/relationships/oleObject" Target="../embeddings/oleObject52.bin"/><Relationship Id="rId127" Type="http://schemas.openxmlformats.org/officeDocument/2006/relationships/image" Target="../media/image62.emf"/><Relationship Id="rId313" Type="http://schemas.openxmlformats.org/officeDocument/2006/relationships/image" Target="../media/image153.emf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52" Type="http://schemas.openxmlformats.org/officeDocument/2006/relationships/oleObject" Target="../embeddings/oleObject25.bin"/><Relationship Id="rId73" Type="http://schemas.openxmlformats.org/officeDocument/2006/relationships/image" Target="../media/image35.emf"/><Relationship Id="rId94" Type="http://schemas.openxmlformats.org/officeDocument/2006/relationships/oleObject" Target="../embeddings/oleObject46.bin"/><Relationship Id="rId148" Type="http://schemas.openxmlformats.org/officeDocument/2006/relationships/oleObject" Target="../embeddings/oleObject73.bin"/><Relationship Id="rId169" Type="http://schemas.openxmlformats.org/officeDocument/2006/relationships/image" Target="../media/image83.emf"/><Relationship Id="rId334" Type="http://schemas.openxmlformats.org/officeDocument/2006/relationships/image" Target="../media/image163.emf"/><Relationship Id="rId355" Type="http://schemas.openxmlformats.org/officeDocument/2006/relationships/oleObject" Target="../embeddings/oleObject179.bin"/><Relationship Id="rId4" Type="http://schemas.openxmlformats.org/officeDocument/2006/relationships/oleObject" Target="../embeddings/oleObject1.bin"/><Relationship Id="rId180" Type="http://schemas.openxmlformats.org/officeDocument/2006/relationships/oleObject" Target="../embeddings/oleObject89.bin"/><Relationship Id="rId215" Type="http://schemas.openxmlformats.org/officeDocument/2006/relationships/image" Target="../media/image106.emf"/><Relationship Id="rId236" Type="http://schemas.openxmlformats.org/officeDocument/2006/relationships/oleObject" Target="../embeddings/oleObject117.bin"/><Relationship Id="rId257" Type="http://schemas.openxmlformats.org/officeDocument/2006/relationships/image" Target="../media/image127.emf"/><Relationship Id="rId278" Type="http://schemas.openxmlformats.org/officeDocument/2006/relationships/image" Target="../media/image137.emf"/><Relationship Id="rId303" Type="http://schemas.openxmlformats.org/officeDocument/2006/relationships/oleObject" Target="../embeddings/oleObject152.bin"/><Relationship Id="rId42" Type="http://schemas.openxmlformats.org/officeDocument/2006/relationships/oleObject" Target="../embeddings/oleObject20.bin"/><Relationship Id="rId84" Type="http://schemas.openxmlformats.org/officeDocument/2006/relationships/oleObject" Target="../embeddings/oleObject41.bin"/><Relationship Id="rId138" Type="http://schemas.openxmlformats.org/officeDocument/2006/relationships/oleObject" Target="../embeddings/oleObject68.bin"/><Relationship Id="rId345" Type="http://schemas.openxmlformats.org/officeDocument/2006/relationships/oleObject" Target="../embeddings/oleObject174.bin"/><Relationship Id="rId191" Type="http://schemas.openxmlformats.org/officeDocument/2006/relationships/image" Target="../media/image94.emf"/><Relationship Id="rId205" Type="http://schemas.openxmlformats.org/officeDocument/2006/relationships/image" Target="../media/image101.emf"/><Relationship Id="rId247" Type="http://schemas.openxmlformats.org/officeDocument/2006/relationships/image" Target="../media/image122.emf"/><Relationship Id="rId107" Type="http://schemas.openxmlformats.org/officeDocument/2006/relationships/image" Target="../media/image52.emf"/><Relationship Id="rId289" Type="http://schemas.openxmlformats.org/officeDocument/2006/relationships/oleObject" Target="../embeddings/oleObject144.bin"/><Relationship Id="rId11" Type="http://schemas.openxmlformats.org/officeDocument/2006/relationships/image" Target="../media/image4.emf"/><Relationship Id="rId53" Type="http://schemas.openxmlformats.org/officeDocument/2006/relationships/image" Target="../media/image25.emf"/><Relationship Id="rId149" Type="http://schemas.openxmlformats.org/officeDocument/2006/relationships/image" Target="../media/image73.emf"/><Relationship Id="rId314" Type="http://schemas.openxmlformats.org/officeDocument/2006/relationships/oleObject" Target="../embeddings/oleObject158.bin"/><Relationship Id="rId356" Type="http://schemas.openxmlformats.org/officeDocument/2006/relationships/image" Target="../media/image174.emf"/><Relationship Id="rId95" Type="http://schemas.openxmlformats.org/officeDocument/2006/relationships/image" Target="../media/image46.emf"/><Relationship Id="rId160" Type="http://schemas.openxmlformats.org/officeDocument/2006/relationships/oleObject" Target="../embeddings/oleObject79.bin"/><Relationship Id="rId216" Type="http://schemas.openxmlformats.org/officeDocument/2006/relationships/oleObject" Target="../embeddings/oleObject107.bin"/><Relationship Id="rId258" Type="http://schemas.openxmlformats.org/officeDocument/2006/relationships/oleObject" Target="../embeddings/oleObject128.bin"/><Relationship Id="rId22" Type="http://schemas.openxmlformats.org/officeDocument/2006/relationships/oleObject" Target="../embeddings/oleObject10.bin"/><Relationship Id="rId64" Type="http://schemas.openxmlformats.org/officeDocument/2006/relationships/oleObject" Target="../embeddings/oleObject31.bin"/><Relationship Id="rId118" Type="http://schemas.openxmlformats.org/officeDocument/2006/relationships/oleObject" Target="../embeddings/oleObject58.bin"/><Relationship Id="rId325" Type="http://schemas.openxmlformats.org/officeDocument/2006/relationships/image" Target="../media/image159.emf"/><Relationship Id="rId171" Type="http://schemas.openxmlformats.org/officeDocument/2006/relationships/image" Target="../media/image84.emf"/><Relationship Id="rId227" Type="http://schemas.openxmlformats.org/officeDocument/2006/relationships/image" Target="../media/image112.emf"/><Relationship Id="rId269" Type="http://schemas.openxmlformats.org/officeDocument/2006/relationships/image" Target="../media/image133.emf"/><Relationship Id="rId33" Type="http://schemas.openxmlformats.org/officeDocument/2006/relationships/image" Target="../media/image15.emf"/><Relationship Id="rId129" Type="http://schemas.openxmlformats.org/officeDocument/2006/relationships/image" Target="../media/image63.emf"/><Relationship Id="rId280" Type="http://schemas.openxmlformats.org/officeDocument/2006/relationships/image" Target="../media/image138.emf"/><Relationship Id="rId336" Type="http://schemas.openxmlformats.org/officeDocument/2006/relationships/image" Target="../media/image164.emf"/><Relationship Id="rId75" Type="http://schemas.openxmlformats.org/officeDocument/2006/relationships/image" Target="../media/image36.emf"/><Relationship Id="rId140" Type="http://schemas.openxmlformats.org/officeDocument/2006/relationships/oleObject" Target="../embeddings/oleObject69.bin"/><Relationship Id="rId182" Type="http://schemas.openxmlformats.org/officeDocument/2006/relationships/oleObject" Target="../embeddings/oleObject90.bin"/><Relationship Id="rId6" Type="http://schemas.openxmlformats.org/officeDocument/2006/relationships/oleObject" Target="../embeddings/oleObject2.bin"/><Relationship Id="rId238" Type="http://schemas.openxmlformats.org/officeDocument/2006/relationships/oleObject" Target="../embeddings/oleObject118.bin"/><Relationship Id="rId291" Type="http://schemas.openxmlformats.org/officeDocument/2006/relationships/oleObject" Target="../embeddings/oleObject145.bin"/><Relationship Id="rId305" Type="http://schemas.openxmlformats.org/officeDocument/2006/relationships/oleObject" Target="../embeddings/oleObject153.bin"/><Relationship Id="rId347" Type="http://schemas.openxmlformats.org/officeDocument/2006/relationships/oleObject" Target="../embeddings/oleObject175.bin"/><Relationship Id="rId44" Type="http://schemas.openxmlformats.org/officeDocument/2006/relationships/oleObject" Target="../embeddings/oleObject21.bin"/><Relationship Id="rId86" Type="http://schemas.openxmlformats.org/officeDocument/2006/relationships/oleObject" Target="../embeddings/oleObject42.bin"/><Relationship Id="rId151" Type="http://schemas.openxmlformats.org/officeDocument/2006/relationships/image" Target="../media/image74.emf"/><Relationship Id="rId193" Type="http://schemas.openxmlformats.org/officeDocument/2006/relationships/image" Target="../media/image95.emf"/><Relationship Id="rId207" Type="http://schemas.openxmlformats.org/officeDocument/2006/relationships/image" Target="../media/image102.emf"/><Relationship Id="rId249" Type="http://schemas.openxmlformats.org/officeDocument/2006/relationships/image" Target="../media/image123.emf"/><Relationship Id="rId13" Type="http://schemas.openxmlformats.org/officeDocument/2006/relationships/image" Target="../media/image5.emf"/><Relationship Id="rId109" Type="http://schemas.openxmlformats.org/officeDocument/2006/relationships/image" Target="../media/image53.emf"/><Relationship Id="rId260" Type="http://schemas.openxmlformats.org/officeDocument/2006/relationships/oleObject" Target="../embeddings/oleObject129.bin"/><Relationship Id="rId316" Type="http://schemas.openxmlformats.org/officeDocument/2006/relationships/oleObject" Target="../embeddings/oleObject159.bin"/><Relationship Id="rId55" Type="http://schemas.openxmlformats.org/officeDocument/2006/relationships/image" Target="../media/image26.emf"/><Relationship Id="rId97" Type="http://schemas.openxmlformats.org/officeDocument/2006/relationships/image" Target="../media/image47.emf"/><Relationship Id="rId120" Type="http://schemas.openxmlformats.org/officeDocument/2006/relationships/oleObject" Target="../embeddings/oleObject59.bin"/><Relationship Id="rId358" Type="http://schemas.openxmlformats.org/officeDocument/2006/relationships/image" Target="../media/image175.emf"/><Relationship Id="rId162" Type="http://schemas.openxmlformats.org/officeDocument/2006/relationships/oleObject" Target="../embeddings/oleObject80.bin"/><Relationship Id="rId218" Type="http://schemas.openxmlformats.org/officeDocument/2006/relationships/oleObject" Target="../embeddings/oleObject108.bin"/><Relationship Id="rId271" Type="http://schemas.openxmlformats.org/officeDocument/2006/relationships/image" Target="../media/image134.emf"/><Relationship Id="rId24" Type="http://schemas.openxmlformats.org/officeDocument/2006/relationships/oleObject" Target="../embeddings/oleObject11.bin"/><Relationship Id="rId66" Type="http://schemas.openxmlformats.org/officeDocument/2006/relationships/oleObject" Target="../embeddings/oleObject32.bin"/><Relationship Id="rId131" Type="http://schemas.openxmlformats.org/officeDocument/2006/relationships/image" Target="../media/image64.emf"/><Relationship Id="rId327" Type="http://schemas.openxmlformats.org/officeDocument/2006/relationships/image" Target="../media/image160.emf"/><Relationship Id="rId173" Type="http://schemas.openxmlformats.org/officeDocument/2006/relationships/image" Target="../media/image85.emf"/><Relationship Id="rId229" Type="http://schemas.openxmlformats.org/officeDocument/2006/relationships/image" Target="../media/image113.emf"/><Relationship Id="rId240" Type="http://schemas.openxmlformats.org/officeDocument/2006/relationships/oleObject" Target="../embeddings/oleObject119.bin"/><Relationship Id="rId35" Type="http://schemas.openxmlformats.org/officeDocument/2006/relationships/image" Target="../media/image16.emf"/><Relationship Id="rId77" Type="http://schemas.openxmlformats.org/officeDocument/2006/relationships/image" Target="../media/image37.emf"/><Relationship Id="rId100" Type="http://schemas.openxmlformats.org/officeDocument/2006/relationships/oleObject" Target="../embeddings/oleObject49.bin"/><Relationship Id="rId282" Type="http://schemas.openxmlformats.org/officeDocument/2006/relationships/image" Target="../media/image139.emf"/><Relationship Id="rId338" Type="http://schemas.openxmlformats.org/officeDocument/2006/relationships/image" Target="../media/image165.emf"/><Relationship Id="rId8" Type="http://schemas.openxmlformats.org/officeDocument/2006/relationships/oleObject" Target="../embeddings/oleObject3.bin"/><Relationship Id="rId142" Type="http://schemas.openxmlformats.org/officeDocument/2006/relationships/oleObject" Target="../embeddings/oleObject70.bin"/><Relationship Id="rId184" Type="http://schemas.openxmlformats.org/officeDocument/2006/relationships/oleObject" Target="../embeddings/oleObject91.bin"/><Relationship Id="rId251" Type="http://schemas.openxmlformats.org/officeDocument/2006/relationships/image" Target="../media/image124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83.bin"/><Relationship Id="rId13" Type="http://schemas.openxmlformats.org/officeDocument/2006/relationships/oleObject" Target="../embeddings/oleObject187.bin"/><Relationship Id="rId18" Type="http://schemas.openxmlformats.org/officeDocument/2006/relationships/oleObject" Target="../embeddings/oleObject192.bin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195.bin"/><Relationship Id="rId7" Type="http://schemas.openxmlformats.org/officeDocument/2006/relationships/image" Target="../media/image178.emf"/><Relationship Id="rId12" Type="http://schemas.openxmlformats.org/officeDocument/2006/relationships/oleObject" Target="../embeddings/oleObject186.bin"/><Relationship Id="rId17" Type="http://schemas.openxmlformats.org/officeDocument/2006/relationships/oleObject" Target="../embeddings/oleObject191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190.bin"/><Relationship Id="rId20" Type="http://schemas.openxmlformats.org/officeDocument/2006/relationships/oleObject" Target="../embeddings/oleObject194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182.bin"/><Relationship Id="rId11" Type="http://schemas.openxmlformats.org/officeDocument/2006/relationships/oleObject" Target="../embeddings/oleObject185.bin"/><Relationship Id="rId5" Type="http://schemas.openxmlformats.org/officeDocument/2006/relationships/image" Target="../media/image177.emf"/><Relationship Id="rId15" Type="http://schemas.openxmlformats.org/officeDocument/2006/relationships/oleObject" Target="../embeddings/oleObject189.bin"/><Relationship Id="rId23" Type="http://schemas.openxmlformats.org/officeDocument/2006/relationships/image" Target="../media/image180.emf"/><Relationship Id="rId10" Type="http://schemas.openxmlformats.org/officeDocument/2006/relationships/oleObject" Target="../embeddings/oleObject184.bin"/><Relationship Id="rId19" Type="http://schemas.openxmlformats.org/officeDocument/2006/relationships/oleObject" Target="../embeddings/oleObject193.bin"/><Relationship Id="rId4" Type="http://schemas.openxmlformats.org/officeDocument/2006/relationships/oleObject" Target="../embeddings/oleObject181.bin"/><Relationship Id="rId9" Type="http://schemas.openxmlformats.org/officeDocument/2006/relationships/image" Target="../media/image179.emf"/><Relationship Id="rId14" Type="http://schemas.openxmlformats.org/officeDocument/2006/relationships/oleObject" Target="../embeddings/oleObject188.bin"/><Relationship Id="rId22" Type="http://schemas.openxmlformats.org/officeDocument/2006/relationships/oleObject" Target="../embeddings/oleObject19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27"/>
  <sheetViews>
    <sheetView tabSelected="1" topLeftCell="A112" zoomScale="90" zoomScaleNormal="90" zoomScaleSheetLayoutView="100" workbookViewId="0">
      <selection activeCell="H55" sqref="H55"/>
    </sheetView>
  </sheetViews>
  <sheetFormatPr defaultColWidth="9.109375" defaultRowHeight="13.2" x14ac:dyDescent="0.25"/>
  <cols>
    <col min="1" max="2" width="9.109375" style="3"/>
    <col min="3" max="3" width="12.44140625" style="3" bestFit="1" customWidth="1"/>
    <col min="4" max="4" width="11.109375" style="3" bestFit="1" customWidth="1"/>
    <col min="5" max="5" width="9.109375" style="3"/>
    <col min="6" max="6" width="12.109375" style="3" bestFit="1" customWidth="1"/>
    <col min="7" max="7" width="10.5546875" style="3" customWidth="1"/>
    <col min="8" max="8" width="11.109375" style="3" bestFit="1" customWidth="1"/>
    <col min="9" max="9" width="10.88671875" style="3" bestFit="1" customWidth="1"/>
    <col min="10" max="10" width="12.6640625" style="3" customWidth="1"/>
    <col min="11" max="11" width="11.33203125" style="3" bestFit="1" customWidth="1"/>
    <col min="12" max="16384" width="9.109375" style="3"/>
  </cols>
  <sheetData>
    <row r="1" spans="1:15" ht="30.75" customHeight="1" x14ac:dyDescent="0.4">
      <c r="A1" s="2"/>
      <c r="B1" s="76" t="s">
        <v>31</v>
      </c>
      <c r="C1" s="76"/>
      <c r="D1" s="76"/>
      <c r="E1" s="76"/>
      <c r="F1" s="76"/>
      <c r="G1" s="76"/>
      <c r="H1" s="76"/>
      <c r="I1" s="76"/>
      <c r="J1" s="76"/>
    </row>
    <row r="2" spans="1:15" ht="15" x14ac:dyDescent="0.25">
      <c r="A2" s="2"/>
      <c r="D2" s="77" t="s">
        <v>80</v>
      </c>
      <c r="E2" s="77"/>
      <c r="F2" s="77"/>
      <c r="G2" s="77"/>
      <c r="H2" s="77"/>
      <c r="I2" s="2"/>
    </row>
    <row r="3" spans="1:15" ht="15" x14ac:dyDescent="0.25">
      <c r="A3" s="2"/>
      <c r="C3" s="4" t="s">
        <v>95</v>
      </c>
      <c r="D3" s="5"/>
      <c r="G3" s="4" t="s">
        <v>187</v>
      </c>
      <c r="I3" s="2"/>
    </row>
    <row r="4" spans="1:15" ht="15" x14ac:dyDescent="0.25">
      <c r="A4" s="2"/>
      <c r="I4" s="2"/>
    </row>
    <row r="5" spans="1:15" ht="15.6" x14ac:dyDescent="0.3">
      <c r="A5" s="6" t="s">
        <v>0</v>
      </c>
      <c r="B5" s="2"/>
      <c r="C5" s="2"/>
      <c r="E5" s="2"/>
      <c r="F5" s="2"/>
      <c r="G5" s="2"/>
      <c r="H5" s="2"/>
      <c r="I5" s="2"/>
    </row>
    <row r="6" spans="1:15" ht="16.2" thickBot="1" x14ac:dyDescent="0.35">
      <c r="A6" s="6"/>
      <c r="B6" s="2"/>
      <c r="C6" s="2"/>
      <c r="D6" s="7"/>
      <c r="E6" s="2"/>
      <c r="F6" s="2"/>
      <c r="G6" s="2"/>
      <c r="H6" s="2"/>
      <c r="I6" s="2"/>
      <c r="J6" s="7"/>
      <c r="K6" s="7"/>
    </row>
    <row r="7" spans="1:15" ht="16.2" thickTop="1" thickBot="1" x14ac:dyDescent="0.3">
      <c r="A7" s="2" t="s">
        <v>94</v>
      </c>
      <c r="B7" s="2"/>
      <c r="C7" s="2"/>
      <c r="D7" s="7"/>
      <c r="E7" s="2"/>
      <c r="F7" s="73" t="s">
        <v>188</v>
      </c>
      <c r="G7" s="74"/>
      <c r="H7" s="74"/>
      <c r="I7" s="74"/>
      <c r="J7" s="75"/>
      <c r="K7" s="7"/>
    </row>
    <row r="8" spans="1:15" ht="16.2" thickTop="1" thickBot="1" x14ac:dyDescent="0.3">
      <c r="A8" s="2"/>
      <c r="B8" s="2"/>
      <c r="C8" s="2"/>
      <c r="D8" s="7"/>
      <c r="E8" s="2"/>
      <c r="F8" s="2"/>
      <c r="G8" s="2"/>
      <c r="H8" s="2"/>
      <c r="I8" s="2"/>
      <c r="J8" s="7"/>
      <c r="K8" s="7"/>
    </row>
    <row r="9" spans="1:15" ht="16.2" thickTop="1" thickBot="1" x14ac:dyDescent="0.3">
      <c r="A9" s="2" t="s">
        <v>32</v>
      </c>
      <c r="B9" s="2"/>
      <c r="C9" s="7"/>
      <c r="D9" s="7"/>
      <c r="E9" s="2"/>
      <c r="F9" s="8">
        <v>36.950000000000003</v>
      </c>
      <c r="G9" s="9" t="s">
        <v>5</v>
      </c>
      <c r="H9" s="10" t="s">
        <v>24</v>
      </c>
      <c r="I9" s="2"/>
      <c r="J9" s="7"/>
      <c r="K9" s="7"/>
    </row>
    <row r="10" spans="1:15" ht="16.2" thickTop="1" thickBot="1" x14ac:dyDescent="0.3">
      <c r="A10" s="2"/>
      <c r="B10" s="2"/>
      <c r="C10" s="2"/>
      <c r="D10" s="7"/>
      <c r="E10" s="2"/>
      <c r="F10" s="2"/>
      <c r="G10" s="2"/>
      <c r="H10" s="2"/>
      <c r="I10" s="2"/>
      <c r="J10" s="7"/>
      <c r="K10" s="7"/>
    </row>
    <row r="11" spans="1:15" ht="16.2" thickTop="1" thickBot="1" x14ac:dyDescent="0.3">
      <c r="A11" s="2" t="s">
        <v>1</v>
      </c>
      <c r="B11" s="2"/>
      <c r="C11" s="2"/>
      <c r="D11" s="7"/>
      <c r="E11" s="2"/>
      <c r="F11" s="8">
        <v>300</v>
      </c>
      <c r="G11" s="11" t="s">
        <v>2</v>
      </c>
      <c r="H11" s="2"/>
      <c r="I11" s="2"/>
      <c r="J11" s="7"/>
      <c r="K11" s="7"/>
    </row>
    <row r="12" spans="1:15" ht="16.2" thickTop="1" thickBot="1" x14ac:dyDescent="0.3">
      <c r="A12" s="2"/>
      <c r="B12" s="2"/>
      <c r="C12" s="2"/>
      <c r="D12" s="7"/>
      <c r="E12" s="2"/>
      <c r="F12" s="2"/>
      <c r="G12" s="2"/>
      <c r="H12" s="2"/>
      <c r="I12" s="2"/>
      <c r="J12" s="7"/>
      <c r="K12" s="7"/>
    </row>
    <row r="13" spans="1:15" ht="16.2" thickTop="1" thickBot="1" x14ac:dyDescent="0.3">
      <c r="A13" s="2" t="s">
        <v>33</v>
      </c>
      <c r="B13" s="2"/>
      <c r="C13" s="2"/>
      <c r="D13" s="7"/>
      <c r="E13" s="2" t="s">
        <v>27</v>
      </c>
      <c r="F13" s="8">
        <v>8</v>
      </c>
      <c r="G13" s="11" t="s">
        <v>34</v>
      </c>
      <c r="H13" s="2"/>
      <c r="I13" s="2"/>
      <c r="J13" s="7"/>
      <c r="K13" s="7"/>
    </row>
    <row r="14" spans="1:15" ht="16.2" thickTop="1" thickBot="1" x14ac:dyDescent="0.3">
      <c r="A14" s="2"/>
      <c r="B14" s="2"/>
      <c r="C14" s="2"/>
      <c r="D14" s="7"/>
      <c r="E14" s="2"/>
      <c r="F14" s="2" t="s">
        <v>30</v>
      </c>
      <c r="G14" s="2"/>
      <c r="H14" s="2"/>
      <c r="I14" s="2"/>
      <c r="J14" s="7"/>
      <c r="K14" s="7"/>
    </row>
    <row r="15" spans="1:15" ht="19.8" thickTop="1" thickBot="1" x14ac:dyDescent="0.45">
      <c r="A15" s="2" t="s">
        <v>7</v>
      </c>
      <c r="B15" s="2"/>
      <c r="C15" s="2"/>
      <c r="D15" s="7"/>
      <c r="E15" s="2" t="s">
        <v>6</v>
      </c>
      <c r="F15" s="8">
        <v>4.82</v>
      </c>
      <c r="G15" s="11" t="s">
        <v>5</v>
      </c>
      <c r="H15" s="2"/>
      <c r="I15" s="7"/>
      <c r="J15" s="7"/>
      <c r="K15" s="7"/>
    </row>
    <row r="16" spans="1:15" ht="16.2" thickTop="1" thickBot="1" x14ac:dyDescent="0.3">
      <c r="A16" s="2"/>
      <c r="B16" s="2"/>
      <c r="C16" s="2"/>
      <c r="D16" s="7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19.8" thickTop="1" thickBot="1" x14ac:dyDescent="0.45">
      <c r="A17" s="2" t="s">
        <v>8</v>
      </c>
      <c r="B17" s="2"/>
      <c r="C17" s="2"/>
      <c r="D17" s="7"/>
      <c r="E17" s="12" t="s">
        <v>13</v>
      </c>
      <c r="F17" s="8">
        <v>20</v>
      </c>
      <c r="G17" s="11" t="s">
        <v>9</v>
      </c>
      <c r="H17" s="2"/>
      <c r="I17" s="2"/>
      <c r="J17" s="2"/>
      <c r="K17" s="2"/>
      <c r="L17" s="2"/>
      <c r="M17" s="2"/>
      <c r="N17" s="2"/>
      <c r="O17" s="2"/>
    </row>
    <row r="18" spans="1:15" ht="16.2" thickTop="1" thickBot="1" x14ac:dyDescent="0.3">
      <c r="A18" s="2"/>
      <c r="B18" s="2"/>
      <c r="C18" s="2"/>
      <c r="D18" s="2"/>
      <c r="E18" s="2"/>
      <c r="F18" s="2"/>
      <c r="G18" s="11"/>
      <c r="H18" s="2"/>
      <c r="I18" s="2"/>
      <c r="J18" s="2"/>
      <c r="K18" s="2"/>
      <c r="L18" s="2"/>
      <c r="M18" s="2"/>
      <c r="N18" s="2"/>
      <c r="O18" s="2"/>
    </row>
    <row r="19" spans="1:15" ht="16.2" thickTop="1" thickBot="1" x14ac:dyDescent="0.3">
      <c r="A19" s="2" t="s">
        <v>10</v>
      </c>
      <c r="B19" s="2"/>
      <c r="C19" s="2"/>
      <c r="D19" s="2"/>
      <c r="E19" s="12" t="s">
        <v>11</v>
      </c>
      <c r="F19" s="8">
        <v>0</v>
      </c>
      <c r="G19" s="11" t="s">
        <v>9</v>
      </c>
      <c r="H19" s="2"/>
      <c r="I19" s="2"/>
      <c r="J19" s="2"/>
      <c r="K19" s="2"/>
      <c r="L19" s="2"/>
      <c r="M19" s="2"/>
      <c r="N19" s="2"/>
      <c r="O19" s="2"/>
    </row>
    <row r="20" spans="1:15" ht="16.2" thickTop="1" thickBot="1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9.8" thickTop="1" thickBot="1" x14ac:dyDescent="0.45">
      <c r="A21" s="2" t="s">
        <v>30</v>
      </c>
      <c r="B21" s="2"/>
      <c r="C21" s="2"/>
      <c r="D21" s="2"/>
      <c r="E21" s="2" t="s">
        <v>12</v>
      </c>
      <c r="F21" s="30">
        <f>7*F15/6</f>
        <v>5.623333333333334</v>
      </c>
      <c r="G21" s="13" t="s">
        <v>112</v>
      </c>
      <c r="H21" s="7"/>
      <c r="I21" s="2"/>
      <c r="J21" s="2"/>
      <c r="K21" s="2"/>
      <c r="L21" s="2"/>
      <c r="M21" s="2"/>
      <c r="N21" s="2"/>
      <c r="O21" s="2"/>
    </row>
    <row r="22" spans="1:15" ht="16.2" thickTop="1" thickBot="1" x14ac:dyDescent="0.3">
      <c r="A22" s="7"/>
      <c r="B22" s="7"/>
      <c r="C22" s="7"/>
      <c r="D22" s="7"/>
      <c r="E22" s="7"/>
      <c r="F22" s="7"/>
      <c r="G22" s="7"/>
      <c r="H22" s="7"/>
      <c r="I22" s="2"/>
      <c r="J22" s="2"/>
      <c r="K22" s="2"/>
      <c r="L22" s="2"/>
      <c r="M22" s="2"/>
      <c r="N22" s="2"/>
      <c r="O22" s="2"/>
    </row>
    <row r="23" spans="1:15" ht="19.8" thickTop="1" thickBot="1" x14ac:dyDescent="0.45">
      <c r="A23" s="2" t="s">
        <v>28</v>
      </c>
      <c r="B23" s="2"/>
      <c r="C23" s="2"/>
      <c r="D23" s="7"/>
      <c r="E23" s="2" t="s">
        <v>29</v>
      </c>
      <c r="F23" s="8">
        <f>0.2*F15</f>
        <v>0.96400000000000008</v>
      </c>
      <c r="G23" s="14" t="s">
        <v>21</v>
      </c>
      <c r="H23" s="7"/>
      <c r="I23" s="2"/>
      <c r="J23" s="2"/>
      <c r="K23" s="2"/>
      <c r="L23" s="2"/>
      <c r="M23" s="2"/>
      <c r="N23" s="2"/>
      <c r="O23" s="2"/>
    </row>
    <row r="24" spans="1:15" ht="16.2" thickTop="1" thickBot="1" x14ac:dyDescent="0.3">
      <c r="A24" s="2"/>
      <c r="B24" s="2"/>
      <c r="C24" s="2"/>
      <c r="D24" s="7"/>
      <c r="E24" s="2"/>
      <c r="F24" s="15"/>
      <c r="G24" s="14"/>
      <c r="H24" s="7"/>
      <c r="I24" s="2"/>
      <c r="J24" s="2"/>
      <c r="K24" s="2"/>
      <c r="L24" s="2"/>
      <c r="M24" s="2"/>
      <c r="N24" s="2"/>
      <c r="O24" s="2"/>
    </row>
    <row r="25" spans="1:15" ht="19.8" thickTop="1" thickBot="1" x14ac:dyDescent="0.45">
      <c r="A25" s="2" t="s">
        <v>42</v>
      </c>
      <c r="B25" s="2"/>
      <c r="C25" s="2"/>
      <c r="D25" s="7"/>
      <c r="E25" s="2" t="s">
        <v>43</v>
      </c>
      <c r="F25" s="8">
        <v>0.25</v>
      </c>
      <c r="G25" s="49" t="s">
        <v>123</v>
      </c>
      <c r="I25" s="2"/>
      <c r="J25" s="2"/>
      <c r="K25" s="2"/>
      <c r="L25" s="2"/>
      <c r="M25" s="2"/>
      <c r="N25" s="2"/>
      <c r="O25" s="2"/>
    </row>
    <row r="26" spans="1:15" ht="16.2" thickTop="1" thickBot="1" x14ac:dyDescent="0.3">
      <c r="A26" s="2"/>
      <c r="B26" s="2"/>
      <c r="C26" s="2"/>
      <c r="D26" s="7"/>
      <c r="E26" s="2"/>
      <c r="F26" s="15"/>
      <c r="G26" s="14"/>
      <c r="H26" s="7"/>
      <c r="I26" s="2"/>
      <c r="J26" s="2"/>
      <c r="K26" s="2"/>
      <c r="L26" s="2"/>
      <c r="M26" s="2"/>
      <c r="N26" s="2"/>
      <c r="O26" s="2"/>
    </row>
    <row r="27" spans="1:15" ht="19.8" thickTop="1" thickBot="1" x14ac:dyDescent="0.45">
      <c r="A27" s="2" t="s">
        <v>44</v>
      </c>
      <c r="B27" s="2"/>
      <c r="C27" s="2"/>
      <c r="D27" s="7"/>
      <c r="E27" s="2" t="s">
        <v>45</v>
      </c>
      <c r="F27" s="8">
        <v>-0.25</v>
      </c>
      <c r="G27" s="14" t="s">
        <v>21</v>
      </c>
      <c r="H27" s="7"/>
      <c r="I27" s="2"/>
      <c r="J27" s="2"/>
      <c r="K27" s="2"/>
      <c r="L27" s="2"/>
      <c r="M27" s="2"/>
      <c r="N27" s="2"/>
      <c r="O27" s="2"/>
    </row>
    <row r="28" spans="1:15" ht="16.2" thickTop="1" thickBot="1" x14ac:dyDescent="0.3">
      <c r="A28" s="2"/>
      <c r="B28" s="2"/>
      <c r="C28" s="2"/>
      <c r="D28" s="7"/>
      <c r="E28" s="2"/>
      <c r="F28" s="15"/>
      <c r="G28" s="14"/>
      <c r="H28" s="7"/>
      <c r="I28" s="2"/>
      <c r="J28" s="2"/>
      <c r="K28" s="2"/>
      <c r="L28" s="2"/>
      <c r="M28" s="2"/>
      <c r="N28" s="2"/>
      <c r="O28" s="2"/>
    </row>
    <row r="29" spans="1:15" ht="16.2" thickTop="1" thickBot="1" x14ac:dyDescent="0.3">
      <c r="A29" s="2" t="s">
        <v>49</v>
      </c>
      <c r="B29" s="2"/>
      <c r="C29" s="2"/>
      <c r="D29" s="7"/>
      <c r="E29" s="2" t="s">
        <v>30</v>
      </c>
      <c r="F29" s="8">
        <v>1</v>
      </c>
      <c r="G29" s="14" t="s">
        <v>5</v>
      </c>
      <c r="H29" s="7"/>
      <c r="I29" s="2"/>
      <c r="J29" s="2"/>
      <c r="K29" s="2"/>
      <c r="L29" s="2"/>
      <c r="M29" s="2"/>
      <c r="N29" s="2"/>
      <c r="O29" s="2"/>
    </row>
    <row r="30" spans="1:15" ht="16.2" thickTop="1" thickBot="1" x14ac:dyDescent="0.3">
      <c r="A30" s="7"/>
      <c r="B30" s="7"/>
      <c r="C30" s="7"/>
      <c r="D30" s="7"/>
      <c r="E30" s="7"/>
      <c r="F30" s="7"/>
      <c r="G30" s="7"/>
      <c r="H30" s="7"/>
      <c r="I30" s="2"/>
      <c r="J30" s="2"/>
      <c r="K30" s="2"/>
      <c r="L30" s="2"/>
      <c r="M30" s="2"/>
      <c r="N30" s="2"/>
      <c r="O30" s="2"/>
    </row>
    <row r="31" spans="1:15" ht="16.2" thickTop="1" thickBot="1" x14ac:dyDescent="0.3">
      <c r="A31" s="2" t="s">
        <v>121</v>
      </c>
      <c r="B31" s="7"/>
      <c r="C31" s="7"/>
      <c r="D31" s="7"/>
      <c r="E31" s="7"/>
      <c r="F31" s="8">
        <v>6</v>
      </c>
      <c r="G31" s="14" t="s">
        <v>5</v>
      </c>
      <c r="H31" s="7"/>
      <c r="I31" s="2"/>
      <c r="J31" s="2"/>
      <c r="K31" s="2"/>
      <c r="L31" s="2"/>
      <c r="M31" s="2"/>
      <c r="N31" s="2"/>
      <c r="O31" s="2"/>
    </row>
    <row r="32" spans="1:15" ht="16.2" thickTop="1" thickBot="1" x14ac:dyDescent="0.3">
      <c r="A32" s="2"/>
      <c r="B32" s="7"/>
      <c r="C32" s="7"/>
      <c r="D32" s="7"/>
      <c r="E32" s="7"/>
      <c r="F32" s="15"/>
      <c r="G32" s="14"/>
      <c r="H32" s="7"/>
      <c r="I32" s="2"/>
      <c r="J32" s="2"/>
      <c r="K32" s="2"/>
      <c r="L32" s="2"/>
      <c r="M32" s="2"/>
      <c r="N32" s="2"/>
      <c r="O32" s="2"/>
    </row>
    <row r="33" spans="1:15" ht="16.2" thickTop="1" thickBot="1" x14ac:dyDescent="0.3">
      <c r="A33" s="2" t="s">
        <v>78</v>
      </c>
      <c r="B33" s="7"/>
      <c r="C33" s="7"/>
      <c r="D33" s="7"/>
      <c r="E33" s="7"/>
      <c r="F33" s="8">
        <v>1</v>
      </c>
      <c r="G33" s="14" t="s">
        <v>5</v>
      </c>
      <c r="H33" s="7"/>
      <c r="I33" s="2"/>
      <c r="J33" s="2"/>
      <c r="K33" s="2"/>
      <c r="L33" s="2"/>
      <c r="M33" s="2"/>
      <c r="N33" s="2"/>
      <c r="O33" s="2"/>
    </row>
    <row r="34" spans="1:15" ht="16.2" thickTop="1" thickBot="1" x14ac:dyDescent="0.3">
      <c r="A34" s="2"/>
      <c r="B34" s="7"/>
      <c r="C34" s="7"/>
      <c r="D34" s="7"/>
      <c r="E34" s="7"/>
      <c r="F34" s="15"/>
      <c r="G34" s="14"/>
      <c r="H34" s="7"/>
      <c r="I34" s="2"/>
      <c r="J34" s="2"/>
      <c r="K34" s="2"/>
      <c r="L34" s="2"/>
      <c r="M34" s="2"/>
      <c r="N34" s="2"/>
      <c r="O34" s="2"/>
    </row>
    <row r="35" spans="1:15" ht="16.2" thickTop="1" thickBot="1" x14ac:dyDescent="0.3">
      <c r="A35" s="2" t="s">
        <v>176</v>
      </c>
      <c r="B35" s="7"/>
      <c r="C35" s="7"/>
      <c r="D35" s="7"/>
      <c r="E35" s="7"/>
      <c r="F35" s="8">
        <v>40</v>
      </c>
      <c r="G35" s="14" t="s">
        <v>30</v>
      </c>
      <c r="H35" s="7"/>
      <c r="I35" s="2"/>
      <c r="J35" s="2"/>
      <c r="K35" s="2"/>
      <c r="L35" s="2"/>
      <c r="M35" s="2"/>
      <c r="N35" s="2"/>
      <c r="O35" s="2"/>
    </row>
    <row r="36" spans="1:15" ht="16.2" thickTop="1" thickBot="1" x14ac:dyDescent="0.3">
      <c r="A36" s="2"/>
      <c r="B36" s="7"/>
      <c r="C36" s="7"/>
      <c r="D36" s="7"/>
      <c r="E36" s="7"/>
      <c r="F36" s="15"/>
      <c r="G36" s="14"/>
      <c r="H36" s="7"/>
      <c r="I36" s="2"/>
      <c r="J36" s="2"/>
      <c r="K36" s="2"/>
      <c r="L36" s="2"/>
      <c r="M36" s="2"/>
      <c r="N36" s="2"/>
      <c r="O36" s="2"/>
    </row>
    <row r="37" spans="1:15" ht="16.2" thickTop="1" thickBot="1" x14ac:dyDescent="0.3">
      <c r="A37" s="2" t="s">
        <v>161</v>
      </c>
      <c r="B37" s="7"/>
      <c r="C37" s="7"/>
      <c r="D37" s="7"/>
      <c r="E37" s="7"/>
      <c r="F37" s="73" t="s">
        <v>189</v>
      </c>
      <c r="G37" s="74"/>
      <c r="H37" s="74"/>
      <c r="I37" s="75"/>
      <c r="J37" s="2"/>
      <c r="K37" s="2"/>
      <c r="L37" s="2"/>
      <c r="M37" s="2"/>
      <c r="N37" s="2"/>
      <c r="O37" s="2"/>
    </row>
    <row r="38" spans="1:15" ht="16.2" thickTop="1" thickBot="1" x14ac:dyDescent="0.3">
      <c r="A38" s="2"/>
      <c r="B38" s="7"/>
      <c r="C38" s="7"/>
      <c r="D38" s="7"/>
      <c r="E38" s="7"/>
      <c r="F38" s="15"/>
      <c r="G38" s="14"/>
      <c r="H38" s="7"/>
      <c r="I38" s="2"/>
      <c r="J38" s="2"/>
      <c r="K38" s="2"/>
      <c r="L38" s="2"/>
      <c r="M38" s="2"/>
      <c r="N38" s="2"/>
      <c r="O38" s="2"/>
    </row>
    <row r="39" spans="1:15" ht="16.2" thickTop="1" thickBot="1" x14ac:dyDescent="0.3">
      <c r="A39" s="2" t="s">
        <v>162</v>
      </c>
      <c r="B39" s="7"/>
      <c r="C39" s="7"/>
      <c r="D39" s="7"/>
      <c r="E39" s="7"/>
      <c r="F39" s="73" t="s">
        <v>190</v>
      </c>
      <c r="G39" s="74"/>
      <c r="H39" s="74"/>
      <c r="I39" s="75"/>
      <c r="J39" s="2"/>
      <c r="K39" s="2"/>
      <c r="L39" s="2"/>
      <c r="M39" s="2"/>
      <c r="N39" s="2"/>
      <c r="O39" s="2"/>
    </row>
    <row r="40" spans="1:15" ht="15.6" thickTop="1" x14ac:dyDescent="0.25">
      <c r="A40" s="2"/>
      <c r="B40" s="7"/>
      <c r="C40" s="7"/>
      <c r="D40" s="7"/>
      <c r="E40" s="7"/>
      <c r="F40" s="68"/>
      <c r="G40" s="68"/>
      <c r="H40" s="68"/>
      <c r="I40" s="68"/>
      <c r="J40" s="2"/>
      <c r="K40" s="2"/>
      <c r="L40" s="2"/>
      <c r="M40" s="2"/>
      <c r="N40" s="2"/>
      <c r="O40" s="2"/>
    </row>
    <row r="41" spans="1:15" ht="15" x14ac:dyDescent="0.25">
      <c r="A41" s="2"/>
      <c r="B41" s="7"/>
      <c r="C41" s="7"/>
      <c r="D41" s="7"/>
      <c r="E41" s="7"/>
      <c r="F41" s="68"/>
      <c r="G41" s="68"/>
      <c r="H41" s="68"/>
      <c r="I41" s="68"/>
      <c r="J41" s="2"/>
      <c r="K41" s="2"/>
      <c r="L41" s="2"/>
      <c r="M41" s="2"/>
      <c r="N41" s="2"/>
      <c r="O41" s="2"/>
    </row>
    <row r="42" spans="1:15" ht="15" x14ac:dyDescent="0.25">
      <c r="A42" s="2"/>
      <c r="B42" s="7"/>
      <c r="C42" s="7"/>
      <c r="D42" s="7"/>
      <c r="E42" s="7"/>
      <c r="F42" s="68"/>
      <c r="G42" s="68"/>
      <c r="H42" s="68"/>
      <c r="I42" s="68"/>
      <c r="J42" s="2"/>
      <c r="K42" s="2"/>
      <c r="L42" s="2"/>
      <c r="M42" s="2"/>
      <c r="N42" s="2"/>
      <c r="O42" s="2"/>
    </row>
    <row r="43" spans="1:15" ht="15" x14ac:dyDescent="0.25">
      <c r="A43" s="2"/>
      <c r="B43" s="7"/>
      <c r="C43" s="7"/>
      <c r="D43" s="7"/>
      <c r="E43" s="7"/>
      <c r="F43" s="15"/>
      <c r="G43" s="14"/>
      <c r="H43" s="7"/>
      <c r="I43" s="2"/>
      <c r="J43" s="2"/>
      <c r="K43" s="2"/>
      <c r="L43" s="2"/>
      <c r="M43" s="2"/>
      <c r="N43" s="2"/>
      <c r="O43" s="2"/>
    </row>
    <row r="44" spans="1:15" ht="15" x14ac:dyDescent="0.25">
      <c r="A44" s="7"/>
      <c r="B44" s="7"/>
      <c r="C44" s="7"/>
      <c r="D44" s="7"/>
      <c r="E44" s="7"/>
      <c r="F44" s="7"/>
      <c r="G44" s="7"/>
      <c r="H44" s="7"/>
      <c r="I44" s="2"/>
      <c r="J44" s="2"/>
      <c r="K44" s="2"/>
      <c r="L44" s="2"/>
      <c r="M44" s="2"/>
      <c r="N44" s="2"/>
      <c r="O44" s="2"/>
    </row>
    <row r="45" spans="1:15" ht="15" x14ac:dyDescent="0.25">
      <c r="I45" s="2"/>
      <c r="J45" s="2"/>
      <c r="K45" s="2"/>
      <c r="L45" s="2"/>
      <c r="M45" s="2"/>
      <c r="N45" s="2"/>
      <c r="O45" s="2"/>
    </row>
    <row r="46" spans="1:15" ht="21" x14ac:dyDescent="0.4">
      <c r="A46" s="81" t="s">
        <v>99</v>
      </c>
      <c r="B46" s="82"/>
      <c r="C46" s="82"/>
      <c r="D46" s="83"/>
      <c r="E46" s="2"/>
      <c r="F46" s="2"/>
      <c r="G46" s="17"/>
      <c r="H46" s="2"/>
      <c r="I46" s="2"/>
      <c r="J46" s="2"/>
      <c r="K46" s="2"/>
      <c r="L46" s="2"/>
      <c r="M46" s="2"/>
      <c r="N46" s="2"/>
      <c r="O46" s="2"/>
    </row>
    <row r="47" spans="1:15" ht="17.399999999999999" x14ac:dyDescent="0.3">
      <c r="A47" s="2"/>
      <c r="B47" s="2"/>
      <c r="C47" s="2"/>
      <c r="D47" s="16"/>
      <c r="E47" s="2"/>
      <c r="F47" s="2"/>
      <c r="G47" s="17"/>
      <c r="H47" s="2"/>
      <c r="I47" s="2"/>
      <c r="J47" s="2"/>
      <c r="K47" s="2"/>
      <c r="L47" s="2"/>
      <c r="M47" s="2"/>
      <c r="N47" s="2"/>
      <c r="O47" s="2"/>
    </row>
    <row r="48" spans="1:15" ht="15.6" x14ac:dyDescent="0.3">
      <c r="A48" s="6" t="s">
        <v>46</v>
      </c>
      <c r="B48" s="2"/>
      <c r="C48" s="2"/>
      <c r="D48" s="2"/>
      <c r="E48" s="2"/>
      <c r="F48" s="2"/>
      <c r="G48" s="17" t="s">
        <v>23</v>
      </c>
      <c r="H48" s="2"/>
      <c r="I48" s="2"/>
      <c r="J48" s="2"/>
      <c r="K48" s="2"/>
      <c r="L48" s="2"/>
      <c r="M48" s="2"/>
      <c r="N48" s="2"/>
      <c r="O48" s="2"/>
    </row>
    <row r="49" spans="1:15" ht="15" x14ac:dyDescent="0.25">
      <c r="A49" s="2"/>
      <c r="B49" s="2"/>
      <c r="C49" s="2"/>
      <c r="D49" s="2"/>
      <c r="E49" s="2"/>
      <c r="F49" s="2"/>
      <c r="G49" s="17"/>
      <c r="H49" s="2"/>
      <c r="I49" s="2"/>
      <c r="J49" s="2"/>
      <c r="K49" s="2"/>
      <c r="L49" s="2"/>
      <c r="M49" s="2"/>
      <c r="N49" s="2"/>
      <c r="O49" s="2"/>
    </row>
    <row r="50" spans="1:15" ht="15" x14ac:dyDescent="0.25">
      <c r="A50" s="2" t="s">
        <v>47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15.6" thickBot="1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19.8" thickTop="1" thickBot="1" x14ac:dyDescent="0.45">
      <c r="A52" s="2"/>
      <c r="B52" s="2"/>
      <c r="C52" s="2"/>
      <c r="D52" s="2"/>
      <c r="E52" s="39">
        <f>(2*F21)/(F15*(SIN(F17*3.1416/180))^2)</f>
        <v>19.946718929433839</v>
      </c>
      <c r="F52" s="2" t="s">
        <v>102</v>
      </c>
      <c r="G52" s="2"/>
      <c r="H52" s="66">
        <v>20</v>
      </c>
      <c r="I52" s="2"/>
      <c r="J52" s="2"/>
      <c r="K52" s="2"/>
      <c r="L52" s="2"/>
      <c r="M52" s="2"/>
      <c r="N52" s="2"/>
      <c r="O52" s="2"/>
    </row>
    <row r="53" spans="1:15" ht="15.6" thickTop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15.6" thickBot="1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19.8" thickTop="1" thickBot="1" x14ac:dyDescent="0.45">
      <c r="A55" s="2"/>
      <c r="B55" s="2"/>
      <c r="C55" s="2"/>
      <c r="D55" s="2"/>
      <c r="E55" s="39">
        <f>H52*F9</f>
        <v>739</v>
      </c>
      <c r="F55" s="2" t="s">
        <v>103</v>
      </c>
      <c r="G55" s="2"/>
      <c r="H55" s="66">
        <v>524</v>
      </c>
      <c r="I55" s="2"/>
      <c r="J55" s="2"/>
      <c r="K55" s="2"/>
      <c r="L55" s="2"/>
      <c r="M55" s="2"/>
      <c r="N55" s="2"/>
      <c r="O55" s="2"/>
    </row>
    <row r="56" spans="1:15" ht="15.6" thickTop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15" x14ac:dyDescent="0.25">
      <c r="A57" s="2"/>
      <c r="B57" s="2"/>
      <c r="C57" s="2"/>
      <c r="D57" s="2"/>
      <c r="E57" s="2"/>
      <c r="F57" s="2"/>
      <c r="G57" s="2"/>
      <c r="H57" s="2"/>
    </row>
    <row r="58" spans="1:15" ht="15" x14ac:dyDescent="0.25">
      <c r="A58" s="2" t="s">
        <v>14</v>
      </c>
      <c r="B58" s="2"/>
      <c r="C58" s="2"/>
      <c r="D58" s="2"/>
      <c r="E58" s="2"/>
      <c r="F58" s="2"/>
      <c r="G58" s="2"/>
      <c r="H58" s="20">
        <f>H55/H52</f>
        <v>26.2</v>
      </c>
    </row>
    <row r="59" spans="1:15" ht="15" x14ac:dyDescent="0.25">
      <c r="A59" s="2"/>
      <c r="B59" s="2"/>
      <c r="C59" s="2"/>
      <c r="D59" s="2"/>
      <c r="E59" s="2"/>
      <c r="F59" s="2"/>
      <c r="G59" s="2"/>
      <c r="H59" s="2"/>
    </row>
    <row r="60" spans="1:15" ht="15" x14ac:dyDescent="0.25">
      <c r="A60" s="2" t="s">
        <v>15</v>
      </c>
      <c r="B60" s="2"/>
      <c r="C60" s="2"/>
      <c r="D60" s="2"/>
      <c r="E60" s="20">
        <f>100*(H58-F9)/H58</f>
        <v>-41.030534351145057</v>
      </c>
      <c r="F60" s="2" t="s">
        <v>16</v>
      </c>
      <c r="G60" s="2"/>
      <c r="H60" s="2"/>
    </row>
    <row r="61" spans="1:15" ht="15" x14ac:dyDescent="0.25">
      <c r="A61" s="2"/>
      <c r="B61" s="2"/>
      <c r="C61" s="2"/>
      <c r="D61" s="2"/>
      <c r="E61" s="2"/>
      <c r="F61" s="2"/>
      <c r="G61" s="2"/>
      <c r="H61" s="2"/>
    </row>
    <row r="62" spans="1:15" ht="10.5" customHeight="1" x14ac:dyDescent="0.25">
      <c r="A62" s="2"/>
      <c r="B62" s="2"/>
      <c r="C62" s="2"/>
      <c r="D62" s="2"/>
      <c r="E62" s="2"/>
      <c r="F62" s="2"/>
      <c r="G62" s="2"/>
      <c r="H62" s="2"/>
    </row>
    <row r="63" spans="1:15" ht="15" x14ac:dyDescent="0.25">
      <c r="A63" s="2" t="s">
        <v>25</v>
      </c>
      <c r="B63" s="2"/>
      <c r="C63" s="2"/>
      <c r="D63" s="2"/>
      <c r="E63" s="2"/>
      <c r="F63" s="2"/>
      <c r="G63" s="2"/>
      <c r="H63" s="2"/>
    </row>
    <row r="64" spans="1:15" ht="15.6" thickBot="1" x14ac:dyDescent="0.3">
      <c r="A64" s="2"/>
      <c r="B64" s="2"/>
      <c r="C64" s="2"/>
      <c r="D64" s="2"/>
      <c r="E64" s="2"/>
      <c r="F64" s="2"/>
      <c r="G64" s="2"/>
      <c r="H64" s="2"/>
    </row>
    <row r="65" spans="1:9" ht="16.2" thickTop="1" thickBot="1" x14ac:dyDescent="0.3">
      <c r="A65" s="2"/>
      <c r="B65" s="20">
        <f>4*3.1416*H68</f>
        <v>60.570048</v>
      </c>
      <c r="C65" s="2"/>
      <c r="D65" s="20">
        <f>H85</f>
        <v>96.4</v>
      </c>
      <c r="F65" s="2"/>
      <c r="H65" s="18">
        <v>58</v>
      </c>
      <c r="I65" s="19" t="s">
        <v>21</v>
      </c>
    </row>
    <row r="66" spans="1:9" ht="15.6" thickTop="1" x14ac:dyDescent="0.25">
      <c r="A66" s="2"/>
      <c r="B66" s="2"/>
      <c r="C66" s="2"/>
      <c r="D66" s="2"/>
      <c r="E66" s="2"/>
      <c r="F66" s="2"/>
      <c r="G66" s="2"/>
      <c r="H66" s="2"/>
    </row>
    <row r="67" spans="1:9" ht="15" x14ac:dyDescent="0.25">
      <c r="A67" s="2"/>
      <c r="B67" s="2"/>
      <c r="C67" s="2"/>
      <c r="D67" s="2"/>
      <c r="E67" s="2"/>
      <c r="F67" s="2"/>
      <c r="G67" s="2"/>
      <c r="H67" s="2"/>
    </row>
    <row r="68" spans="1:9" ht="15" x14ac:dyDescent="0.25">
      <c r="A68" s="2" t="s">
        <v>17</v>
      </c>
      <c r="B68" s="2"/>
      <c r="C68" s="2"/>
      <c r="D68" s="2"/>
      <c r="G68" s="2" t="s">
        <v>30</v>
      </c>
      <c r="H68" s="20">
        <f>(F15)/(COS(F19*3.1416/180))</f>
        <v>4.82</v>
      </c>
    </row>
    <row r="69" spans="1:9" ht="15" x14ac:dyDescent="0.25">
      <c r="A69" s="2"/>
      <c r="B69" s="2"/>
      <c r="C69" s="2"/>
      <c r="D69" s="2"/>
      <c r="E69" s="2"/>
      <c r="F69" s="2"/>
      <c r="G69" s="2"/>
      <c r="H69" s="2"/>
    </row>
    <row r="70" spans="1:9" ht="15" x14ac:dyDescent="0.25">
      <c r="A70" s="2"/>
      <c r="B70" s="2"/>
      <c r="C70" s="2"/>
      <c r="D70" s="2"/>
      <c r="E70" s="2"/>
      <c r="F70" s="2"/>
      <c r="G70" s="2"/>
      <c r="H70" s="2"/>
    </row>
    <row r="71" spans="1:9" ht="15" x14ac:dyDescent="0.25">
      <c r="A71" s="2" t="s">
        <v>18</v>
      </c>
      <c r="B71" s="2"/>
      <c r="C71" s="2"/>
      <c r="D71" s="2"/>
      <c r="F71" s="28">
        <f>(TAN(F17*3.1416/180))/(COS(F19*3.1416/180))</f>
        <v>0.36397115866880897</v>
      </c>
      <c r="H71" s="20">
        <f>ATAN(F71)*180/3.1416</f>
        <v>20.000000000000004</v>
      </c>
      <c r="I71" s="2" t="s">
        <v>9</v>
      </c>
    </row>
    <row r="72" spans="1:9" ht="15" x14ac:dyDescent="0.25">
      <c r="A72" s="2"/>
      <c r="B72" s="2"/>
      <c r="C72" s="2"/>
      <c r="D72" s="2"/>
      <c r="F72" s="2"/>
      <c r="H72" s="20"/>
      <c r="I72" s="2"/>
    </row>
    <row r="73" spans="1:9" ht="15" x14ac:dyDescent="0.25">
      <c r="A73" s="2" t="s">
        <v>30</v>
      </c>
      <c r="B73" s="2"/>
      <c r="C73" s="2"/>
      <c r="D73" s="2"/>
      <c r="F73" s="2"/>
      <c r="H73" s="20"/>
      <c r="I73" s="2"/>
    </row>
    <row r="74" spans="1:9" ht="15" x14ac:dyDescent="0.25">
      <c r="A74" s="2" t="s">
        <v>39</v>
      </c>
      <c r="B74" s="2"/>
      <c r="C74" s="2"/>
      <c r="D74" s="2"/>
      <c r="F74" s="2"/>
      <c r="H74" s="20"/>
      <c r="I74" s="2"/>
    </row>
    <row r="75" spans="1:9" ht="15" x14ac:dyDescent="0.25">
      <c r="A75" s="2"/>
      <c r="B75" s="2"/>
      <c r="C75" s="2"/>
      <c r="D75" s="2"/>
      <c r="F75" s="2"/>
      <c r="H75" s="20"/>
      <c r="I75" s="2"/>
    </row>
    <row r="76" spans="1:9" ht="15" x14ac:dyDescent="0.25">
      <c r="A76" s="2"/>
      <c r="B76" s="2"/>
      <c r="C76" s="2"/>
      <c r="D76" s="2"/>
      <c r="E76" s="20">
        <f>TAN(F19*3.1416/180)*COS(H71*3.1416/180)</f>
        <v>0</v>
      </c>
      <c r="G76" s="20"/>
      <c r="H76" s="20">
        <f>ATAN(E76)*180/3.1446</f>
        <v>0</v>
      </c>
      <c r="I76" s="2" t="s">
        <v>9</v>
      </c>
    </row>
    <row r="77" spans="1:9" ht="15" x14ac:dyDescent="0.25">
      <c r="A77" s="2"/>
      <c r="B77" s="2"/>
      <c r="C77" s="2"/>
      <c r="D77" s="2"/>
      <c r="E77" s="2"/>
      <c r="G77" s="20"/>
      <c r="H77" s="2"/>
    </row>
    <row r="78" spans="1:9" ht="15" x14ac:dyDescent="0.25">
      <c r="A78" s="2"/>
      <c r="B78" s="2"/>
      <c r="C78" s="2"/>
      <c r="D78" s="2"/>
      <c r="E78" s="2"/>
      <c r="G78" s="20"/>
      <c r="H78" s="2"/>
    </row>
    <row r="79" spans="1:9" ht="19.8" x14ac:dyDescent="0.4">
      <c r="A79" s="2" t="s">
        <v>48</v>
      </c>
      <c r="B79" s="2"/>
      <c r="C79" s="2"/>
      <c r="D79" s="2"/>
      <c r="E79" s="2"/>
      <c r="G79" s="50" t="s">
        <v>125</v>
      </c>
      <c r="H79" s="39">
        <f>H52/(   ( (COS(H76*PI()/180 ))^2)  *  COS(F19*PI()/180 ) )</f>
        <v>20</v>
      </c>
      <c r="I79" s="19" t="s">
        <v>81</v>
      </c>
    </row>
    <row r="80" spans="1:9" ht="17.399999999999999" x14ac:dyDescent="0.3">
      <c r="A80" s="2"/>
      <c r="B80" s="2"/>
      <c r="C80" s="2"/>
      <c r="D80" s="2"/>
      <c r="E80" s="2"/>
      <c r="G80" s="51"/>
      <c r="H80" s="39"/>
      <c r="I80" s="19"/>
    </row>
    <row r="81" spans="1:9" ht="19.8" x14ac:dyDescent="0.4">
      <c r="C81" s="2"/>
      <c r="D81" s="2"/>
      <c r="E81" s="2"/>
      <c r="G81" s="50" t="s">
        <v>126</v>
      </c>
      <c r="H81" s="39">
        <f>H55 /(   ( (COS(H76*3.1416/180 ))^2)  *  COS(F19*3.1416/180 ) )</f>
        <v>524</v>
      </c>
      <c r="I81" s="19" t="s">
        <v>81</v>
      </c>
    </row>
    <row r="82" spans="1:9" ht="15" x14ac:dyDescent="0.25">
      <c r="A82" s="2"/>
      <c r="B82" s="2"/>
      <c r="C82" s="2"/>
      <c r="D82" s="2"/>
      <c r="E82" s="2"/>
      <c r="F82" s="2"/>
    </row>
    <row r="83" spans="1:9" ht="15" x14ac:dyDescent="0.25">
      <c r="A83" s="2" t="s">
        <v>124</v>
      </c>
      <c r="B83" s="2"/>
      <c r="C83" s="2"/>
      <c r="D83" s="2"/>
      <c r="E83" s="2"/>
      <c r="F83" s="2"/>
      <c r="G83" s="2"/>
      <c r="H83" s="2"/>
    </row>
    <row r="84" spans="1:9" ht="15" x14ac:dyDescent="0.25">
      <c r="A84" s="2"/>
      <c r="B84" s="2"/>
      <c r="C84" s="2"/>
      <c r="D84" s="2"/>
      <c r="E84" s="2"/>
      <c r="F84" s="2"/>
      <c r="G84" s="2"/>
      <c r="H84" s="2"/>
    </row>
    <row r="85" spans="1:9" ht="15" x14ac:dyDescent="0.25">
      <c r="A85" s="2"/>
      <c r="B85" s="2"/>
      <c r="D85" s="2"/>
      <c r="E85" s="2" t="s">
        <v>19</v>
      </c>
      <c r="H85" s="20">
        <f>(H68*H52)</f>
        <v>96.4</v>
      </c>
      <c r="I85" s="11" t="s">
        <v>21</v>
      </c>
    </row>
    <row r="86" spans="1:9" ht="15" x14ac:dyDescent="0.25">
      <c r="A86" s="2"/>
      <c r="B86" s="2"/>
      <c r="D86" s="2"/>
      <c r="E86" s="2"/>
      <c r="F86" s="2"/>
      <c r="G86" s="2"/>
      <c r="H86" s="2"/>
    </row>
    <row r="87" spans="1:9" ht="15" x14ac:dyDescent="0.25">
      <c r="A87" s="2"/>
      <c r="B87" s="2"/>
      <c r="D87" s="2"/>
      <c r="E87" s="2" t="s">
        <v>20</v>
      </c>
      <c r="H87" s="20">
        <f>H68*H55</f>
        <v>2525.6800000000003</v>
      </c>
      <c r="I87" s="11" t="s">
        <v>21</v>
      </c>
    </row>
    <row r="88" spans="1:9" ht="15" x14ac:dyDescent="0.25">
      <c r="A88" s="2"/>
      <c r="B88" s="2"/>
      <c r="C88" s="2"/>
      <c r="D88" s="2"/>
      <c r="E88" s="2"/>
      <c r="F88" s="2"/>
      <c r="G88" s="2"/>
      <c r="H88" s="2"/>
    </row>
    <row r="89" spans="1:9" ht="15" x14ac:dyDescent="0.25">
      <c r="A89" s="2"/>
      <c r="B89" s="2"/>
      <c r="C89" s="2"/>
      <c r="D89" s="2"/>
      <c r="E89" s="2"/>
      <c r="F89" s="2"/>
      <c r="G89" s="2"/>
      <c r="H89" s="2"/>
    </row>
    <row r="90" spans="1:9" ht="15" x14ac:dyDescent="0.25">
      <c r="A90" s="2" t="s">
        <v>22</v>
      </c>
      <c r="B90" s="2"/>
      <c r="C90" s="2"/>
      <c r="D90" s="2"/>
      <c r="E90" s="2"/>
      <c r="F90" s="2"/>
      <c r="G90" s="2"/>
      <c r="H90" s="20">
        <f>H85*COS(H71*PI()/180)</f>
        <v>90.586368643761574</v>
      </c>
      <c r="I90" s="11" t="s">
        <v>21</v>
      </c>
    </row>
    <row r="91" spans="1:9" ht="15" x14ac:dyDescent="0.25">
      <c r="A91" s="2"/>
      <c r="B91" s="2"/>
      <c r="C91" s="2"/>
      <c r="D91" s="2"/>
      <c r="H91" s="2"/>
      <c r="I91" s="2"/>
    </row>
    <row r="92" spans="1:9" ht="15" x14ac:dyDescent="0.25">
      <c r="A92" s="2"/>
      <c r="B92" s="2"/>
      <c r="C92" s="2"/>
      <c r="D92" s="2"/>
      <c r="H92" s="20">
        <f>H87*COS(H71*3.1416/180)</f>
        <v>2373.3621533463443</v>
      </c>
      <c r="I92" s="11" t="s">
        <v>21</v>
      </c>
    </row>
    <row r="93" spans="1:9" ht="15" x14ac:dyDescent="0.25">
      <c r="A93" s="2"/>
      <c r="B93" s="2"/>
      <c r="C93" s="2"/>
      <c r="D93" s="2"/>
    </row>
    <row r="94" spans="1:9" ht="15" x14ac:dyDescent="0.25">
      <c r="A94" s="2" t="s">
        <v>128</v>
      </c>
      <c r="B94" s="2"/>
      <c r="C94" s="2"/>
      <c r="D94" s="2"/>
      <c r="E94" s="2"/>
      <c r="F94" s="2"/>
      <c r="G94" s="2"/>
    </row>
    <row r="95" spans="1:9" ht="15" x14ac:dyDescent="0.25">
      <c r="A95" s="2"/>
      <c r="B95" s="2"/>
      <c r="C95" s="2"/>
      <c r="D95" s="2"/>
      <c r="E95" s="2"/>
      <c r="F95" s="2"/>
      <c r="G95" s="2"/>
      <c r="H95" s="20">
        <f>H85+(2*F15)</f>
        <v>106.04</v>
      </c>
      <c r="I95" s="11" t="s">
        <v>21</v>
      </c>
    </row>
    <row r="96" spans="1:9" ht="15" x14ac:dyDescent="0.25">
      <c r="A96" s="2"/>
      <c r="B96" s="2"/>
      <c r="C96" s="2"/>
      <c r="D96" s="2"/>
      <c r="H96" s="2"/>
      <c r="I96" s="2"/>
    </row>
    <row r="97" spans="1:11" ht="15" x14ac:dyDescent="0.25">
      <c r="A97" s="2"/>
      <c r="B97" s="2"/>
      <c r="C97" s="2"/>
      <c r="D97" s="2"/>
      <c r="H97" s="20">
        <f>H87+(2*F15)</f>
        <v>2535.3200000000002</v>
      </c>
      <c r="I97" s="11" t="s">
        <v>21</v>
      </c>
    </row>
    <row r="98" spans="1:11" ht="15" x14ac:dyDescent="0.25">
      <c r="A98" s="2"/>
      <c r="B98" s="2"/>
      <c r="C98" s="2"/>
      <c r="D98" s="2"/>
    </row>
    <row r="99" spans="1:11" ht="15" x14ac:dyDescent="0.25">
      <c r="A99" s="2"/>
      <c r="B99" s="2"/>
      <c r="C99" s="2"/>
      <c r="D99" s="2"/>
      <c r="F99" s="21"/>
      <c r="G99" s="11"/>
      <c r="H99" s="22"/>
    </row>
    <row r="100" spans="1:11" ht="15" x14ac:dyDescent="0.25">
      <c r="A100" s="2"/>
      <c r="B100" s="2"/>
      <c r="C100" s="2"/>
      <c r="D100" s="2"/>
      <c r="E100" s="7"/>
      <c r="F100" s="21"/>
      <c r="G100" s="11"/>
      <c r="H100" s="22"/>
      <c r="I100" s="7"/>
      <c r="J100" s="7"/>
      <c r="K100" s="7"/>
    </row>
    <row r="101" spans="1:11" ht="15.6" x14ac:dyDescent="0.3">
      <c r="A101" s="6" t="s">
        <v>127</v>
      </c>
      <c r="B101" s="2"/>
      <c r="C101" s="2"/>
      <c r="D101" s="2"/>
      <c r="E101" s="7"/>
      <c r="F101" s="21"/>
      <c r="G101" s="11"/>
      <c r="H101" s="22"/>
      <c r="I101" s="7"/>
      <c r="J101" s="7"/>
      <c r="K101" s="7"/>
    </row>
    <row r="102" spans="1:11" ht="15" x14ac:dyDescent="0.25">
      <c r="A102" s="2"/>
      <c r="B102" s="2"/>
      <c r="C102" s="2"/>
      <c r="D102" s="2"/>
      <c r="E102" s="7"/>
      <c r="F102" s="21"/>
      <c r="G102" s="11"/>
      <c r="H102" s="22"/>
      <c r="I102" s="7"/>
      <c r="J102" s="7"/>
      <c r="K102" s="7"/>
    </row>
    <row r="103" spans="1:11" ht="15" x14ac:dyDescent="0.25">
      <c r="A103" s="2" t="s">
        <v>50</v>
      </c>
      <c r="B103" s="2"/>
      <c r="C103" s="2"/>
      <c r="D103" s="2"/>
      <c r="E103" s="7"/>
      <c r="F103" s="21"/>
      <c r="G103" s="11"/>
      <c r="H103" s="22"/>
      <c r="I103" s="7"/>
      <c r="J103" s="7"/>
      <c r="K103" s="7"/>
    </row>
    <row r="104" spans="1:11" ht="15.6" thickBot="1" x14ac:dyDescent="0.3">
      <c r="A104" s="2"/>
      <c r="B104" s="2"/>
      <c r="C104" s="2"/>
      <c r="D104" s="2"/>
      <c r="E104" s="7"/>
      <c r="F104" s="21"/>
      <c r="G104" s="11"/>
      <c r="H104" s="22"/>
      <c r="I104" s="7"/>
      <c r="J104" s="7"/>
      <c r="K104" s="7"/>
    </row>
    <row r="105" spans="1:11" ht="16.2" thickTop="1" thickBot="1" x14ac:dyDescent="0.3">
      <c r="A105" s="2"/>
      <c r="B105" s="2"/>
      <c r="C105" s="2"/>
      <c r="D105" s="40">
        <f>(TAN(H71*3.1416/180)-(H71*3.1416/180))+((2*(F25+F27)*TAN( F17*3.1416/180 ) /(H52+H55)))</f>
        <v>1.4904492002142278E-2</v>
      </c>
      <c r="E105" s="7"/>
      <c r="F105" s="21" t="s">
        <v>30</v>
      </c>
      <c r="G105" s="11"/>
      <c r="H105" s="67">
        <v>20</v>
      </c>
      <c r="I105" s="7" t="s">
        <v>157</v>
      </c>
      <c r="J105" s="7"/>
      <c r="K105" s="7"/>
    </row>
    <row r="106" spans="1:11" ht="15.6" thickTop="1" x14ac:dyDescent="0.25">
      <c r="A106" s="2"/>
      <c r="B106" s="2"/>
      <c r="C106" s="2"/>
      <c r="D106" s="2"/>
      <c r="E106" s="7"/>
      <c r="F106" s="21"/>
      <c r="G106" s="11"/>
      <c r="H106" s="22"/>
      <c r="I106" s="7" t="s">
        <v>158</v>
      </c>
      <c r="J106" s="7"/>
      <c r="K106" s="7"/>
    </row>
    <row r="107" spans="1:11" ht="15" x14ac:dyDescent="0.25">
      <c r="A107" s="2" t="s">
        <v>91</v>
      </c>
      <c r="B107" s="2"/>
      <c r="C107" s="2"/>
      <c r="D107" s="2"/>
      <c r="E107" s="7"/>
      <c r="F107" s="21"/>
      <c r="G107" s="11"/>
      <c r="H107" s="22"/>
      <c r="I107" s="7"/>
      <c r="J107" s="7"/>
      <c r="K107" s="7"/>
    </row>
    <row r="108" spans="1:11" ht="15" x14ac:dyDescent="0.25">
      <c r="A108" s="2"/>
      <c r="B108" s="2"/>
      <c r="C108" s="2"/>
      <c r="D108" s="2"/>
      <c r="E108" s="7"/>
      <c r="F108" s="21"/>
      <c r="G108" s="11"/>
      <c r="H108" s="41">
        <f>180*ATAN(TAN(F19*3.1416/180)* (   H122   / H85    ) )/3.1416</f>
        <v>0</v>
      </c>
      <c r="I108" s="14" t="s">
        <v>9</v>
      </c>
      <c r="J108" s="7"/>
      <c r="K108" s="7"/>
    </row>
    <row r="109" spans="1:11" ht="15" x14ac:dyDescent="0.25">
      <c r="A109" s="2"/>
      <c r="B109" s="2"/>
      <c r="C109" s="2"/>
      <c r="D109" s="2"/>
      <c r="E109" s="7"/>
      <c r="F109" s="21"/>
      <c r="G109" s="11"/>
      <c r="I109" s="7"/>
      <c r="J109" s="7"/>
      <c r="K109" s="7"/>
    </row>
    <row r="110" spans="1:11" ht="15" x14ac:dyDescent="0.25">
      <c r="A110" s="2"/>
      <c r="B110" s="2"/>
      <c r="C110" s="2"/>
      <c r="D110" s="2"/>
      <c r="E110" s="7"/>
      <c r="F110" s="21"/>
      <c r="G110" s="11"/>
      <c r="H110" s="22"/>
      <c r="I110" s="7"/>
      <c r="J110" s="7"/>
      <c r="K110" s="7"/>
    </row>
    <row r="111" spans="1:11" ht="15" x14ac:dyDescent="0.25">
      <c r="A111" s="2" t="s">
        <v>90</v>
      </c>
      <c r="B111" s="2"/>
      <c r="C111" s="2"/>
      <c r="D111" s="2"/>
      <c r="E111" s="7"/>
      <c r="F111" s="21"/>
      <c r="G111" s="11"/>
      <c r="H111" s="22"/>
      <c r="I111" s="7"/>
      <c r="J111" s="7"/>
      <c r="K111" s="7"/>
    </row>
    <row r="112" spans="1:11" ht="15" x14ac:dyDescent="0.25">
      <c r="A112" s="2"/>
      <c r="B112" s="2"/>
      <c r="C112" s="2"/>
      <c r="D112" s="2"/>
      <c r="E112" s="7"/>
      <c r="F112" s="21"/>
      <c r="G112" s="11"/>
      <c r="H112" s="41">
        <f>180*ATAN(TAN(H105*3.1416/180)* COS(   H108*3.1416/180    ) )/3.1416</f>
        <v>20.000000000000004</v>
      </c>
      <c r="I112" s="14" t="s">
        <v>9</v>
      </c>
      <c r="J112" s="7"/>
      <c r="K112" s="7"/>
    </row>
    <row r="113" spans="1:11" ht="15" x14ac:dyDescent="0.25">
      <c r="A113" s="2"/>
      <c r="B113" s="2"/>
      <c r="C113" s="2"/>
      <c r="D113" s="2"/>
      <c r="E113" s="7"/>
      <c r="F113" s="21"/>
      <c r="G113" s="11"/>
      <c r="H113" s="22"/>
      <c r="I113" s="7"/>
      <c r="J113" s="7"/>
      <c r="K113" s="7"/>
    </row>
    <row r="114" spans="1:11" ht="15" x14ac:dyDescent="0.25">
      <c r="A114" s="2"/>
      <c r="B114" s="2"/>
      <c r="C114" s="2"/>
      <c r="D114" s="2"/>
      <c r="E114" s="7"/>
      <c r="F114" s="21"/>
      <c r="G114" s="11"/>
      <c r="H114" s="22"/>
      <c r="I114" s="7"/>
      <c r="J114" s="7"/>
      <c r="K114" s="7"/>
    </row>
    <row r="115" spans="1:11" ht="15" x14ac:dyDescent="0.25">
      <c r="A115" s="2" t="s">
        <v>51</v>
      </c>
      <c r="B115" s="2"/>
      <c r="C115" s="2"/>
      <c r="D115" s="2"/>
      <c r="E115" s="7"/>
      <c r="F115" s="21"/>
      <c r="G115" s="7" t="s">
        <v>30</v>
      </c>
      <c r="H115" s="42">
        <f>(H85+H87)/2</f>
        <v>1311.0400000000002</v>
      </c>
      <c r="I115" s="23" t="s">
        <v>52</v>
      </c>
      <c r="J115" s="7"/>
      <c r="K115" s="7"/>
    </row>
    <row r="116" spans="1:11" ht="15" x14ac:dyDescent="0.25">
      <c r="A116" s="2"/>
      <c r="B116" s="2"/>
      <c r="C116" s="2"/>
      <c r="D116" s="2"/>
      <c r="E116" s="7"/>
      <c r="F116" s="21"/>
      <c r="G116" s="7"/>
      <c r="H116" s="42"/>
      <c r="I116" s="23"/>
      <c r="J116" s="7"/>
      <c r="K116" s="7"/>
    </row>
    <row r="117" spans="1:11" ht="15" x14ac:dyDescent="0.25">
      <c r="A117" s="2"/>
      <c r="B117" s="2"/>
      <c r="C117" s="2"/>
      <c r="D117" s="2"/>
      <c r="E117" s="7"/>
      <c r="F117" s="21"/>
      <c r="G117" s="11"/>
      <c r="H117" s="22"/>
      <c r="I117" s="7"/>
      <c r="J117" s="7"/>
      <c r="K117" s="7"/>
    </row>
    <row r="118" spans="1:11" ht="15" x14ac:dyDescent="0.25">
      <c r="A118" s="2" t="s">
        <v>53</v>
      </c>
      <c r="B118" s="2"/>
      <c r="C118" s="2"/>
      <c r="D118" s="2"/>
      <c r="E118" s="7"/>
      <c r="F118" s="21"/>
      <c r="G118" s="7"/>
      <c r="H118" s="42">
        <f>H115*COS(H71*3.1416/180)/COS(H105*3.1416/180)</f>
        <v>1311.0400000000002</v>
      </c>
      <c r="I118" s="23" t="s">
        <v>52</v>
      </c>
      <c r="J118" s="7"/>
      <c r="K118" s="7"/>
    </row>
    <row r="119" spans="1:11" ht="15" x14ac:dyDescent="0.25">
      <c r="A119" s="2"/>
      <c r="B119" s="2"/>
      <c r="C119" s="2"/>
      <c r="D119" s="2"/>
      <c r="E119" s="7"/>
      <c r="F119" s="21"/>
      <c r="G119" s="11"/>
      <c r="H119" s="22"/>
      <c r="I119" s="7"/>
      <c r="J119" s="7"/>
      <c r="K119" s="7"/>
    </row>
    <row r="120" spans="1:11" ht="15" x14ac:dyDescent="0.25">
      <c r="A120" s="2"/>
      <c r="B120" s="2"/>
      <c r="C120" s="2"/>
      <c r="D120" s="2"/>
      <c r="E120" s="7"/>
      <c r="F120" s="21"/>
      <c r="G120" s="11"/>
      <c r="H120" s="22"/>
      <c r="I120" s="7"/>
      <c r="J120" s="7"/>
      <c r="K120" s="7"/>
    </row>
    <row r="121" spans="1:11" ht="15" x14ac:dyDescent="0.25">
      <c r="A121" s="2" t="s">
        <v>54</v>
      </c>
      <c r="B121" s="2"/>
      <c r="C121" s="2"/>
      <c r="D121" s="2"/>
      <c r="E121" s="7"/>
      <c r="F121" s="21"/>
      <c r="G121" s="11"/>
      <c r="H121" s="22"/>
      <c r="I121" s="7"/>
      <c r="J121" s="7"/>
      <c r="K121" s="7"/>
    </row>
    <row r="122" spans="1:11" ht="15" x14ac:dyDescent="0.25">
      <c r="A122" s="2"/>
      <c r="B122" s="2"/>
      <c r="C122" s="2"/>
      <c r="D122" s="2"/>
      <c r="E122" s="7"/>
      <c r="F122" s="21"/>
      <c r="G122" s="11"/>
      <c r="H122" s="20">
        <f xml:space="preserve">   H85*COS(H71*3.1416/180)/COS(H105*3.1416/180)</f>
        <v>96.4</v>
      </c>
      <c r="I122" s="23" t="s">
        <v>52</v>
      </c>
      <c r="J122" s="7"/>
      <c r="K122" s="7"/>
    </row>
    <row r="123" spans="1:11" ht="15" x14ac:dyDescent="0.25">
      <c r="A123" s="2"/>
      <c r="B123" s="2"/>
      <c r="C123" s="2"/>
      <c r="D123" s="2"/>
      <c r="E123" s="7"/>
      <c r="F123" s="21"/>
      <c r="G123" s="11"/>
      <c r="H123" s="2"/>
      <c r="I123" s="23"/>
      <c r="J123" s="7"/>
      <c r="K123" s="7"/>
    </row>
    <row r="124" spans="1:11" ht="15" x14ac:dyDescent="0.25">
      <c r="A124" s="2"/>
      <c r="B124" s="2"/>
      <c r="C124" s="2"/>
      <c r="D124" s="2"/>
      <c r="E124" s="7"/>
      <c r="F124" s="21"/>
      <c r="G124" s="11"/>
      <c r="H124" s="20">
        <f xml:space="preserve">   H87*COS(H71*3.1416/180)/COS(H105*3.1416/180)</f>
        <v>2525.6800000000007</v>
      </c>
      <c r="I124" s="23" t="s">
        <v>52</v>
      </c>
      <c r="J124" s="7"/>
      <c r="K124" s="7"/>
    </row>
    <row r="125" spans="1:11" ht="15" x14ac:dyDescent="0.25">
      <c r="A125" s="2"/>
      <c r="B125" s="2"/>
      <c r="C125" s="2"/>
      <c r="D125" s="2"/>
      <c r="E125" s="7"/>
      <c r="F125" s="21"/>
      <c r="G125" s="11"/>
      <c r="H125" s="20"/>
      <c r="I125" s="23"/>
      <c r="J125" s="7"/>
      <c r="K125" s="7"/>
    </row>
    <row r="126" spans="1:11" ht="15" x14ac:dyDescent="0.25">
      <c r="A126" s="2"/>
      <c r="B126" s="2"/>
      <c r="C126" s="2"/>
      <c r="D126" s="2"/>
      <c r="E126" s="7"/>
      <c r="F126" s="21"/>
      <c r="G126" s="11"/>
      <c r="H126" s="20"/>
      <c r="I126" s="23"/>
      <c r="J126" s="7"/>
      <c r="K126" s="7"/>
    </row>
    <row r="127" spans="1:11" ht="15" x14ac:dyDescent="0.25">
      <c r="A127" s="2" t="s">
        <v>115</v>
      </c>
      <c r="B127" s="2"/>
      <c r="C127" s="2"/>
      <c r="D127" s="2"/>
      <c r="E127" s="7"/>
      <c r="F127" s="21"/>
      <c r="G127" s="11"/>
      <c r="H127" s="20"/>
      <c r="I127" s="23"/>
      <c r="J127" s="7"/>
      <c r="K127" s="7"/>
    </row>
    <row r="128" spans="1:11" ht="15" x14ac:dyDescent="0.25">
      <c r="A128" s="2"/>
      <c r="B128" s="2"/>
      <c r="C128" s="2"/>
      <c r="D128" s="2"/>
      <c r="E128" s="7"/>
      <c r="F128" s="21"/>
      <c r="G128" s="11"/>
      <c r="H128" s="20">
        <f>H68*(H52-(7/3)+2*F25)</f>
        <v>87.563333333333347</v>
      </c>
      <c r="I128" s="23" t="s">
        <v>52</v>
      </c>
      <c r="J128" s="7"/>
      <c r="K128" s="7"/>
    </row>
    <row r="129" spans="1:11" ht="15" x14ac:dyDescent="0.25">
      <c r="A129" s="2"/>
      <c r="B129" s="2"/>
      <c r="C129" s="2"/>
      <c r="D129" s="2"/>
      <c r="E129" s="7"/>
      <c r="F129" s="21"/>
      <c r="G129" s="11"/>
      <c r="H129" s="20"/>
      <c r="I129" s="23"/>
      <c r="J129" s="7"/>
      <c r="K129" s="7"/>
    </row>
    <row r="130" spans="1:11" ht="15" x14ac:dyDescent="0.25">
      <c r="A130" s="2"/>
      <c r="B130" s="2"/>
      <c r="C130" s="2"/>
      <c r="D130" s="2"/>
      <c r="E130" s="7"/>
      <c r="F130" s="21"/>
      <c r="G130" s="11"/>
      <c r="H130" s="20">
        <f>H68*(H55-(7/3)+2*F27)</f>
        <v>2512.0233333333331</v>
      </c>
      <c r="I130" s="23" t="s">
        <v>52</v>
      </c>
      <c r="J130" s="7"/>
      <c r="K130" s="7"/>
    </row>
    <row r="131" spans="1:11" ht="15" x14ac:dyDescent="0.25">
      <c r="A131" s="2"/>
      <c r="B131" s="2"/>
      <c r="C131" s="2"/>
      <c r="D131" s="2"/>
      <c r="E131" s="7"/>
      <c r="F131" s="21"/>
      <c r="G131" s="11"/>
      <c r="H131" s="20"/>
      <c r="I131" s="23"/>
      <c r="J131" s="7"/>
      <c r="K131" s="7"/>
    </row>
    <row r="132" spans="1:11" ht="15" x14ac:dyDescent="0.25">
      <c r="B132" s="2"/>
      <c r="C132" s="2"/>
      <c r="D132" s="2"/>
      <c r="E132" s="7"/>
      <c r="F132" s="21"/>
      <c r="G132" s="11"/>
      <c r="H132" s="20"/>
      <c r="I132" s="23"/>
      <c r="J132" s="7"/>
      <c r="K132" s="7"/>
    </row>
    <row r="133" spans="1:11" ht="15.6" x14ac:dyDescent="0.3">
      <c r="A133" s="2" t="s">
        <v>118</v>
      </c>
      <c r="B133" s="2"/>
      <c r="C133" s="2"/>
      <c r="D133" s="2"/>
      <c r="E133" s="7"/>
      <c r="F133" s="21"/>
      <c r="G133" s="11"/>
      <c r="H133" s="20"/>
      <c r="I133" s="23"/>
      <c r="J133" s="7"/>
      <c r="K133" s="32"/>
    </row>
    <row r="134" spans="1:11" ht="15.6" x14ac:dyDescent="0.3">
      <c r="A134" s="2"/>
      <c r="B134" s="2"/>
      <c r="C134" s="2"/>
      <c r="D134" s="2"/>
      <c r="E134" s="7"/>
      <c r="F134" s="21"/>
      <c r="G134" s="11"/>
      <c r="H134" s="20"/>
      <c r="I134" s="23"/>
      <c r="J134" s="7"/>
      <c r="K134" s="32"/>
    </row>
    <row r="135" spans="1:11" ht="15.6" x14ac:dyDescent="0.3">
      <c r="A135" s="2"/>
      <c r="B135" s="2"/>
      <c r="C135" s="2"/>
      <c r="D135" s="2"/>
      <c r="E135" s="7"/>
      <c r="F135" s="21"/>
      <c r="G135" s="11"/>
      <c r="H135" s="20"/>
      <c r="I135" s="23"/>
      <c r="J135" s="7"/>
      <c r="K135" s="32"/>
    </row>
    <row r="136" spans="1:11" ht="15.6" x14ac:dyDescent="0.3">
      <c r="A136" s="2"/>
      <c r="B136" s="2"/>
      <c r="C136" s="2"/>
      <c r="D136" s="2"/>
      <c r="E136" s="7"/>
      <c r="F136" s="21"/>
      <c r="G136" s="11"/>
      <c r="H136" s="20">
        <f>H95+2*F25*F15</f>
        <v>108.45</v>
      </c>
      <c r="I136" s="23" t="s">
        <v>52</v>
      </c>
      <c r="J136" s="7" t="s">
        <v>30</v>
      </c>
      <c r="K136" s="32"/>
    </row>
    <row r="137" spans="1:11" ht="15.6" x14ac:dyDescent="0.3">
      <c r="A137" s="2"/>
      <c r="B137" s="2"/>
      <c r="C137" s="2"/>
      <c r="D137" s="2"/>
      <c r="E137" s="7"/>
      <c r="F137" s="21"/>
      <c r="G137" s="11"/>
      <c r="H137" s="20"/>
      <c r="I137" s="23"/>
      <c r="J137" s="7"/>
      <c r="K137" s="32"/>
    </row>
    <row r="138" spans="1:11" ht="15.6" x14ac:dyDescent="0.3">
      <c r="A138" s="2"/>
      <c r="B138" s="2"/>
      <c r="C138" s="2"/>
      <c r="D138" s="2"/>
      <c r="E138" s="7"/>
      <c r="F138" s="21"/>
      <c r="G138" s="11"/>
      <c r="H138" s="20">
        <f>H97+2*F27*F15</f>
        <v>2532.9100000000003</v>
      </c>
      <c r="I138" s="23" t="s">
        <v>52</v>
      </c>
      <c r="J138" s="7" t="s">
        <v>30</v>
      </c>
      <c r="K138" s="32"/>
    </row>
    <row r="139" spans="1:11" ht="15.6" x14ac:dyDescent="0.3">
      <c r="A139" s="2"/>
      <c r="B139" s="2"/>
      <c r="C139" s="2"/>
      <c r="D139" s="2"/>
      <c r="E139" s="7"/>
      <c r="F139" s="21"/>
      <c r="G139" s="11"/>
      <c r="H139" s="20"/>
      <c r="I139" s="23"/>
      <c r="J139" s="7"/>
      <c r="K139" s="32"/>
    </row>
    <row r="140" spans="1:11" ht="15.6" x14ac:dyDescent="0.3">
      <c r="A140" s="2" t="s">
        <v>119</v>
      </c>
      <c r="B140" s="2"/>
      <c r="C140" s="2"/>
      <c r="D140" s="2"/>
      <c r="E140" s="7"/>
      <c r="F140" s="21"/>
      <c r="G140" s="11"/>
      <c r="H140" s="20"/>
      <c r="I140" s="23"/>
      <c r="J140" s="7"/>
      <c r="K140" s="32"/>
    </row>
    <row r="141" spans="1:11" ht="15.6" x14ac:dyDescent="0.3">
      <c r="A141" s="2"/>
      <c r="B141" s="2"/>
      <c r="C141" s="2"/>
      <c r="D141" s="2"/>
      <c r="E141" s="7"/>
      <c r="F141" s="21"/>
      <c r="G141" s="11"/>
      <c r="H141" s="20">
        <f>(H136-H122 )/2</f>
        <v>6.0249999999999986</v>
      </c>
      <c r="I141" s="23"/>
      <c r="J141" s="7"/>
      <c r="K141" s="32"/>
    </row>
    <row r="142" spans="1:11" ht="15.6" x14ac:dyDescent="0.3">
      <c r="A142" s="2"/>
      <c r="B142" s="2"/>
      <c r="C142" s="2"/>
      <c r="D142" s="2"/>
      <c r="E142" s="7"/>
      <c r="F142" s="21"/>
      <c r="G142" s="11"/>
      <c r="H142" s="20"/>
      <c r="I142" s="23"/>
      <c r="J142" s="7"/>
      <c r="K142" s="32"/>
    </row>
    <row r="143" spans="1:11" ht="15.6" x14ac:dyDescent="0.3">
      <c r="A143" s="2"/>
      <c r="B143" s="2"/>
      <c r="C143" s="2"/>
      <c r="D143" s="2"/>
      <c r="E143" s="7"/>
      <c r="F143" s="21"/>
      <c r="G143" s="11"/>
      <c r="H143" s="20">
        <f>(H138-H124 )/2</f>
        <v>3.6149999999997817</v>
      </c>
      <c r="I143" s="23"/>
      <c r="J143" s="7"/>
      <c r="K143" s="32"/>
    </row>
    <row r="144" spans="1:11" ht="15.6" x14ac:dyDescent="0.3">
      <c r="A144" s="2"/>
      <c r="B144" s="2"/>
      <c r="C144" s="2"/>
      <c r="D144" s="2"/>
      <c r="E144" s="7"/>
      <c r="F144" s="21"/>
      <c r="G144" s="11"/>
      <c r="H144" s="20"/>
      <c r="I144" s="23"/>
      <c r="J144" s="7"/>
      <c r="K144" s="32"/>
    </row>
    <row r="145" spans="1:11" ht="15" x14ac:dyDescent="0.25">
      <c r="A145" s="2"/>
      <c r="B145" s="2"/>
      <c r="C145" s="2"/>
      <c r="D145" s="2"/>
      <c r="E145" s="7"/>
      <c r="F145" s="21"/>
      <c r="G145" s="11"/>
      <c r="H145" s="20"/>
      <c r="I145" s="23"/>
      <c r="J145" s="7"/>
      <c r="K145" s="7"/>
    </row>
    <row r="146" spans="1:11" ht="15.6" x14ac:dyDescent="0.3">
      <c r="A146" s="6" t="s">
        <v>130</v>
      </c>
      <c r="B146" s="2"/>
      <c r="C146" s="2"/>
      <c r="D146" s="2"/>
      <c r="E146" s="7"/>
      <c r="F146" s="21"/>
      <c r="G146" s="11"/>
      <c r="H146" s="22"/>
      <c r="I146" s="7"/>
      <c r="J146" s="7"/>
      <c r="K146" s="7"/>
    </row>
    <row r="147" spans="1:11" ht="15" x14ac:dyDescent="0.25">
      <c r="A147" s="2"/>
      <c r="B147" s="2"/>
      <c r="C147" s="2"/>
      <c r="D147" s="2"/>
      <c r="E147" s="7"/>
      <c r="F147" s="21"/>
      <c r="G147" s="11"/>
      <c r="H147" s="22"/>
      <c r="I147" s="7"/>
      <c r="J147" s="7"/>
      <c r="K147" s="7"/>
    </row>
    <row r="148" spans="1:11" ht="15" x14ac:dyDescent="0.25">
      <c r="A148" s="2" t="s">
        <v>86</v>
      </c>
      <c r="B148" s="2"/>
      <c r="C148" s="2"/>
      <c r="D148" s="2"/>
      <c r="E148" s="7"/>
      <c r="F148" s="21"/>
      <c r="G148" s="11"/>
      <c r="H148" s="22"/>
      <c r="I148" s="7"/>
      <c r="J148" s="7" t="s">
        <v>30</v>
      </c>
      <c r="K148" s="7"/>
    </row>
    <row r="149" spans="1:11" ht="15.6" thickBot="1" x14ac:dyDescent="0.3">
      <c r="A149" s="2"/>
      <c r="B149" s="2"/>
      <c r="C149" s="2"/>
      <c r="D149" s="2"/>
      <c r="E149" s="7"/>
      <c r="F149" s="21"/>
      <c r="G149" s="11"/>
      <c r="H149" s="22"/>
      <c r="I149" s="7"/>
      <c r="J149" s="7"/>
      <c r="K149" s="7"/>
    </row>
    <row r="150" spans="1:11" ht="19.8" thickTop="1" thickBot="1" x14ac:dyDescent="0.45">
      <c r="F150" s="2" t="s">
        <v>156</v>
      </c>
      <c r="H150" s="67">
        <v>2.8</v>
      </c>
      <c r="I150" s="21" t="s">
        <v>113</v>
      </c>
      <c r="J150" s="11"/>
    </row>
    <row r="151" spans="1:11" ht="15.6" thickTop="1" x14ac:dyDescent="0.25">
      <c r="A151" s="2"/>
      <c r="B151" s="2"/>
      <c r="C151" s="2"/>
      <c r="D151" s="2"/>
      <c r="E151" s="7"/>
      <c r="F151" s="7"/>
      <c r="G151" s="11"/>
      <c r="H151" s="22"/>
      <c r="I151" s="7"/>
      <c r="J151" s="7"/>
      <c r="K151" s="7"/>
    </row>
    <row r="152" spans="1:11" ht="15" x14ac:dyDescent="0.25">
      <c r="A152" s="7"/>
      <c r="B152" s="7"/>
      <c r="C152" s="7"/>
      <c r="D152" s="7"/>
      <c r="E152" s="7"/>
      <c r="F152" s="21"/>
      <c r="G152" s="11"/>
      <c r="H152" s="39">
        <f>IF(H124-H122&gt;0,H150*( 3+0.3*H68+0.2*SQRT( H124 )  ),H150*( 3+0.3*H68+0.2*SQRT(H122)  ))</f>
        <v>40.592240585685325</v>
      </c>
      <c r="I152" s="21" t="s">
        <v>55</v>
      </c>
      <c r="J152" s="7"/>
      <c r="K152" s="7"/>
    </row>
    <row r="153" spans="1:11" ht="15" x14ac:dyDescent="0.25">
      <c r="A153" s="2"/>
      <c r="B153" s="2"/>
      <c r="C153" s="2"/>
      <c r="D153" s="2"/>
      <c r="E153" s="7"/>
      <c r="F153" s="21"/>
      <c r="G153" s="11"/>
      <c r="H153" s="7"/>
      <c r="I153" s="22" t="s">
        <v>30</v>
      </c>
      <c r="J153" s="7"/>
      <c r="K153" s="7"/>
    </row>
    <row r="154" spans="1:11" ht="15" x14ac:dyDescent="0.25">
      <c r="A154" s="2"/>
      <c r="B154" s="2"/>
      <c r="C154" s="2"/>
      <c r="D154" s="2"/>
      <c r="F154" s="21"/>
      <c r="G154" s="11"/>
      <c r="H154" s="22"/>
      <c r="I154" s="7"/>
      <c r="J154" s="7"/>
      <c r="K154" s="7"/>
    </row>
    <row r="155" spans="1:11" ht="15" x14ac:dyDescent="0.25">
      <c r="A155" s="2" t="s">
        <v>56</v>
      </c>
      <c r="B155" s="2"/>
      <c r="C155" s="2"/>
      <c r="D155" s="2"/>
      <c r="E155" s="2" t="s">
        <v>131</v>
      </c>
      <c r="G155" s="21"/>
      <c r="H155" s="22"/>
      <c r="I155" s="7"/>
      <c r="J155" s="7"/>
      <c r="K155" s="7"/>
    </row>
    <row r="156" spans="1:11" ht="15.6" thickBot="1" x14ac:dyDescent="0.3">
      <c r="A156" s="2"/>
      <c r="B156" s="2"/>
      <c r="C156" s="2"/>
      <c r="D156" s="2"/>
      <c r="E156" s="7"/>
      <c r="F156" s="21"/>
      <c r="G156" s="11"/>
      <c r="H156" s="22"/>
      <c r="I156" s="7"/>
      <c r="J156" s="7"/>
      <c r="K156" s="7"/>
    </row>
    <row r="157" spans="1:11" ht="16.2" thickTop="1" thickBot="1" x14ac:dyDescent="0.3">
      <c r="A157" s="2"/>
      <c r="B157" s="2"/>
      <c r="C157" s="2" t="s">
        <v>84</v>
      </c>
      <c r="D157" s="26">
        <v>1.4</v>
      </c>
      <c r="E157" s="21" t="s">
        <v>114</v>
      </c>
      <c r="F157" s="11"/>
      <c r="G157" s="22"/>
      <c r="H157" s="7"/>
      <c r="I157" s="7"/>
      <c r="J157" s="7"/>
    </row>
    <row r="158" spans="1:11" ht="15.6" thickTop="1" x14ac:dyDescent="0.25">
      <c r="A158" s="2"/>
      <c r="B158" s="2"/>
      <c r="C158" s="2"/>
      <c r="D158" s="2"/>
      <c r="E158" s="7"/>
      <c r="F158" s="21"/>
      <c r="G158" s="11"/>
      <c r="H158" s="22"/>
      <c r="I158" s="7"/>
      <c r="J158" s="7"/>
      <c r="K158" s="7"/>
    </row>
    <row r="159" spans="1:11" ht="15" x14ac:dyDescent="0.25">
      <c r="A159" s="2"/>
      <c r="B159" s="2"/>
      <c r="C159" s="2"/>
      <c r="D159" s="2"/>
      <c r="E159" s="44">
        <f>1.5+0.25*(F15+9*(SQRT(F15)))</f>
        <v>7.6447621400225332</v>
      </c>
      <c r="F159" s="21" t="s">
        <v>55</v>
      </c>
      <c r="G159" s="11"/>
      <c r="J159" s="43">
        <f>E159*D157</f>
        <v>10.702666996031546</v>
      </c>
      <c r="K159" s="21" t="s">
        <v>55</v>
      </c>
    </row>
    <row r="160" spans="1:11" ht="15" x14ac:dyDescent="0.25">
      <c r="A160" s="2"/>
      <c r="B160" s="2"/>
      <c r="C160" s="2"/>
      <c r="D160" s="2"/>
      <c r="E160" s="7"/>
      <c r="F160" s="21"/>
      <c r="G160" s="11"/>
      <c r="H160" s="22"/>
      <c r="I160" s="7"/>
      <c r="J160" s="7"/>
      <c r="K160" s="7"/>
    </row>
    <row r="161" spans="1:11" ht="15" x14ac:dyDescent="0.25">
      <c r="A161" s="2"/>
      <c r="B161" s="2"/>
      <c r="C161" s="2"/>
      <c r="D161" s="2"/>
      <c r="E161" s="7"/>
      <c r="F161" s="21"/>
      <c r="G161" s="11"/>
      <c r="H161" s="22"/>
      <c r="I161" s="7"/>
      <c r="J161" s="7"/>
      <c r="K161" s="7"/>
    </row>
    <row r="162" spans="1:11" ht="15" x14ac:dyDescent="0.25">
      <c r="A162" s="2"/>
      <c r="B162" s="2"/>
      <c r="C162" s="2"/>
      <c r="D162" s="2"/>
      <c r="E162" s="7"/>
      <c r="F162" s="21"/>
      <c r="G162" s="11"/>
      <c r="H162" s="22"/>
      <c r="I162" s="7"/>
      <c r="J162" s="7"/>
      <c r="K162" s="7"/>
    </row>
    <row r="163" spans="1:11" ht="15" x14ac:dyDescent="0.25">
      <c r="A163" s="2"/>
      <c r="B163" s="2"/>
      <c r="C163" s="2"/>
      <c r="D163" s="2"/>
      <c r="E163" s="7"/>
      <c r="F163" s="21"/>
      <c r="G163" s="11"/>
      <c r="H163" s="22"/>
      <c r="I163" s="7"/>
      <c r="J163" s="7"/>
      <c r="K163" s="7"/>
    </row>
    <row r="164" spans="1:11" ht="15" x14ac:dyDescent="0.25">
      <c r="A164" s="2" t="s">
        <v>85</v>
      </c>
      <c r="B164" s="2"/>
      <c r="C164" s="2"/>
      <c r="D164" s="2"/>
      <c r="E164" s="7"/>
      <c r="F164" s="21"/>
      <c r="G164" s="2" t="s">
        <v>132</v>
      </c>
      <c r="I164" s="7"/>
      <c r="J164" s="7"/>
      <c r="K164" s="7"/>
    </row>
    <row r="165" spans="1:11" ht="15" x14ac:dyDescent="0.25">
      <c r="A165" s="2"/>
      <c r="B165" s="2"/>
      <c r="C165" s="2"/>
      <c r="D165" s="2"/>
      <c r="E165" s="7"/>
      <c r="F165" s="21"/>
      <c r="G165" s="11"/>
      <c r="H165" s="22"/>
      <c r="I165" s="7"/>
      <c r="J165" s="7"/>
      <c r="K165" s="7"/>
    </row>
    <row r="166" spans="1:11" ht="15" x14ac:dyDescent="0.25">
      <c r="D166" s="2" t="s">
        <v>30</v>
      </c>
      <c r="E166" s="7"/>
      <c r="F166" s="2"/>
      <c r="G166" s="2"/>
      <c r="H166" s="44">
        <f>2.5+0.25*(F15+3*(SQRT(F15)))</f>
        <v>5.3515873800075111</v>
      </c>
      <c r="I166" s="21" t="s">
        <v>83</v>
      </c>
      <c r="J166" s="7"/>
      <c r="K166" s="7"/>
    </row>
    <row r="167" spans="1:11" ht="15" x14ac:dyDescent="0.25">
      <c r="D167" s="2"/>
      <c r="E167" s="7"/>
      <c r="F167" s="2"/>
      <c r="G167" s="2"/>
      <c r="H167" s="7"/>
      <c r="I167" s="21"/>
      <c r="J167" s="7"/>
      <c r="K167" s="7"/>
    </row>
    <row r="168" spans="1:11" ht="15" x14ac:dyDescent="0.25">
      <c r="D168" s="2"/>
      <c r="E168" s="7"/>
      <c r="F168" s="2"/>
      <c r="G168" s="2"/>
      <c r="H168" s="7"/>
      <c r="I168" s="21"/>
      <c r="J168" s="7"/>
      <c r="K168" s="7"/>
    </row>
    <row r="169" spans="1:11" ht="15" x14ac:dyDescent="0.25">
      <c r="D169" s="2"/>
      <c r="E169" s="7"/>
      <c r="F169" s="2"/>
      <c r="G169" s="2"/>
      <c r="H169" s="39">
        <f>SQRT(     ( H166^2  ) +  (J159)^2  )</f>
        <v>11.966059013467993</v>
      </c>
      <c r="I169" s="21" t="s">
        <v>133</v>
      </c>
    </row>
    <row r="170" spans="1:11" ht="15" x14ac:dyDescent="0.25">
      <c r="A170" s="2"/>
      <c r="B170" s="7"/>
      <c r="C170" s="2"/>
      <c r="D170" s="2"/>
      <c r="E170" s="7"/>
      <c r="F170" s="21"/>
      <c r="G170" s="11"/>
      <c r="H170" s="22"/>
      <c r="I170" s="7"/>
      <c r="J170" s="7"/>
      <c r="K170" s="7"/>
    </row>
    <row r="171" spans="1:11" ht="15" x14ac:dyDescent="0.25">
      <c r="A171" s="2"/>
      <c r="B171" s="7"/>
      <c r="C171" s="2"/>
      <c r="D171" s="2"/>
      <c r="E171" s="7"/>
      <c r="F171" s="21"/>
      <c r="G171" s="11"/>
      <c r="H171" s="22"/>
      <c r="I171" s="7"/>
      <c r="J171" s="7"/>
      <c r="K171" s="7"/>
    </row>
    <row r="172" spans="1:11" ht="15" x14ac:dyDescent="0.25">
      <c r="A172" s="2"/>
      <c r="B172" s="7"/>
      <c r="C172" s="2"/>
      <c r="D172" s="2"/>
      <c r="E172" s="7"/>
      <c r="F172" s="22"/>
      <c r="H172" s="45">
        <f>0.7*(H152+ H169 )</f>
        <v>36.790809719407321</v>
      </c>
      <c r="I172" s="7" t="s">
        <v>83</v>
      </c>
    </row>
    <row r="173" spans="1:11" ht="15" x14ac:dyDescent="0.25">
      <c r="A173" s="2"/>
      <c r="B173" s="7"/>
      <c r="C173" s="2"/>
      <c r="D173" s="2"/>
      <c r="E173" s="7"/>
      <c r="F173" s="21"/>
      <c r="G173" s="11"/>
      <c r="H173" s="22"/>
      <c r="I173" s="7"/>
      <c r="J173" s="7"/>
      <c r="K173" s="7"/>
    </row>
    <row r="174" spans="1:11" ht="15" x14ac:dyDescent="0.25">
      <c r="A174" s="2"/>
      <c r="B174" s="7"/>
      <c r="C174" s="2"/>
      <c r="D174" s="2"/>
      <c r="E174" s="7"/>
      <c r="F174" s="21"/>
      <c r="G174" s="11"/>
      <c r="H174" s="22"/>
      <c r="I174" s="7"/>
      <c r="J174" s="7"/>
      <c r="K174" s="7"/>
    </row>
    <row r="175" spans="1:11" ht="15" x14ac:dyDescent="0.25">
      <c r="A175" s="2" t="s">
        <v>30</v>
      </c>
      <c r="B175" s="7"/>
      <c r="C175" s="2"/>
      <c r="D175" s="2"/>
      <c r="E175" s="7"/>
      <c r="F175" s="21"/>
      <c r="H175" s="39">
        <f>H172*D157</f>
        <v>51.507133607170246</v>
      </c>
      <c r="I175" s="21" t="s">
        <v>55</v>
      </c>
      <c r="J175" s="7"/>
      <c r="K175" s="7"/>
    </row>
    <row r="176" spans="1:11" ht="15" x14ac:dyDescent="0.25">
      <c r="A176" s="2"/>
      <c r="B176" s="2"/>
      <c r="C176" s="2"/>
      <c r="D176" s="2"/>
      <c r="E176" s="7"/>
      <c r="F176" s="21"/>
      <c r="G176" s="11"/>
      <c r="H176" s="22"/>
      <c r="I176" s="7"/>
      <c r="J176" s="7"/>
      <c r="K176" s="7"/>
    </row>
    <row r="177" spans="1:11" ht="15" x14ac:dyDescent="0.25">
      <c r="A177" s="2"/>
      <c r="B177" s="2"/>
      <c r="C177" s="2"/>
      <c r="D177" s="2"/>
      <c r="E177" s="7"/>
      <c r="F177" s="21"/>
      <c r="G177" s="11"/>
      <c r="J177" s="7"/>
      <c r="K177" s="7"/>
    </row>
    <row r="178" spans="1:11" ht="15" x14ac:dyDescent="0.25">
      <c r="A178" s="2" t="s">
        <v>57</v>
      </c>
      <c r="B178" s="2"/>
      <c r="C178" s="2"/>
      <c r="D178" s="2"/>
      <c r="E178" s="7"/>
      <c r="F178" s="21"/>
      <c r="G178" s="11"/>
      <c r="H178" s="22"/>
      <c r="I178" s="7"/>
      <c r="J178" s="7"/>
      <c r="K178" s="7"/>
    </row>
    <row r="179" spans="1:11" ht="15.6" thickBot="1" x14ac:dyDescent="0.3">
      <c r="A179" s="2"/>
      <c r="B179" s="2"/>
      <c r="C179" s="2"/>
      <c r="D179" s="2"/>
      <c r="E179" s="7"/>
      <c r="F179" s="21"/>
      <c r="G179" s="11"/>
      <c r="H179" s="22"/>
      <c r="I179" s="7"/>
      <c r="J179" s="7"/>
      <c r="K179" s="7"/>
    </row>
    <row r="180" spans="1:11" ht="19.8" thickTop="1" thickBot="1" x14ac:dyDescent="0.45">
      <c r="A180" s="2" t="s">
        <v>82</v>
      </c>
      <c r="B180" s="2"/>
      <c r="C180" s="2"/>
      <c r="D180" s="2"/>
      <c r="E180" s="67">
        <v>1.6</v>
      </c>
      <c r="F180" s="21" t="s">
        <v>113</v>
      </c>
      <c r="G180" s="11"/>
      <c r="H180" s="23" t="s">
        <v>134</v>
      </c>
      <c r="I180" s="2"/>
      <c r="J180" s="2"/>
      <c r="K180" s="7"/>
    </row>
    <row r="181" spans="1:11" ht="15.6" thickTop="1" x14ac:dyDescent="0.25">
      <c r="A181" s="2"/>
      <c r="B181" s="2"/>
      <c r="C181" s="2"/>
      <c r="D181" s="2"/>
      <c r="E181" s="7"/>
      <c r="F181" s="21"/>
      <c r="G181" s="11"/>
      <c r="H181" s="22"/>
      <c r="I181" s="7"/>
      <c r="J181" s="7"/>
      <c r="K181" s="7"/>
    </row>
    <row r="182" spans="1:11" ht="15" x14ac:dyDescent="0.25">
      <c r="A182" s="7"/>
      <c r="B182" s="7"/>
      <c r="C182" s="7"/>
      <c r="D182" s="7"/>
      <c r="E182" s="7"/>
      <c r="F182" s="21"/>
      <c r="G182" s="11"/>
      <c r="H182" s="39">
        <f>E180*SQRT(H65  )</f>
        <v>12.185236969382254</v>
      </c>
      <c r="I182" s="7" t="s">
        <v>83</v>
      </c>
      <c r="J182" s="7"/>
      <c r="K182" s="7"/>
    </row>
    <row r="183" spans="1:11" ht="15" x14ac:dyDescent="0.25">
      <c r="A183" s="2"/>
      <c r="B183" s="2"/>
      <c r="C183" s="2"/>
      <c r="D183" s="2"/>
      <c r="E183" s="7"/>
      <c r="F183" s="21"/>
      <c r="G183" s="11"/>
      <c r="H183" s="22"/>
      <c r="I183" s="7"/>
      <c r="J183" s="7"/>
      <c r="K183" s="7"/>
    </row>
    <row r="184" spans="1:11" ht="15" x14ac:dyDescent="0.25">
      <c r="A184" s="2" t="s">
        <v>58</v>
      </c>
      <c r="B184" s="2"/>
      <c r="C184" s="2"/>
      <c r="D184" s="2"/>
      <c r="E184" s="7"/>
      <c r="F184" s="23" t="s">
        <v>135</v>
      </c>
      <c r="G184" s="11"/>
      <c r="I184" s="7"/>
      <c r="J184" s="7"/>
      <c r="K184" s="7"/>
    </row>
    <row r="185" spans="1:11" ht="15.6" thickBot="1" x14ac:dyDescent="0.3">
      <c r="A185" s="2"/>
      <c r="B185" s="2"/>
      <c r="C185" s="2"/>
      <c r="D185" s="2"/>
      <c r="E185" s="7"/>
      <c r="F185" s="21"/>
      <c r="G185" s="11"/>
      <c r="H185" s="22"/>
      <c r="I185" s="7"/>
      <c r="J185" s="7"/>
      <c r="K185" s="7"/>
    </row>
    <row r="186" spans="1:11" ht="16.2" thickTop="1" thickBot="1" x14ac:dyDescent="0.3">
      <c r="A186" s="2" t="s">
        <v>63</v>
      </c>
      <c r="B186" s="2"/>
      <c r="C186" s="2"/>
      <c r="F186" s="2"/>
      <c r="G186" s="7"/>
      <c r="H186" s="67">
        <v>1.2</v>
      </c>
      <c r="I186" s="24" t="s">
        <v>30</v>
      </c>
      <c r="J186" s="7"/>
      <c r="K186" s="7" t="s">
        <v>30</v>
      </c>
    </row>
    <row r="187" spans="1:11" ht="16.2" thickTop="1" thickBot="1" x14ac:dyDescent="0.3">
      <c r="A187" s="2"/>
      <c r="B187" s="2"/>
      <c r="C187" s="2"/>
      <c r="F187" s="2"/>
      <c r="G187" s="7"/>
      <c r="H187" s="21"/>
      <c r="I187" s="7"/>
      <c r="J187" s="7"/>
      <c r="K187" s="7"/>
    </row>
    <row r="188" spans="1:11" ht="16.2" thickTop="1" thickBot="1" x14ac:dyDescent="0.3">
      <c r="A188" s="2"/>
      <c r="B188" s="2"/>
      <c r="C188" s="2"/>
      <c r="F188" s="2"/>
      <c r="G188" s="7"/>
      <c r="H188" s="67">
        <v>1.2</v>
      </c>
      <c r="I188" s="7"/>
      <c r="J188" s="7"/>
      <c r="K188" s="7"/>
    </row>
    <row r="189" spans="1:11" ht="15.6" thickTop="1" x14ac:dyDescent="0.25">
      <c r="A189" s="2"/>
      <c r="B189" s="2"/>
      <c r="C189" s="2"/>
      <c r="D189" s="2"/>
      <c r="E189" s="7"/>
      <c r="F189" s="21"/>
      <c r="G189" s="11"/>
      <c r="H189" s="22"/>
      <c r="I189" s="7"/>
      <c r="J189" s="7"/>
      <c r="K189" s="7"/>
    </row>
    <row r="190" spans="1:11" ht="15" x14ac:dyDescent="0.25">
      <c r="A190" s="2"/>
      <c r="B190" s="2"/>
      <c r="C190" s="2"/>
      <c r="D190" s="2"/>
      <c r="E190" s="7"/>
      <c r="F190" s="21"/>
      <c r="G190" s="11"/>
      <c r="H190" s="44">
        <f>0.75*H182+(H305*H186*H300)</f>
        <v>17.336953195630194</v>
      </c>
      <c r="I190" s="7" t="s">
        <v>83</v>
      </c>
      <c r="J190" s="7"/>
      <c r="K190" s="7"/>
    </row>
    <row r="191" spans="1:11" ht="15" x14ac:dyDescent="0.25">
      <c r="A191" s="2"/>
      <c r="B191" s="2"/>
      <c r="C191" s="2"/>
      <c r="D191" s="2"/>
      <c r="E191" s="7"/>
      <c r="F191" s="21"/>
      <c r="G191" s="11"/>
      <c r="H191" s="22"/>
      <c r="I191" s="7"/>
      <c r="J191" s="7"/>
      <c r="K191" s="7"/>
    </row>
    <row r="192" spans="1:11" ht="15" x14ac:dyDescent="0.25">
      <c r="A192" s="2"/>
      <c r="B192" s="2"/>
      <c r="C192" s="2"/>
      <c r="D192" s="2"/>
      <c r="E192" s="7"/>
      <c r="F192" s="21"/>
      <c r="G192" s="11"/>
      <c r="H192" s="22"/>
      <c r="I192" s="7"/>
      <c r="J192" s="7"/>
      <c r="K192" s="7"/>
    </row>
    <row r="193" spans="1:11" ht="15" x14ac:dyDescent="0.25">
      <c r="A193" s="7"/>
      <c r="B193" s="7"/>
      <c r="C193" s="7"/>
      <c r="D193" s="7"/>
      <c r="E193" s="7"/>
      <c r="F193" s="7"/>
      <c r="G193" s="7"/>
      <c r="H193" s="44">
        <f>0.75*H182+(H305*H188*H300)</f>
        <v>17.336953195630194</v>
      </c>
      <c r="I193" s="7" t="s">
        <v>83</v>
      </c>
      <c r="J193" s="7"/>
      <c r="K193" s="7"/>
    </row>
    <row r="194" spans="1:11" ht="15" x14ac:dyDescent="0.25">
      <c r="A194" s="7"/>
      <c r="B194" s="7"/>
      <c r="C194" s="7"/>
      <c r="D194" s="7"/>
      <c r="E194" s="7"/>
      <c r="F194" s="7"/>
      <c r="G194" s="7"/>
      <c r="H194" s="44"/>
      <c r="I194" s="7"/>
      <c r="J194" s="7"/>
      <c r="K194" s="7"/>
    </row>
    <row r="195" spans="1:11" ht="15" x14ac:dyDescent="0.25">
      <c r="A195" s="7"/>
      <c r="B195" s="7"/>
      <c r="C195" s="7"/>
      <c r="D195" s="7"/>
      <c r="E195" s="7"/>
      <c r="F195" s="7"/>
      <c r="G195" s="7"/>
      <c r="H195" s="44"/>
      <c r="I195" s="7"/>
      <c r="J195" s="7"/>
      <c r="K195" s="7"/>
    </row>
    <row r="196" spans="1:11" ht="15" x14ac:dyDescent="0.25">
      <c r="A196" s="2"/>
      <c r="B196" s="2"/>
      <c r="C196" s="2"/>
      <c r="D196" s="7"/>
      <c r="E196" s="7"/>
      <c r="F196" s="7"/>
      <c r="G196" s="11"/>
      <c r="H196" s="39">
        <f>POWER(H190,1/0.9)</f>
        <v>23.803258805622512</v>
      </c>
      <c r="I196" s="7" t="s">
        <v>83</v>
      </c>
      <c r="J196" s="7"/>
      <c r="K196" s="7"/>
    </row>
    <row r="197" spans="1:11" ht="15" x14ac:dyDescent="0.25">
      <c r="A197" s="2"/>
      <c r="B197" s="2" t="s">
        <v>136</v>
      </c>
      <c r="C197" s="2"/>
      <c r="E197" s="7"/>
      <c r="F197" s="21"/>
      <c r="G197" s="11"/>
      <c r="H197" s="22"/>
      <c r="I197" s="7"/>
      <c r="J197" s="7"/>
      <c r="K197" s="7"/>
    </row>
    <row r="198" spans="1:11" ht="15" x14ac:dyDescent="0.25">
      <c r="A198" s="2"/>
      <c r="B198" s="2"/>
      <c r="C198" s="2"/>
      <c r="D198" s="2"/>
      <c r="F198" s="21"/>
      <c r="G198" s="11"/>
      <c r="H198" s="39">
        <f>POWER(H193,1/0.9)</f>
        <v>23.803258805622512</v>
      </c>
      <c r="I198" s="7" t="s">
        <v>83</v>
      </c>
      <c r="J198" s="7"/>
      <c r="K198" s="7"/>
    </row>
    <row r="199" spans="1:11" ht="19.8" x14ac:dyDescent="0.4">
      <c r="A199" s="2"/>
      <c r="B199" s="2"/>
      <c r="C199" s="2"/>
      <c r="D199" s="50" t="s">
        <v>137</v>
      </c>
      <c r="E199" s="25">
        <f>MAX(H152,J159,H175)</f>
        <v>51.507133607170246</v>
      </c>
      <c r="F199" s="21"/>
      <c r="G199" s="11"/>
      <c r="H199" s="20"/>
      <c r="I199" s="7"/>
      <c r="J199" s="7"/>
      <c r="K199" s="7"/>
    </row>
    <row r="200" spans="1:11" ht="15.6" thickBot="1" x14ac:dyDescent="0.3">
      <c r="A200" s="2"/>
      <c r="B200" s="2"/>
      <c r="C200" s="2"/>
      <c r="D200" s="2"/>
      <c r="E200" s="25"/>
      <c r="F200" s="21"/>
      <c r="G200" s="11"/>
      <c r="H200" s="20"/>
      <c r="I200" s="7"/>
      <c r="J200" s="7"/>
      <c r="K200" s="7"/>
    </row>
    <row r="201" spans="1:11" ht="21" thickTop="1" thickBot="1" x14ac:dyDescent="0.45">
      <c r="A201" s="2"/>
      <c r="B201" s="2" t="s">
        <v>30</v>
      </c>
      <c r="D201" s="50" t="s">
        <v>163</v>
      </c>
      <c r="E201" s="67">
        <v>25</v>
      </c>
      <c r="F201" s="21" t="s">
        <v>164</v>
      </c>
      <c r="H201" s="22"/>
      <c r="I201" s="7"/>
      <c r="J201" s="7"/>
      <c r="K201" s="7"/>
    </row>
    <row r="202" spans="1:11" ht="15.6" thickTop="1" x14ac:dyDescent="0.25">
      <c r="A202" s="2"/>
      <c r="B202" s="2"/>
      <c r="C202" s="2"/>
      <c r="D202" s="2"/>
      <c r="E202" s="3" t="s">
        <v>120</v>
      </c>
      <c r="F202" s="21"/>
      <c r="G202" s="11"/>
      <c r="H202" s="22"/>
    </row>
    <row r="203" spans="1:11" ht="15.6" x14ac:dyDescent="0.3">
      <c r="A203" s="6" t="s">
        <v>138</v>
      </c>
      <c r="B203" s="2"/>
      <c r="C203" s="2"/>
      <c r="D203" s="2"/>
      <c r="E203" s="2"/>
      <c r="F203" s="2"/>
      <c r="G203" s="2"/>
      <c r="H203" s="2"/>
      <c r="J203" s="22"/>
    </row>
    <row r="204" spans="1:11" ht="15" x14ac:dyDescent="0.25">
      <c r="A204" s="2"/>
      <c r="B204" s="2"/>
      <c r="C204" s="2"/>
      <c r="D204" s="2"/>
      <c r="E204" s="2"/>
      <c r="F204" s="2"/>
      <c r="G204" s="2"/>
      <c r="H204" s="2"/>
      <c r="J204" s="22"/>
    </row>
    <row r="205" spans="1:11" ht="15" x14ac:dyDescent="0.25">
      <c r="A205" s="2" t="s">
        <v>59</v>
      </c>
      <c r="B205" s="2"/>
      <c r="C205" s="2"/>
      <c r="D205" s="2"/>
      <c r="E205" s="2"/>
      <c r="F205" s="2"/>
      <c r="G205" s="2"/>
      <c r="H205" s="2"/>
      <c r="I205" s="2"/>
      <c r="J205" s="22"/>
      <c r="K205" s="2"/>
    </row>
    <row r="206" spans="1:11" ht="15" x14ac:dyDescent="0.25">
      <c r="A206" s="2"/>
      <c r="B206" s="2"/>
      <c r="C206" s="2"/>
      <c r="D206" s="2"/>
      <c r="E206" s="2"/>
      <c r="G206" s="2" t="s">
        <v>30</v>
      </c>
      <c r="H206" s="22" t="s">
        <v>30</v>
      </c>
      <c r="J206" s="2" t="s">
        <v>30</v>
      </c>
      <c r="K206" s="2"/>
    </row>
    <row r="207" spans="1:11" ht="15" x14ac:dyDescent="0.25">
      <c r="A207" s="2"/>
      <c r="B207" s="2"/>
      <c r="C207" s="2"/>
      <c r="D207" s="2"/>
      <c r="E207" s="2"/>
      <c r="G207" s="2" t="s">
        <v>30</v>
      </c>
      <c r="H207" s="20">
        <f>K207/(H68*3.1416*COS(H71*3.1416/180 ) )</f>
        <v>0.93670407098771702</v>
      </c>
      <c r="K207" s="20">
        <f xml:space="preserve"> 0.5*(  SQRT(  ( H136 )^2  - ( H90 )^2   ) - H90*TAN( H105*3.1416/180     )      )</f>
        <v>13.328645634397155</v>
      </c>
    </row>
    <row r="208" spans="1:11" ht="15" x14ac:dyDescent="0.25">
      <c r="A208" s="2"/>
      <c r="B208" s="2"/>
      <c r="C208" s="2"/>
      <c r="D208" s="2"/>
      <c r="E208" s="2"/>
      <c r="G208" s="2"/>
      <c r="H208" s="2"/>
      <c r="K208" s="2"/>
    </row>
    <row r="209" spans="1:11" ht="15" x14ac:dyDescent="0.25">
      <c r="A209" s="2"/>
      <c r="B209" s="2"/>
      <c r="C209" s="2"/>
      <c r="D209" s="2"/>
      <c r="E209" s="2"/>
      <c r="F209" s="2"/>
      <c r="G209" s="2"/>
      <c r="H209" s="20">
        <f>K209/(H68*3.1416*COS(H71*3.1416/180 ) )</f>
        <v>0.73496551722823666</v>
      </c>
      <c r="I209" s="2"/>
      <c r="K209" s="20">
        <f xml:space="preserve"> 0.5*(  SQRT(  ( H138 )^2  - ( H92 )^2   ) - H92*TAN( H105*3.1416/180     )      )</f>
        <v>10.458046715124226</v>
      </c>
    </row>
    <row r="210" spans="1:11" ht="1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2"/>
      <c r="K210" s="2"/>
    </row>
    <row r="211" spans="1:11" ht="15" x14ac:dyDescent="0.25">
      <c r="A211" s="2"/>
      <c r="B211" s="2"/>
      <c r="C211" s="2"/>
      <c r="D211" s="2"/>
      <c r="E211" s="2"/>
      <c r="F211" s="2"/>
      <c r="G211" s="2"/>
      <c r="H211" s="20">
        <f>H207+H209</f>
        <v>1.6716695882159538</v>
      </c>
      <c r="I211" s="2"/>
      <c r="J211" s="22"/>
      <c r="K211" s="2"/>
    </row>
    <row r="212" spans="1:11" ht="15" x14ac:dyDescent="0.25">
      <c r="A212" s="2"/>
      <c r="B212" s="2"/>
      <c r="D212" s="2"/>
      <c r="E212" s="2"/>
      <c r="F212" s="2"/>
      <c r="G212" s="2"/>
      <c r="H212" s="2"/>
      <c r="I212" s="2"/>
      <c r="J212" s="22"/>
      <c r="K212" s="2"/>
    </row>
    <row r="213" spans="1:11" ht="15" x14ac:dyDescent="0.25">
      <c r="A213" s="2" t="s">
        <v>60</v>
      </c>
      <c r="B213" s="2"/>
      <c r="C213" s="2"/>
      <c r="D213" s="2"/>
      <c r="E213" s="2"/>
      <c r="F213" s="2"/>
      <c r="G213" s="2"/>
      <c r="H213" s="2"/>
      <c r="I213" s="2"/>
      <c r="J213" s="22"/>
      <c r="K213" s="2"/>
    </row>
    <row r="214" spans="1:11" ht="15" x14ac:dyDescent="0.25">
      <c r="A214" s="2"/>
      <c r="B214" s="2"/>
      <c r="C214" s="2"/>
      <c r="D214" s="2"/>
      <c r="E214" s="2"/>
      <c r="F214" s="2"/>
      <c r="G214" s="2"/>
      <c r="H214" s="20">
        <f>H207/(COS(H76*3.1416/180)^2)</f>
        <v>0.93670407098771702</v>
      </c>
      <c r="J214" s="22"/>
      <c r="K214" s="2"/>
    </row>
    <row r="215" spans="1:11" ht="15" x14ac:dyDescent="0.25">
      <c r="A215" s="2"/>
      <c r="B215" s="2"/>
      <c r="C215" s="2"/>
      <c r="F215" s="2"/>
      <c r="G215" s="2"/>
      <c r="H215" s="2"/>
      <c r="J215" s="22"/>
      <c r="K215" s="2"/>
    </row>
    <row r="216" spans="1:11" ht="15" x14ac:dyDescent="0.25">
      <c r="A216" s="2"/>
      <c r="B216" s="2"/>
      <c r="C216" s="2"/>
      <c r="F216" s="2"/>
      <c r="G216" s="2"/>
      <c r="H216" s="20">
        <f>H209/(COS(H76*3.1416/180)^2)</f>
        <v>0.73496551722823666</v>
      </c>
      <c r="J216" s="22"/>
      <c r="K216" s="2"/>
    </row>
    <row r="217" spans="1:11" ht="15" x14ac:dyDescent="0.25">
      <c r="A217" s="2"/>
      <c r="B217" s="2"/>
      <c r="C217" s="2"/>
      <c r="F217" s="2"/>
      <c r="G217" s="2"/>
      <c r="H217" s="2"/>
      <c r="J217" s="22"/>
      <c r="K217" s="2"/>
    </row>
    <row r="218" spans="1:11" ht="15" x14ac:dyDescent="0.25">
      <c r="D218" s="2"/>
      <c r="E218" s="2"/>
      <c r="F218" s="2"/>
      <c r="G218" s="2"/>
      <c r="H218" s="2"/>
      <c r="I218" s="2"/>
      <c r="J218" s="2"/>
      <c r="K218" s="2"/>
    </row>
    <row r="219" spans="1:11" ht="15" x14ac:dyDescent="0.25">
      <c r="D219" s="2"/>
      <c r="E219" s="2"/>
      <c r="F219" s="2"/>
      <c r="G219" s="2"/>
      <c r="H219" s="20">
        <f>H211/((COS(H76*3.1416/180)^2))</f>
        <v>1.6716695882159538</v>
      </c>
      <c r="I219" s="2"/>
      <c r="J219" s="2"/>
      <c r="K219" s="2"/>
    </row>
    <row r="220" spans="1:11" ht="15" x14ac:dyDescent="0.25">
      <c r="D220" s="2"/>
      <c r="E220" s="2"/>
      <c r="F220" s="2"/>
      <c r="G220" s="2"/>
      <c r="H220" s="2"/>
      <c r="I220" s="2"/>
      <c r="J220" s="2"/>
      <c r="K220" s="2"/>
    </row>
    <row r="221" spans="1:11" ht="15" x14ac:dyDescent="0.25">
      <c r="A221" s="2" t="s">
        <v>61</v>
      </c>
      <c r="B221" s="2"/>
      <c r="C221" s="2"/>
      <c r="D221" s="2"/>
      <c r="E221" s="2"/>
      <c r="F221" s="2"/>
      <c r="G221" s="2"/>
      <c r="H221" s="2"/>
      <c r="I221" s="20"/>
      <c r="J221" s="2"/>
      <c r="K221" s="2"/>
    </row>
    <row r="222" spans="1:11" ht="1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 ht="15" x14ac:dyDescent="0.25">
      <c r="A223" s="2"/>
      <c r="B223" s="2"/>
      <c r="C223" s="2"/>
      <c r="D223" s="2"/>
      <c r="E223" s="2"/>
      <c r="F223" s="2"/>
      <c r="G223" s="2"/>
      <c r="H223" s="20">
        <f>IF(F29=1,H214*E225/H219,H214)</f>
        <v>0.77805742453437332</v>
      </c>
      <c r="I223" s="2"/>
      <c r="J223" s="2"/>
      <c r="K223" s="2"/>
    </row>
    <row r="224" spans="1:11" ht="1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 ht="15" x14ac:dyDescent="0.25">
      <c r="A225" s="2"/>
      <c r="B225" s="2"/>
      <c r="C225" s="2"/>
      <c r="D225" s="2"/>
      <c r="E225" s="20">
        <f>1+( H219-1 )*( (  F15+(H239/4 )  ) / ( F15+(E201/6 ) ) )</f>
        <v>1.3885441248357688</v>
      </c>
      <c r="F225" s="2"/>
      <c r="G225" s="2"/>
      <c r="H225" s="2"/>
      <c r="I225" s="2"/>
      <c r="J225" s="2"/>
      <c r="K225" s="2"/>
    </row>
    <row r="226" spans="1:11" ht="1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</row>
    <row r="227" spans="1:11" ht="15" x14ac:dyDescent="0.25">
      <c r="A227" s="2"/>
      <c r="B227" s="2"/>
      <c r="C227" s="2"/>
      <c r="D227" s="2"/>
      <c r="E227" s="2"/>
      <c r="F227" s="2"/>
      <c r="G227" s="2"/>
      <c r="H227" s="20">
        <f>IF(F29=1,H216*E225/H219,H216)</f>
        <v>0.6104867003013954</v>
      </c>
      <c r="I227" s="2"/>
      <c r="J227" s="2"/>
      <c r="K227" s="2"/>
    </row>
    <row r="228" spans="1:11" ht="1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</row>
    <row r="229" spans="1:11" ht="1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</row>
    <row r="230" spans="1:11" ht="1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</row>
    <row r="231" spans="1:11" ht="15" x14ac:dyDescent="0.25">
      <c r="A231" s="2" t="s">
        <v>62</v>
      </c>
      <c r="B231" s="2"/>
      <c r="C231" s="2"/>
      <c r="D231" s="2"/>
      <c r="E231" s="2"/>
      <c r="F231" s="2"/>
      <c r="G231" s="2"/>
      <c r="H231" s="2"/>
      <c r="I231" s="2"/>
      <c r="J231" s="2"/>
      <c r="K231" s="2"/>
    </row>
    <row r="232" spans="1:11" ht="1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</row>
    <row r="233" spans="1:11" ht="15" x14ac:dyDescent="0.25">
      <c r="A233" s="2"/>
      <c r="B233" s="2"/>
      <c r="C233" s="2"/>
      <c r="D233" s="2"/>
      <c r="E233" s="2"/>
      <c r="F233" s="2"/>
      <c r="G233" s="2"/>
      <c r="H233" s="20">
        <f>(H65*TAN(F19*3.1416/180 ))/( H68*3.1416   )</f>
        <v>0</v>
      </c>
      <c r="I233" s="2"/>
      <c r="J233" s="2"/>
      <c r="K233" s="2"/>
    </row>
    <row r="234" spans="1:11" ht="15" x14ac:dyDescent="0.25">
      <c r="A234" s="2"/>
      <c r="B234" s="2"/>
      <c r="D234" s="2"/>
      <c r="E234" s="2"/>
      <c r="F234" s="2"/>
      <c r="G234" s="2"/>
      <c r="H234" s="2"/>
      <c r="I234" s="2"/>
      <c r="J234" s="2"/>
      <c r="K234" s="2"/>
    </row>
    <row r="235" spans="1:11" ht="1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</row>
    <row r="236" spans="1:11" ht="1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</row>
    <row r="237" spans="1:11" ht="15.6" x14ac:dyDescent="0.3">
      <c r="A237" s="6" t="s">
        <v>139</v>
      </c>
      <c r="B237" s="2"/>
      <c r="C237" s="2"/>
      <c r="D237" s="2"/>
      <c r="E237" s="2"/>
      <c r="F237" s="2"/>
      <c r="G237" s="2"/>
      <c r="H237" s="2"/>
      <c r="I237" s="2"/>
      <c r="J237" s="2"/>
      <c r="K237" s="2"/>
    </row>
    <row r="238" spans="1:11" ht="1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</row>
    <row r="239" spans="1:11" ht="15" x14ac:dyDescent="0.25">
      <c r="A239" s="84" t="s">
        <v>140</v>
      </c>
      <c r="B239" s="84"/>
      <c r="C239" s="84"/>
      <c r="D239" s="84"/>
      <c r="E239" s="84"/>
      <c r="H239" s="20">
        <f>(F11*2*3.1416*H85)/120000</f>
        <v>1.5142511999999999</v>
      </c>
      <c r="I239" s="11" t="s">
        <v>26</v>
      </c>
      <c r="J239" s="2"/>
      <c r="K239" s="2"/>
    </row>
    <row r="240" spans="1:11" ht="1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</row>
    <row r="241" spans="1:15" ht="1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</row>
    <row r="242" spans="1:15" ht="1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</row>
    <row r="243" spans="1:15" ht="15" x14ac:dyDescent="0.25">
      <c r="A243" s="2" t="s">
        <v>3</v>
      </c>
      <c r="B243" s="2"/>
      <c r="C243" s="2"/>
      <c r="D243" s="2"/>
      <c r="E243" s="2"/>
      <c r="H243" s="20">
        <f>7162*F13/F11</f>
        <v>190.98666666666668</v>
      </c>
      <c r="I243" s="11" t="s">
        <v>4</v>
      </c>
      <c r="J243" s="54">
        <f>H243*100</f>
        <v>19098.666666666668</v>
      </c>
      <c r="K243" s="2" t="s">
        <v>40</v>
      </c>
    </row>
    <row r="244" spans="1:15" ht="15" x14ac:dyDescent="0.25">
      <c r="A244" s="2"/>
      <c r="B244" s="2"/>
      <c r="C244" s="2"/>
      <c r="D244" s="2"/>
      <c r="E244" s="2"/>
      <c r="F244" s="20"/>
      <c r="G244" s="11"/>
      <c r="H244" s="2"/>
      <c r="I244" s="21"/>
      <c r="J244" s="2"/>
      <c r="K244" s="2"/>
    </row>
    <row r="245" spans="1:15" ht="1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</row>
    <row r="246" spans="1:15" ht="15" x14ac:dyDescent="0.25">
      <c r="A246" s="2" t="s">
        <v>35</v>
      </c>
      <c r="B246" s="2"/>
      <c r="C246" s="2"/>
      <c r="D246" s="2"/>
      <c r="E246" s="2"/>
      <c r="H246" s="20">
        <f>(2*J243)/H122</f>
        <v>396.23789764868604</v>
      </c>
      <c r="I246" s="11" t="s">
        <v>65</v>
      </c>
      <c r="J246" s="2"/>
      <c r="K246" s="2"/>
    </row>
    <row r="247" spans="1:15" ht="15" x14ac:dyDescent="0.25">
      <c r="A247" s="2"/>
      <c r="B247" s="2"/>
      <c r="C247" s="2"/>
      <c r="D247" s="2"/>
      <c r="E247" s="2"/>
      <c r="F247" s="2"/>
      <c r="G247" s="11"/>
      <c r="H247" s="2"/>
      <c r="I247" s="2"/>
      <c r="J247" s="2"/>
      <c r="K247" s="2"/>
    </row>
    <row r="248" spans="1:15" ht="15" x14ac:dyDescent="0.25">
      <c r="A248" s="2"/>
      <c r="B248" s="2"/>
      <c r="C248" s="2"/>
      <c r="D248" s="2"/>
      <c r="E248" s="2"/>
      <c r="F248" s="2"/>
      <c r="G248" s="11"/>
      <c r="H248" s="2"/>
      <c r="I248" s="2"/>
      <c r="J248" s="2"/>
      <c r="K248" s="2"/>
    </row>
    <row r="249" spans="1:15" ht="15" x14ac:dyDescent="0.25">
      <c r="A249" s="2"/>
      <c r="B249" s="2"/>
      <c r="C249" s="2"/>
      <c r="D249" s="2"/>
      <c r="E249" s="2"/>
      <c r="F249" s="2"/>
      <c r="G249" s="11"/>
      <c r="H249" s="2"/>
      <c r="I249" s="2"/>
      <c r="J249" s="2"/>
      <c r="K249" s="2"/>
    </row>
    <row r="250" spans="1:15" ht="15" x14ac:dyDescent="0.25">
      <c r="A250" s="2"/>
      <c r="B250" s="2"/>
      <c r="C250" s="2"/>
      <c r="D250" s="2"/>
      <c r="E250" s="2"/>
      <c r="F250" s="2"/>
      <c r="G250" s="11"/>
      <c r="H250" s="2"/>
      <c r="I250" s="2"/>
      <c r="J250" s="2"/>
      <c r="K250" s="2"/>
    </row>
    <row r="251" spans="1:15" ht="15" x14ac:dyDescent="0.25">
      <c r="A251" s="2"/>
      <c r="B251" s="2"/>
      <c r="C251" s="2"/>
      <c r="D251" s="2"/>
      <c r="E251" s="2"/>
      <c r="F251" s="2"/>
      <c r="G251" s="11"/>
      <c r="H251" s="2"/>
      <c r="I251" s="2"/>
      <c r="J251" s="2"/>
      <c r="K251" s="2"/>
    </row>
    <row r="252" spans="1:15" ht="1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</row>
    <row r="253" spans="1:15" ht="21" x14ac:dyDescent="0.4">
      <c r="A253" s="33" t="s">
        <v>100</v>
      </c>
      <c r="B253" s="34"/>
      <c r="C253" s="35"/>
      <c r="D253" s="2"/>
      <c r="E253" s="2"/>
      <c r="F253" s="2"/>
      <c r="G253" s="2"/>
      <c r="H253" s="2"/>
    </row>
    <row r="254" spans="1:15" ht="17.399999999999999" x14ac:dyDescent="0.3">
      <c r="A254" s="16"/>
      <c r="B254" s="2"/>
      <c r="C254" s="2"/>
      <c r="D254" s="2"/>
      <c r="E254" s="2"/>
      <c r="F254" s="2"/>
      <c r="G254" s="2"/>
      <c r="H254" s="2"/>
    </row>
    <row r="255" spans="1:15" ht="18" x14ac:dyDescent="0.4">
      <c r="A255" s="36" t="s">
        <v>122</v>
      </c>
      <c r="B255" s="34"/>
      <c r="C255" s="34"/>
      <c r="D255" s="35"/>
      <c r="E255" s="35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16.2" thickBot="1" x14ac:dyDescent="0.35">
      <c r="A256" s="6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16.2" thickTop="1" thickBot="1" x14ac:dyDescent="0.3">
      <c r="A257" s="53" t="s">
        <v>179</v>
      </c>
      <c r="B257" s="2"/>
      <c r="C257" s="2"/>
      <c r="E257" s="70" t="s">
        <v>192</v>
      </c>
      <c r="F257" s="71"/>
      <c r="G257" s="71"/>
      <c r="H257" s="71"/>
      <c r="I257" s="71"/>
      <c r="J257" s="71"/>
      <c r="K257" s="72"/>
    </row>
    <row r="258" spans="1:15" ht="15.6" thickTop="1" x14ac:dyDescent="0.25">
      <c r="A258" s="2"/>
      <c r="B258" s="53" t="s">
        <v>180</v>
      </c>
      <c r="C258" s="2"/>
      <c r="D258" s="2"/>
      <c r="E258" s="69"/>
      <c r="F258" s="69"/>
      <c r="G258" s="69"/>
      <c r="H258" s="69"/>
      <c r="I258" s="69"/>
      <c r="J258" s="69"/>
      <c r="K258" s="69"/>
    </row>
    <row r="259" spans="1:15" ht="15.6" thickBot="1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16.2" thickTop="1" thickBot="1" x14ac:dyDescent="0.3">
      <c r="A260" s="53" t="s">
        <v>181</v>
      </c>
      <c r="B260" s="2"/>
      <c r="C260" s="2"/>
      <c r="E260" s="70" t="s">
        <v>191</v>
      </c>
      <c r="F260" s="71"/>
      <c r="G260" s="71"/>
      <c r="H260" s="71"/>
      <c r="I260" s="71"/>
      <c r="J260" s="71"/>
      <c r="K260" s="72"/>
    </row>
    <row r="261" spans="1:15" ht="15.6" thickTop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15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15.6" thickBot="1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18.600000000000001" thickTop="1" thickBot="1" x14ac:dyDescent="0.3">
      <c r="A264" s="2"/>
      <c r="B264" s="2" t="s">
        <v>166</v>
      </c>
      <c r="C264" s="2"/>
      <c r="D264" s="2"/>
      <c r="E264" s="2"/>
      <c r="F264" s="2"/>
      <c r="G264" s="2"/>
      <c r="H264" s="46">
        <v>25.6</v>
      </c>
      <c r="I264" s="2" t="s">
        <v>37</v>
      </c>
      <c r="J264" s="2"/>
      <c r="K264" s="2"/>
      <c r="L264" s="2"/>
      <c r="M264" s="2"/>
      <c r="N264" s="2"/>
      <c r="O264" s="2"/>
    </row>
    <row r="265" spans="1:15" ht="16.2" thickTop="1" thickBot="1" x14ac:dyDescent="0.3">
      <c r="A265" s="2"/>
      <c r="B265" s="2"/>
      <c r="C265" s="2" t="s">
        <v>165</v>
      </c>
      <c r="D265" s="2"/>
      <c r="E265" s="2"/>
      <c r="F265" s="2"/>
      <c r="G265" s="2"/>
      <c r="H265" s="15"/>
      <c r="I265" s="2"/>
      <c r="J265" s="2"/>
      <c r="K265" s="2"/>
      <c r="L265" s="2"/>
      <c r="M265" s="2"/>
      <c r="N265" s="2"/>
      <c r="O265" s="2"/>
    </row>
    <row r="266" spans="1:15" ht="18.600000000000001" thickTop="1" thickBot="1" x14ac:dyDescent="0.3">
      <c r="A266" s="2"/>
      <c r="B266" s="2"/>
      <c r="C266" s="2"/>
      <c r="D266" s="2"/>
      <c r="E266" s="2"/>
      <c r="F266" s="2"/>
      <c r="G266" s="2"/>
      <c r="H266" s="46">
        <v>6</v>
      </c>
      <c r="I266" s="2" t="s">
        <v>37</v>
      </c>
      <c r="J266" s="2"/>
      <c r="K266" s="2"/>
      <c r="L266" s="2"/>
      <c r="M266" s="2"/>
      <c r="N266" s="2"/>
      <c r="O266" s="2"/>
    </row>
    <row r="267" spans="1:15" ht="15.6" thickTop="1" x14ac:dyDescent="0.25">
      <c r="A267" s="2"/>
      <c r="B267" s="2"/>
      <c r="C267" s="2"/>
      <c r="D267" s="2"/>
      <c r="E267" s="2"/>
      <c r="F267" s="2"/>
      <c r="G267" s="2"/>
      <c r="H267" s="15"/>
      <c r="I267" s="2"/>
      <c r="J267" s="2"/>
      <c r="K267" s="2"/>
      <c r="L267" s="2"/>
      <c r="M267" s="2"/>
      <c r="N267" s="2"/>
      <c r="O267" s="2"/>
    </row>
    <row r="268" spans="1:15" ht="15" x14ac:dyDescent="0.25">
      <c r="A268" s="2"/>
      <c r="B268" s="2"/>
      <c r="C268" s="2"/>
      <c r="D268" s="2"/>
      <c r="E268" s="2"/>
      <c r="F268" s="2"/>
      <c r="G268" s="17" t="s">
        <v>30</v>
      </c>
      <c r="H268" s="2"/>
      <c r="I268" s="2"/>
      <c r="J268" s="2"/>
      <c r="K268" s="2"/>
      <c r="L268" s="2"/>
      <c r="M268" s="2"/>
      <c r="N268" s="2"/>
      <c r="O268" s="2"/>
    </row>
    <row r="269" spans="1:15" ht="15.6" thickBot="1" x14ac:dyDescent="0.3">
      <c r="A269" s="2"/>
      <c r="B269" s="2" t="s">
        <v>167</v>
      </c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21" thickTop="1" thickBot="1" x14ac:dyDescent="0.45">
      <c r="A270" s="2"/>
      <c r="B270" s="50" t="s">
        <v>141</v>
      </c>
      <c r="C270" s="55">
        <f>F23/F15</f>
        <v>0.2</v>
      </c>
      <c r="D270" s="2"/>
      <c r="E270" s="2"/>
      <c r="F270" s="2"/>
      <c r="G270" s="2"/>
      <c r="H270" s="26">
        <v>1</v>
      </c>
      <c r="I270" s="2"/>
      <c r="J270" s="2"/>
      <c r="K270" s="2"/>
      <c r="L270" s="2"/>
      <c r="M270" s="2"/>
      <c r="N270" s="2"/>
      <c r="O270" s="2"/>
    </row>
    <row r="271" spans="1:15" ht="15.6" thickTop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17.399999999999999" x14ac:dyDescent="0.25">
      <c r="A272" s="2" t="s">
        <v>36</v>
      </c>
      <c r="B272" s="2"/>
      <c r="C272" s="2"/>
      <c r="D272" s="2"/>
      <c r="E272" s="2"/>
      <c r="F272" s="2"/>
      <c r="G272" s="2"/>
      <c r="H272" s="39">
        <f>H264*H270</f>
        <v>25.6</v>
      </c>
      <c r="I272" s="2" t="s">
        <v>37</v>
      </c>
      <c r="J272" s="2"/>
      <c r="K272" s="2"/>
      <c r="L272" s="2"/>
      <c r="M272" s="2"/>
      <c r="N272" s="2"/>
      <c r="O272" s="2"/>
    </row>
    <row r="273" spans="1:15" ht="15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17.399999999999999" x14ac:dyDescent="0.25">
      <c r="A274" s="2"/>
      <c r="B274" s="2"/>
      <c r="C274" s="2"/>
      <c r="D274" s="2"/>
      <c r="E274" s="2"/>
      <c r="F274" s="2"/>
      <c r="G274" s="2"/>
      <c r="H274" s="39">
        <f>H266*H270</f>
        <v>6</v>
      </c>
      <c r="I274" s="2" t="s">
        <v>37</v>
      </c>
      <c r="J274" s="2"/>
      <c r="K274" s="2"/>
      <c r="L274" s="2"/>
      <c r="M274" s="2"/>
      <c r="N274" s="2"/>
      <c r="O274" s="2"/>
    </row>
    <row r="275" spans="1:15" ht="15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15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15" x14ac:dyDescent="0.25">
      <c r="A277" s="2" t="s">
        <v>38</v>
      </c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15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15.6" thickBot="1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16.2" thickTop="1" thickBot="1" x14ac:dyDescent="0.3">
      <c r="A280" s="2"/>
      <c r="B280" s="2" t="s">
        <v>168</v>
      </c>
      <c r="C280" s="2"/>
      <c r="D280" s="2"/>
      <c r="E280" s="2"/>
      <c r="F280" s="2"/>
      <c r="G280" s="2"/>
      <c r="H280" s="26">
        <v>2.6</v>
      </c>
      <c r="I280" s="2"/>
      <c r="J280" s="2"/>
      <c r="K280" s="20"/>
      <c r="L280" s="2"/>
      <c r="M280" s="2"/>
      <c r="N280" s="2"/>
      <c r="O280" s="2"/>
    </row>
    <row r="281" spans="1:15" ht="16.2" thickTop="1" thickBot="1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16.2" thickTop="1" thickBot="1" x14ac:dyDescent="0.3">
      <c r="A282" s="2"/>
      <c r="B282" s="2"/>
      <c r="C282" s="2"/>
      <c r="D282" s="2"/>
      <c r="E282" s="2"/>
      <c r="F282" s="2"/>
      <c r="G282" s="2"/>
      <c r="H282" s="26">
        <v>2.82</v>
      </c>
      <c r="I282" s="2"/>
      <c r="J282" s="2"/>
      <c r="K282" s="20"/>
      <c r="L282" s="2"/>
      <c r="M282" s="2"/>
      <c r="N282" s="2"/>
      <c r="O282" s="2"/>
    </row>
    <row r="283" spans="1:15" ht="15.6" thickTop="1" x14ac:dyDescent="0.25">
      <c r="A283" s="2"/>
      <c r="B283" s="2"/>
      <c r="C283" s="2"/>
      <c r="D283" s="2"/>
      <c r="E283" s="2"/>
      <c r="F283" s="2"/>
      <c r="G283" s="11"/>
      <c r="H283" s="2"/>
      <c r="I283" s="2"/>
      <c r="J283" s="2"/>
      <c r="K283" s="2"/>
    </row>
    <row r="284" spans="1:15" ht="15" x14ac:dyDescent="0.25">
      <c r="A284" s="2"/>
      <c r="B284" s="2" t="s">
        <v>41</v>
      </c>
      <c r="C284" s="2"/>
      <c r="D284" s="2"/>
      <c r="E284" s="2"/>
      <c r="F284" s="2"/>
      <c r="G284" s="2"/>
      <c r="H284" s="2"/>
      <c r="I284" s="2"/>
      <c r="J284" s="2"/>
      <c r="K284" s="2"/>
    </row>
    <row r="285" spans="1:15" ht="15" x14ac:dyDescent="0.25">
      <c r="A285" s="2"/>
      <c r="B285" s="2"/>
      <c r="C285" s="2"/>
      <c r="D285" s="2"/>
      <c r="E285" s="2"/>
      <c r="F285" s="2"/>
      <c r="G285" s="2"/>
      <c r="H285" s="20">
        <f>IF(F29=1,1.4/(H219+0.4),"1,4/(E196+0,4")</f>
        <v>0.67578343958103326</v>
      </c>
      <c r="I285" s="2"/>
      <c r="J285" s="2"/>
      <c r="K285" s="2"/>
    </row>
    <row r="286" spans="1:15" ht="15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</row>
    <row r="287" spans="1:15" ht="15" x14ac:dyDescent="0.25">
      <c r="A287" s="2"/>
      <c r="B287" s="2"/>
      <c r="C287" s="2"/>
      <c r="D287" s="2"/>
      <c r="E287" s="2"/>
      <c r="F287" s="2"/>
      <c r="G287" s="2" t="s">
        <v>30</v>
      </c>
      <c r="H287" s="20">
        <f>IF(F29=1,1.4/ (E225+0.4 ),1.4/ (H219+0.4 ))</f>
        <v>0.7827595531804693</v>
      </c>
      <c r="I287" s="2"/>
      <c r="J287" s="2"/>
      <c r="K287" s="2"/>
    </row>
    <row r="288" spans="1:15" ht="15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</row>
    <row r="289" spans="1:11" ht="15" x14ac:dyDescent="0.25">
      <c r="A289" s="2"/>
      <c r="B289" s="2" t="s">
        <v>64</v>
      </c>
      <c r="C289" s="2"/>
      <c r="D289" s="2"/>
      <c r="E289" s="2"/>
      <c r="F289" s="2"/>
      <c r="G289" s="2"/>
      <c r="H289" s="2"/>
      <c r="I289" s="2"/>
      <c r="J289" s="2"/>
      <c r="K289" s="2"/>
    </row>
    <row r="290" spans="1:11" ht="15" x14ac:dyDescent="0.25">
      <c r="A290" s="2"/>
      <c r="B290" s="2"/>
      <c r="C290" s="2"/>
      <c r="D290" s="2"/>
      <c r="F290" s="2"/>
      <c r="G290" s="2"/>
      <c r="H290" s="20">
        <f>H280*H285</f>
        <v>1.7570369429106865</v>
      </c>
      <c r="I290" s="2"/>
    </row>
    <row r="291" spans="1:11" ht="15" x14ac:dyDescent="0.25">
      <c r="A291" s="2"/>
      <c r="B291" s="2"/>
      <c r="C291" s="2"/>
      <c r="D291" s="2" t="s">
        <v>30</v>
      </c>
      <c r="E291" s="2"/>
      <c r="F291" s="2"/>
      <c r="G291" s="2"/>
      <c r="H291" s="2"/>
      <c r="I291" s="2"/>
      <c r="J291" s="2"/>
      <c r="K291" s="2"/>
    </row>
    <row r="292" spans="1:11" ht="15" x14ac:dyDescent="0.25">
      <c r="A292" s="2"/>
      <c r="B292" s="2"/>
      <c r="C292" s="2"/>
      <c r="D292" s="2"/>
      <c r="E292" s="2"/>
      <c r="F292" s="2"/>
      <c r="G292" s="2"/>
      <c r="H292" s="20">
        <f>H282*H287</f>
        <v>2.2073819399689234</v>
      </c>
      <c r="J292" s="2"/>
      <c r="K292" s="2"/>
    </row>
    <row r="293" spans="1:11" ht="15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</row>
    <row r="294" spans="1:11" ht="15" x14ac:dyDescent="0.25">
      <c r="A294" s="2" t="s">
        <v>66</v>
      </c>
      <c r="B294" s="2"/>
      <c r="C294" s="2"/>
      <c r="D294" s="2"/>
      <c r="E294" s="2"/>
      <c r="F294" s="2"/>
      <c r="G294" s="2"/>
      <c r="H294" s="2"/>
      <c r="I294" s="2"/>
      <c r="J294" s="2"/>
      <c r="K294" s="2"/>
    </row>
    <row r="295" spans="1:11" ht="15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</row>
    <row r="296" spans="1:11" ht="17.399999999999999" x14ac:dyDescent="0.25">
      <c r="E296" s="2"/>
      <c r="F296" s="2"/>
      <c r="G296" s="2"/>
      <c r="H296" s="20">
        <f xml:space="preserve"> H246/ ( H122*H65  )</f>
        <v>7.0868131644134705E-2</v>
      </c>
      <c r="I296" s="11" t="s">
        <v>104</v>
      </c>
      <c r="J296" s="2"/>
      <c r="K296" s="2"/>
    </row>
    <row r="297" spans="1:11" ht="15" x14ac:dyDescent="0.25">
      <c r="E297" s="2"/>
      <c r="F297" s="2"/>
      <c r="G297" s="2"/>
      <c r="H297" s="2"/>
    </row>
    <row r="298" spans="1:11" ht="15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</row>
    <row r="299" spans="1:11" ht="15.6" thickBot="1" x14ac:dyDescent="0.3">
      <c r="A299" s="2" t="s">
        <v>67</v>
      </c>
      <c r="B299" s="2"/>
      <c r="C299" s="2"/>
      <c r="D299" s="2"/>
      <c r="F299" s="2"/>
      <c r="G299" s="2"/>
      <c r="H299" s="2"/>
      <c r="I299" s="2"/>
      <c r="J299" s="2"/>
      <c r="K299" s="2"/>
    </row>
    <row r="300" spans="1:11" ht="16.2" thickTop="1" thickBot="1" x14ac:dyDescent="0.3">
      <c r="A300" s="2"/>
      <c r="B300" s="2"/>
      <c r="C300" s="2"/>
      <c r="D300" s="2" t="s">
        <v>169</v>
      </c>
      <c r="F300" s="2"/>
      <c r="G300" s="2"/>
      <c r="H300" s="26">
        <v>1</v>
      </c>
      <c r="I300" s="2"/>
      <c r="J300" s="2"/>
      <c r="K300" s="2"/>
    </row>
    <row r="301" spans="1:11" ht="15.6" thickTop="1" x14ac:dyDescent="0.25">
      <c r="C301" s="2"/>
      <c r="D301" s="2"/>
      <c r="F301" s="2"/>
      <c r="G301" s="2"/>
      <c r="H301" s="2"/>
      <c r="I301" s="2"/>
      <c r="J301" s="2"/>
      <c r="K301" s="2"/>
    </row>
    <row r="302" spans="1:11" ht="15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</row>
    <row r="303" spans="1:11" ht="15" x14ac:dyDescent="0.25">
      <c r="A303" s="2" t="s">
        <v>68</v>
      </c>
      <c r="B303" s="2"/>
      <c r="C303" s="2"/>
      <c r="D303" s="2"/>
      <c r="E303" s="2"/>
      <c r="F303" s="2"/>
      <c r="G303" s="2"/>
      <c r="H303" s="2"/>
      <c r="I303" s="2"/>
      <c r="J303" s="2"/>
      <c r="K303" s="2"/>
    </row>
    <row r="304" spans="1:11" ht="15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</row>
    <row r="305" spans="1:11" ht="15" x14ac:dyDescent="0.25">
      <c r="A305" s="2"/>
      <c r="B305" s="2" t="s">
        <v>69</v>
      </c>
      <c r="C305" s="2"/>
      <c r="D305" s="2"/>
      <c r="E305" s="2"/>
      <c r="H305" s="20">
        <f>H246/H65</f>
        <v>6.831687890494587</v>
      </c>
      <c r="I305" s="2" t="s">
        <v>70</v>
      </c>
      <c r="J305" s="2"/>
      <c r="K305" s="2"/>
    </row>
    <row r="306" spans="1:11" ht="15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</row>
    <row r="307" spans="1:11" ht="15" x14ac:dyDescent="0.25">
      <c r="A307" s="2"/>
      <c r="B307" s="2"/>
      <c r="C307" s="2"/>
      <c r="D307" s="20">
        <f>H305*H300+0.26*H311</f>
        <v>13.331687890494587</v>
      </c>
      <c r="E307" s="2"/>
      <c r="G307" s="2"/>
      <c r="H307" s="2"/>
      <c r="I307" s="2"/>
      <c r="J307" s="2"/>
      <c r="K307" s="2"/>
    </row>
    <row r="308" spans="1:11" ht="15.6" thickBot="1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</row>
    <row r="309" spans="1:11" ht="16.2" thickTop="1" thickBot="1" x14ac:dyDescent="0.3">
      <c r="A309" s="2"/>
      <c r="B309" s="2" t="s">
        <v>170</v>
      </c>
      <c r="C309" s="2"/>
      <c r="D309" s="2"/>
      <c r="E309" s="2"/>
      <c r="F309" s="2"/>
      <c r="G309" s="2"/>
      <c r="H309" s="26">
        <v>2.6</v>
      </c>
      <c r="I309" s="2" t="s">
        <v>70</v>
      </c>
      <c r="J309" s="2"/>
      <c r="K309" s="2"/>
    </row>
    <row r="310" spans="1:11" ht="15.6" thickTop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</row>
    <row r="311" spans="1:11" ht="15" x14ac:dyDescent="0.25">
      <c r="A311" s="2"/>
      <c r="B311" s="2" t="s">
        <v>71</v>
      </c>
      <c r="C311" s="2"/>
      <c r="D311" s="2"/>
      <c r="E311" s="2"/>
      <c r="F311" s="2"/>
      <c r="G311" s="2"/>
      <c r="H311" s="20">
        <f>E201</f>
        <v>25</v>
      </c>
      <c r="I311" s="2" t="s">
        <v>55</v>
      </c>
      <c r="J311" s="2"/>
      <c r="K311" s="2"/>
    </row>
    <row r="312" spans="1:11" ht="15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</row>
    <row r="313" spans="1:11" ht="15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</row>
    <row r="314" spans="1:11" ht="15" x14ac:dyDescent="0.25">
      <c r="A314" s="2"/>
      <c r="B314" s="2"/>
      <c r="C314" s="2"/>
      <c r="D314" s="2"/>
      <c r="F314" s="20">
        <f>1  +  (  (  H309   ) /   ( H305*H300* ( 1+H233    )  )  )</f>
        <v>1.3805794470818207</v>
      </c>
      <c r="G314" s="2"/>
      <c r="H314" s="2"/>
      <c r="I314" s="20">
        <f>1  +  (  ( 0.3*H305*H300 + H311   ) /   ( H305*H300*( 1+H233    )  )  )</f>
        <v>4.9594177604021219</v>
      </c>
      <c r="J314" s="2"/>
      <c r="K314" s="2"/>
    </row>
    <row r="315" spans="1:11" ht="15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</row>
    <row r="316" spans="1:11" ht="15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</row>
    <row r="317" spans="1:11" ht="15" x14ac:dyDescent="0.25">
      <c r="A317" s="2"/>
      <c r="D317" s="2"/>
      <c r="E317" s="2"/>
      <c r="F317" s="2"/>
      <c r="G317" s="2"/>
      <c r="H317" s="2"/>
      <c r="I317" s="20">
        <f>MIN(F314,I314)</f>
        <v>1.3805794470818207</v>
      </c>
      <c r="J317" s="2"/>
      <c r="K317" s="2"/>
    </row>
    <row r="318" spans="1:11" ht="15" x14ac:dyDescent="0.25">
      <c r="A318" s="2"/>
      <c r="D318" s="2"/>
      <c r="E318" s="2"/>
      <c r="F318" s="2"/>
      <c r="G318" s="2"/>
      <c r="H318" s="2"/>
      <c r="I318" s="2"/>
      <c r="J318" s="2"/>
      <c r="K318" s="2"/>
    </row>
    <row r="319" spans="1:11" ht="15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</row>
    <row r="320" spans="1:11" ht="15" x14ac:dyDescent="0.25">
      <c r="A320" s="2" t="s">
        <v>72</v>
      </c>
      <c r="B320" s="2"/>
      <c r="C320" s="2"/>
      <c r="D320" s="2"/>
      <c r="E320" s="2"/>
      <c r="F320" s="2"/>
      <c r="G320" s="2"/>
      <c r="H320" s="2"/>
      <c r="I320" s="2"/>
      <c r="J320" s="2"/>
      <c r="K320" s="2"/>
    </row>
    <row r="321" spans="1:12" ht="15.6" thickBot="1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</row>
    <row r="322" spans="1:12" ht="16.2" thickTop="1" thickBot="1" x14ac:dyDescent="0.3">
      <c r="A322" s="2"/>
      <c r="B322" s="2" t="s">
        <v>96</v>
      </c>
      <c r="C322" s="2"/>
      <c r="D322" s="2"/>
      <c r="E322" s="2"/>
      <c r="F322" s="2"/>
      <c r="G322" s="2"/>
      <c r="H322" s="2"/>
      <c r="J322" s="2"/>
      <c r="K322" s="26">
        <v>1</v>
      </c>
      <c r="L322" s="2"/>
    </row>
    <row r="323" spans="1:12" ht="15.6" thickTop="1" x14ac:dyDescent="0.25">
      <c r="A323" s="2"/>
      <c r="B323" s="2"/>
      <c r="C323" s="2"/>
      <c r="D323" s="2"/>
      <c r="E323" s="2"/>
      <c r="F323" s="2"/>
      <c r="G323" s="2"/>
      <c r="I323" s="56"/>
      <c r="J323" s="2"/>
      <c r="K323" s="2"/>
    </row>
    <row r="324" spans="1:12" ht="15.6" thickBot="1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</row>
    <row r="325" spans="1:12" ht="16.2" thickTop="1" thickBot="1" x14ac:dyDescent="0.3">
      <c r="A325" s="2"/>
      <c r="B325" s="2"/>
      <c r="C325" s="20">
        <f xml:space="preserve">  (K322*H190*H65 )  /  (H246*H300*I317 )</f>
        <v>1.8381601890264696</v>
      </c>
      <c r="D325" s="2" t="s">
        <v>171</v>
      </c>
      <c r="G325" s="2"/>
      <c r="H325" s="26">
        <v>1.01</v>
      </c>
      <c r="I325" s="2"/>
      <c r="J325" s="2"/>
      <c r="K325" s="2"/>
    </row>
    <row r="326" spans="1:12" ht="15.6" thickTop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</row>
    <row r="327" spans="1:12" ht="15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</row>
    <row r="328" spans="1:12" ht="15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</row>
    <row r="329" spans="1:12" ht="15" x14ac:dyDescent="0.25">
      <c r="A329" s="2" t="s">
        <v>73</v>
      </c>
      <c r="B329" s="2"/>
      <c r="C329" s="2"/>
      <c r="D329" s="2"/>
      <c r="E329" s="2"/>
      <c r="F329" s="2"/>
      <c r="G329" s="2"/>
      <c r="H329" s="2"/>
      <c r="I329" s="2"/>
      <c r="J329" s="2"/>
      <c r="K329" s="2"/>
    </row>
    <row r="330" spans="1:12" ht="15.6" thickBot="1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</row>
    <row r="331" spans="1:12" ht="16.2" thickTop="1" thickBot="1" x14ac:dyDescent="0.3">
      <c r="D331" s="2" t="s">
        <v>172</v>
      </c>
      <c r="E331" s="2"/>
      <c r="F331" s="2"/>
      <c r="G331" s="2"/>
      <c r="H331" s="26">
        <v>1</v>
      </c>
      <c r="I331" s="2"/>
      <c r="J331" s="2"/>
      <c r="K331" s="2"/>
    </row>
    <row r="332" spans="1:12" ht="15.6" thickTop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</row>
    <row r="333" spans="1:12" ht="15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</row>
    <row r="334" spans="1:12" ht="15" x14ac:dyDescent="0.25">
      <c r="A334" s="2" t="s">
        <v>74</v>
      </c>
      <c r="B334" s="2"/>
      <c r="C334" s="2"/>
      <c r="D334" s="2"/>
      <c r="E334" s="2"/>
      <c r="F334" s="2"/>
      <c r="H334" s="20">
        <f>H296*H300*I317*H325*H331</f>
        <v>9.8817476860990974E-2</v>
      </c>
      <c r="I334" s="2" t="s">
        <v>105</v>
      </c>
      <c r="J334" s="2"/>
      <c r="K334" s="2"/>
    </row>
    <row r="335" spans="1:12" ht="15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</row>
    <row r="336" spans="1:12" ht="15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</row>
    <row r="337" spans="1:11" ht="15" x14ac:dyDescent="0.25">
      <c r="A337" s="2"/>
      <c r="B337" s="2"/>
      <c r="C337" s="2"/>
      <c r="G337" s="2"/>
      <c r="H337" s="2"/>
      <c r="I337" s="2"/>
      <c r="J337" s="2"/>
      <c r="K337" s="2"/>
    </row>
    <row r="338" spans="1:11" ht="15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</row>
    <row r="339" spans="1:11" ht="15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</row>
    <row r="340" spans="1:11" ht="15" x14ac:dyDescent="0.25">
      <c r="A340" s="2" t="s">
        <v>116</v>
      </c>
      <c r="B340" s="2"/>
      <c r="C340" s="2"/>
      <c r="D340" s="2"/>
      <c r="E340" s="2"/>
      <c r="F340" s="2"/>
      <c r="G340" s="2"/>
      <c r="H340" s="2"/>
      <c r="I340" s="2"/>
      <c r="J340" s="2"/>
      <c r="K340" s="2"/>
    </row>
    <row r="341" spans="1:11" ht="15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</row>
    <row r="342" spans="1:11" ht="15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</row>
    <row r="343" spans="1:11" ht="15" x14ac:dyDescent="0.25">
      <c r="A343" s="2"/>
      <c r="B343" s="2"/>
      <c r="C343" s="2"/>
      <c r="D343" s="2"/>
      <c r="E343" s="2"/>
      <c r="F343" s="20">
        <f xml:space="preserve"> ( H272)  /  (  H334*H52*H290  )</f>
        <v>7.3721695695687277</v>
      </c>
      <c r="G343" s="2"/>
      <c r="H343" s="2"/>
      <c r="I343" s="20">
        <f xml:space="preserve"> ( H274)  /  (  H334*H52*H292  )</f>
        <v>1.375339794006073</v>
      </c>
      <c r="J343" s="2"/>
      <c r="K343" s="2"/>
    </row>
    <row r="344" spans="1:11" ht="15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</row>
    <row r="345" spans="1:11" ht="15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</row>
    <row r="346" spans="1:11" ht="15" x14ac:dyDescent="0.25">
      <c r="D346" s="57"/>
      <c r="E346" s="58"/>
      <c r="F346" s="58"/>
      <c r="G346" s="58"/>
      <c r="H346" s="58"/>
      <c r="I346" s="58"/>
      <c r="J346" s="59"/>
      <c r="K346" s="2"/>
    </row>
    <row r="347" spans="1:11" ht="15" x14ac:dyDescent="0.25">
      <c r="D347" s="60" t="s">
        <v>75</v>
      </c>
      <c r="E347" s="2"/>
      <c r="F347" s="2"/>
      <c r="G347" s="2"/>
      <c r="H347" s="2"/>
      <c r="I347" s="2"/>
      <c r="J347" s="61"/>
      <c r="K347" s="2"/>
    </row>
    <row r="348" spans="1:11" ht="15" x14ac:dyDescent="0.25">
      <c r="D348" s="60"/>
      <c r="E348" s="2"/>
      <c r="F348" s="2"/>
      <c r="G348" s="2"/>
      <c r="H348" s="2"/>
      <c r="I348" s="2"/>
      <c r="J348" s="61"/>
      <c r="K348" s="2"/>
    </row>
    <row r="349" spans="1:11" ht="15" x14ac:dyDescent="0.25">
      <c r="D349" s="60"/>
      <c r="E349" s="2" t="s">
        <v>76</v>
      </c>
      <c r="F349" s="2"/>
      <c r="G349" s="2"/>
      <c r="H349" s="2"/>
      <c r="I349" s="2"/>
      <c r="J349" s="61"/>
      <c r="K349" s="27">
        <f>IF(F33=1,4,2)</f>
        <v>4</v>
      </c>
    </row>
    <row r="350" spans="1:11" ht="15" x14ac:dyDescent="0.25">
      <c r="D350" s="60"/>
      <c r="E350" s="2"/>
      <c r="F350" s="2"/>
      <c r="G350" s="2"/>
      <c r="H350" s="2"/>
      <c r="I350" s="2"/>
      <c r="J350" s="61"/>
      <c r="K350" s="2"/>
    </row>
    <row r="351" spans="1:11" ht="15" x14ac:dyDescent="0.25">
      <c r="D351" s="60"/>
      <c r="E351" s="2"/>
      <c r="F351" s="2"/>
      <c r="G351" s="2"/>
      <c r="H351" s="2"/>
      <c r="I351" s="2"/>
      <c r="J351" s="61"/>
      <c r="K351" s="2"/>
    </row>
    <row r="352" spans="1:11" ht="15" x14ac:dyDescent="0.25">
      <c r="D352" s="60"/>
      <c r="E352" s="2" t="s">
        <v>77</v>
      </c>
      <c r="F352" s="2"/>
      <c r="G352" s="2"/>
      <c r="H352" s="2"/>
      <c r="I352" s="2"/>
      <c r="J352" s="61"/>
      <c r="K352" s="2"/>
    </row>
    <row r="353" spans="1:11" ht="15" x14ac:dyDescent="0.25">
      <c r="D353" s="62"/>
      <c r="E353" s="63"/>
      <c r="F353" s="63"/>
      <c r="G353" s="63"/>
      <c r="H353" s="63"/>
      <c r="I353" s="63"/>
      <c r="J353" s="64"/>
      <c r="K353" s="2"/>
    </row>
    <row r="354" spans="1:11" ht="15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</row>
    <row r="355" spans="1:11" ht="15" x14ac:dyDescent="0.25">
      <c r="A355" s="2" t="s">
        <v>142</v>
      </c>
      <c r="B355" s="2"/>
      <c r="C355" s="2"/>
      <c r="D355" s="2"/>
      <c r="E355" s="2"/>
      <c r="F355" s="2"/>
      <c r="G355" s="2"/>
      <c r="H355" s="2"/>
      <c r="I355" s="2"/>
      <c r="J355" s="2"/>
      <c r="K355" s="2"/>
    </row>
    <row r="356" spans="1:11" ht="15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</row>
    <row r="357" spans="1:11" ht="15" x14ac:dyDescent="0.25">
      <c r="A357" s="2"/>
      <c r="B357" s="2"/>
      <c r="C357" s="2"/>
      <c r="D357" s="2"/>
      <c r="E357" s="2"/>
      <c r="F357" s="2" t="s">
        <v>30</v>
      </c>
      <c r="G357" s="2"/>
      <c r="H357" s="47" t="str">
        <f>IF(F343&gt;K349,"infinita",(1/F11)*33000*POWER(F343,5))</f>
        <v>infinita</v>
      </c>
      <c r="I357" s="2" t="s">
        <v>79</v>
      </c>
      <c r="J357" s="2"/>
      <c r="K357" s="2"/>
    </row>
    <row r="358" spans="1:11" ht="15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</row>
    <row r="359" spans="1:11" ht="15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</row>
    <row r="360" spans="1:11" ht="15" x14ac:dyDescent="0.25">
      <c r="A360" s="2"/>
      <c r="B360" s="2"/>
      <c r="C360" s="2"/>
      <c r="D360" s="2"/>
      <c r="E360" s="2"/>
      <c r="F360" s="2" t="s">
        <v>30</v>
      </c>
      <c r="G360" s="2"/>
      <c r="H360" s="47">
        <f>IF(I343&gt;K349,"infinita",(1/F11)*33000*POWER(I343,5))</f>
        <v>541.30586204036604</v>
      </c>
      <c r="I360" s="2" t="s">
        <v>79</v>
      </c>
      <c r="J360" s="2"/>
      <c r="K360" s="2"/>
    </row>
    <row r="361" spans="1:11" ht="15" x14ac:dyDescent="0.25">
      <c r="A361" s="2"/>
      <c r="B361" s="2"/>
      <c r="C361" s="2"/>
      <c r="D361" s="2"/>
      <c r="E361" s="2"/>
      <c r="F361" s="2"/>
      <c r="G361" s="2"/>
      <c r="H361" s="47"/>
      <c r="I361" s="2"/>
      <c r="J361" s="2"/>
      <c r="K361" s="2"/>
    </row>
    <row r="362" spans="1:11" ht="18.600000000000001" x14ac:dyDescent="0.4">
      <c r="A362" s="2" t="s">
        <v>185</v>
      </c>
      <c r="B362" s="2"/>
      <c r="C362" s="2"/>
      <c r="D362" s="2"/>
      <c r="E362" s="2"/>
      <c r="F362" s="2"/>
      <c r="G362" s="2"/>
      <c r="H362" s="47"/>
      <c r="I362" s="2"/>
      <c r="J362" s="2"/>
      <c r="K362" s="2"/>
    </row>
    <row r="363" spans="1:11" ht="15" x14ac:dyDescent="0.25">
      <c r="A363" s="2"/>
      <c r="B363" s="2"/>
      <c r="C363" s="2"/>
      <c r="D363" s="2"/>
      <c r="E363" s="2"/>
      <c r="F363" s="2"/>
      <c r="G363" s="2"/>
      <c r="H363" s="21"/>
      <c r="I363" s="2"/>
      <c r="J363" s="2"/>
      <c r="K363" s="2"/>
    </row>
    <row r="365" spans="1:11" ht="18" x14ac:dyDescent="0.4">
      <c r="A365" s="78" t="s">
        <v>159</v>
      </c>
      <c r="B365" s="79"/>
      <c r="C365" s="79"/>
      <c r="D365" s="79"/>
      <c r="E365" s="79"/>
      <c r="F365" s="79"/>
      <c r="G365" s="79"/>
      <c r="H365" s="79"/>
      <c r="I365" s="79"/>
      <c r="J365" s="79"/>
      <c r="K365" s="80"/>
    </row>
    <row r="366" spans="1:11" ht="15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</row>
    <row r="367" spans="1:11" ht="15" x14ac:dyDescent="0.25">
      <c r="A367" s="2"/>
      <c r="B367" s="2" t="s">
        <v>30</v>
      </c>
      <c r="C367" s="2"/>
      <c r="D367" s="2"/>
      <c r="E367" s="2"/>
      <c r="F367" s="2"/>
      <c r="G367" s="2"/>
      <c r="H367" s="2"/>
      <c r="I367" s="2"/>
      <c r="J367" s="2"/>
      <c r="K367" s="2"/>
    </row>
    <row r="368" spans="1:11" ht="15" x14ac:dyDescent="0.25">
      <c r="A368" s="2"/>
      <c r="B368" s="2" t="s">
        <v>30</v>
      </c>
      <c r="C368" s="2"/>
      <c r="D368" s="2"/>
      <c r="E368" s="2"/>
      <c r="F368" s="2"/>
      <c r="G368" s="2"/>
      <c r="H368" s="2"/>
      <c r="I368" s="2"/>
      <c r="J368" s="2"/>
      <c r="K368" s="2"/>
    </row>
    <row r="369" spans="1:11" ht="15" x14ac:dyDescent="0.25">
      <c r="A369" s="2"/>
      <c r="B369" s="2" t="s">
        <v>30</v>
      </c>
      <c r="C369" s="2"/>
      <c r="D369" s="2"/>
      <c r="E369" s="2"/>
      <c r="F369" s="2"/>
      <c r="G369" s="2"/>
      <c r="H369" s="2"/>
      <c r="I369" s="2"/>
      <c r="J369" s="2"/>
      <c r="K369" s="2"/>
    </row>
    <row r="370" spans="1:11" ht="15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</row>
    <row r="371" spans="1:11" ht="15" x14ac:dyDescent="0.25">
      <c r="A371" s="2" t="s">
        <v>87</v>
      </c>
      <c r="B371" s="2"/>
      <c r="C371" s="2"/>
      <c r="D371" s="2"/>
      <c r="E371" s="2"/>
      <c r="F371" s="2"/>
      <c r="G371" s="2"/>
      <c r="H371" s="2"/>
      <c r="I371" s="2"/>
      <c r="J371" s="2"/>
      <c r="K371" s="2"/>
    </row>
    <row r="372" spans="1:11" ht="15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</row>
    <row r="373" spans="1:11" ht="15" x14ac:dyDescent="0.25">
      <c r="A373" s="2"/>
      <c r="B373" s="2" t="s">
        <v>97</v>
      </c>
      <c r="C373" s="2"/>
      <c r="D373" s="2"/>
      <c r="E373" s="2"/>
      <c r="F373" s="2"/>
      <c r="G373" s="2"/>
      <c r="H373" s="2"/>
      <c r="I373" s="2"/>
      <c r="J373" s="2"/>
      <c r="K373" s="2"/>
    </row>
    <row r="374" spans="1:11" ht="15.6" thickBot="1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</row>
    <row r="375" spans="1:11" ht="18.600000000000001" thickTop="1" thickBot="1" x14ac:dyDescent="0.3">
      <c r="A375" s="2"/>
      <c r="B375" s="2" t="s">
        <v>143</v>
      </c>
      <c r="C375" s="2"/>
      <c r="D375" s="2"/>
      <c r="E375" s="2"/>
      <c r="F375" s="2"/>
      <c r="G375" s="2"/>
      <c r="H375" s="26">
        <v>5</v>
      </c>
      <c r="I375" s="2" t="s">
        <v>106</v>
      </c>
      <c r="J375" s="2"/>
      <c r="K375" s="2"/>
    </row>
    <row r="376" spans="1:11" ht="16.2" thickTop="1" thickBot="1" x14ac:dyDescent="0.3">
      <c r="A376" s="2"/>
      <c r="B376" s="2"/>
      <c r="C376" s="2" t="s">
        <v>173</v>
      </c>
      <c r="D376" s="2"/>
      <c r="E376" s="2"/>
      <c r="F376" s="2"/>
      <c r="G376" s="2"/>
      <c r="H376" s="2"/>
      <c r="I376" s="2"/>
      <c r="J376" s="2"/>
      <c r="K376" s="2"/>
    </row>
    <row r="377" spans="1:11" ht="18.600000000000001" thickTop="1" thickBot="1" x14ac:dyDescent="0.3">
      <c r="A377" s="2"/>
      <c r="B377" s="2"/>
      <c r="C377" s="2"/>
      <c r="D377" s="2"/>
      <c r="E377" s="2"/>
      <c r="F377" s="2"/>
      <c r="G377" s="2"/>
      <c r="H377" s="26">
        <v>5</v>
      </c>
      <c r="I377" s="2" t="s">
        <v>106</v>
      </c>
      <c r="J377" s="2"/>
      <c r="K377" s="2"/>
    </row>
    <row r="378" spans="1:11" ht="15.6" thickTop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</row>
    <row r="379" spans="1:11" ht="15.6" thickBot="1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</row>
    <row r="380" spans="1:11" ht="16.2" thickTop="1" thickBot="1" x14ac:dyDescent="0.3">
      <c r="A380" s="2"/>
      <c r="B380" s="2" t="s">
        <v>144</v>
      </c>
      <c r="C380" s="2"/>
      <c r="D380" s="2"/>
      <c r="E380" s="2"/>
      <c r="F380" s="2"/>
      <c r="G380" s="2"/>
      <c r="H380" s="26">
        <v>1</v>
      </c>
      <c r="I380" s="2"/>
      <c r="J380" s="2"/>
      <c r="K380" s="2"/>
    </row>
    <row r="381" spans="1:11" ht="16.2" thickTop="1" thickBot="1" x14ac:dyDescent="0.3">
      <c r="A381" s="2"/>
      <c r="B381" s="2"/>
      <c r="C381" s="2" t="s">
        <v>174</v>
      </c>
      <c r="D381" s="2"/>
      <c r="E381" s="2"/>
      <c r="F381" s="2"/>
      <c r="G381" s="2"/>
      <c r="H381" s="2"/>
      <c r="I381" s="2"/>
      <c r="J381" s="2"/>
      <c r="K381" s="2"/>
    </row>
    <row r="382" spans="1:11" ht="16.2" thickTop="1" thickBot="1" x14ac:dyDescent="0.3">
      <c r="A382" s="2"/>
      <c r="B382" s="2"/>
      <c r="C382" s="2"/>
      <c r="D382" s="2"/>
      <c r="E382" s="2"/>
      <c r="F382" s="2"/>
      <c r="G382" s="2"/>
      <c r="H382" s="26">
        <v>1</v>
      </c>
      <c r="I382" s="2"/>
      <c r="J382" s="2"/>
      <c r="K382" s="2"/>
    </row>
    <row r="383" spans="1:11" ht="15.6" thickTop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</row>
    <row r="384" spans="1:11" ht="15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</row>
    <row r="385" spans="1:11" ht="15" x14ac:dyDescent="0.25">
      <c r="A385" s="2"/>
      <c r="B385" s="2" t="s">
        <v>145</v>
      </c>
      <c r="C385" s="2"/>
      <c r="D385" s="2"/>
      <c r="E385" s="2"/>
      <c r="F385" s="2"/>
      <c r="G385" s="2"/>
      <c r="H385" s="2"/>
      <c r="I385" s="2"/>
      <c r="J385" s="2"/>
      <c r="K385" s="2"/>
    </row>
    <row r="386" spans="1:11" ht="15.6" thickBot="1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</row>
    <row r="387" spans="1:11" ht="16.2" thickTop="1" thickBot="1" x14ac:dyDescent="0.3">
      <c r="A387" s="2"/>
      <c r="B387" s="2" t="s">
        <v>146</v>
      </c>
      <c r="C387" s="2"/>
      <c r="D387" s="2"/>
      <c r="E387" s="2"/>
      <c r="F387" s="2"/>
      <c r="G387" s="2"/>
      <c r="H387" s="26">
        <v>360</v>
      </c>
      <c r="I387" s="2"/>
      <c r="J387" s="2"/>
      <c r="K387" s="2"/>
    </row>
    <row r="388" spans="1:11" ht="16.2" thickTop="1" thickBot="1" x14ac:dyDescent="0.3">
      <c r="A388" s="2"/>
      <c r="B388" s="2"/>
      <c r="C388" s="2" t="s">
        <v>165</v>
      </c>
      <c r="D388" s="2"/>
      <c r="E388" s="2"/>
      <c r="F388" s="2"/>
      <c r="G388" s="2"/>
      <c r="H388" s="2"/>
      <c r="I388" s="2"/>
      <c r="J388" s="2"/>
      <c r="K388" s="2"/>
    </row>
    <row r="389" spans="1:11" ht="16.2" thickTop="1" thickBot="1" x14ac:dyDescent="0.3">
      <c r="A389" s="2"/>
      <c r="B389" s="2" t="s">
        <v>147</v>
      </c>
      <c r="C389" s="2"/>
      <c r="D389" s="2"/>
      <c r="E389" s="2"/>
      <c r="F389" s="2"/>
      <c r="G389" s="2"/>
      <c r="H389" s="26">
        <v>360</v>
      </c>
      <c r="I389" s="2"/>
      <c r="J389" s="2"/>
      <c r="K389" s="2"/>
    </row>
    <row r="390" spans="1:11" ht="16.2" thickTop="1" thickBot="1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</row>
    <row r="391" spans="1:11" ht="16.2" thickTop="1" thickBot="1" x14ac:dyDescent="0.3">
      <c r="A391" s="2"/>
      <c r="B391" s="2" t="s">
        <v>148</v>
      </c>
      <c r="C391" s="2"/>
      <c r="D391" s="2"/>
      <c r="E391" s="2"/>
      <c r="F391" s="2"/>
      <c r="G391" s="2"/>
      <c r="H391" s="26">
        <v>360</v>
      </c>
      <c r="I391" s="2"/>
      <c r="J391" s="2"/>
      <c r="K391" s="2"/>
    </row>
    <row r="392" spans="1:11" ht="16.2" thickTop="1" thickBot="1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</row>
    <row r="393" spans="1:11" ht="16.2" thickTop="1" thickBot="1" x14ac:dyDescent="0.3">
      <c r="A393" s="2"/>
      <c r="B393" s="2" t="s">
        <v>149</v>
      </c>
      <c r="C393" s="2"/>
      <c r="D393" s="2"/>
      <c r="E393" s="2"/>
      <c r="F393" s="2"/>
      <c r="G393" s="2"/>
      <c r="H393" s="26">
        <v>360</v>
      </c>
      <c r="I393" s="2"/>
      <c r="J393" s="2"/>
      <c r="K393" s="2"/>
    </row>
    <row r="394" spans="1:11" ht="15.6" thickTop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</row>
    <row r="395" spans="1:11" ht="15" x14ac:dyDescent="0.25">
      <c r="A395" s="2"/>
      <c r="B395" s="2"/>
      <c r="C395" s="2"/>
      <c r="D395" s="2"/>
      <c r="E395" s="20"/>
      <c r="F395" s="2"/>
      <c r="G395" s="2"/>
      <c r="H395" s="20">
        <f>IF(H387&lt;650,(H389/H387)^2,1)</f>
        <v>1</v>
      </c>
      <c r="I395" s="2"/>
      <c r="J395" s="2"/>
      <c r="K395" s="2"/>
    </row>
    <row r="396" spans="1:11" ht="15" x14ac:dyDescent="0.25">
      <c r="A396" s="2"/>
      <c r="B396" s="2"/>
      <c r="C396" s="2"/>
      <c r="D396" s="2"/>
      <c r="E396" s="2"/>
      <c r="F396" s="28" t="s">
        <v>30</v>
      </c>
      <c r="G396" s="2"/>
      <c r="H396" s="2"/>
      <c r="I396" s="2"/>
      <c r="J396" s="2"/>
      <c r="K396" s="2"/>
    </row>
    <row r="397" spans="1:11" ht="15" x14ac:dyDescent="0.25">
      <c r="A397" s="2"/>
      <c r="B397" s="2"/>
      <c r="C397" s="2"/>
      <c r="D397" s="2"/>
      <c r="E397" s="20"/>
      <c r="F397" s="2"/>
      <c r="G397" s="2"/>
      <c r="H397" s="20">
        <f>IF(H391&lt;650,(H393/H391)^2,1)</f>
        <v>1</v>
      </c>
      <c r="I397" s="2"/>
      <c r="J397" s="2"/>
      <c r="K397" s="2"/>
    </row>
    <row r="398" spans="1:11" ht="15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</row>
    <row r="399" spans="1:11" ht="15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</row>
    <row r="400" spans="1:11" ht="15" x14ac:dyDescent="0.25">
      <c r="A400" s="2"/>
      <c r="B400" s="2" t="s">
        <v>150</v>
      </c>
      <c r="C400" s="2"/>
      <c r="D400" s="2"/>
      <c r="E400" s="2"/>
      <c r="F400" s="2"/>
      <c r="G400" s="2"/>
      <c r="H400" s="2"/>
      <c r="I400" s="2"/>
      <c r="J400" s="2"/>
      <c r="K400" s="2"/>
    </row>
    <row r="401" spans="1:11" ht="15.6" thickBot="1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</row>
    <row r="402" spans="1:11" ht="16.2" thickTop="1" thickBot="1" x14ac:dyDescent="0.3">
      <c r="A402" s="2"/>
      <c r="B402" s="53" t="s">
        <v>151</v>
      </c>
      <c r="C402" s="2"/>
      <c r="D402" s="2"/>
      <c r="E402" s="70" t="s">
        <v>184</v>
      </c>
      <c r="F402" s="71"/>
      <c r="G402" s="71"/>
      <c r="H402" s="71"/>
      <c r="I402" s="71"/>
      <c r="J402" s="71"/>
      <c r="K402" s="72"/>
    </row>
    <row r="403" spans="1:11" ht="15.6" thickTop="1" x14ac:dyDescent="0.25">
      <c r="A403" s="2"/>
      <c r="B403" s="2" t="s">
        <v>177</v>
      </c>
      <c r="C403" s="2"/>
      <c r="D403" s="2"/>
      <c r="E403" s="2"/>
      <c r="F403" s="2"/>
      <c r="G403" s="2"/>
      <c r="H403" s="2"/>
      <c r="I403" s="2"/>
      <c r="J403" s="2"/>
      <c r="K403" s="2"/>
    </row>
    <row r="404" spans="1:11" ht="15.6" thickBot="1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</row>
    <row r="405" spans="1:11" ht="16.2" thickTop="1" thickBot="1" x14ac:dyDescent="0.3">
      <c r="A405" s="2"/>
      <c r="C405" s="2" t="s">
        <v>152</v>
      </c>
      <c r="D405" s="2"/>
      <c r="E405" s="2"/>
      <c r="F405" s="2"/>
      <c r="G405" s="2"/>
      <c r="H405" s="26">
        <v>21</v>
      </c>
      <c r="I405" s="2" t="s">
        <v>89</v>
      </c>
      <c r="J405" s="2"/>
      <c r="K405" s="2"/>
    </row>
    <row r="406" spans="1:11" ht="16.2" thickTop="1" thickBot="1" x14ac:dyDescent="0.3">
      <c r="A406" s="2"/>
      <c r="G406" s="2" t="s">
        <v>88</v>
      </c>
      <c r="H406" s="2"/>
      <c r="I406" s="2"/>
      <c r="J406" s="2"/>
      <c r="K406" s="2"/>
    </row>
    <row r="407" spans="1:11" ht="16.2" thickTop="1" thickBot="1" x14ac:dyDescent="0.3">
      <c r="A407" s="2"/>
      <c r="B407" s="2"/>
      <c r="C407" s="2" t="s">
        <v>178</v>
      </c>
      <c r="F407" s="2"/>
      <c r="G407" s="2"/>
      <c r="H407" s="26">
        <v>0.75</v>
      </c>
      <c r="I407" s="2"/>
      <c r="J407" s="2"/>
      <c r="K407" s="2"/>
    </row>
    <row r="408" spans="1:11" ht="15.6" thickTop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</row>
    <row r="409" spans="1:11" ht="15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</row>
    <row r="410" spans="1:11" ht="15" x14ac:dyDescent="0.25">
      <c r="A410" s="2"/>
      <c r="B410" s="2" t="s">
        <v>153</v>
      </c>
      <c r="C410" s="2"/>
      <c r="D410" s="2"/>
      <c r="E410" s="2"/>
      <c r="F410" s="2"/>
      <c r="G410" s="2"/>
      <c r="H410" s="2"/>
      <c r="I410" s="2"/>
      <c r="J410" s="2"/>
      <c r="K410" s="2"/>
    </row>
    <row r="411" spans="1:11" ht="15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</row>
    <row r="412" spans="1:11" ht="15" x14ac:dyDescent="0.25">
      <c r="A412" s="2"/>
      <c r="B412" s="2"/>
      <c r="C412" s="2"/>
      <c r="D412" s="2"/>
      <c r="E412" s="2"/>
      <c r="F412" s="2"/>
      <c r="G412" s="2"/>
      <c r="H412" s="20">
        <f>0.7+ ( 0.6 /  (1 + (( 8/H239)^2) )  )</f>
        <v>0.72075294400150525</v>
      </c>
      <c r="I412" s="2"/>
      <c r="J412" s="2"/>
      <c r="K412" s="2"/>
    </row>
    <row r="413" spans="1:11" ht="15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</row>
    <row r="414" spans="1:11" ht="15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</row>
    <row r="415" spans="1:11" ht="15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</row>
    <row r="416" spans="1:11" ht="15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</row>
    <row r="417" spans="1:11" ht="15" x14ac:dyDescent="0.25">
      <c r="A417" s="2" t="s">
        <v>98</v>
      </c>
      <c r="B417" s="2"/>
      <c r="C417" s="2"/>
      <c r="D417" s="2"/>
      <c r="E417" s="2"/>
      <c r="F417" s="2"/>
      <c r="G417" s="2"/>
      <c r="H417" s="2"/>
      <c r="I417" s="2"/>
      <c r="J417" s="2"/>
      <c r="K417" s="2"/>
    </row>
    <row r="418" spans="1:11" ht="17.399999999999999" x14ac:dyDescent="0.25">
      <c r="A418" s="2"/>
      <c r="B418" s="2"/>
      <c r="C418" s="2"/>
      <c r="D418" s="2"/>
      <c r="E418" s="2"/>
      <c r="F418" s="2"/>
      <c r="G418" s="2"/>
      <c r="H418" s="20">
        <f>H375*H380*H395*H407*H412</f>
        <v>2.7028235400056446</v>
      </c>
      <c r="I418" s="2" t="s">
        <v>106</v>
      </c>
      <c r="J418" s="2"/>
      <c r="K418" s="2"/>
    </row>
    <row r="419" spans="1:11" ht="15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</row>
    <row r="420" spans="1:11" ht="17.399999999999999" x14ac:dyDescent="0.25">
      <c r="A420" s="2"/>
      <c r="B420" s="2"/>
      <c r="C420" s="2"/>
      <c r="D420" s="2"/>
      <c r="E420" s="2"/>
      <c r="F420" s="2"/>
      <c r="G420" s="2"/>
      <c r="H420" s="20">
        <f>H377*H382*H397*H407*H412</f>
        <v>2.7028235400056446</v>
      </c>
      <c r="I420" s="2" t="s">
        <v>106</v>
      </c>
      <c r="J420" s="2"/>
      <c r="K420" s="2"/>
    </row>
    <row r="421" spans="1:11" ht="15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</row>
    <row r="422" spans="1:11" ht="15" x14ac:dyDescent="0.25">
      <c r="A422" s="2"/>
      <c r="B422" s="2" t="s">
        <v>30</v>
      </c>
      <c r="C422" s="2"/>
      <c r="D422" s="2"/>
      <c r="E422" s="2"/>
      <c r="F422" s="2"/>
      <c r="G422" s="2"/>
      <c r="H422" s="2"/>
      <c r="I422" s="2"/>
      <c r="J422" s="2"/>
      <c r="K422" s="2"/>
    </row>
    <row r="423" spans="1:11" ht="15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</row>
    <row r="424" spans="1:11" ht="15" x14ac:dyDescent="0.25">
      <c r="A424" s="2"/>
      <c r="B424" s="2" t="s">
        <v>154</v>
      </c>
      <c r="C424" s="2"/>
      <c r="D424" s="2"/>
      <c r="E424" s="2"/>
      <c r="F424" s="2"/>
      <c r="G424" s="2"/>
      <c r="H424" s="2"/>
      <c r="I424" s="2"/>
      <c r="J424" s="2"/>
      <c r="K424" s="2"/>
    </row>
    <row r="425" spans="1:11" ht="15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</row>
    <row r="426" spans="1:11" ht="15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</row>
    <row r="427" spans="1:11" ht="15" x14ac:dyDescent="0.25">
      <c r="A427" s="2"/>
      <c r="B427" s="2"/>
      <c r="C427" s="2"/>
      <c r="D427" s="2"/>
      <c r="E427" s="2"/>
      <c r="F427" s="2"/>
      <c r="G427" s="2"/>
      <c r="H427" s="20">
        <f>1/ ( SIN( H112*3.1416/180 ) *COS( H112*3.1416/180 )                                )</f>
        <v>3.1114416001658993</v>
      </c>
      <c r="I427" s="2"/>
      <c r="J427" s="2"/>
      <c r="K427" s="2"/>
    </row>
    <row r="428" spans="1:11" ht="15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</row>
    <row r="429" spans="1:11" ht="15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</row>
    <row r="430" spans="1:11" ht="15" x14ac:dyDescent="0.25">
      <c r="A430" s="2"/>
      <c r="B430" s="2" t="s">
        <v>30</v>
      </c>
      <c r="C430" s="2"/>
      <c r="D430" s="2"/>
      <c r="E430" s="2"/>
      <c r="F430" s="2"/>
      <c r="G430" s="2"/>
      <c r="H430" s="2"/>
      <c r="I430" s="2"/>
      <c r="J430" s="2"/>
      <c r="K430" s="2"/>
    </row>
    <row r="431" spans="1:11" ht="15" x14ac:dyDescent="0.25">
      <c r="A431" s="2"/>
      <c r="B431" s="2"/>
      <c r="C431" s="2"/>
      <c r="D431" s="2"/>
      <c r="E431" s="2"/>
      <c r="F431" s="2"/>
      <c r="G431" s="2"/>
      <c r="H431" s="20">
        <f>((COS(H76*3.1416/180))^4)/COS(F19*3.1416/180)</f>
        <v>1</v>
      </c>
      <c r="I431" s="2"/>
      <c r="J431" s="2"/>
      <c r="K431" s="2"/>
    </row>
    <row r="432" spans="1:11" ht="15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</row>
    <row r="433" spans="1:11" ht="15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</row>
    <row r="434" spans="1:11" ht="15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</row>
    <row r="435" spans="1:11" ht="15" x14ac:dyDescent="0.25">
      <c r="A435" s="2"/>
      <c r="B435" s="2"/>
      <c r="C435" s="2"/>
      <c r="D435" s="2"/>
      <c r="E435" s="2"/>
      <c r="F435" s="2"/>
      <c r="G435" s="2"/>
      <c r="H435" s="20">
        <f>1-(2*3.1416/(H79*TAN(H112*3.1416/180)))*(1-H223)</f>
        <v>0.80843130603178615</v>
      </c>
      <c r="I435" s="2"/>
      <c r="J435" s="2"/>
      <c r="K435" s="2"/>
    </row>
    <row r="436" spans="1:11" ht="15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</row>
    <row r="437" spans="1:11" ht="15" x14ac:dyDescent="0.25">
      <c r="A437" s="2"/>
      <c r="B437" s="2" t="s">
        <v>30</v>
      </c>
      <c r="C437" s="2"/>
      <c r="D437" s="2"/>
      <c r="E437" s="2"/>
      <c r="F437" s="2"/>
      <c r="G437" s="2"/>
      <c r="H437" s="2"/>
      <c r="I437" s="2"/>
      <c r="J437" s="2"/>
      <c r="K437" s="2"/>
    </row>
    <row r="438" spans="1:11" ht="15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</row>
    <row r="439" spans="1:11" ht="15" x14ac:dyDescent="0.25">
      <c r="A439" s="2"/>
      <c r="B439" s="2"/>
      <c r="C439" s="2"/>
      <c r="D439" s="2"/>
      <c r="E439" s="2"/>
      <c r="F439" s="2"/>
      <c r="G439" s="2"/>
      <c r="H439" s="20">
        <f>1-(2*3.1416/(H81*TAN(H112*3.1416/180)))*(1-H227)</f>
        <v>0.98716768781157027</v>
      </c>
      <c r="I439" s="2"/>
      <c r="J439" s="2"/>
      <c r="K439" s="2"/>
    </row>
    <row r="440" spans="1:11" ht="15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</row>
    <row r="441" spans="1:11" ht="15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</row>
    <row r="442" spans="1:11" ht="15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</row>
    <row r="443" spans="1:11" ht="15" x14ac:dyDescent="0.25">
      <c r="A443" s="2"/>
      <c r="B443" s="2"/>
      <c r="C443" s="2"/>
      <c r="D443" s="2"/>
      <c r="E443" s="2"/>
      <c r="F443" s="2"/>
      <c r="G443" s="2"/>
      <c r="H443" s="20">
        <f>H427*H431/H435</f>
        <v>3.8487396232074698</v>
      </c>
      <c r="I443" s="2"/>
      <c r="J443" s="2"/>
      <c r="K443" s="2"/>
    </row>
    <row r="444" spans="1:11" ht="15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</row>
    <row r="445" spans="1:11" ht="15" x14ac:dyDescent="0.25">
      <c r="A445" s="2"/>
      <c r="B445" s="2" t="s">
        <v>30</v>
      </c>
      <c r="C445" s="2"/>
      <c r="D445" s="2"/>
      <c r="E445" s="2"/>
      <c r="F445" s="2"/>
      <c r="G445" s="2"/>
      <c r="H445" s="2"/>
      <c r="I445" s="2"/>
      <c r="J445" s="2"/>
      <c r="K445" s="2"/>
    </row>
    <row r="446" spans="1:11" ht="15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</row>
    <row r="447" spans="1:11" ht="15" x14ac:dyDescent="0.25">
      <c r="A447" s="2"/>
      <c r="B447" s="2"/>
      <c r="C447" s="2"/>
      <c r="D447" s="2"/>
      <c r="E447" s="2"/>
      <c r="F447" s="2"/>
      <c r="G447" s="2"/>
      <c r="H447" s="20">
        <f>H427*H431</f>
        <v>3.1114416001658993</v>
      </c>
      <c r="I447" s="2"/>
      <c r="J447" s="2"/>
      <c r="K447" s="2"/>
    </row>
    <row r="448" spans="1:11" ht="15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</row>
    <row r="449" spans="1:11" ht="15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</row>
    <row r="450" spans="1:11" ht="15" x14ac:dyDescent="0.25">
      <c r="A450" s="2"/>
      <c r="B450" s="2"/>
      <c r="C450" s="2"/>
      <c r="D450" s="2"/>
      <c r="E450" s="2"/>
      <c r="F450" s="2"/>
      <c r="G450" s="2"/>
      <c r="H450" s="20">
        <f xml:space="preserve"> (( H418)/(  H334*H443 ))*(F9/(F9+1))</f>
        <v>6.9193940457917602</v>
      </c>
      <c r="J450" s="2"/>
      <c r="K450" s="2"/>
    </row>
    <row r="451" spans="1:11" ht="15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</row>
    <row r="452" spans="1:11" ht="15" x14ac:dyDescent="0.25">
      <c r="A452" s="2"/>
      <c r="B452" s="2"/>
      <c r="C452" s="2"/>
      <c r="D452" s="2"/>
      <c r="G452" s="2"/>
      <c r="H452" s="20">
        <f xml:space="preserve"> (( H420)/(  H334*H447 ))*(F9/(F9+1))</f>
        <v>8.5590377242512456</v>
      </c>
      <c r="J452" s="2"/>
      <c r="K452" s="2"/>
    </row>
    <row r="453" spans="1:11" ht="15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</row>
    <row r="454" spans="1:11" ht="15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</row>
    <row r="455" spans="1:11" ht="15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</row>
    <row r="456" spans="1:11" ht="15" x14ac:dyDescent="0.25">
      <c r="D456" s="2" t="s">
        <v>75</v>
      </c>
      <c r="E456" s="2"/>
      <c r="F456" s="2"/>
      <c r="G456" s="2"/>
      <c r="H456" s="2"/>
      <c r="I456" s="2"/>
      <c r="J456" s="2"/>
      <c r="K456" s="2"/>
    </row>
    <row r="457" spans="1:11" ht="15" x14ac:dyDescent="0.25">
      <c r="D457" s="2"/>
      <c r="E457" s="2"/>
      <c r="F457" s="2"/>
      <c r="G457" s="2"/>
      <c r="H457" s="2"/>
      <c r="I457" s="2"/>
      <c r="J457" s="2"/>
      <c r="K457" s="2"/>
    </row>
    <row r="458" spans="1:11" ht="15" x14ac:dyDescent="0.25">
      <c r="D458" s="2"/>
      <c r="E458" s="2" t="s">
        <v>76</v>
      </c>
      <c r="F458" s="2"/>
      <c r="G458" s="2"/>
      <c r="H458" s="2"/>
      <c r="I458" s="2"/>
      <c r="J458" s="2"/>
      <c r="K458" s="2"/>
    </row>
    <row r="459" spans="1:11" ht="15" x14ac:dyDescent="0.25">
      <c r="D459" s="2"/>
      <c r="E459" s="2"/>
      <c r="F459" s="2"/>
      <c r="G459" s="2"/>
      <c r="H459" s="2"/>
      <c r="I459" s="2"/>
      <c r="J459" s="2"/>
      <c r="K459" s="65">
        <f>IF(F33=1,2.5,1)</f>
        <v>2.5</v>
      </c>
    </row>
    <row r="460" spans="1:11" ht="15" x14ac:dyDescent="0.25">
      <c r="D460" s="2"/>
      <c r="E460" s="2"/>
      <c r="F460" s="2"/>
      <c r="G460" s="2"/>
      <c r="H460" s="2"/>
      <c r="I460" s="2"/>
      <c r="J460" s="2"/>
      <c r="K460" s="2"/>
    </row>
    <row r="461" spans="1:11" ht="15" x14ac:dyDescent="0.25">
      <c r="D461" s="2"/>
      <c r="E461" s="2" t="s">
        <v>77</v>
      </c>
      <c r="F461" s="2"/>
      <c r="G461" s="2"/>
      <c r="H461" s="2"/>
      <c r="I461" s="2"/>
      <c r="J461" s="2"/>
      <c r="K461" s="2"/>
    </row>
    <row r="462" spans="1:11" ht="15" x14ac:dyDescent="0.25">
      <c r="D462" s="2"/>
      <c r="E462" s="2"/>
      <c r="F462" s="2"/>
      <c r="G462" s="2"/>
      <c r="H462" s="2"/>
      <c r="I462" s="2"/>
      <c r="J462" s="2"/>
      <c r="K462" s="2"/>
    </row>
    <row r="463" spans="1:11" ht="15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</row>
    <row r="464" spans="1:11" ht="15" x14ac:dyDescent="0.25">
      <c r="A464" s="2" t="s">
        <v>155</v>
      </c>
      <c r="B464" s="2"/>
      <c r="C464" s="2"/>
      <c r="D464" s="2"/>
      <c r="E464" s="2"/>
      <c r="F464" s="2"/>
      <c r="G464" s="2"/>
      <c r="H464" s="2"/>
      <c r="I464" s="2"/>
      <c r="J464" s="2"/>
      <c r="K464" s="2"/>
    </row>
    <row r="465" spans="1:11" ht="15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</row>
    <row r="466" spans="1:11" ht="15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</row>
    <row r="467" spans="1:11" ht="15" x14ac:dyDescent="0.25">
      <c r="A467" s="2"/>
      <c r="B467" s="2"/>
      <c r="C467" s="2"/>
      <c r="D467" s="2"/>
      <c r="E467" s="2"/>
      <c r="F467" s="2" t="s">
        <v>30</v>
      </c>
      <c r="G467" s="2"/>
      <c r="H467" s="48" t="str">
        <f>IF(H450&gt;K459,"infinita",(1/F11)*167000* H418*H450^2)</f>
        <v>infinita</v>
      </c>
      <c r="I467" s="2" t="s">
        <v>79</v>
      </c>
      <c r="K467" s="2"/>
    </row>
    <row r="468" spans="1:11" ht="15" x14ac:dyDescent="0.25">
      <c r="A468" s="2"/>
      <c r="B468" s="2"/>
      <c r="C468" s="2"/>
      <c r="D468" s="2"/>
      <c r="E468" s="2"/>
      <c r="F468" s="2"/>
      <c r="G468" s="2"/>
      <c r="H468" s="2"/>
      <c r="I468" s="2"/>
      <c r="K468" s="2"/>
    </row>
    <row r="469" spans="1:11" ht="15" x14ac:dyDescent="0.25">
      <c r="A469" s="2"/>
      <c r="B469" s="2"/>
      <c r="C469" s="2"/>
      <c r="D469" s="2"/>
      <c r="E469" s="2"/>
      <c r="F469" s="2"/>
      <c r="G469" s="2"/>
      <c r="H469" s="2"/>
      <c r="I469" s="2"/>
      <c r="K469" s="2"/>
    </row>
    <row r="470" spans="1:11" ht="15" x14ac:dyDescent="0.25">
      <c r="A470" s="2"/>
      <c r="B470" s="2"/>
      <c r="C470" s="2"/>
      <c r="D470" s="2"/>
      <c r="E470" s="2"/>
      <c r="F470" s="2" t="s">
        <v>30</v>
      </c>
      <c r="G470" s="2"/>
      <c r="H470" s="48" t="str">
        <f>IF(H452&gt;K459,"infinita",(1/F11)*167000*H420*H452^2)</f>
        <v>infinita</v>
      </c>
      <c r="I470" s="2" t="s">
        <v>79</v>
      </c>
      <c r="K470" s="2"/>
    </row>
    <row r="471" spans="1:11" ht="15" x14ac:dyDescent="0.25">
      <c r="A471" s="2"/>
      <c r="B471" s="2"/>
      <c r="C471" s="2"/>
      <c r="D471" s="2"/>
      <c r="E471" s="2"/>
      <c r="F471" s="2"/>
      <c r="G471" s="2"/>
      <c r="H471" s="48"/>
      <c r="I471" s="2"/>
      <c r="K471" s="2"/>
    </row>
    <row r="472" spans="1:11" ht="18.600000000000001" x14ac:dyDescent="0.4">
      <c r="A472" s="2" t="s">
        <v>186</v>
      </c>
      <c r="B472" s="2"/>
      <c r="C472" s="2"/>
      <c r="D472" s="2"/>
      <c r="E472" s="2"/>
      <c r="F472" s="2"/>
      <c r="G472" s="2"/>
      <c r="H472" s="47"/>
      <c r="I472" s="2"/>
      <c r="J472" s="2"/>
      <c r="K472" s="2"/>
    </row>
    <row r="473" spans="1:11" ht="15" x14ac:dyDescent="0.25">
      <c r="A473" s="2"/>
      <c r="B473" s="2"/>
      <c r="C473" s="2"/>
      <c r="D473" s="2"/>
      <c r="E473" s="2"/>
      <c r="F473" s="2"/>
      <c r="G473" s="2"/>
      <c r="H473" s="21"/>
      <c r="I473" s="2"/>
      <c r="J473" s="2"/>
      <c r="K473" s="2"/>
    </row>
    <row r="474" spans="1:11" ht="15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</row>
    <row r="477" spans="1:11" ht="18" x14ac:dyDescent="0.4">
      <c r="A477" s="36" t="s">
        <v>160</v>
      </c>
      <c r="B477" s="37"/>
      <c r="C477" s="37"/>
      <c r="D477" s="37"/>
      <c r="E477" s="37"/>
      <c r="F477" s="38"/>
      <c r="G477" s="37"/>
      <c r="H477" s="37"/>
      <c r="I477" s="38"/>
    </row>
    <row r="479" spans="1:11" ht="15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</row>
    <row r="480" spans="1:11" ht="15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</row>
    <row r="481" spans="1:11" ht="15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</row>
    <row r="482" spans="1:11" ht="15.6" thickBot="1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</row>
    <row r="483" spans="1:11" ht="16.2" thickTop="1" thickBot="1" x14ac:dyDescent="0.3">
      <c r="A483" s="2"/>
      <c r="B483" s="2"/>
      <c r="C483" s="2" t="s">
        <v>182</v>
      </c>
      <c r="D483" s="2"/>
      <c r="E483" s="2"/>
      <c r="F483" s="2"/>
      <c r="G483" s="2"/>
      <c r="H483" s="26">
        <v>30</v>
      </c>
      <c r="I483" s="2" t="s">
        <v>92</v>
      </c>
      <c r="J483" s="2"/>
      <c r="K483" s="2"/>
    </row>
    <row r="484" spans="1:11" ht="16.2" thickTop="1" thickBot="1" x14ac:dyDescent="0.3">
      <c r="A484" s="2"/>
      <c r="B484" s="2"/>
      <c r="C484" s="2"/>
      <c r="D484" s="2"/>
      <c r="E484" s="2" t="s">
        <v>175</v>
      </c>
      <c r="F484" s="2"/>
      <c r="G484" s="2"/>
      <c r="H484" s="2"/>
      <c r="I484" s="2"/>
      <c r="J484" s="2"/>
      <c r="K484" s="2"/>
    </row>
    <row r="485" spans="1:11" ht="18.600000000000001" thickTop="1" thickBot="1" x14ac:dyDescent="0.3">
      <c r="A485" s="2"/>
      <c r="B485" s="2"/>
      <c r="C485" s="2" t="s">
        <v>101</v>
      </c>
      <c r="D485" s="2"/>
      <c r="E485" s="2"/>
      <c r="F485" s="2"/>
      <c r="G485" s="2"/>
      <c r="H485" s="26">
        <v>14</v>
      </c>
      <c r="I485" s="2" t="s">
        <v>106</v>
      </c>
      <c r="J485" s="2"/>
      <c r="K485" s="2"/>
    </row>
    <row r="486" spans="1:11" ht="15.6" thickTop="1" x14ac:dyDescent="0.25">
      <c r="A486" s="2"/>
      <c r="B486" s="2"/>
      <c r="C486" s="2"/>
      <c r="D486" s="2"/>
      <c r="E486" s="2" t="s">
        <v>183</v>
      </c>
      <c r="F486" s="2"/>
      <c r="G486" s="2"/>
      <c r="H486" s="2"/>
      <c r="I486" s="2"/>
      <c r="J486" s="2"/>
      <c r="K486" s="2"/>
    </row>
    <row r="487" spans="1:11" ht="15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</row>
    <row r="488" spans="1:11" ht="15" x14ac:dyDescent="0.25">
      <c r="A488" s="2"/>
      <c r="B488" s="2"/>
      <c r="C488" s="2"/>
      <c r="D488" s="2"/>
      <c r="E488" s="2"/>
      <c r="F488" s="2"/>
      <c r="G488" s="2"/>
      <c r="H488" s="20">
        <f>MAX( K207,K209)</f>
        <v>13.328645634397155</v>
      </c>
      <c r="I488" s="2"/>
      <c r="J488" s="2"/>
      <c r="K488" s="2"/>
    </row>
    <row r="489" spans="1:11" ht="15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</row>
    <row r="490" spans="1:11" ht="15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</row>
    <row r="491" spans="1:11" ht="15" x14ac:dyDescent="0.25">
      <c r="A491" s="2"/>
      <c r="F491" s="2"/>
      <c r="G491" s="2"/>
      <c r="H491" s="20">
        <f xml:space="preserve"> ( ( 12.7*( F9+1 ) /(  F9*H122  ) )^2) * (1+ ( ( H488/10) ^4) )*SQRT( F15 )</f>
        <v>0.1670523127741966</v>
      </c>
      <c r="I491" s="2"/>
      <c r="J491" s="2"/>
      <c r="K491" s="2"/>
    </row>
    <row r="492" spans="1:11" ht="15" x14ac:dyDescent="0.25">
      <c r="A492" s="2"/>
      <c r="B492" s="2"/>
      <c r="C492" s="2" t="s">
        <v>30</v>
      </c>
      <c r="D492" s="2"/>
      <c r="E492" s="2"/>
      <c r="F492" s="2"/>
      <c r="G492" s="2"/>
      <c r="H492" s="2"/>
      <c r="I492" s="2"/>
      <c r="J492" s="2"/>
      <c r="K492" s="2"/>
    </row>
    <row r="493" spans="1:11" ht="15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</row>
    <row r="494" spans="1:11" ht="15" x14ac:dyDescent="0.25">
      <c r="A494" s="2"/>
      <c r="B494" s="2"/>
      <c r="C494" s="2"/>
      <c r="D494" s="2"/>
      <c r="E494" s="2"/>
      <c r="F494" s="2"/>
      <c r="G494" s="2"/>
      <c r="H494" s="20">
        <f xml:space="preserve"> ( ( 12.7*( F9+1 ) /(  F9*H124  ) )^2) * (1+ ( ( H488/10) ^4) )*SQRT( F15 )</f>
        <v>2.4336039970601441E-4</v>
      </c>
      <c r="I494" s="2"/>
      <c r="J494" s="2"/>
      <c r="K494" s="2"/>
    </row>
    <row r="495" spans="1:11" ht="15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</row>
    <row r="496" spans="1:11" ht="15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</row>
    <row r="497" spans="1:11" ht="15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</row>
    <row r="498" spans="1:11" ht="15" x14ac:dyDescent="0.25">
      <c r="A498" s="2"/>
      <c r="B498" s="2"/>
      <c r="C498" s="2"/>
      <c r="F498" s="2"/>
      <c r="G498" s="2"/>
      <c r="H498" s="20">
        <f>(H485*COS(F19*3.1416/180))/(H334*H427*H491)*(F9/(F9+1))</f>
        <v>265.38892229906764</v>
      </c>
      <c r="I498" s="2"/>
    </row>
    <row r="499" spans="1:11" ht="15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</row>
    <row r="500" spans="1:11" ht="15" x14ac:dyDescent="0.25">
      <c r="A500" s="2"/>
      <c r="B500" s="2"/>
      <c r="C500" s="2"/>
      <c r="D500" s="2"/>
      <c r="E500" s="2"/>
      <c r="F500" s="2"/>
      <c r="G500" s="2"/>
      <c r="H500" s="20">
        <f>(H485*COS(F19*3.1416/180))/(H334*H427*H494)*(F9/(F9+1))</f>
        <v>182173.57182297207</v>
      </c>
      <c r="I500" s="2"/>
      <c r="J500" s="2"/>
      <c r="K500" s="2"/>
    </row>
    <row r="501" spans="1:11" ht="15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</row>
    <row r="502" spans="1:11" ht="15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</row>
    <row r="503" spans="1:11" ht="15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</row>
    <row r="504" spans="1:11" ht="15" x14ac:dyDescent="0.25">
      <c r="D504" s="57"/>
      <c r="E504" s="58"/>
      <c r="F504" s="58"/>
      <c r="G504" s="58"/>
      <c r="H504" s="58"/>
      <c r="I504" s="58"/>
      <c r="J504" s="59"/>
      <c r="K504" s="2"/>
    </row>
    <row r="505" spans="1:11" ht="15" x14ac:dyDescent="0.25">
      <c r="D505" s="60" t="s">
        <v>75</v>
      </c>
      <c r="E505" s="2"/>
      <c r="F505" s="2"/>
      <c r="G505" s="2"/>
      <c r="H505" s="2"/>
      <c r="I505" s="2"/>
      <c r="J505" s="61"/>
      <c r="K505" s="2"/>
    </row>
    <row r="506" spans="1:11" ht="15" x14ac:dyDescent="0.25">
      <c r="D506" s="60"/>
      <c r="E506" s="2"/>
      <c r="F506" s="2"/>
      <c r="G506" s="2"/>
      <c r="H506" s="2"/>
      <c r="I506" s="2"/>
      <c r="J506" s="61"/>
      <c r="K506" s="2"/>
    </row>
    <row r="507" spans="1:11" ht="15" x14ac:dyDescent="0.25">
      <c r="D507" s="60"/>
      <c r="E507" s="2" t="s">
        <v>76</v>
      </c>
      <c r="F507" s="2"/>
      <c r="G507" s="2"/>
      <c r="H507" s="2"/>
      <c r="I507" s="2"/>
      <c r="J507" s="61"/>
      <c r="K507" s="27">
        <f>IF(F85=1,2.5,1)</f>
        <v>1</v>
      </c>
    </row>
    <row r="508" spans="1:11" ht="15" x14ac:dyDescent="0.25">
      <c r="D508" s="60"/>
      <c r="E508" s="2"/>
      <c r="F508" s="2"/>
      <c r="G508" s="2"/>
      <c r="H508" s="2"/>
      <c r="I508" s="2"/>
      <c r="J508" s="61"/>
      <c r="K508" s="2"/>
    </row>
    <row r="509" spans="1:11" ht="15" x14ac:dyDescent="0.25">
      <c r="D509" s="60"/>
      <c r="E509" s="2"/>
      <c r="F509" s="2"/>
      <c r="G509" s="2"/>
      <c r="H509" s="2"/>
      <c r="I509" s="2"/>
      <c r="J509" s="61"/>
      <c r="K509" s="2"/>
    </row>
    <row r="510" spans="1:11" ht="15" x14ac:dyDescent="0.25">
      <c r="D510" s="60"/>
      <c r="E510" s="2" t="s">
        <v>77</v>
      </c>
      <c r="F510" s="2"/>
      <c r="G510" s="2"/>
      <c r="H510" s="2"/>
      <c r="I510" s="2"/>
      <c r="J510" s="61"/>
      <c r="K510" s="2"/>
    </row>
    <row r="511" spans="1:11" ht="15" x14ac:dyDescent="0.25">
      <c r="D511" s="62"/>
      <c r="E511" s="63"/>
      <c r="F511" s="63"/>
      <c r="G511" s="63"/>
      <c r="H511" s="63"/>
      <c r="I511" s="63"/>
      <c r="J511" s="64"/>
      <c r="K511" s="2"/>
    </row>
    <row r="512" spans="1:11" ht="15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</row>
    <row r="513" spans="1:11" ht="15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</row>
    <row r="514" spans="1:11" ht="15.6" x14ac:dyDescent="0.3">
      <c r="A514" s="6" t="s">
        <v>109</v>
      </c>
      <c r="B514" s="2"/>
      <c r="C514" s="2"/>
      <c r="D514" s="2"/>
      <c r="E514" s="2"/>
      <c r="F514" s="2"/>
      <c r="G514" s="2"/>
      <c r="H514" s="2"/>
      <c r="I514" s="2"/>
      <c r="J514" s="2"/>
      <c r="K514" s="2"/>
    </row>
    <row r="515" spans="1:11" ht="15.6" x14ac:dyDescent="0.3">
      <c r="A515" s="6"/>
      <c r="B515" s="2"/>
      <c r="C515" s="2"/>
      <c r="D515" s="2"/>
      <c r="E515" s="2"/>
      <c r="F515" s="2"/>
      <c r="G515" s="2"/>
      <c r="H515" s="2"/>
      <c r="I515" s="2"/>
      <c r="J515" s="2"/>
      <c r="K515" s="2"/>
    </row>
    <row r="516" spans="1:11" ht="15" x14ac:dyDescent="0.25">
      <c r="A516" s="2" t="s">
        <v>107</v>
      </c>
      <c r="B516" s="2"/>
      <c r="C516" s="2"/>
      <c r="D516" s="48">
        <f>MIN(H357,H467)</f>
        <v>0</v>
      </c>
      <c r="E516" s="2" t="s">
        <v>79</v>
      </c>
      <c r="F516" s="2" t="s">
        <v>110</v>
      </c>
      <c r="G516" s="2" t="str">
        <f>IF(MIN(H357,H467)=H357,"por ruptura por flexão","por fadiga por contato no dente")</f>
        <v>por fadiga por contato no dente</v>
      </c>
      <c r="H516" s="2"/>
      <c r="I516" s="2"/>
      <c r="K516" s="2"/>
    </row>
    <row r="517" spans="1:11" ht="15.6" x14ac:dyDescent="0.3">
      <c r="A517" s="6"/>
      <c r="B517" s="2"/>
      <c r="C517" s="2"/>
      <c r="D517" s="2"/>
      <c r="E517" s="2"/>
      <c r="F517" s="2"/>
      <c r="G517" s="2"/>
      <c r="H517" s="2"/>
      <c r="I517" s="2"/>
      <c r="J517" s="2"/>
      <c r="K517" s="2"/>
    </row>
    <row r="518" spans="1:11" ht="15" x14ac:dyDescent="0.25">
      <c r="A518" s="2" t="s">
        <v>108</v>
      </c>
      <c r="B518" s="2"/>
      <c r="C518" s="2"/>
      <c r="D518" s="48">
        <f>MIN(H360,H470)</f>
        <v>541.30586204036604</v>
      </c>
      <c r="E518" s="2" t="s">
        <v>79</v>
      </c>
      <c r="F518" s="2" t="s">
        <v>110</v>
      </c>
      <c r="G518" s="2" t="str">
        <f>IF(MIN(H360,H470)=H359,"por ruptura por flexão","por fadiga por contato no dente")</f>
        <v>por fadiga por contato no dente</v>
      </c>
      <c r="H518" s="2"/>
      <c r="I518" s="2"/>
    </row>
    <row r="519" spans="1:11" ht="15.6" x14ac:dyDescent="0.3">
      <c r="A519" s="6"/>
      <c r="B519" s="2"/>
      <c r="C519" s="2"/>
      <c r="D519" s="2"/>
      <c r="E519" s="2"/>
      <c r="F519" s="2"/>
      <c r="G519" s="2"/>
      <c r="H519" s="2"/>
      <c r="I519" s="2"/>
      <c r="J519" s="2"/>
    </row>
    <row r="520" spans="1:11" ht="15" x14ac:dyDescent="0.25">
      <c r="A520" s="2" t="s">
        <v>111</v>
      </c>
      <c r="B520" s="2" t="s">
        <v>117</v>
      </c>
      <c r="C520" s="2"/>
      <c r="D520" s="2"/>
      <c r="E520" s="2"/>
      <c r="F520" s="2"/>
      <c r="G520" s="2"/>
      <c r="H520" s="2"/>
      <c r="I520" s="2"/>
      <c r="J520" s="2"/>
      <c r="K520" s="2"/>
    </row>
    <row r="521" spans="1:11" ht="15.6" x14ac:dyDescent="0.3">
      <c r="A521" s="6"/>
      <c r="B521" s="2"/>
      <c r="C521" s="2"/>
      <c r="D521" s="2"/>
      <c r="E521" s="2"/>
      <c r="F521" s="2"/>
      <c r="G521" s="2"/>
      <c r="H521" s="2"/>
      <c r="I521" s="2"/>
      <c r="J521" s="2"/>
      <c r="K521" s="2"/>
    </row>
    <row r="522" spans="1:11" ht="15.6" x14ac:dyDescent="0.3">
      <c r="A522" s="6"/>
      <c r="B522" s="2"/>
      <c r="C522" s="2"/>
      <c r="D522" s="2"/>
      <c r="E522" s="2"/>
      <c r="F522" s="2"/>
      <c r="G522" s="2"/>
      <c r="H522" s="2"/>
      <c r="I522" s="2"/>
      <c r="J522" s="2"/>
      <c r="K522" s="2"/>
    </row>
    <row r="523" spans="1:11" ht="15" x14ac:dyDescent="0.25">
      <c r="A523" s="2"/>
      <c r="B523" s="2"/>
      <c r="C523" s="2"/>
      <c r="D523" s="2"/>
      <c r="E523" s="2"/>
      <c r="F523" s="2" t="s">
        <v>30</v>
      </c>
      <c r="G523" s="2"/>
      <c r="H523" s="2" t="s">
        <v>30</v>
      </c>
      <c r="I523" s="2" t="s">
        <v>30</v>
      </c>
      <c r="J523" s="2"/>
      <c r="K523" s="2"/>
    </row>
    <row r="526" spans="1:11" x14ac:dyDescent="0.25">
      <c r="F526" s="3" t="s">
        <v>30</v>
      </c>
      <c r="H526" s="29" t="s">
        <v>30</v>
      </c>
      <c r="I526" s="3" t="s">
        <v>30</v>
      </c>
    </row>
    <row r="527" spans="1:11" x14ac:dyDescent="0.25">
      <c r="H527" s="29"/>
    </row>
  </sheetData>
  <sheetProtection sheet="1" objects="1" scenarios="1"/>
  <mergeCells count="11">
    <mergeCell ref="E260:K260"/>
    <mergeCell ref="E402:K402"/>
    <mergeCell ref="F37:I37"/>
    <mergeCell ref="F39:I39"/>
    <mergeCell ref="B1:J1"/>
    <mergeCell ref="D2:H2"/>
    <mergeCell ref="F7:J7"/>
    <mergeCell ref="A365:K365"/>
    <mergeCell ref="A46:D46"/>
    <mergeCell ref="A239:E239"/>
    <mergeCell ref="E257:K257"/>
  </mergeCells>
  <phoneticPr fontId="0" type="noConversion"/>
  <pageMargins left="0.59055118110236227" right="0.37" top="0.78740157480314965" bottom="0.78740157480314965" header="0.51181102362204722" footer="0.51181102362204722"/>
  <pageSetup paperSize="9" scale="69" orientation="portrait" horizontalDpi="300" verticalDpi="300" r:id="rId1"/>
  <headerFooter alignWithMargins="0"/>
  <rowBreaks count="9" manualBreakCount="9">
    <brk id="44" max="16383" man="1"/>
    <brk id="99" max="16383" man="1"/>
    <brk id="145" max="16383" man="1"/>
    <brk id="202" max="16383" man="1"/>
    <brk id="250" max="16383" man="1"/>
    <brk id="318" max="16383" man="1"/>
    <brk id="363" max="16383" man="1"/>
    <brk id="421" max="16383" man="1"/>
    <brk id="473" max="16383" man="1"/>
  </rowBreaks>
  <drawing r:id="rId2"/>
  <legacyDrawing r:id="rId3"/>
  <oleObjects>
    <mc:AlternateContent xmlns:mc="http://schemas.openxmlformats.org/markup-compatibility/2006">
      <mc:Choice Requires="x14">
        <oleObject progId="Equation.3" shapeId="4097" r:id="rId4">
          <objectPr defaultSize="0" autoPict="0" r:id="rId5">
            <anchor moveWithCells="1">
              <from>
                <xdr:col>3</xdr:col>
                <xdr:colOff>525780</xdr:colOff>
                <xdr:row>7</xdr:row>
                <xdr:rowOff>160020</xdr:rowOff>
              </from>
              <to>
                <xdr:col>4</xdr:col>
                <xdr:colOff>419100</xdr:colOff>
                <xdr:row>9</xdr:row>
                <xdr:rowOff>83820</xdr:rowOff>
              </to>
            </anchor>
          </objectPr>
        </oleObject>
      </mc:Choice>
      <mc:Fallback>
        <oleObject progId="Equation.3" shapeId="4097" r:id="rId4"/>
      </mc:Fallback>
    </mc:AlternateContent>
    <mc:AlternateContent xmlns:mc="http://schemas.openxmlformats.org/markup-compatibility/2006">
      <mc:Choice Requires="x14">
        <oleObject progId="Equation.3" shapeId="4099" r:id="rId6">
          <objectPr defaultSize="0" autoPict="0" r:id="rId7">
            <anchor moveWithCells="1">
              <from>
                <xdr:col>5</xdr:col>
                <xdr:colOff>274320</xdr:colOff>
                <xdr:row>66</xdr:row>
                <xdr:rowOff>76200</xdr:rowOff>
              </from>
              <to>
                <xdr:col>7</xdr:col>
                <xdr:colOff>30480</xdr:colOff>
                <xdr:row>69</xdr:row>
                <xdr:rowOff>7620</xdr:rowOff>
              </to>
            </anchor>
          </objectPr>
        </oleObject>
      </mc:Choice>
      <mc:Fallback>
        <oleObject progId="Equation.3" shapeId="4099" r:id="rId6"/>
      </mc:Fallback>
    </mc:AlternateContent>
    <mc:AlternateContent xmlns:mc="http://schemas.openxmlformats.org/markup-compatibility/2006">
      <mc:Choice Requires="x14">
        <oleObject progId="Equation.3" shapeId="4100" r:id="rId8">
          <objectPr defaultSize="0" autoPict="0" r:id="rId9">
            <anchor moveWithCells="1">
              <from>
                <xdr:col>2</xdr:col>
                <xdr:colOff>228600</xdr:colOff>
                <xdr:row>84</xdr:row>
                <xdr:rowOff>38100</xdr:rowOff>
              </from>
              <to>
                <xdr:col>3</xdr:col>
                <xdr:colOff>403860</xdr:colOff>
                <xdr:row>86</xdr:row>
                <xdr:rowOff>99060</xdr:rowOff>
              </to>
            </anchor>
          </objectPr>
        </oleObject>
      </mc:Choice>
      <mc:Fallback>
        <oleObject progId="Equation.3" shapeId="4100" r:id="rId8"/>
      </mc:Fallback>
    </mc:AlternateContent>
    <mc:AlternateContent xmlns:mc="http://schemas.openxmlformats.org/markup-compatibility/2006">
      <mc:Choice Requires="x14">
        <oleObject progId="Equation.3" shapeId="4101" r:id="rId10">
          <objectPr defaultSize="0" autoPict="0" r:id="rId11">
            <anchor moveWithCells="1">
              <from>
                <xdr:col>2</xdr:col>
                <xdr:colOff>640080</xdr:colOff>
                <xdr:row>89</xdr:row>
                <xdr:rowOff>144780</xdr:rowOff>
              </from>
              <to>
                <xdr:col>4</xdr:col>
                <xdr:colOff>38100</xdr:colOff>
                <xdr:row>91</xdr:row>
                <xdr:rowOff>76200</xdr:rowOff>
              </to>
            </anchor>
          </objectPr>
        </oleObject>
      </mc:Choice>
      <mc:Fallback>
        <oleObject progId="Equation.3" shapeId="4101" r:id="rId10"/>
      </mc:Fallback>
    </mc:AlternateContent>
    <mc:AlternateContent xmlns:mc="http://schemas.openxmlformats.org/markup-compatibility/2006">
      <mc:Choice Requires="x14">
        <oleObject progId="Equation.3" shapeId="4102" r:id="rId12">
          <objectPr defaultSize="0" autoPict="0" r:id="rId13">
            <anchor moveWithCells="1">
              <from>
                <xdr:col>2</xdr:col>
                <xdr:colOff>640080</xdr:colOff>
                <xdr:row>94</xdr:row>
                <xdr:rowOff>121920</xdr:rowOff>
              </from>
              <to>
                <xdr:col>4</xdr:col>
                <xdr:colOff>45720</xdr:colOff>
                <xdr:row>96</xdr:row>
                <xdr:rowOff>7620</xdr:rowOff>
              </to>
            </anchor>
          </objectPr>
        </oleObject>
      </mc:Choice>
      <mc:Fallback>
        <oleObject progId="Equation.3" shapeId="4102" r:id="rId12"/>
      </mc:Fallback>
    </mc:AlternateContent>
    <mc:AlternateContent xmlns:mc="http://schemas.openxmlformats.org/markup-compatibility/2006">
      <mc:Choice Requires="x14">
        <oleObject progId="Equation.3" shapeId="4104" r:id="rId14">
          <objectPr defaultSize="0" autoPict="0" r:id="rId15">
            <anchor moveWithCells="1">
              <from>
                <xdr:col>4</xdr:col>
                <xdr:colOff>22860</xdr:colOff>
                <xdr:row>236</xdr:row>
                <xdr:rowOff>121920</xdr:rowOff>
              </from>
              <to>
                <xdr:col>7</xdr:col>
                <xdr:colOff>129540</xdr:colOff>
                <xdr:row>240</xdr:row>
                <xdr:rowOff>121920</xdr:rowOff>
              </to>
            </anchor>
          </objectPr>
        </oleObject>
      </mc:Choice>
      <mc:Fallback>
        <oleObject progId="Equation.3" shapeId="4104" r:id="rId14"/>
      </mc:Fallback>
    </mc:AlternateContent>
    <mc:AlternateContent xmlns:mc="http://schemas.openxmlformats.org/markup-compatibility/2006">
      <mc:Choice Requires="x14">
        <oleObject progId="Equation.3" shapeId="4105" r:id="rId16">
          <objectPr defaultSize="0" autoPict="0" r:id="rId17">
            <anchor moveWithCells="1">
              <from>
                <xdr:col>5</xdr:col>
                <xdr:colOff>358140</xdr:colOff>
                <xdr:row>244</xdr:row>
                <xdr:rowOff>45720</xdr:rowOff>
              </from>
              <to>
                <xdr:col>7</xdr:col>
                <xdr:colOff>0</xdr:colOff>
                <xdr:row>247</xdr:row>
                <xdr:rowOff>45720</xdr:rowOff>
              </to>
            </anchor>
          </objectPr>
        </oleObject>
      </mc:Choice>
      <mc:Fallback>
        <oleObject progId="Equation.3" shapeId="4105" r:id="rId16"/>
      </mc:Fallback>
    </mc:AlternateContent>
    <mc:AlternateContent xmlns:mc="http://schemas.openxmlformats.org/markup-compatibility/2006">
      <mc:Choice Requires="x14">
        <oleObject progId="Equation.3" shapeId="4107" r:id="rId18">
          <objectPr defaultSize="0" autoPict="0" r:id="rId19">
            <anchor moveWithCells="1">
              <from>
                <xdr:col>5</xdr:col>
                <xdr:colOff>769620</xdr:colOff>
                <xdr:row>83</xdr:row>
                <xdr:rowOff>160020</xdr:rowOff>
              </from>
              <to>
                <xdr:col>6</xdr:col>
                <xdr:colOff>662940</xdr:colOff>
                <xdr:row>85</xdr:row>
                <xdr:rowOff>106680</xdr:rowOff>
              </to>
            </anchor>
          </objectPr>
        </oleObject>
      </mc:Choice>
      <mc:Fallback>
        <oleObject progId="Equation.3" shapeId="4107" r:id="rId18"/>
      </mc:Fallback>
    </mc:AlternateContent>
    <mc:AlternateContent xmlns:mc="http://schemas.openxmlformats.org/markup-compatibility/2006">
      <mc:Choice Requires="x14">
        <oleObject progId="Equation.3" shapeId="4108" r:id="rId20">
          <objectPr defaultSize="0" autoPict="0" r:id="rId21">
            <anchor moveWithCells="1">
              <from>
                <xdr:col>5</xdr:col>
                <xdr:colOff>769620</xdr:colOff>
                <xdr:row>85</xdr:row>
                <xdr:rowOff>121920</xdr:rowOff>
              </from>
              <to>
                <xdr:col>6</xdr:col>
                <xdr:colOff>662940</xdr:colOff>
                <xdr:row>87</xdr:row>
                <xdr:rowOff>83820</xdr:rowOff>
              </to>
            </anchor>
          </objectPr>
        </oleObject>
      </mc:Choice>
      <mc:Fallback>
        <oleObject progId="Equation.3" shapeId="4108" r:id="rId20"/>
      </mc:Fallback>
    </mc:AlternateContent>
    <mc:AlternateContent xmlns:mc="http://schemas.openxmlformats.org/markup-compatibility/2006">
      <mc:Choice Requires="x14">
        <oleObject progId="Equation.3" shapeId="4109" r:id="rId22">
          <objectPr defaultSize="0" autoPict="0" r:id="rId23">
            <anchor moveWithCells="1">
              <from>
                <xdr:col>6</xdr:col>
                <xdr:colOff>0</xdr:colOff>
                <xdr:row>88</xdr:row>
                <xdr:rowOff>167640</xdr:rowOff>
              </from>
              <to>
                <xdr:col>6</xdr:col>
                <xdr:colOff>632460</xdr:colOff>
                <xdr:row>90</xdr:row>
                <xdr:rowOff>76200</xdr:rowOff>
              </to>
            </anchor>
          </objectPr>
        </oleObject>
      </mc:Choice>
      <mc:Fallback>
        <oleObject progId="Equation.3" shapeId="4109" r:id="rId22"/>
      </mc:Fallback>
    </mc:AlternateContent>
    <mc:AlternateContent xmlns:mc="http://schemas.openxmlformats.org/markup-compatibility/2006">
      <mc:Choice Requires="x14">
        <oleObject progId="Equation.3" shapeId="4110" r:id="rId24">
          <objectPr defaultSize="0" autoPict="0" r:id="rId25">
            <anchor moveWithCells="1">
              <from>
                <xdr:col>5</xdr:col>
                <xdr:colOff>807720</xdr:colOff>
                <xdr:row>90</xdr:row>
                <xdr:rowOff>114300</xdr:rowOff>
              </from>
              <to>
                <xdr:col>6</xdr:col>
                <xdr:colOff>655320</xdr:colOff>
                <xdr:row>92</xdr:row>
                <xdr:rowOff>30480</xdr:rowOff>
              </to>
            </anchor>
          </objectPr>
        </oleObject>
      </mc:Choice>
      <mc:Fallback>
        <oleObject progId="Equation.3" shapeId="4110" r:id="rId24"/>
      </mc:Fallback>
    </mc:AlternateContent>
    <mc:AlternateContent xmlns:mc="http://schemas.openxmlformats.org/markup-compatibility/2006">
      <mc:Choice Requires="x14">
        <oleObject progId="Equation.3" shapeId="4111" r:id="rId26">
          <objectPr defaultSize="0" autoPict="0" r:id="rId27">
            <anchor moveWithCells="1">
              <from>
                <xdr:col>5</xdr:col>
                <xdr:colOff>800100</xdr:colOff>
                <xdr:row>93</xdr:row>
                <xdr:rowOff>129540</xdr:rowOff>
              </from>
              <to>
                <xdr:col>6</xdr:col>
                <xdr:colOff>655320</xdr:colOff>
                <xdr:row>95</xdr:row>
                <xdr:rowOff>60960</xdr:rowOff>
              </to>
            </anchor>
          </objectPr>
        </oleObject>
      </mc:Choice>
      <mc:Fallback>
        <oleObject progId="Equation.3" shapeId="4111" r:id="rId26"/>
      </mc:Fallback>
    </mc:AlternateContent>
    <mc:AlternateContent xmlns:mc="http://schemas.openxmlformats.org/markup-compatibility/2006">
      <mc:Choice Requires="x14">
        <oleObject progId="Equation.3" shapeId="4112" r:id="rId28">
          <objectPr defaultSize="0" autoPict="0" r:id="rId29">
            <anchor moveWithCells="1">
              <from>
                <xdr:col>4</xdr:col>
                <xdr:colOff>38100</xdr:colOff>
                <xdr:row>96</xdr:row>
                <xdr:rowOff>160020</xdr:rowOff>
              </from>
              <to>
                <xdr:col>4</xdr:col>
                <xdr:colOff>533400</xdr:colOff>
                <xdr:row>96</xdr:row>
                <xdr:rowOff>160020</xdr:rowOff>
              </to>
            </anchor>
          </objectPr>
        </oleObject>
      </mc:Choice>
      <mc:Fallback>
        <oleObject progId="Equation.3" shapeId="4112" r:id="rId28"/>
      </mc:Fallback>
    </mc:AlternateContent>
    <mc:AlternateContent xmlns:mc="http://schemas.openxmlformats.org/markup-compatibility/2006">
      <mc:Choice Requires="x14">
        <oleObject progId="Equation.3" shapeId="4113" r:id="rId30">
          <objectPr defaultSize="0" autoPict="0" r:id="rId31">
            <anchor moveWithCells="1">
              <from>
                <xdr:col>6</xdr:col>
                <xdr:colOff>251460</xdr:colOff>
                <xdr:row>70</xdr:row>
                <xdr:rowOff>22860</xdr:rowOff>
              </from>
              <to>
                <xdr:col>7</xdr:col>
                <xdr:colOff>45720</xdr:colOff>
                <xdr:row>71</xdr:row>
                <xdr:rowOff>68580</xdr:rowOff>
              </to>
            </anchor>
          </objectPr>
        </oleObject>
      </mc:Choice>
      <mc:Fallback>
        <oleObject progId="Equation.3" shapeId="4113" r:id="rId30"/>
      </mc:Fallback>
    </mc:AlternateContent>
    <mc:AlternateContent xmlns:mc="http://schemas.openxmlformats.org/markup-compatibility/2006">
      <mc:Choice Requires="x14">
        <oleObject progId="Equation.3" shapeId="4114" r:id="rId32">
          <objectPr defaultSize="0" autoPict="0" r:id="rId33">
            <anchor moveWithCells="1">
              <from>
                <xdr:col>6</xdr:col>
                <xdr:colOff>182880</xdr:colOff>
                <xdr:row>64</xdr:row>
                <xdr:rowOff>0</xdr:rowOff>
              </from>
              <to>
                <xdr:col>6</xdr:col>
                <xdr:colOff>541020</xdr:colOff>
                <xdr:row>65</xdr:row>
                <xdr:rowOff>7620</xdr:rowOff>
              </to>
            </anchor>
          </objectPr>
        </oleObject>
      </mc:Choice>
      <mc:Fallback>
        <oleObject progId="Equation.3" shapeId="4114" r:id="rId32"/>
      </mc:Fallback>
    </mc:AlternateContent>
    <mc:AlternateContent xmlns:mc="http://schemas.openxmlformats.org/markup-compatibility/2006">
      <mc:Choice Requires="x14">
        <oleObject progId="Equation.3" shapeId="4117" r:id="rId34">
          <objectPr defaultSize="0" autoPict="0" r:id="rId35">
            <anchor moveWithCells="1">
              <from>
                <xdr:col>2</xdr:col>
                <xdr:colOff>167640</xdr:colOff>
                <xdr:row>61</xdr:row>
                <xdr:rowOff>60960</xdr:rowOff>
              </from>
              <to>
                <xdr:col>3</xdr:col>
                <xdr:colOff>632460</xdr:colOff>
                <xdr:row>63</xdr:row>
                <xdr:rowOff>76200</xdr:rowOff>
              </to>
            </anchor>
          </objectPr>
        </oleObject>
      </mc:Choice>
      <mc:Fallback>
        <oleObject progId="Equation.3" shapeId="4117" r:id="rId34"/>
      </mc:Fallback>
    </mc:AlternateContent>
    <mc:AlternateContent xmlns:mc="http://schemas.openxmlformats.org/markup-compatibility/2006">
      <mc:Choice Requires="x14">
        <oleObject progId="Equation.3" shapeId="4118" r:id="rId36">
          <objectPr defaultSize="0" autoPict="0" r:id="rId37">
            <anchor moveWithCells="1">
              <from>
                <xdr:col>2</xdr:col>
                <xdr:colOff>205740</xdr:colOff>
                <xdr:row>63</xdr:row>
                <xdr:rowOff>160020</xdr:rowOff>
              </from>
              <to>
                <xdr:col>2</xdr:col>
                <xdr:colOff>708660</xdr:colOff>
                <xdr:row>65</xdr:row>
                <xdr:rowOff>68580</xdr:rowOff>
              </to>
            </anchor>
          </objectPr>
        </oleObject>
      </mc:Choice>
      <mc:Fallback>
        <oleObject progId="Equation.3" shapeId="4118" r:id="rId36"/>
      </mc:Fallback>
    </mc:AlternateContent>
    <mc:AlternateContent xmlns:mc="http://schemas.openxmlformats.org/markup-compatibility/2006">
      <mc:Choice Requires="x14">
        <oleObject progId="Equation.3" shapeId="4119" r:id="rId38">
          <objectPr defaultSize="0" autoPict="0" r:id="rId39">
            <anchor moveWithCells="1">
              <from>
                <xdr:col>5</xdr:col>
                <xdr:colOff>312420</xdr:colOff>
                <xdr:row>241</xdr:row>
                <xdr:rowOff>76200</xdr:rowOff>
              </from>
              <to>
                <xdr:col>7</xdr:col>
                <xdr:colOff>7620</xdr:colOff>
                <xdr:row>243</xdr:row>
                <xdr:rowOff>167640</xdr:rowOff>
              </to>
            </anchor>
          </objectPr>
        </oleObject>
      </mc:Choice>
      <mc:Fallback>
        <oleObject progId="Equation.3" shapeId="4119" r:id="rId38"/>
      </mc:Fallback>
    </mc:AlternateContent>
    <mc:AlternateContent xmlns:mc="http://schemas.openxmlformats.org/markup-compatibility/2006">
      <mc:Choice Requires="x14">
        <oleObject progId="Equation.3" shapeId="4120" r:id="rId40">
          <objectPr defaultSize="0" autoPict="0" r:id="rId41">
            <anchor moveWithCells="1">
              <from>
                <xdr:col>0</xdr:col>
                <xdr:colOff>251460</xdr:colOff>
                <xdr:row>262</xdr:row>
                <xdr:rowOff>152400</xdr:rowOff>
              </from>
              <to>
                <xdr:col>1</xdr:col>
                <xdr:colOff>0</xdr:colOff>
                <xdr:row>264</xdr:row>
                <xdr:rowOff>152400</xdr:rowOff>
              </to>
            </anchor>
          </objectPr>
        </oleObject>
      </mc:Choice>
      <mc:Fallback>
        <oleObject progId="Equation.3" shapeId="4120" r:id="rId40"/>
      </mc:Fallback>
    </mc:AlternateContent>
    <mc:AlternateContent xmlns:mc="http://schemas.openxmlformats.org/markup-compatibility/2006">
      <mc:Choice Requires="x14">
        <oleObject progId="Equation.3" shapeId="4121" r:id="rId42">
          <objectPr defaultSize="0" autoPict="0" r:id="rId43">
            <anchor moveWithCells="1">
              <from>
                <xdr:col>0</xdr:col>
                <xdr:colOff>144780</xdr:colOff>
                <xdr:row>267</xdr:row>
                <xdr:rowOff>99060</xdr:rowOff>
              </from>
              <to>
                <xdr:col>0</xdr:col>
                <xdr:colOff>586740</xdr:colOff>
                <xdr:row>269</xdr:row>
                <xdr:rowOff>99060</xdr:rowOff>
              </to>
            </anchor>
          </objectPr>
        </oleObject>
      </mc:Choice>
      <mc:Fallback>
        <oleObject progId="Equation.3" shapeId="4121" r:id="rId42"/>
      </mc:Fallback>
    </mc:AlternateContent>
    <mc:AlternateContent xmlns:mc="http://schemas.openxmlformats.org/markup-compatibility/2006">
      <mc:Choice Requires="x14">
        <oleObject progId="Equation.3" shapeId="4122" r:id="rId44">
          <objectPr defaultSize="0" autoPict="0" r:id="rId45">
            <anchor moveWithCells="1">
              <from>
                <xdr:col>3</xdr:col>
                <xdr:colOff>480060</xdr:colOff>
                <xdr:row>275</xdr:row>
                <xdr:rowOff>68580</xdr:rowOff>
              </from>
              <to>
                <xdr:col>5</xdr:col>
                <xdr:colOff>358140</xdr:colOff>
                <xdr:row>277</xdr:row>
                <xdr:rowOff>160020</xdr:rowOff>
              </to>
            </anchor>
          </objectPr>
        </oleObject>
      </mc:Choice>
      <mc:Fallback>
        <oleObject progId="Equation.3" shapeId="4122" r:id="rId44"/>
      </mc:Fallback>
    </mc:AlternateContent>
    <mc:AlternateContent xmlns:mc="http://schemas.openxmlformats.org/markup-compatibility/2006">
      <mc:Choice Requires="x14">
        <oleObject progId="Equation.3" shapeId="4123" r:id="rId46">
          <objectPr defaultSize="0" autoPict="0" r:id="rId47">
            <anchor moveWithCells="1">
              <from>
                <xdr:col>0</xdr:col>
                <xdr:colOff>198120</xdr:colOff>
                <xdr:row>278</xdr:row>
                <xdr:rowOff>182880</xdr:rowOff>
              </from>
              <to>
                <xdr:col>0</xdr:col>
                <xdr:colOff>518160</xdr:colOff>
                <xdr:row>280</xdr:row>
                <xdr:rowOff>45720</xdr:rowOff>
              </to>
            </anchor>
          </objectPr>
        </oleObject>
      </mc:Choice>
      <mc:Fallback>
        <oleObject progId="Equation.3" shapeId="4123" r:id="rId46"/>
      </mc:Fallback>
    </mc:AlternateContent>
    <mc:AlternateContent xmlns:mc="http://schemas.openxmlformats.org/markup-compatibility/2006">
      <mc:Choice Requires="x14">
        <oleObject progId="Equation.3" shapeId="4124" r:id="rId48">
          <objectPr defaultSize="0" autoPict="0" r:id="rId49">
            <anchor moveWithCells="1">
              <from>
                <xdr:col>2</xdr:col>
                <xdr:colOff>419100</xdr:colOff>
                <xdr:row>50</xdr:row>
                <xdr:rowOff>106680</xdr:rowOff>
              </from>
              <to>
                <xdr:col>4</xdr:col>
                <xdr:colOff>22860</xdr:colOff>
                <xdr:row>52</xdr:row>
                <xdr:rowOff>182880</xdr:rowOff>
              </to>
            </anchor>
          </objectPr>
        </oleObject>
      </mc:Choice>
      <mc:Fallback>
        <oleObject progId="Equation.3" shapeId="4124" r:id="rId48"/>
      </mc:Fallback>
    </mc:AlternateContent>
    <mc:AlternateContent xmlns:mc="http://schemas.openxmlformats.org/markup-compatibility/2006">
      <mc:Choice Requires="x14">
        <oleObject progId="Equation.3" shapeId="4127" r:id="rId50">
          <objectPr defaultSize="0" autoPict="0" r:id="rId51">
            <anchor moveWithCells="1">
              <from>
                <xdr:col>5</xdr:col>
                <xdr:colOff>373380</xdr:colOff>
                <xdr:row>56</xdr:row>
                <xdr:rowOff>68580</xdr:rowOff>
              </from>
              <to>
                <xdr:col>6</xdr:col>
                <xdr:colOff>335280</xdr:colOff>
                <xdr:row>59</xdr:row>
                <xdr:rowOff>38100</xdr:rowOff>
              </to>
            </anchor>
          </objectPr>
        </oleObject>
      </mc:Choice>
      <mc:Fallback>
        <oleObject progId="Equation.3" shapeId="4127" r:id="rId50"/>
      </mc:Fallback>
    </mc:AlternateContent>
    <mc:AlternateContent xmlns:mc="http://schemas.openxmlformats.org/markup-compatibility/2006">
      <mc:Choice Requires="x14">
        <oleObject progId="Equation.3" shapeId="4128" r:id="rId52">
          <objectPr defaultSize="0" autoPict="0" r:id="rId53">
            <anchor moveWithCells="1">
              <from>
                <xdr:col>2</xdr:col>
                <xdr:colOff>228600</xdr:colOff>
                <xdr:row>74</xdr:row>
                <xdr:rowOff>152400</xdr:rowOff>
              </from>
              <to>
                <xdr:col>4</xdr:col>
                <xdr:colOff>76200</xdr:colOff>
                <xdr:row>76</xdr:row>
                <xdr:rowOff>83820</xdr:rowOff>
              </to>
            </anchor>
          </objectPr>
        </oleObject>
      </mc:Choice>
      <mc:Fallback>
        <oleObject progId="Equation.3" shapeId="4128" r:id="rId52"/>
      </mc:Fallback>
    </mc:AlternateContent>
    <mc:AlternateContent xmlns:mc="http://schemas.openxmlformats.org/markup-compatibility/2006">
      <mc:Choice Requires="x14">
        <oleObject progId="Equation.3" shapeId="4129" r:id="rId54">
          <objectPr defaultSize="0" autoPict="0" r:id="rId55">
            <anchor moveWithCells="1">
              <from>
                <xdr:col>6</xdr:col>
                <xdr:colOff>274320</xdr:colOff>
                <xdr:row>75</xdr:row>
                <xdr:rowOff>22860</xdr:rowOff>
              </from>
              <to>
                <xdr:col>7</xdr:col>
                <xdr:colOff>38100</xdr:colOff>
                <xdr:row>76</xdr:row>
                <xdr:rowOff>83820</xdr:rowOff>
              </to>
            </anchor>
          </objectPr>
        </oleObject>
      </mc:Choice>
      <mc:Fallback>
        <oleObject progId="Equation.3" shapeId="4129" r:id="rId54"/>
      </mc:Fallback>
    </mc:AlternateContent>
    <mc:AlternateContent xmlns:mc="http://schemas.openxmlformats.org/markup-compatibility/2006">
      <mc:Choice Requires="x14">
        <oleObject progId="Equation.3" shapeId="4130" r:id="rId56">
          <objectPr defaultSize="0" autoPict="0" r:id="rId57">
            <anchor moveWithCells="1">
              <from>
                <xdr:col>5</xdr:col>
                <xdr:colOff>731520</xdr:colOff>
                <xdr:row>278</xdr:row>
                <xdr:rowOff>190500</xdr:rowOff>
              </from>
              <to>
                <xdr:col>6</xdr:col>
                <xdr:colOff>495300</xdr:colOff>
                <xdr:row>280</xdr:row>
                <xdr:rowOff>76200</xdr:rowOff>
              </to>
            </anchor>
          </objectPr>
        </oleObject>
      </mc:Choice>
      <mc:Fallback>
        <oleObject progId="Equation.3" shapeId="4130" r:id="rId56"/>
      </mc:Fallback>
    </mc:AlternateContent>
    <mc:AlternateContent xmlns:mc="http://schemas.openxmlformats.org/markup-compatibility/2006">
      <mc:Choice Requires="x14">
        <oleObject progId="Equation.3" shapeId="4131" r:id="rId58">
          <objectPr defaultSize="0" autoPict="0" r:id="rId59">
            <anchor moveWithCells="1">
              <from>
                <xdr:col>5</xdr:col>
                <xdr:colOff>746760</xdr:colOff>
                <xdr:row>280</xdr:row>
                <xdr:rowOff>152400</xdr:rowOff>
              </from>
              <to>
                <xdr:col>6</xdr:col>
                <xdr:colOff>495300</xdr:colOff>
                <xdr:row>282</xdr:row>
                <xdr:rowOff>114300</xdr:rowOff>
              </to>
            </anchor>
          </objectPr>
        </oleObject>
      </mc:Choice>
      <mc:Fallback>
        <oleObject progId="Equation.3" shapeId="4131" r:id="rId58"/>
      </mc:Fallback>
    </mc:AlternateContent>
    <mc:AlternateContent xmlns:mc="http://schemas.openxmlformats.org/markup-compatibility/2006">
      <mc:Choice Requires="x14">
        <oleObject progId="Equation.3" shapeId="4132" r:id="rId60">
          <objectPr defaultSize="0" autoPict="0" r:id="rId61">
            <anchor moveWithCells="1">
              <from>
                <xdr:col>0</xdr:col>
                <xdr:colOff>160020</xdr:colOff>
                <xdr:row>283</xdr:row>
                <xdr:rowOff>0</xdr:rowOff>
              </from>
              <to>
                <xdr:col>0</xdr:col>
                <xdr:colOff>518160</xdr:colOff>
                <xdr:row>284</xdr:row>
                <xdr:rowOff>99060</xdr:rowOff>
              </to>
            </anchor>
          </objectPr>
        </oleObject>
      </mc:Choice>
      <mc:Fallback>
        <oleObject progId="Equation.3" shapeId="4132" r:id="rId60"/>
      </mc:Fallback>
    </mc:AlternateContent>
    <mc:AlternateContent xmlns:mc="http://schemas.openxmlformats.org/markup-compatibility/2006">
      <mc:Choice Requires="x14">
        <oleObject progId="Equation.3" shapeId="4133" r:id="rId62">
          <objectPr defaultSize="0" autoPict="0" r:id="rId63">
            <anchor moveWithCells="1">
              <from>
                <xdr:col>2</xdr:col>
                <xdr:colOff>685800</xdr:colOff>
                <xdr:row>69</xdr:row>
                <xdr:rowOff>68580</xdr:rowOff>
              </from>
              <to>
                <xdr:col>5</xdr:col>
                <xdr:colOff>220980</xdr:colOff>
                <xdr:row>71</xdr:row>
                <xdr:rowOff>182880</xdr:rowOff>
              </to>
            </anchor>
          </objectPr>
        </oleObject>
      </mc:Choice>
      <mc:Fallback>
        <oleObject progId="Equation.3" shapeId="4133" r:id="rId62"/>
      </mc:Fallback>
    </mc:AlternateContent>
    <mc:AlternateContent xmlns:mc="http://schemas.openxmlformats.org/markup-compatibility/2006">
      <mc:Choice Requires="x14">
        <oleObject progId="Equation.3" shapeId="4134" r:id="rId64">
          <objectPr defaultSize="0" autoPict="0" r:id="rId65">
            <anchor moveWithCells="1">
              <from>
                <xdr:col>5</xdr:col>
                <xdr:colOff>762000</xdr:colOff>
                <xdr:row>96</xdr:row>
                <xdr:rowOff>0</xdr:rowOff>
              </from>
              <to>
                <xdr:col>6</xdr:col>
                <xdr:colOff>624840</xdr:colOff>
                <xdr:row>97</xdr:row>
                <xdr:rowOff>106680</xdr:rowOff>
              </to>
            </anchor>
          </objectPr>
        </oleObject>
      </mc:Choice>
      <mc:Fallback>
        <oleObject progId="Equation.3" shapeId="4134" r:id="rId64"/>
      </mc:Fallback>
    </mc:AlternateContent>
    <mc:AlternateContent xmlns:mc="http://schemas.openxmlformats.org/markup-compatibility/2006">
      <mc:Choice Requires="x14">
        <oleObject progId="Equation.3" shapeId="4136" r:id="rId66">
          <objectPr defaultSize="0" autoPict="0" r:id="rId67">
            <anchor moveWithCells="1">
              <from>
                <xdr:col>0</xdr:col>
                <xdr:colOff>114300</xdr:colOff>
                <xdr:row>103</xdr:row>
                <xdr:rowOff>30480</xdr:rowOff>
              </from>
              <to>
                <xdr:col>3</xdr:col>
                <xdr:colOff>45720</xdr:colOff>
                <xdr:row>106</xdr:row>
                <xdr:rowOff>0</xdr:rowOff>
              </to>
            </anchor>
          </objectPr>
        </oleObject>
      </mc:Choice>
      <mc:Fallback>
        <oleObject progId="Equation.3" shapeId="4136" r:id="rId66"/>
      </mc:Fallback>
    </mc:AlternateContent>
    <mc:AlternateContent xmlns:mc="http://schemas.openxmlformats.org/markup-compatibility/2006">
      <mc:Choice Requires="x14">
        <oleObject progId="Equation.3" shapeId="4137" r:id="rId68">
          <objectPr defaultSize="0" autoPict="0" r:id="rId69">
            <anchor moveWithCells="1">
              <from>
                <xdr:col>6</xdr:col>
                <xdr:colOff>91440</xdr:colOff>
                <xdr:row>103</xdr:row>
                <xdr:rowOff>190500</xdr:rowOff>
              </from>
              <to>
                <xdr:col>6</xdr:col>
                <xdr:colOff>525780</xdr:colOff>
                <xdr:row>105</xdr:row>
                <xdr:rowOff>0</xdr:rowOff>
              </to>
            </anchor>
          </objectPr>
        </oleObject>
      </mc:Choice>
      <mc:Fallback>
        <oleObject progId="Equation.3" shapeId="4137" r:id="rId68"/>
      </mc:Fallback>
    </mc:AlternateContent>
    <mc:AlternateContent xmlns:mc="http://schemas.openxmlformats.org/markup-compatibility/2006">
      <mc:Choice Requires="x14">
        <oleObject progId="Equation.3" shapeId="4138" r:id="rId70">
          <objectPr defaultSize="0" autoPict="0" r:id="rId71">
            <anchor moveWithCells="1">
              <from>
                <xdr:col>4</xdr:col>
                <xdr:colOff>563880</xdr:colOff>
                <xdr:row>116</xdr:row>
                <xdr:rowOff>76200</xdr:rowOff>
              </from>
              <to>
                <xdr:col>7</xdr:col>
                <xdr:colOff>167640</xdr:colOff>
                <xdr:row>118</xdr:row>
                <xdr:rowOff>152400</xdr:rowOff>
              </to>
            </anchor>
          </objectPr>
        </oleObject>
      </mc:Choice>
      <mc:Fallback>
        <oleObject progId="Equation.3" shapeId="4138" r:id="rId70"/>
      </mc:Fallback>
    </mc:AlternateContent>
    <mc:AlternateContent xmlns:mc="http://schemas.openxmlformats.org/markup-compatibility/2006">
      <mc:Choice Requires="x14">
        <oleObject progId="Equation.3" shapeId="4139" r:id="rId72">
          <objectPr defaultSize="0" autoPict="0" r:id="rId73">
            <anchor moveWithCells="1">
              <from>
                <xdr:col>2</xdr:col>
                <xdr:colOff>571500</xdr:colOff>
                <xdr:row>120</xdr:row>
                <xdr:rowOff>152400</xdr:rowOff>
              </from>
              <to>
                <xdr:col>4</xdr:col>
                <xdr:colOff>274320</xdr:colOff>
                <xdr:row>123</xdr:row>
                <xdr:rowOff>144780</xdr:rowOff>
              </to>
            </anchor>
          </objectPr>
        </oleObject>
      </mc:Choice>
      <mc:Fallback>
        <oleObject progId="Equation.3" shapeId="4139" r:id="rId72"/>
      </mc:Fallback>
    </mc:AlternateContent>
    <mc:AlternateContent xmlns:mc="http://schemas.openxmlformats.org/markup-compatibility/2006">
      <mc:Choice Requires="x14">
        <oleObject progId="Equation.3" shapeId="4140" r:id="rId74">
          <objectPr defaultSize="0" autoPict="0" r:id="rId75">
            <anchor moveWithCells="1">
              <from>
                <xdr:col>6</xdr:col>
                <xdr:colOff>182880</xdr:colOff>
                <xdr:row>120</xdr:row>
                <xdr:rowOff>160020</xdr:rowOff>
              </from>
              <to>
                <xdr:col>7</xdr:col>
                <xdr:colOff>213360</xdr:colOff>
                <xdr:row>122</xdr:row>
                <xdr:rowOff>106680</xdr:rowOff>
              </to>
            </anchor>
          </objectPr>
        </oleObject>
      </mc:Choice>
      <mc:Fallback>
        <oleObject progId="Equation.3" shapeId="4140" r:id="rId74"/>
      </mc:Fallback>
    </mc:AlternateContent>
    <mc:AlternateContent xmlns:mc="http://schemas.openxmlformats.org/markup-compatibility/2006">
      <mc:Choice Requires="x14">
        <oleObject progId="Equation.3" shapeId="4141" r:id="rId76">
          <objectPr defaultSize="0" autoPict="0" r:id="rId77">
            <anchor moveWithCells="1">
              <from>
                <xdr:col>6</xdr:col>
                <xdr:colOff>175260</xdr:colOff>
                <xdr:row>122</xdr:row>
                <xdr:rowOff>160020</xdr:rowOff>
              </from>
              <to>
                <xdr:col>7</xdr:col>
                <xdr:colOff>213360</xdr:colOff>
                <xdr:row>124</xdr:row>
                <xdr:rowOff>106680</xdr:rowOff>
              </to>
            </anchor>
          </objectPr>
        </oleObject>
      </mc:Choice>
      <mc:Fallback>
        <oleObject progId="Equation.3" shapeId="4141" r:id="rId76"/>
      </mc:Fallback>
    </mc:AlternateContent>
    <mc:AlternateContent xmlns:mc="http://schemas.openxmlformats.org/markup-compatibility/2006">
      <mc:Choice Requires="x14">
        <oleObject progId="Equation.3" shapeId="4142" r:id="rId78">
          <objectPr defaultSize="0" autoPict="0" r:id="rId79">
            <anchor moveWithCells="1">
              <from>
                <xdr:col>3</xdr:col>
                <xdr:colOff>441960</xdr:colOff>
                <xdr:row>150</xdr:row>
                <xdr:rowOff>121920</xdr:rowOff>
              </from>
              <to>
                <xdr:col>7</xdr:col>
                <xdr:colOff>289560</xdr:colOff>
                <xdr:row>152</xdr:row>
                <xdr:rowOff>144780</xdr:rowOff>
              </to>
            </anchor>
          </objectPr>
        </oleObject>
      </mc:Choice>
      <mc:Fallback>
        <oleObject progId="Equation.3" shapeId="4142" r:id="rId78"/>
      </mc:Fallback>
    </mc:AlternateContent>
    <mc:AlternateContent xmlns:mc="http://schemas.openxmlformats.org/markup-compatibility/2006">
      <mc:Choice Requires="x14">
        <oleObject progId="Equation.3" shapeId="4143" r:id="rId80">
          <objectPr defaultSize="0" autoPict="0" r:id="rId81">
            <anchor moveWithCells="1">
              <from>
                <xdr:col>1</xdr:col>
                <xdr:colOff>129540</xdr:colOff>
                <xdr:row>157</xdr:row>
                <xdr:rowOff>91440</xdr:rowOff>
              </from>
              <to>
                <xdr:col>4</xdr:col>
                <xdr:colOff>167640</xdr:colOff>
                <xdr:row>159</xdr:row>
                <xdr:rowOff>121920</xdr:rowOff>
              </to>
            </anchor>
          </objectPr>
        </oleObject>
      </mc:Choice>
      <mc:Fallback>
        <oleObject progId="Equation.3" shapeId="4143" r:id="rId80"/>
      </mc:Fallback>
    </mc:AlternateContent>
    <mc:AlternateContent xmlns:mc="http://schemas.openxmlformats.org/markup-compatibility/2006">
      <mc:Choice Requires="x14">
        <oleObject progId="Equation.3" shapeId="4144" r:id="rId82">
          <objectPr defaultSize="0" autoPict="0" r:id="rId83">
            <anchor moveWithCells="1">
              <from>
                <xdr:col>6</xdr:col>
                <xdr:colOff>472440</xdr:colOff>
                <xdr:row>157</xdr:row>
                <xdr:rowOff>121920</xdr:rowOff>
              </from>
              <to>
                <xdr:col>9</xdr:col>
                <xdr:colOff>144780</xdr:colOff>
                <xdr:row>159</xdr:row>
                <xdr:rowOff>129540</xdr:rowOff>
              </to>
            </anchor>
          </objectPr>
        </oleObject>
      </mc:Choice>
      <mc:Fallback>
        <oleObject progId="Equation.3" shapeId="4144" r:id="rId82"/>
      </mc:Fallback>
    </mc:AlternateContent>
    <mc:AlternateContent xmlns:mc="http://schemas.openxmlformats.org/markup-compatibility/2006">
      <mc:Choice Requires="x14">
        <oleObject progId="Equation.3" shapeId="4145" r:id="rId84">
          <objectPr defaultSize="0" autoPict="0" r:id="rId85">
            <anchor moveWithCells="1">
              <from>
                <xdr:col>4</xdr:col>
                <xdr:colOff>563880</xdr:colOff>
                <xdr:row>162</xdr:row>
                <xdr:rowOff>83820</xdr:rowOff>
              </from>
              <to>
                <xdr:col>5</xdr:col>
                <xdr:colOff>274320</xdr:colOff>
                <xdr:row>164</xdr:row>
                <xdr:rowOff>114300</xdr:rowOff>
              </to>
            </anchor>
          </objectPr>
        </oleObject>
      </mc:Choice>
      <mc:Fallback>
        <oleObject progId="Equation.3" shapeId="4145" r:id="rId84"/>
      </mc:Fallback>
    </mc:AlternateContent>
    <mc:AlternateContent xmlns:mc="http://schemas.openxmlformats.org/markup-compatibility/2006">
      <mc:Choice Requires="x14">
        <oleObject progId="Equation.3" shapeId="4146" r:id="rId86">
          <objectPr defaultSize="0" autoPict="0" r:id="rId87">
            <anchor moveWithCells="1">
              <from>
                <xdr:col>4</xdr:col>
                <xdr:colOff>556260</xdr:colOff>
                <xdr:row>170</xdr:row>
                <xdr:rowOff>68580</xdr:rowOff>
              </from>
              <to>
                <xdr:col>7</xdr:col>
                <xdr:colOff>251460</xdr:colOff>
                <xdr:row>172</xdr:row>
                <xdr:rowOff>121920</xdr:rowOff>
              </to>
            </anchor>
          </objectPr>
        </oleObject>
      </mc:Choice>
      <mc:Fallback>
        <oleObject progId="Equation.3" shapeId="4146" r:id="rId86"/>
      </mc:Fallback>
    </mc:AlternateContent>
    <mc:AlternateContent xmlns:mc="http://schemas.openxmlformats.org/markup-compatibility/2006">
      <mc:Choice Requires="x14">
        <oleObject progId="Equation.3" shapeId="4147" r:id="rId88">
          <objectPr defaultSize="0" autoPict="0" r:id="rId89">
            <anchor moveWithCells="1">
              <from>
                <xdr:col>4</xdr:col>
                <xdr:colOff>129540</xdr:colOff>
                <xdr:row>173</xdr:row>
                <xdr:rowOff>114300</xdr:rowOff>
              </from>
              <to>
                <xdr:col>7</xdr:col>
                <xdr:colOff>251460</xdr:colOff>
                <xdr:row>175</xdr:row>
                <xdr:rowOff>99060</xdr:rowOff>
              </to>
            </anchor>
          </objectPr>
        </oleObject>
      </mc:Choice>
      <mc:Fallback>
        <oleObject progId="Equation.3" shapeId="4147" r:id="rId88"/>
      </mc:Fallback>
    </mc:AlternateContent>
    <mc:AlternateContent xmlns:mc="http://schemas.openxmlformats.org/markup-compatibility/2006">
      <mc:Choice Requires="x14">
        <oleObject progId="Equation.3" shapeId="4148" r:id="rId90">
          <objectPr defaultSize="0" autoPict="0" r:id="rId91">
            <anchor moveWithCells="1">
              <from>
                <xdr:col>3</xdr:col>
                <xdr:colOff>320040</xdr:colOff>
                <xdr:row>153</xdr:row>
                <xdr:rowOff>99060</xdr:rowOff>
              </from>
              <to>
                <xdr:col>3</xdr:col>
                <xdr:colOff>655320</xdr:colOff>
                <xdr:row>155</xdr:row>
                <xdr:rowOff>121920</xdr:rowOff>
              </to>
            </anchor>
          </objectPr>
        </oleObject>
      </mc:Choice>
      <mc:Fallback>
        <oleObject progId="Equation.3" shapeId="4148" r:id="rId90"/>
      </mc:Fallback>
    </mc:AlternateContent>
    <mc:AlternateContent xmlns:mc="http://schemas.openxmlformats.org/markup-compatibility/2006">
      <mc:Choice Requires="x14">
        <oleObject progId="Equation.3" shapeId="4149" r:id="rId92">
          <objectPr defaultSize="0" autoPict="0" r:id="rId93">
            <anchor moveWithCells="1">
              <from>
                <xdr:col>3</xdr:col>
                <xdr:colOff>335280</xdr:colOff>
                <xdr:row>176</xdr:row>
                <xdr:rowOff>60960</xdr:rowOff>
              </from>
              <to>
                <xdr:col>3</xdr:col>
                <xdr:colOff>662940</xdr:colOff>
                <xdr:row>178</xdr:row>
                <xdr:rowOff>83820</xdr:rowOff>
              </to>
            </anchor>
          </objectPr>
        </oleObject>
      </mc:Choice>
      <mc:Fallback>
        <oleObject progId="Equation.3" shapeId="4149" r:id="rId92"/>
      </mc:Fallback>
    </mc:AlternateContent>
    <mc:AlternateContent xmlns:mc="http://schemas.openxmlformats.org/markup-compatibility/2006">
      <mc:Choice Requires="x14">
        <oleObject progId="Equation.3" shapeId="4150" r:id="rId94">
          <objectPr defaultSize="0" autoPict="0" r:id="rId95">
            <anchor moveWithCells="1">
              <from>
                <xdr:col>5</xdr:col>
                <xdr:colOff>342900</xdr:colOff>
                <xdr:row>180</xdr:row>
                <xdr:rowOff>114300</xdr:rowOff>
              </from>
              <to>
                <xdr:col>7</xdr:col>
                <xdr:colOff>388620</xdr:colOff>
                <xdr:row>182</xdr:row>
                <xdr:rowOff>114300</xdr:rowOff>
              </to>
            </anchor>
          </objectPr>
        </oleObject>
      </mc:Choice>
      <mc:Fallback>
        <oleObject progId="Equation.3" shapeId="4150" r:id="rId94"/>
      </mc:Fallback>
    </mc:AlternateContent>
    <mc:AlternateContent xmlns:mc="http://schemas.openxmlformats.org/markup-compatibility/2006">
      <mc:Choice Requires="x14">
        <oleObject progId="Equation.3" shapeId="4152" r:id="rId96">
          <objectPr defaultSize="0" autoPict="0" r:id="rId97">
            <anchor moveWithCells="1">
              <from>
                <xdr:col>2</xdr:col>
                <xdr:colOff>76200</xdr:colOff>
                <xdr:row>189</xdr:row>
                <xdr:rowOff>99060</xdr:rowOff>
              </from>
              <to>
                <xdr:col>5</xdr:col>
                <xdr:colOff>472440</xdr:colOff>
                <xdr:row>192</xdr:row>
                <xdr:rowOff>7620</xdr:rowOff>
              </to>
            </anchor>
          </objectPr>
        </oleObject>
      </mc:Choice>
      <mc:Fallback>
        <oleObject progId="Equation.3" shapeId="4152" r:id="rId96"/>
      </mc:Fallback>
    </mc:AlternateContent>
    <mc:AlternateContent xmlns:mc="http://schemas.openxmlformats.org/markup-compatibility/2006">
      <mc:Choice Requires="x14">
        <oleObject progId="Equation.3" shapeId="4153" r:id="rId98">
          <objectPr defaultSize="0" autoPict="0" r:id="rId99">
            <anchor moveWithCells="1">
              <from>
                <xdr:col>0</xdr:col>
                <xdr:colOff>213360</xdr:colOff>
                <xdr:row>206</xdr:row>
                <xdr:rowOff>45720</xdr:rowOff>
              </from>
              <to>
                <xdr:col>4</xdr:col>
                <xdr:colOff>0</xdr:colOff>
                <xdr:row>209</xdr:row>
                <xdr:rowOff>114300</xdr:rowOff>
              </to>
            </anchor>
          </objectPr>
        </oleObject>
      </mc:Choice>
      <mc:Fallback>
        <oleObject progId="Equation.3" shapeId="4153" r:id="rId98"/>
      </mc:Fallback>
    </mc:AlternateContent>
    <mc:AlternateContent xmlns:mc="http://schemas.openxmlformats.org/markup-compatibility/2006">
      <mc:Choice Requires="x14">
        <oleObject progId="Equation.3" shapeId="4154" r:id="rId100">
          <objectPr defaultSize="0" autoPict="0" r:id="rId101">
            <anchor moveWithCells="1">
              <from>
                <xdr:col>6</xdr:col>
                <xdr:colOff>419100</xdr:colOff>
                <xdr:row>205</xdr:row>
                <xdr:rowOff>76200</xdr:rowOff>
              </from>
              <to>
                <xdr:col>7</xdr:col>
                <xdr:colOff>114300</xdr:colOff>
                <xdr:row>207</xdr:row>
                <xdr:rowOff>114300</xdr:rowOff>
              </to>
            </anchor>
          </objectPr>
        </oleObject>
      </mc:Choice>
      <mc:Fallback>
        <oleObject progId="Equation.3" shapeId="4154" r:id="rId100"/>
      </mc:Fallback>
    </mc:AlternateContent>
    <mc:AlternateContent xmlns:mc="http://schemas.openxmlformats.org/markup-compatibility/2006">
      <mc:Choice Requires="x14">
        <oleObject progId="Equation.3" shapeId="4155" r:id="rId102">
          <objectPr defaultSize="0" autoPict="0" r:id="rId103">
            <anchor moveWithCells="1">
              <from>
                <xdr:col>6</xdr:col>
                <xdr:colOff>411480</xdr:colOff>
                <xdr:row>207</xdr:row>
                <xdr:rowOff>45720</xdr:rowOff>
              </from>
              <to>
                <xdr:col>7</xdr:col>
                <xdr:colOff>99060</xdr:colOff>
                <xdr:row>209</xdr:row>
                <xdr:rowOff>76200</xdr:rowOff>
              </to>
            </anchor>
          </objectPr>
        </oleObject>
      </mc:Choice>
      <mc:Fallback>
        <oleObject progId="Equation.3" shapeId="4155" r:id="rId102"/>
      </mc:Fallback>
    </mc:AlternateContent>
    <mc:AlternateContent xmlns:mc="http://schemas.openxmlformats.org/markup-compatibility/2006">
      <mc:Choice Requires="x14">
        <oleObject progId="Equation.3" shapeId="4156" r:id="rId104">
          <objectPr defaultSize="0" autoPict="0" r:id="rId105">
            <anchor moveWithCells="1">
              <from>
                <xdr:col>5</xdr:col>
                <xdr:colOff>731520</xdr:colOff>
                <xdr:row>209</xdr:row>
                <xdr:rowOff>99060</xdr:rowOff>
              </from>
              <to>
                <xdr:col>7</xdr:col>
                <xdr:colOff>38100</xdr:colOff>
                <xdr:row>211</xdr:row>
                <xdr:rowOff>160020</xdr:rowOff>
              </to>
            </anchor>
          </objectPr>
        </oleObject>
      </mc:Choice>
      <mc:Fallback>
        <oleObject progId="Equation.3" shapeId="4156" r:id="rId104"/>
      </mc:Fallback>
    </mc:AlternateContent>
    <mc:AlternateContent xmlns:mc="http://schemas.openxmlformats.org/markup-compatibility/2006">
      <mc:Choice Requires="x14">
        <oleObject progId="Equation.3" shapeId="4157" r:id="rId106">
          <objectPr defaultSize="0" autoPict="0" r:id="rId107">
            <anchor moveWithCells="1">
              <from>
                <xdr:col>1</xdr:col>
                <xdr:colOff>30480</xdr:colOff>
                <xdr:row>213</xdr:row>
                <xdr:rowOff>60960</xdr:rowOff>
              </from>
              <to>
                <xdr:col>3</xdr:col>
                <xdr:colOff>30480</xdr:colOff>
                <xdr:row>216</xdr:row>
                <xdr:rowOff>129540</xdr:rowOff>
              </to>
            </anchor>
          </objectPr>
        </oleObject>
      </mc:Choice>
      <mc:Fallback>
        <oleObject progId="Equation.3" shapeId="4157" r:id="rId106"/>
      </mc:Fallback>
    </mc:AlternateContent>
    <mc:AlternateContent xmlns:mc="http://schemas.openxmlformats.org/markup-compatibility/2006">
      <mc:Choice Requires="x14">
        <oleObject progId="Equation.3" shapeId="4158" r:id="rId108">
          <objectPr defaultSize="0" autoPict="0" r:id="rId109">
            <anchor moveWithCells="1">
              <from>
                <xdr:col>6</xdr:col>
                <xdr:colOff>144780</xdr:colOff>
                <xdr:row>212</xdr:row>
                <xdr:rowOff>76200</xdr:rowOff>
              </from>
              <to>
                <xdr:col>7</xdr:col>
                <xdr:colOff>7620</xdr:colOff>
                <xdr:row>214</xdr:row>
                <xdr:rowOff>76200</xdr:rowOff>
              </to>
            </anchor>
          </objectPr>
        </oleObject>
      </mc:Choice>
      <mc:Fallback>
        <oleObject progId="Equation.3" shapeId="4158" r:id="rId108"/>
      </mc:Fallback>
    </mc:AlternateContent>
    <mc:AlternateContent xmlns:mc="http://schemas.openxmlformats.org/markup-compatibility/2006">
      <mc:Choice Requires="x14">
        <oleObject progId="Equation.3" shapeId="4159" r:id="rId110">
          <objectPr defaultSize="0" autoPict="0" r:id="rId111">
            <anchor moveWithCells="1">
              <from>
                <xdr:col>6</xdr:col>
                <xdr:colOff>167640</xdr:colOff>
                <xdr:row>214</xdr:row>
                <xdr:rowOff>83820</xdr:rowOff>
              </from>
              <to>
                <xdr:col>7</xdr:col>
                <xdr:colOff>38100</xdr:colOff>
                <xdr:row>216</xdr:row>
                <xdr:rowOff>144780</xdr:rowOff>
              </to>
            </anchor>
          </objectPr>
        </oleObject>
      </mc:Choice>
      <mc:Fallback>
        <oleObject progId="Equation.3" shapeId="4159" r:id="rId110"/>
      </mc:Fallback>
    </mc:AlternateContent>
    <mc:AlternateContent xmlns:mc="http://schemas.openxmlformats.org/markup-compatibility/2006">
      <mc:Choice Requires="x14">
        <oleObject progId="Equation.3" shapeId="4160" r:id="rId112">
          <objectPr defaultSize="0" autoPict="0" r:id="rId113">
            <anchor moveWithCells="1">
              <from>
                <xdr:col>5</xdr:col>
                <xdr:colOff>243840</xdr:colOff>
                <xdr:row>217</xdr:row>
                <xdr:rowOff>0</xdr:rowOff>
              </from>
              <to>
                <xdr:col>6</xdr:col>
                <xdr:colOff>678180</xdr:colOff>
                <xdr:row>220</xdr:row>
                <xdr:rowOff>99060</xdr:rowOff>
              </to>
            </anchor>
          </objectPr>
        </oleObject>
      </mc:Choice>
      <mc:Fallback>
        <oleObject progId="Equation.3" shapeId="4160" r:id="rId112"/>
      </mc:Fallback>
    </mc:AlternateContent>
    <mc:AlternateContent xmlns:mc="http://schemas.openxmlformats.org/markup-compatibility/2006">
      <mc:Choice Requires="x14">
        <oleObject progId="Equation.3" shapeId="4161" r:id="rId114">
          <objectPr defaultSize="0" autoPict="0" r:id="rId115">
            <anchor moveWithCells="1">
              <from>
                <xdr:col>5</xdr:col>
                <xdr:colOff>144780</xdr:colOff>
                <xdr:row>230</xdr:row>
                <xdr:rowOff>121920</xdr:rowOff>
              </from>
              <to>
                <xdr:col>6</xdr:col>
                <xdr:colOff>693420</xdr:colOff>
                <xdr:row>234</xdr:row>
                <xdr:rowOff>83820</xdr:rowOff>
              </to>
            </anchor>
          </objectPr>
        </oleObject>
      </mc:Choice>
      <mc:Fallback>
        <oleObject progId="Equation.3" shapeId="4161" r:id="rId114"/>
      </mc:Fallback>
    </mc:AlternateContent>
    <mc:AlternateContent xmlns:mc="http://schemas.openxmlformats.org/markup-compatibility/2006">
      <mc:Choice Requires="x14">
        <oleObject progId="Equation.3" shapeId="4162" r:id="rId116">
          <objectPr defaultSize="0" autoPict="0" r:id="rId117">
            <anchor moveWithCells="1">
              <from>
                <xdr:col>5</xdr:col>
                <xdr:colOff>822960</xdr:colOff>
                <xdr:row>283</xdr:row>
                <xdr:rowOff>114300</xdr:rowOff>
              </from>
              <to>
                <xdr:col>6</xdr:col>
                <xdr:colOff>525780</xdr:colOff>
                <xdr:row>285</xdr:row>
                <xdr:rowOff>106680</xdr:rowOff>
              </to>
            </anchor>
          </objectPr>
        </oleObject>
      </mc:Choice>
      <mc:Fallback>
        <oleObject progId="Equation.3" shapeId="4162" r:id="rId116"/>
      </mc:Fallback>
    </mc:AlternateContent>
    <mc:AlternateContent xmlns:mc="http://schemas.openxmlformats.org/markup-compatibility/2006">
      <mc:Choice Requires="x14">
        <oleObject progId="Equation.3" shapeId="4163" r:id="rId118">
          <objectPr defaultSize="0" autoPict="0" r:id="rId119">
            <anchor moveWithCells="1">
              <from>
                <xdr:col>5</xdr:col>
                <xdr:colOff>792480</xdr:colOff>
                <xdr:row>285</xdr:row>
                <xdr:rowOff>121920</xdr:rowOff>
              </from>
              <to>
                <xdr:col>6</xdr:col>
                <xdr:colOff>518160</xdr:colOff>
                <xdr:row>287</xdr:row>
                <xdr:rowOff>121920</xdr:rowOff>
              </to>
            </anchor>
          </objectPr>
        </oleObject>
      </mc:Choice>
      <mc:Fallback>
        <oleObject progId="Equation.3" shapeId="4163" r:id="rId118"/>
      </mc:Fallback>
    </mc:AlternateContent>
    <mc:AlternateContent xmlns:mc="http://schemas.openxmlformats.org/markup-compatibility/2006">
      <mc:Choice Requires="x14">
        <oleObject progId="Equation.3" shapeId="4164" r:id="rId120">
          <objectPr defaultSize="0" autoPict="0" r:id="rId121">
            <anchor moveWithCells="1">
              <from>
                <xdr:col>5</xdr:col>
                <xdr:colOff>586740</xdr:colOff>
                <xdr:row>184</xdr:row>
                <xdr:rowOff>114300</xdr:rowOff>
              </from>
              <to>
                <xdr:col>6</xdr:col>
                <xdr:colOff>236220</xdr:colOff>
                <xdr:row>186</xdr:row>
                <xdr:rowOff>83820</xdr:rowOff>
              </to>
            </anchor>
          </objectPr>
        </oleObject>
      </mc:Choice>
      <mc:Fallback>
        <oleObject progId="Equation.3" shapeId="4164" r:id="rId120"/>
      </mc:Fallback>
    </mc:AlternateContent>
    <mc:AlternateContent xmlns:mc="http://schemas.openxmlformats.org/markup-compatibility/2006">
      <mc:Choice Requires="x14">
        <oleObject progId="Equation.3" shapeId="4165" r:id="rId122">
          <objectPr defaultSize="0" autoPict="0" r:id="rId123">
            <anchor moveWithCells="1">
              <from>
                <xdr:col>2</xdr:col>
                <xdr:colOff>716280</xdr:colOff>
                <xdr:row>194</xdr:row>
                <xdr:rowOff>144780</xdr:rowOff>
              </from>
              <to>
                <xdr:col>4</xdr:col>
                <xdr:colOff>388620</xdr:colOff>
                <xdr:row>197</xdr:row>
                <xdr:rowOff>45720</xdr:rowOff>
              </to>
            </anchor>
          </objectPr>
        </oleObject>
      </mc:Choice>
      <mc:Fallback>
        <oleObject progId="Equation.3" shapeId="4165" r:id="rId122"/>
      </mc:Fallback>
    </mc:AlternateContent>
    <mc:AlternateContent xmlns:mc="http://schemas.openxmlformats.org/markup-compatibility/2006">
      <mc:Choice Requires="x14">
        <oleObject progId="Equation.3" shapeId="4166" r:id="rId124">
          <objectPr defaultSize="0" autoPict="0" r:id="rId125">
            <anchor moveWithCells="1">
              <from>
                <xdr:col>0</xdr:col>
                <xdr:colOff>114300</xdr:colOff>
                <xdr:row>221</xdr:row>
                <xdr:rowOff>99060</xdr:rowOff>
              </from>
              <to>
                <xdr:col>3</xdr:col>
                <xdr:colOff>693420</xdr:colOff>
                <xdr:row>227</xdr:row>
                <xdr:rowOff>114300</xdr:rowOff>
              </to>
            </anchor>
          </objectPr>
        </oleObject>
      </mc:Choice>
      <mc:Fallback>
        <oleObject progId="Equation.3" shapeId="4166" r:id="rId124"/>
      </mc:Fallback>
    </mc:AlternateContent>
    <mc:AlternateContent xmlns:mc="http://schemas.openxmlformats.org/markup-compatibility/2006">
      <mc:Choice Requires="x14">
        <oleObject progId="Equation.3" shapeId="4167" r:id="rId126">
          <objectPr defaultSize="0" autoPict="0" r:id="rId127">
            <anchor moveWithCells="1">
              <from>
                <xdr:col>0</xdr:col>
                <xdr:colOff>160020</xdr:colOff>
                <xdr:row>287</xdr:row>
                <xdr:rowOff>152400</xdr:rowOff>
              </from>
              <to>
                <xdr:col>0</xdr:col>
                <xdr:colOff>533400</xdr:colOff>
                <xdr:row>289</xdr:row>
                <xdr:rowOff>114300</xdr:rowOff>
              </to>
            </anchor>
          </objectPr>
        </oleObject>
      </mc:Choice>
      <mc:Fallback>
        <oleObject progId="Equation.3" shapeId="4167" r:id="rId126"/>
      </mc:Fallback>
    </mc:AlternateContent>
    <mc:AlternateContent xmlns:mc="http://schemas.openxmlformats.org/markup-compatibility/2006">
      <mc:Choice Requires="x14">
        <oleObject progId="Equation.3" shapeId="4168" r:id="rId128">
          <objectPr defaultSize="0" autoPict="0" r:id="rId129">
            <anchor moveWithCells="1">
              <from>
                <xdr:col>1</xdr:col>
                <xdr:colOff>373380</xdr:colOff>
                <xdr:row>289</xdr:row>
                <xdr:rowOff>30480</xdr:rowOff>
              </from>
              <to>
                <xdr:col>2</xdr:col>
                <xdr:colOff>670560</xdr:colOff>
                <xdr:row>291</xdr:row>
                <xdr:rowOff>22860</xdr:rowOff>
              </to>
            </anchor>
          </objectPr>
        </oleObject>
      </mc:Choice>
      <mc:Fallback>
        <oleObject progId="Equation.3" shapeId="4168" r:id="rId128"/>
      </mc:Fallback>
    </mc:AlternateContent>
    <mc:AlternateContent xmlns:mc="http://schemas.openxmlformats.org/markup-compatibility/2006">
      <mc:Choice Requires="x14">
        <oleObject progId="Equation.3" shapeId="4169" r:id="rId130">
          <objectPr defaultSize="0" autoPict="0" r:id="rId131">
            <anchor moveWithCells="1">
              <from>
                <xdr:col>6</xdr:col>
                <xdr:colOff>7620</xdr:colOff>
                <xdr:row>288</xdr:row>
                <xdr:rowOff>152400</xdr:rowOff>
              </from>
              <to>
                <xdr:col>6</xdr:col>
                <xdr:colOff>541020</xdr:colOff>
                <xdr:row>290</xdr:row>
                <xdr:rowOff>114300</xdr:rowOff>
              </to>
            </anchor>
          </objectPr>
        </oleObject>
      </mc:Choice>
      <mc:Fallback>
        <oleObject progId="Equation.3" shapeId="4169" r:id="rId130"/>
      </mc:Fallback>
    </mc:AlternateContent>
    <mc:AlternateContent xmlns:mc="http://schemas.openxmlformats.org/markup-compatibility/2006">
      <mc:Choice Requires="x14">
        <oleObject progId="Equation.3" shapeId="4170" r:id="rId132">
          <objectPr defaultSize="0" autoPict="0" r:id="rId133">
            <anchor moveWithCells="1">
              <from>
                <xdr:col>6</xdr:col>
                <xdr:colOff>7620</xdr:colOff>
                <xdr:row>290</xdr:row>
                <xdr:rowOff>121920</xdr:rowOff>
              </from>
              <to>
                <xdr:col>6</xdr:col>
                <xdr:colOff>541020</xdr:colOff>
                <xdr:row>292</xdr:row>
                <xdr:rowOff>76200</xdr:rowOff>
              </to>
            </anchor>
          </objectPr>
        </oleObject>
      </mc:Choice>
      <mc:Fallback>
        <oleObject progId="Equation.3" shapeId="4170" r:id="rId132"/>
      </mc:Fallback>
    </mc:AlternateContent>
    <mc:AlternateContent xmlns:mc="http://schemas.openxmlformats.org/markup-compatibility/2006">
      <mc:Choice Requires="x14">
        <oleObject progId="Equation.3" shapeId="4171" r:id="rId134">
          <objectPr defaultSize="0" autoPict="0" r:id="rId135">
            <anchor moveWithCells="1">
              <from>
                <xdr:col>5</xdr:col>
                <xdr:colOff>541020</xdr:colOff>
                <xdr:row>294</xdr:row>
                <xdr:rowOff>114300</xdr:rowOff>
              </from>
              <to>
                <xdr:col>7</xdr:col>
                <xdr:colOff>76200</xdr:colOff>
                <xdr:row>297</xdr:row>
                <xdr:rowOff>30480</xdr:rowOff>
              </to>
            </anchor>
          </objectPr>
        </oleObject>
      </mc:Choice>
      <mc:Fallback>
        <oleObject progId="Equation.3" shapeId="4171" r:id="rId134"/>
      </mc:Fallback>
    </mc:AlternateContent>
    <mc:AlternateContent xmlns:mc="http://schemas.openxmlformats.org/markup-compatibility/2006">
      <mc:Choice Requires="x14">
        <oleObject progId="Equation.3" shapeId="4172" r:id="rId136">
          <objectPr defaultSize="0" autoPict="0" r:id="rId137">
            <anchor moveWithCells="1">
              <from>
                <xdr:col>5</xdr:col>
                <xdr:colOff>769620</xdr:colOff>
                <xdr:row>298</xdr:row>
                <xdr:rowOff>160020</xdr:rowOff>
              </from>
              <to>
                <xdr:col>6</xdr:col>
                <xdr:colOff>556260</xdr:colOff>
                <xdr:row>300</xdr:row>
                <xdr:rowOff>45720</xdr:rowOff>
              </to>
            </anchor>
          </objectPr>
        </oleObject>
      </mc:Choice>
      <mc:Fallback>
        <oleObject progId="Equation.3" shapeId="4172" r:id="rId136"/>
      </mc:Fallback>
    </mc:AlternateContent>
    <mc:AlternateContent xmlns:mc="http://schemas.openxmlformats.org/markup-compatibility/2006">
      <mc:Choice Requires="x14">
        <oleObject progId="Equation.3" shapeId="4175" r:id="rId138">
          <objectPr defaultSize="0" autoPict="0" r:id="rId139">
            <anchor moveWithCells="1">
              <from>
                <xdr:col>6</xdr:col>
                <xdr:colOff>38100</xdr:colOff>
                <xdr:row>303</xdr:row>
                <xdr:rowOff>68580</xdr:rowOff>
              </from>
              <to>
                <xdr:col>7</xdr:col>
                <xdr:colOff>30480</xdr:colOff>
                <xdr:row>305</xdr:row>
                <xdr:rowOff>152400</xdr:rowOff>
              </to>
            </anchor>
          </objectPr>
        </oleObject>
      </mc:Choice>
      <mc:Fallback>
        <oleObject progId="Equation.3" shapeId="4175" r:id="rId138"/>
      </mc:Fallback>
    </mc:AlternateContent>
    <mc:AlternateContent xmlns:mc="http://schemas.openxmlformats.org/markup-compatibility/2006">
      <mc:Choice Requires="x14">
        <oleObject progId="Equation.3" shapeId="4176" r:id="rId140">
          <objectPr defaultSize="0" autoPict="0" r:id="rId141">
            <anchor moveWithCells="1">
              <from>
                <xdr:col>5</xdr:col>
                <xdr:colOff>822960</xdr:colOff>
                <xdr:row>307</xdr:row>
                <xdr:rowOff>114300</xdr:rowOff>
              </from>
              <to>
                <xdr:col>6</xdr:col>
                <xdr:colOff>556260</xdr:colOff>
                <xdr:row>309</xdr:row>
                <xdr:rowOff>76200</xdr:rowOff>
              </to>
            </anchor>
          </objectPr>
        </oleObject>
      </mc:Choice>
      <mc:Fallback>
        <oleObject progId="Equation.3" shapeId="4176" r:id="rId140"/>
      </mc:Fallback>
    </mc:AlternateContent>
    <mc:AlternateContent xmlns:mc="http://schemas.openxmlformats.org/markup-compatibility/2006">
      <mc:Choice Requires="x14">
        <oleObject progId="Equation.3" shapeId="4177" r:id="rId142">
          <objectPr defaultSize="0" autoPict="0" r:id="rId143">
            <anchor moveWithCells="1">
              <from>
                <xdr:col>2</xdr:col>
                <xdr:colOff>845820</xdr:colOff>
                <xdr:row>309</xdr:row>
                <xdr:rowOff>152400</xdr:rowOff>
              </from>
              <to>
                <xdr:col>5</xdr:col>
                <xdr:colOff>68580</xdr:colOff>
                <xdr:row>311</xdr:row>
                <xdr:rowOff>38100</xdr:rowOff>
              </to>
            </anchor>
          </objectPr>
        </oleObject>
      </mc:Choice>
      <mc:Fallback>
        <oleObject progId="Equation.3" shapeId="4177" r:id="rId142"/>
      </mc:Fallback>
    </mc:AlternateContent>
    <mc:AlternateContent xmlns:mc="http://schemas.openxmlformats.org/markup-compatibility/2006">
      <mc:Choice Requires="x14">
        <oleObject progId="Equation.3" shapeId="4178" r:id="rId144">
          <objectPr defaultSize="0" autoPict="0" r:id="rId145">
            <anchor moveWithCells="1">
              <from>
                <xdr:col>6</xdr:col>
                <xdr:colOff>198120</xdr:colOff>
                <xdr:row>309</xdr:row>
                <xdr:rowOff>152400</xdr:rowOff>
              </from>
              <to>
                <xdr:col>6</xdr:col>
                <xdr:colOff>594360</xdr:colOff>
                <xdr:row>311</xdr:row>
                <xdr:rowOff>83820</xdr:rowOff>
              </to>
            </anchor>
          </objectPr>
        </oleObject>
      </mc:Choice>
      <mc:Fallback>
        <oleObject progId="Equation.3" shapeId="4178" r:id="rId144"/>
      </mc:Fallback>
    </mc:AlternateContent>
    <mc:AlternateContent xmlns:mc="http://schemas.openxmlformats.org/markup-compatibility/2006">
      <mc:Choice Requires="x14">
        <oleObject progId="Equation.3" shapeId="4179" r:id="rId146">
          <objectPr defaultSize="0" autoPict="0" r:id="rId147">
            <anchor moveWithCells="1">
              <from>
                <xdr:col>3</xdr:col>
                <xdr:colOff>45720</xdr:colOff>
                <xdr:row>312</xdr:row>
                <xdr:rowOff>30480</xdr:rowOff>
              </from>
              <to>
                <xdr:col>5</xdr:col>
                <xdr:colOff>198120</xdr:colOff>
                <xdr:row>315</xdr:row>
                <xdr:rowOff>0</xdr:rowOff>
              </to>
            </anchor>
          </objectPr>
        </oleObject>
      </mc:Choice>
      <mc:Fallback>
        <oleObject progId="Equation.3" shapeId="4179" r:id="rId146"/>
      </mc:Fallback>
    </mc:AlternateContent>
    <mc:AlternateContent xmlns:mc="http://schemas.openxmlformats.org/markup-compatibility/2006">
      <mc:Choice Requires="x14">
        <oleObject progId="Equation.3" shapeId="4180" r:id="rId148">
          <objectPr defaultSize="0" autoPict="0" r:id="rId149">
            <anchor moveWithCells="1">
              <from>
                <xdr:col>6</xdr:col>
                <xdr:colOff>30480</xdr:colOff>
                <xdr:row>312</xdr:row>
                <xdr:rowOff>7620</xdr:rowOff>
              </from>
              <to>
                <xdr:col>8</xdr:col>
                <xdr:colOff>76200</xdr:colOff>
                <xdr:row>314</xdr:row>
                <xdr:rowOff>167640</xdr:rowOff>
              </to>
            </anchor>
          </objectPr>
        </oleObject>
      </mc:Choice>
      <mc:Fallback>
        <oleObject progId="Equation.3" shapeId="4180" r:id="rId148"/>
      </mc:Fallback>
    </mc:AlternateContent>
    <mc:AlternateContent xmlns:mc="http://schemas.openxmlformats.org/markup-compatibility/2006">
      <mc:Choice Requires="x14">
        <oleObject progId="Equation.3" shapeId="4181" r:id="rId150">
          <objectPr defaultSize="0" autoPict="0" r:id="rId151">
            <anchor moveWithCells="1">
              <from>
                <xdr:col>7</xdr:col>
                <xdr:colOff>403860</xdr:colOff>
                <xdr:row>315</xdr:row>
                <xdr:rowOff>144780</xdr:rowOff>
              </from>
              <to>
                <xdr:col>8</xdr:col>
                <xdr:colOff>30480</xdr:colOff>
                <xdr:row>317</xdr:row>
                <xdr:rowOff>68580</xdr:rowOff>
              </to>
            </anchor>
          </objectPr>
        </oleObject>
      </mc:Choice>
      <mc:Fallback>
        <oleObject progId="Equation.3" shapeId="4181" r:id="rId150"/>
      </mc:Fallback>
    </mc:AlternateContent>
    <mc:AlternateContent xmlns:mc="http://schemas.openxmlformats.org/markup-compatibility/2006">
      <mc:Choice Requires="x14">
        <oleObject progId="Equation.3" shapeId="4183" r:id="rId152">
          <objectPr defaultSize="0" autoPict="0" r:id="rId153">
            <anchor moveWithCells="1">
              <from>
                <xdr:col>0</xdr:col>
                <xdr:colOff>312420</xdr:colOff>
                <xdr:row>323</xdr:row>
                <xdr:rowOff>76200</xdr:rowOff>
              </from>
              <to>
                <xdr:col>2</xdr:col>
                <xdr:colOff>320040</xdr:colOff>
                <xdr:row>325</xdr:row>
                <xdr:rowOff>160020</xdr:rowOff>
              </to>
            </anchor>
          </objectPr>
        </oleObject>
      </mc:Choice>
      <mc:Fallback>
        <oleObject progId="Equation.3" shapeId="4183" r:id="rId152"/>
      </mc:Fallback>
    </mc:AlternateContent>
    <mc:AlternateContent xmlns:mc="http://schemas.openxmlformats.org/markup-compatibility/2006">
      <mc:Choice Requires="x14">
        <oleObject progId="Equation.3" shapeId="4184" r:id="rId154">
          <objectPr defaultSize="0" autoPict="0" r:id="rId155">
            <anchor moveWithCells="1">
              <from>
                <xdr:col>9</xdr:col>
                <xdr:colOff>167640</xdr:colOff>
                <xdr:row>320</xdr:row>
                <xdr:rowOff>121920</xdr:rowOff>
              </from>
              <to>
                <xdr:col>9</xdr:col>
                <xdr:colOff>594360</xdr:colOff>
                <xdr:row>322</xdr:row>
                <xdr:rowOff>38100</xdr:rowOff>
              </to>
            </anchor>
          </objectPr>
        </oleObject>
      </mc:Choice>
      <mc:Fallback>
        <oleObject progId="Equation.3" shapeId="4184" r:id="rId154"/>
      </mc:Fallback>
    </mc:AlternateContent>
    <mc:AlternateContent xmlns:mc="http://schemas.openxmlformats.org/markup-compatibility/2006">
      <mc:Choice Requires="x14">
        <oleObject progId="Equation.3" shapeId="4185" r:id="rId156">
          <objectPr defaultSize="0" autoPict="0" r:id="rId157">
            <anchor moveWithCells="1">
              <from>
                <xdr:col>6</xdr:col>
                <xdr:colOff>91440</xdr:colOff>
                <xdr:row>323</xdr:row>
                <xdr:rowOff>121920</xdr:rowOff>
              </from>
              <to>
                <xdr:col>6</xdr:col>
                <xdr:colOff>495300</xdr:colOff>
                <xdr:row>325</xdr:row>
                <xdr:rowOff>45720</xdr:rowOff>
              </to>
            </anchor>
          </objectPr>
        </oleObject>
      </mc:Choice>
      <mc:Fallback>
        <oleObject progId="Equation.3" shapeId="4185" r:id="rId156"/>
      </mc:Fallback>
    </mc:AlternateContent>
    <mc:AlternateContent xmlns:mc="http://schemas.openxmlformats.org/markup-compatibility/2006">
      <mc:Choice Requires="x14">
        <oleObject progId="Equation.3" shapeId="4187" r:id="rId158">
          <objectPr defaultSize="0" autoPict="0" r:id="rId159">
            <anchor moveWithCells="1">
              <from>
                <xdr:col>5</xdr:col>
                <xdr:colOff>807720</xdr:colOff>
                <xdr:row>329</xdr:row>
                <xdr:rowOff>114300</xdr:rowOff>
              </from>
              <to>
                <xdr:col>6</xdr:col>
                <xdr:colOff>510540</xdr:colOff>
                <xdr:row>331</xdr:row>
                <xdr:rowOff>114300</xdr:rowOff>
              </to>
            </anchor>
          </objectPr>
        </oleObject>
      </mc:Choice>
      <mc:Fallback>
        <oleObject progId="Equation.3" shapeId="4187" r:id="rId158"/>
      </mc:Fallback>
    </mc:AlternateContent>
    <mc:AlternateContent xmlns:mc="http://schemas.openxmlformats.org/markup-compatibility/2006">
      <mc:Choice Requires="x14">
        <oleObject progId="Equation.3" shapeId="4189" r:id="rId160">
          <objectPr defaultSize="0" autoPict="0" r:id="rId161">
            <anchor moveWithCells="1">
              <from>
                <xdr:col>3</xdr:col>
                <xdr:colOff>670560</xdr:colOff>
                <xdr:row>332</xdr:row>
                <xdr:rowOff>114300</xdr:rowOff>
              </from>
              <to>
                <xdr:col>6</xdr:col>
                <xdr:colOff>426720</xdr:colOff>
                <xdr:row>334</xdr:row>
                <xdr:rowOff>129540</xdr:rowOff>
              </to>
            </anchor>
          </objectPr>
        </oleObject>
      </mc:Choice>
      <mc:Fallback>
        <oleObject progId="Equation.3" shapeId="4189" r:id="rId160"/>
      </mc:Fallback>
    </mc:AlternateContent>
    <mc:AlternateContent xmlns:mc="http://schemas.openxmlformats.org/markup-compatibility/2006">
      <mc:Choice Requires="x14">
        <oleObject progId="Equation.3" shapeId="4191" r:id="rId162">
          <objectPr defaultSize="0" autoPict="0" r:id="rId163">
            <anchor moveWithCells="1">
              <from>
                <xdr:col>0</xdr:col>
                <xdr:colOff>350520</xdr:colOff>
                <xdr:row>341</xdr:row>
                <xdr:rowOff>0</xdr:rowOff>
              </from>
              <to>
                <xdr:col>2</xdr:col>
                <xdr:colOff>312420</xdr:colOff>
                <xdr:row>344</xdr:row>
                <xdr:rowOff>0</xdr:rowOff>
              </to>
            </anchor>
          </objectPr>
        </oleObject>
      </mc:Choice>
      <mc:Fallback>
        <oleObject progId="Equation.3" shapeId="4191" r:id="rId162"/>
      </mc:Fallback>
    </mc:AlternateContent>
    <mc:AlternateContent xmlns:mc="http://schemas.openxmlformats.org/markup-compatibility/2006">
      <mc:Choice Requires="x14">
        <oleObject progId="Equation.3" shapeId="4192" r:id="rId164">
          <objectPr defaultSize="0" autoPict="0" r:id="rId165">
            <anchor moveWithCells="1">
              <from>
                <xdr:col>4</xdr:col>
                <xdr:colOff>304800</xdr:colOff>
                <xdr:row>341</xdr:row>
                <xdr:rowOff>76200</xdr:rowOff>
              </from>
              <to>
                <xdr:col>5</xdr:col>
                <xdr:colOff>182880</xdr:colOff>
                <xdr:row>343</xdr:row>
                <xdr:rowOff>99060</xdr:rowOff>
              </to>
            </anchor>
          </objectPr>
        </oleObject>
      </mc:Choice>
      <mc:Fallback>
        <oleObject progId="Equation.3" shapeId="4192" r:id="rId164"/>
      </mc:Fallback>
    </mc:AlternateContent>
    <mc:AlternateContent xmlns:mc="http://schemas.openxmlformats.org/markup-compatibility/2006">
      <mc:Choice Requires="x14">
        <oleObject progId="Equation.3" shapeId="4193" r:id="rId166">
          <objectPr defaultSize="0" autoPict="0" r:id="rId167">
            <anchor moveWithCells="1">
              <from>
                <xdr:col>7</xdr:col>
                <xdr:colOff>388620</xdr:colOff>
                <xdr:row>341</xdr:row>
                <xdr:rowOff>76200</xdr:rowOff>
              </from>
              <to>
                <xdr:col>8</xdr:col>
                <xdr:colOff>137160</xdr:colOff>
                <xdr:row>343</xdr:row>
                <xdr:rowOff>99060</xdr:rowOff>
              </to>
            </anchor>
          </objectPr>
        </oleObject>
      </mc:Choice>
      <mc:Fallback>
        <oleObject progId="Equation.3" shapeId="4193" r:id="rId166"/>
      </mc:Fallback>
    </mc:AlternateContent>
    <mc:AlternateContent xmlns:mc="http://schemas.openxmlformats.org/markup-compatibility/2006">
      <mc:Choice Requires="x14">
        <oleObject progId="Equation.3" shapeId="4194" r:id="rId168">
          <objectPr defaultSize="0" autoPict="0" r:id="rId169">
            <anchor moveWithCells="1">
              <from>
                <xdr:col>6</xdr:col>
                <xdr:colOff>342900</xdr:colOff>
                <xdr:row>345</xdr:row>
                <xdr:rowOff>152400</xdr:rowOff>
              </from>
              <to>
                <xdr:col>6</xdr:col>
                <xdr:colOff>655320</xdr:colOff>
                <xdr:row>347</xdr:row>
                <xdr:rowOff>7620</xdr:rowOff>
              </to>
            </anchor>
          </objectPr>
        </oleObject>
      </mc:Choice>
      <mc:Fallback>
        <oleObject progId="Equation.3" shapeId="4194" r:id="rId168"/>
      </mc:Fallback>
    </mc:AlternateContent>
    <mc:AlternateContent xmlns:mc="http://schemas.openxmlformats.org/markup-compatibility/2006">
      <mc:Choice Requires="x14">
        <oleObject progId="Equation.3" shapeId="4195" r:id="rId170">
          <objectPr defaultSize="0" autoPict="0" r:id="rId171">
            <anchor moveWithCells="1">
              <from>
                <xdr:col>7</xdr:col>
                <xdr:colOff>518160</xdr:colOff>
                <xdr:row>347</xdr:row>
                <xdr:rowOff>129540</xdr:rowOff>
              </from>
              <to>
                <xdr:col>9</xdr:col>
                <xdr:colOff>68580</xdr:colOff>
                <xdr:row>349</xdr:row>
                <xdr:rowOff>30480</xdr:rowOff>
              </to>
            </anchor>
          </objectPr>
        </oleObject>
      </mc:Choice>
      <mc:Fallback>
        <oleObject progId="Equation.3" shapeId="4195" r:id="rId170"/>
      </mc:Fallback>
    </mc:AlternateContent>
    <mc:AlternateContent xmlns:mc="http://schemas.openxmlformats.org/markup-compatibility/2006">
      <mc:Choice Requires="x14">
        <oleObject progId="Equation.3" shapeId="4196" r:id="rId172">
          <objectPr defaultSize="0" autoPict="0" r:id="rId173">
            <anchor moveWithCells="1">
              <from>
                <xdr:col>7</xdr:col>
                <xdr:colOff>525780</xdr:colOff>
                <xdr:row>350</xdr:row>
                <xdr:rowOff>129540</xdr:rowOff>
              </from>
              <to>
                <xdr:col>9</xdr:col>
                <xdr:colOff>76200</xdr:colOff>
                <xdr:row>352</xdr:row>
                <xdr:rowOff>30480</xdr:rowOff>
              </to>
            </anchor>
          </objectPr>
        </oleObject>
      </mc:Choice>
      <mc:Fallback>
        <oleObject progId="Equation.3" shapeId="4196" r:id="rId172"/>
      </mc:Fallback>
    </mc:AlternateContent>
    <mc:AlternateContent xmlns:mc="http://schemas.openxmlformats.org/markup-compatibility/2006">
      <mc:Choice Requires="x14">
        <oleObject progId="Equation.3" shapeId="4197" r:id="rId174">
          <objectPr defaultSize="0" autoPict="0" r:id="rId175">
            <anchor moveWithCells="1">
              <from>
                <xdr:col>3</xdr:col>
                <xdr:colOff>358140</xdr:colOff>
                <xdr:row>356</xdr:row>
                <xdr:rowOff>22860</xdr:rowOff>
              </from>
              <to>
                <xdr:col>5</xdr:col>
                <xdr:colOff>167640</xdr:colOff>
                <xdr:row>359</xdr:row>
                <xdr:rowOff>7620</xdr:rowOff>
              </to>
            </anchor>
          </objectPr>
        </oleObject>
      </mc:Choice>
      <mc:Fallback>
        <oleObject progId="Equation.3" shapeId="4197" r:id="rId174"/>
      </mc:Fallback>
    </mc:AlternateContent>
    <mc:AlternateContent xmlns:mc="http://schemas.openxmlformats.org/markup-compatibility/2006">
      <mc:Choice Requires="x14">
        <oleObject progId="Equation.3" shapeId="4198" r:id="rId176">
          <objectPr defaultSize="0" autoPict="0" r:id="rId177">
            <anchor moveWithCells="1">
              <from>
                <xdr:col>6</xdr:col>
                <xdr:colOff>30480</xdr:colOff>
                <xdr:row>356</xdr:row>
                <xdr:rowOff>0</xdr:rowOff>
              </from>
              <to>
                <xdr:col>6</xdr:col>
                <xdr:colOff>579120</xdr:colOff>
                <xdr:row>357</xdr:row>
                <xdr:rowOff>68580</xdr:rowOff>
              </to>
            </anchor>
          </objectPr>
        </oleObject>
      </mc:Choice>
      <mc:Fallback>
        <oleObject progId="Equation.3" shapeId="4198" r:id="rId176"/>
      </mc:Fallback>
    </mc:AlternateContent>
    <mc:AlternateContent xmlns:mc="http://schemas.openxmlformats.org/markup-compatibility/2006">
      <mc:Choice Requires="x14">
        <oleObject progId="Equation.3" shapeId="4199" r:id="rId178">
          <objectPr defaultSize="0" autoPict="0" r:id="rId179">
            <anchor moveWithCells="1">
              <from>
                <xdr:col>6</xdr:col>
                <xdr:colOff>7620</xdr:colOff>
                <xdr:row>358</xdr:row>
                <xdr:rowOff>182880</xdr:rowOff>
              </from>
              <to>
                <xdr:col>6</xdr:col>
                <xdr:colOff>556260</xdr:colOff>
                <xdr:row>360</xdr:row>
                <xdr:rowOff>60960</xdr:rowOff>
              </to>
            </anchor>
          </objectPr>
        </oleObject>
      </mc:Choice>
      <mc:Fallback>
        <oleObject progId="Equation.3" shapeId="4199" r:id="rId178"/>
      </mc:Fallback>
    </mc:AlternateContent>
    <mc:AlternateContent xmlns:mc="http://schemas.openxmlformats.org/markup-compatibility/2006">
      <mc:Choice Requires="x14">
        <oleObject progId="Equation.3" shapeId="4200" r:id="rId180">
          <objectPr defaultSize="0" autoPict="0" r:id="rId181">
            <anchor moveWithCells="1">
              <from>
                <xdr:col>5</xdr:col>
                <xdr:colOff>784860</xdr:colOff>
                <xdr:row>270</xdr:row>
                <xdr:rowOff>106680</xdr:rowOff>
              </from>
              <to>
                <xdr:col>6</xdr:col>
                <xdr:colOff>457200</xdr:colOff>
                <xdr:row>272</xdr:row>
                <xdr:rowOff>152400</xdr:rowOff>
              </to>
            </anchor>
          </objectPr>
        </oleObject>
      </mc:Choice>
      <mc:Fallback>
        <oleObject progId="Equation.3" shapeId="4200" r:id="rId180"/>
      </mc:Fallback>
    </mc:AlternateContent>
    <mc:AlternateContent xmlns:mc="http://schemas.openxmlformats.org/markup-compatibility/2006">
      <mc:Choice Requires="x14">
        <oleObject progId="Equation.3" shapeId="4201" r:id="rId182">
          <objectPr defaultSize="0" autoPict="0" r:id="rId183">
            <anchor moveWithCells="1">
              <from>
                <xdr:col>2</xdr:col>
                <xdr:colOff>548640</xdr:colOff>
                <xdr:row>78</xdr:row>
                <xdr:rowOff>106680</xdr:rowOff>
              </from>
              <to>
                <xdr:col>5</xdr:col>
                <xdr:colOff>106680</xdr:colOff>
                <xdr:row>80</xdr:row>
                <xdr:rowOff>182880</xdr:rowOff>
              </to>
            </anchor>
          </objectPr>
        </oleObject>
      </mc:Choice>
      <mc:Fallback>
        <oleObject progId="Equation.3" shapeId="4201" r:id="rId182"/>
      </mc:Fallback>
    </mc:AlternateContent>
    <mc:AlternateContent xmlns:mc="http://schemas.openxmlformats.org/markup-compatibility/2006">
      <mc:Choice Requires="x14">
        <oleObject progId="Equation.3" shapeId="4202" r:id="rId184">
          <objectPr defaultSize="0" autoPict="0" r:id="rId185">
            <anchor moveWithCells="1">
              <from>
                <xdr:col>0</xdr:col>
                <xdr:colOff>617220</xdr:colOff>
                <xdr:row>272</xdr:row>
                <xdr:rowOff>0</xdr:rowOff>
              </from>
              <to>
                <xdr:col>2</xdr:col>
                <xdr:colOff>541020</xdr:colOff>
                <xdr:row>274</xdr:row>
                <xdr:rowOff>38100</xdr:rowOff>
              </to>
            </anchor>
          </objectPr>
        </oleObject>
      </mc:Choice>
      <mc:Fallback>
        <oleObject progId="Equation.3" shapeId="4202" r:id="rId184"/>
      </mc:Fallback>
    </mc:AlternateContent>
    <mc:AlternateContent xmlns:mc="http://schemas.openxmlformats.org/markup-compatibility/2006">
      <mc:Choice Requires="x14">
        <oleObject progId="Equation.3" shapeId="4204" r:id="rId186">
          <objectPr defaultSize="0" autoPict="0" r:id="rId187">
            <anchor moveWithCells="1">
              <from>
                <xdr:col>5</xdr:col>
                <xdr:colOff>754380</xdr:colOff>
                <xdr:row>264</xdr:row>
                <xdr:rowOff>114300</xdr:rowOff>
              </from>
              <to>
                <xdr:col>6</xdr:col>
                <xdr:colOff>510540</xdr:colOff>
                <xdr:row>266</xdr:row>
                <xdr:rowOff>106680</xdr:rowOff>
              </to>
            </anchor>
          </objectPr>
        </oleObject>
      </mc:Choice>
      <mc:Fallback>
        <oleObject progId="Equation.3" shapeId="4204" r:id="rId186"/>
      </mc:Fallback>
    </mc:AlternateContent>
    <mc:AlternateContent xmlns:mc="http://schemas.openxmlformats.org/markup-compatibility/2006">
      <mc:Choice Requires="x14">
        <oleObject progId="Equation.3" shapeId="4205" r:id="rId188">
          <objectPr defaultSize="0" autoPict="0" r:id="rId189">
            <anchor moveWithCells="1">
              <from>
                <xdr:col>5</xdr:col>
                <xdr:colOff>762000</xdr:colOff>
                <xdr:row>262</xdr:row>
                <xdr:rowOff>76200</xdr:rowOff>
              </from>
              <to>
                <xdr:col>6</xdr:col>
                <xdr:colOff>495300</xdr:colOff>
                <xdr:row>264</xdr:row>
                <xdr:rowOff>114300</xdr:rowOff>
              </to>
            </anchor>
          </objectPr>
        </oleObject>
      </mc:Choice>
      <mc:Fallback>
        <oleObject progId="Equation.3" shapeId="4205" r:id="rId188"/>
      </mc:Fallback>
    </mc:AlternateContent>
    <mc:AlternateContent xmlns:mc="http://schemas.openxmlformats.org/markup-compatibility/2006">
      <mc:Choice Requires="x14">
        <oleObject progId="Equation.3" shapeId="4206" r:id="rId190">
          <objectPr defaultSize="0" autoPict="0" r:id="rId191">
            <anchor moveWithCells="1">
              <from>
                <xdr:col>5</xdr:col>
                <xdr:colOff>784860</xdr:colOff>
                <xdr:row>272</xdr:row>
                <xdr:rowOff>106680</xdr:rowOff>
              </from>
              <to>
                <xdr:col>6</xdr:col>
                <xdr:colOff>457200</xdr:colOff>
                <xdr:row>274</xdr:row>
                <xdr:rowOff>152400</xdr:rowOff>
              </to>
            </anchor>
          </objectPr>
        </oleObject>
      </mc:Choice>
      <mc:Fallback>
        <oleObject progId="Equation.3" shapeId="4206" r:id="rId190"/>
      </mc:Fallback>
    </mc:AlternateContent>
    <mc:AlternateContent xmlns:mc="http://schemas.openxmlformats.org/markup-compatibility/2006">
      <mc:Choice Requires="x14">
        <oleObject progId="Equation.3" shapeId="4207" r:id="rId192">
          <objectPr defaultSize="0" autoPict="0" r:id="rId193">
            <anchor moveWithCells="1">
              <from>
                <xdr:col>5</xdr:col>
                <xdr:colOff>624840</xdr:colOff>
                <xdr:row>186</xdr:row>
                <xdr:rowOff>160020</xdr:rowOff>
              </from>
              <to>
                <xdr:col>6</xdr:col>
                <xdr:colOff>274320</xdr:colOff>
                <xdr:row>188</xdr:row>
                <xdr:rowOff>121920</xdr:rowOff>
              </to>
            </anchor>
          </objectPr>
        </oleObject>
      </mc:Choice>
      <mc:Fallback>
        <oleObject progId="Equation.3" shapeId="4207" r:id="rId192"/>
      </mc:Fallback>
    </mc:AlternateContent>
    <mc:AlternateContent xmlns:mc="http://schemas.openxmlformats.org/markup-compatibility/2006">
      <mc:Choice Requires="x14">
        <oleObject progId="Equation.3" shapeId="4208" r:id="rId194">
          <objectPr defaultSize="0" autoPict="0" r:id="rId195">
            <anchor moveWithCells="1">
              <from>
                <xdr:col>6</xdr:col>
                <xdr:colOff>320040</xdr:colOff>
                <xdr:row>188</xdr:row>
                <xdr:rowOff>121920</xdr:rowOff>
              </from>
              <to>
                <xdr:col>7</xdr:col>
                <xdr:colOff>320040</xdr:colOff>
                <xdr:row>190</xdr:row>
                <xdr:rowOff>167640</xdr:rowOff>
              </to>
            </anchor>
          </objectPr>
        </oleObject>
      </mc:Choice>
      <mc:Fallback>
        <oleObject progId="Equation.3" shapeId="4208" r:id="rId194"/>
      </mc:Fallback>
    </mc:AlternateContent>
    <mc:AlternateContent xmlns:mc="http://schemas.openxmlformats.org/markup-compatibility/2006">
      <mc:Choice Requires="x14">
        <oleObject progId="Equation.3" shapeId="4209" r:id="rId196">
          <objectPr defaultSize="0" autoPict="0" r:id="rId197">
            <anchor moveWithCells="1">
              <from>
                <xdr:col>6</xdr:col>
                <xdr:colOff>320040</xdr:colOff>
                <xdr:row>191</xdr:row>
                <xdr:rowOff>99060</xdr:rowOff>
              </from>
              <to>
                <xdr:col>7</xdr:col>
                <xdr:colOff>312420</xdr:colOff>
                <xdr:row>193</xdr:row>
                <xdr:rowOff>144780</xdr:rowOff>
              </to>
            </anchor>
          </objectPr>
        </oleObject>
      </mc:Choice>
      <mc:Fallback>
        <oleObject progId="Equation.3" shapeId="4209" r:id="rId196"/>
      </mc:Fallback>
    </mc:AlternateContent>
    <mc:AlternateContent xmlns:mc="http://schemas.openxmlformats.org/markup-compatibility/2006">
      <mc:Choice Requires="x14">
        <oleObject progId="Equation.3" shapeId="4210" r:id="rId198">
          <objectPr defaultSize="0" autoPict="0" r:id="rId199">
            <anchor moveWithCells="1">
              <from>
                <xdr:col>4</xdr:col>
                <xdr:colOff>38100</xdr:colOff>
                <xdr:row>164</xdr:row>
                <xdr:rowOff>76200</xdr:rowOff>
              </from>
              <to>
                <xdr:col>7</xdr:col>
                <xdr:colOff>266700</xdr:colOff>
                <xdr:row>166</xdr:row>
                <xdr:rowOff>114300</xdr:rowOff>
              </to>
            </anchor>
          </objectPr>
        </oleObject>
      </mc:Choice>
      <mc:Fallback>
        <oleObject progId="Equation.3" shapeId="4210" r:id="rId198"/>
      </mc:Fallback>
    </mc:AlternateContent>
    <mc:AlternateContent xmlns:mc="http://schemas.openxmlformats.org/markup-compatibility/2006">
      <mc:Choice Requires="x14">
        <oleObject progId="Equation.3" shapeId="4211" r:id="rId200">
          <objectPr defaultSize="0" autoPict="0" r:id="rId201">
            <anchor moveWithCells="1">
              <from>
                <xdr:col>5</xdr:col>
                <xdr:colOff>68580</xdr:colOff>
                <xdr:row>167</xdr:row>
                <xdr:rowOff>30480</xdr:rowOff>
              </from>
              <to>
                <xdr:col>7</xdr:col>
                <xdr:colOff>266700</xdr:colOff>
                <xdr:row>169</xdr:row>
                <xdr:rowOff>76200</xdr:rowOff>
              </to>
            </anchor>
          </objectPr>
        </oleObject>
      </mc:Choice>
      <mc:Fallback>
        <oleObject progId="Equation.3" shapeId="4211" r:id="rId200"/>
      </mc:Fallback>
    </mc:AlternateContent>
    <mc:AlternateContent xmlns:mc="http://schemas.openxmlformats.org/markup-compatibility/2006">
      <mc:Choice Requires="x14">
        <oleObject progId="Equation.3" shapeId="4212" r:id="rId202">
          <objectPr defaultSize="0" autoPict="0" r:id="rId203">
            <anchor moveWithCells="1">
              <from>
                <xdr:col>6</xdr:col>
                <xdr:colOff>487680</xdr:colOff>
                <xdr:row>194</xdr:row>
                <xdr:rowOff>144780</xdr:rowOff>
              </from>
              <to>
                <xdr:col>7</xdr:col>
                <xdr:colOff>289560</xdr:colOff>
                <xdr:row>196</xdr:row>
                <xdr:rowOff>76200</xdr:rowOff>
              </to>
            </anchor>
          </objectPr>
        </oleObject>
      </mc:Choice>
      <mc:Fallback>
        <oleObject progId="Equation.3" shapeId="4212" r:id="rId202"/>
      </mc:Fallback>
    </mc:AlternateContent>
    <mc:AlternateContent xmlns:mc="http://schemas.openxmlformats.org/markup-compatibility/2006">
      <mc:Choice Requires="x14">
        <oleObject progId="Equation.3" shapeId="4213" r:id="rId204">
          <objectPr defaultSize="0" autoPict="0" r:id="rId205">
            <anchor moveWithCells="1">
              <from>
                <xdr:col>6</xdr:col>
                <xdr:colOff>457200</xdr:colOff>
                <xdr:row>196</xdr:row>
                <xdr:rowOff>129540</xdr:rowOff>
              </from>
              <to>
                <xdr:col>7</xdr:col>
                <xdr:colOff>281940</xdr:colOff>
                <xdr:row>198</xdr:row>
                <xdr:rowOff>83820</xdr:rowOff>
              </to>
            </anchor>
          </objectPr>
        </oleObject>
      </mc:Choice>
      <mc:Fallback>
        <oleObject progId="Equation.3" shapeId="4213" r:id="rId204"/>
      </mc:Fallback>
    </mc:AlternateContent>
    <mc:AlternateContent xmlns:mc="http://schemas.openxmlformats.org/markup-compatibility/2006">
      <mc:Choice Requires="x14">
        <oleObject progId="Equation.3" shapeId="4214" r:id="rId206">
          <objectPr defaultSize="0" autoPict="0" r:id="rId207">
            <anchor moveWithCells="1">
              <from>
                <xdr:col>1</xdr:col>
                <xdr:colOff>68580</xdr:colOff>
                <xdr:row>305</xdr:row>
                <xdr:rowOff>182880</xdr:rowOff>
              </from>
              <to>
                <xdr:col>3</xdr:col>
                <xdr:colOff>68580</xdr:colOff>
                <xdr:row>307</xdr:row>
                <xdr:rowOff>76200</xdr:rowOff>
              </to>
            </anchor>
          </objectPr>
        </oleObject>
      </mc:Choice>
      <mc:Fallback>
        <oleObject progId="Equation.3" shapeId="4214" r:id="rId206"/>
      </mc:Fallback>
    </mc:AlternateContent>
    <mc:AlternateContent xmlns:mc="http://schemas.openxmlformats.org/markup-compatibility/2006">
      <mc:Choice Requires="x14">
        <oleObject progId="Equation.3" shapeId="4215" r:id="rId208">
          <objectPr defaultSize="0" autoPict="0" r:id="rId209">
            <anchor moveWithCells="1">
              <from>
                <xdr:col>4</xdr:col>
                <xdr:colOff>205740</xdr:colOff>
                <xdr:row>369</xdr:row>
                <xdr:rowOff>144780</xdr:rowOff>
              </from>
              <to>
                <xdr:col>7</xdr:col>
                <xdr:colOff>22860</xdr:colOff>
                <xdr:row>371</xdr:row>
                <xdr:rowOff>106680</xdr:rowOff>
              </to>
            </anchor>
          </objectPr>
        </oleObject>
      </mc:Choice>
      <mc:Fallback>
        <oleObject progId="Equation.3" shapeId="4215" r:id="rId208"/>
      </mc:Fallback>
    </mc:AlternateContent>
    <mc:AlternateContent xmlns:mc="http://schemas.openxmlformats.org/markup-compatibility/2006">
      <mc:Choice Requires="x14">
        <oleObject progId="Equation.3" shapeId="4216" r:id="rId210">
          <objectPr defaultSize="0" autoPict="0" r:id="rId211">
            <anchor moveWithCells="1">
              <from>
                <xdr:col>0</xdr:col>
                <xdr:colOff>182880</xdr:colOff>
                <xdr:row>374</xdr:row>
                <xdr:rowOff>7620</xdr:rowOff>
              </from>
              <to>
                <xdr:col>0</xdr:col>
                <xdr:colOff>556260</xdr:colOff>
                <xdr:row>375</xdr:row>
                <xdr:rowOff>68580</xdr:rowOff>
              </to>
            </anchor>
          </objectPr>
        </oleObject>
      </mc:Choice>
      <mc:Fallback>
        <oleObject progId="Equation.3" shapeId="4216" r:id="rId210"/>
      </mc:Fallback>
    </mc:AlternateContent>
    <mc:AlternateContent xmlns:mc="http://schemas.openxmlformats.org/markup-compatibility/2006">
      <mc:Choice Requires="x14">
        <oleObject progId="Equation.3" shapeId="4217" r:id="rId212">
          <objectPr defaultSize="0" autoPict="0" r:id="rId213">
            <anchor moveWithCells="1">
              <from>
                <xdr:col>6</xdr:col>
                <xdr:colOff>106680</xdr:colOff>
                <xdr:row>373</xdr:row>
                <xdr:rowOff>152400</xdr:rowOff>
              </from>
              <to>
                <xdr:col>6</xdr:col>
                <xdr:colOff>594360</xdr:colOff>
                <xdr:row>375</xdr:row>
                <xdr:rowOff>38100</xdr:rowOff>
              </to>
            </anchor>
          </objectPr>
        </oleObject>
      </mc:Choice>
      <mc:Fallback>
        <oleObject progId="Equation.3" shapeId="4217" r:id="rId212"/>
      </mc:Fallback>
    </mc:AlternateContent>
    <mc:AlternateContent xmlns:mc="http://schemas.openxmlformats.org/markup-compatibility/2006">
      <mc:Choice Requires="x14">
        <oleObject progId="Equation.3" shapeId="4218" r:id="rId214">
          <objectPr defaultSize="0" autoPict="0" r:id="rId215">
            <anchor moveWithCells="1">
              <from>
                <xdr:col>6</xdr:col>
                <xdr:colOff>68580</xdr:colOff>
                <xdr:row>375</xdr:row>
                <xdr:rowOff>121920</xdr:rowOff>
              </from>
              <to>
                <xdr:col>6</xdr:col>
                <xdr:colOff>579120</xdr:colOff>
                <xdr:row>377</xdr:row>
                <xdr:rowOff>53340</xdr:rowOff>
              </to>
            </anchor>
          </objectPr>
        </oleObject>
      </mc:Choice>
      <mc:Fallback>
        <oleObject progId="Equation.3" shapeId="4218" r:id="rId214"/>
      </mc:Fallback>
    </mc:AlternateContent>
    <mc:AlternateContent xmlns:mc="http://schemas.openxmlformats.org/markup-compatibility/2006">
      <mc:Choice Requires="x14">
        <oleObject progId="Equation.3" shapeId="4219" r:id="rId216">
          <objectPr defaultSize="0" autoPict="0" r:id="rId217">
            <anchor moveWithCells="1">
              <from>
                <xdr:col>0</xdr:col>
                <xdr:colOff>182880</xdr:colOff>
                <xdr:row>378</xdr:row>
                <xdr:rowOff>144780</xdr:rowOff>
              </from>
              <to>
                <xdr:col>0</xdr:col>
                <xdr:colOff>556260</xdr:colOff>
                <xdr:row>380</xdr:row>
                <xdr:rowOff>15240</xdr:rowOff>
              </to>
            </anchor>
          </objectPr>
        </oleObject>
      </mc:Choice>
      <mc:Fallback>
        <oleObject progId="Equation.3" shapeId="4219" r:id="rId216"/>
      </mc:Fallback>
    </mc:AlternateContent>
    <mc:AlternateContent xmlns:mc="http://schemas.openxmlformats.org/markup-compatibility/2006">
      <mc:Choice Requires="x14">
        <oleObject progId="Equation.3" shapeId="4220" r:id="rId218">
          <objectPr defaultSize="0" autoPict="0" r:id="rId219">
            <anchor moveWithCells="1">
              <from>
                <xdr:col>6</xdr:col>
                <xdr:colOff>76200</xdr:colOff>
                <xdr:row>378</xdr:row>
                <xdr:rowOff>121920</xdr:rowOff>
              </from>
              <to>
                <xdr:col>6</xdr:col>
                <xdr:colOff>548640</xdr:colOff>
                <xdr:row>380</xdr:row>
                <xdr:rowOff>76200</xdr:rowOff>
              </to>
            </anchor>
          </objectPr>
        </oleObject>
      </mc:Choice>
      <mc:Fallback>
        <oleObject progId="Equation.3" shapeId="4220" r:id="rId218"/>
      </mc:Fallback>
    </mc:AlternateContent>
    <mc:AlternateContent xmlns:mc="http://schemas.openxmlformats.org/markup-compatibility/2006">
      <mc:Choice Requires="x14">
        <oleObject progId="Equation.3" shapeId="4221" r:id="rId220">
          <objectPr defaultSize="0" autoPict="0" r:id="rId221">
            <anchor moveWithCells="1">
              <from>
                <xdr:col>6</xdr:col>
                <xdr:colOff>68580</xdr:colOff>
                <xdr:row>380</xdr:row>
                <xdr:rowOff>68580</xdr:rowOff>
              </from>
              <to>
                <xdr:col>6</xdr:col>
                <xdr:colOff>525780</xdr:colOff>
                <xdr:row>382</xdr:row>
                <xdr:rowOff>0</xdr:rowOff>
              </to>
            </anchor>
          </objectPr>
        </oleObject>
      </mc:Choice>
      <mc:Fallback>
        <oleObject progId="Equation.3" shapeId="4221" r:id="rId220"/>
      </mc:Fallback>
    </mc:AlternateContent>
    <mc:AlternateContent xmlns:mc="http://schemas.openxmlformats.org/markup-compatibility/2006">
      <mc:Choice Requires="x14">
        <oleObject progId="Equation.3" shapeId="4222" r:id="rId222">
          <objectPr defaultSize="0" autoPict="0" r:id="rId223">
            <anchor moveWithCells="1">
              <from>
                <xdr:col>0</xdr:col>
                <xdr:colOff>182880</xdr:colOff>
                <xdr:row>383</xdr:row>
                <xdr:rowOff>76200</xdr:rowOff>
              </from>
              <to>
                <xdr:col>0</xdr:col>
                <xdr:colOff>556260</xdr:colOff>
                <xdr:row>384</xdr:row>
                <xdr:rowOff>167640</xdr:rowOff>
              </to>
            </anchor>
          </objectPr>
        </oleObject>
      </mc:Choice>
      <mc:Fallback>
        <oleObject progId="Equation.3" shapeId="4222" r:id="rId222"/>
      </mc:Fallback>
    </mc:AlternateContent>
    <mc:AlternateContent xmlns:mc="http://schemas.openxmlformats.org/markup-compatibility/2006">
      <mc:Choice Requires="x14">
        <oleObject progId="Equation.3" shapeId="4223" r:id="rId224">
          <objectPr defaultSize="0" autoPict="0" r:id="rId225">
            <anchor moveWithCells="1">
              <from>
                <xdr:col>5</xdr:col>
                <xdr:colOff>822960</xdr:colOff>
                <xdr:row>385</xdr:row>
                <xdr:rowOff>114300</xdr:rowOff>
              </from>
              <to>
                <xdr:col>6</xdr:col>
                <xdr:colOff>457200</xdr:colOff>
                <xdr:row>387</xdr:row>
                <xdr:rowOff>68580</xdr:rowOff>
              </to>
            </anchor>
          </objectPr>
        </oleObject>
      </mc:Choice>
      <mc:Fallback>
        <oleObject progId="Equation.3" shapeId="4223" r:id="rId224"/>
      </mc:Fallback>
    </mc:AlternateContent>
    <mc:AlternateContent xmlns:mc="http://schemas.openxmlformats.org/markup-compatibility/2006">
      <mc:Choice Requires="x14">
        <oleObject progId="Equation.3" shapeId="4224" r:id="rId226">
          <objectPr defaultSize="0" autoPict="0" r:id="rId227">
            <anchor moveWithCells="1">
              <from>
                <xdr:col>6</xdr:col>
                <xdr:colOff>30480</xdr:colOff>
                <xdr:row>387</xdr:row>
                <xdr:rowOff>121920</xdr:rowOff>
              </from>
              <to>
                <xdr:col>6</xdr:col>
                <xdr:colOff>480060</xdr:colOff>
                <xdr:row>389</xdr:row>
                <xdr:rowOff>45720</xdr:rowOff>
              </to>
            </anchor>
          </objectPr>
        </oleObject>
      </mc:Choice>
      <mc:Fallback>
        <oleObject progId="Equation.3" shapeId="4224" r:id="rId226"/>
      </mc:Fallback>
    </mc:AlternateContent>
    <mc:AlternateContent xmlns:mc="http://schemas.openxmlformats.org/markup-compatibility/2006">
      <mc:Choice Requires="x14">
        <oleObject progId="Equation.3" shapeId="4225" r:id="rId228">
          <objectPr defaultSize="0" autoPict="0" r:id="rId229">
            <anchor moveWithCells="1">
              <from>
                <xdr:col>5</xdr:col>
                <xdr:colOff>792480</xdr:colOff>
                <xdr:row>389</xdr:row>
                <xdr:rowOff>114300</xdr:rowOff>
              </from>
              <to>
                <xdr:col>6</xdr:col>
                <xdr:colOff>426720</xdr:colOff>
                <xdr:row>391</xdr:row>
                <xdr:rowOff>53340</xdr:rowOff>
              </to>
            </anchor>
          </objectPr>
        </oleObject>
      </mc:Choice>
      <mc:Fallback>
        <oleObject progId="Equation.3" shapeId="4225" r:id="rId228"/>
      </mc:Fallback>
    </mc:AlternateContent>
    <mc:AlternateContent xmlns:mc="http://schemas.openxmlformats.org/markup-compatibility/2006">
      <mc:Choice Requires="x14">
        <oleObject progId="Equation.3" shapeId="4226" r:id="rId230">
          <objectPr defaultSize="0" autoPict="0" r:id="rId231">
            <anchor moveWithCells="1">
              <from>
                <xdr:col>5</xdr:col>
                <xdr:colOff>822960</xdr:colOff>
                <xdr:row>391</xdr:row>
                <xdr:rowOff>137160</xdr:rowOff>
              </from>
              <to>
                <xdr:col>6</xdr:col>
                <xdr:colOff>457200</xdr:colOff>
                <xdr:row>393</xdr:row>
                <xdr:rowOff>83820</xdr:rowOff>
              </to>
            </anchor>
          </objectPr>
        </oleObject>
      </mc:Choice>
      <mc:Fallback>
        <oleObject progId="Equation.3" shapeId="4226" r:id="rId230"/>
      </mc:Fallback>
    </mc:AlternateContent>
    <mc:AlternateContent xmlns:mc="http://schemas.openxmlformats.org/markup-compatibility/2006">
      <mc:Choice Requires="x14">
        <oleObject progId="Equation.3" shapeId="4227" r:id="rId232">
          <objectPr defaultSize="0" autoPict="0" r:id="rId233">
            <anchor moveWithCells="1">
              <from>
                <xdr:col>2</xdr:col>
                <xdr:colOff>236220</xdr:colOff>
                <xdr:row>393</xdr:row>
                <xdr:rowOff>114300</xdr:rowOff>
              </from>
              <to>
                <xdr:col>3</xdr:col>
                <xdr:colOff>304800</xdr:colOff>
                <xdr:row>397</xdr:row>
                <xdr:rowOff>38100</xdr:rowOff>
              </to>
            </anchor>
          </objectPr>
        </oleObject>
      </mc:Choice>
      <mc:Fallback>
        <oleObject progId="Equation.3" shapeId="4227" r:id="rId232"/>
      </mc:Fallback>
    </mc:AlternateContent>
    <mc:AlternateContent xmlns:mc="http://schemas.openxmlformats.org/markup-compatibility/2006">
      <mc:Choice Requires="x14">
        <oleObject progId="Equation.3" shapeId="4228" r:id="rId234">
          <objectPr defaultSize="0" autoPict="0" r:id="rId235">
            <anchor moveWithCells="1">
              <from>
                <xdr:col>6</xdr:col>
                <xdr:colOff>0</xdr:colOff>
                <xdr:row>393</xdr:row>
                <xdr:rowOff>106680</xdr:rowOff>
              </from>
              <to>
                <xdr:col>6</xdr:col>
                <xdr:colOff>457200</xdr:colOff>
                <xdr:row>395</xdr:row>
                <xdr:rowOff>68580</xdr:rowOff>
              </to>
            </anchor>
          </objectPr>
        </oleObject>
      </mc:Choice>
      <mc:Fallback>
        <oleObject progId="Equation.3" shapeId="4228" r:id="rId234"/>
      </mc:Fallback>
    </mc:AlternateContent>
    <mc:AlternateContent xmlns:mc="http://schemas.openxmlformats.org/markup-compatibility/2006">
      <mc:Choice Requires="x14">
        <oleObject progId="Equation.3" shapeId="4229" r:id="rId236">
          <objectPr defaultSize="0" autoPict="0" r:id="rId237">
            <anchor moveWithCells="1">
              <from>
                <xdr:col>6</xdr:col>
                <xdr:colOff>0</xdr:colOff>
                <xdr:row>395</xdr:row>
                <xdr:rowOff>114300</xdr:rowOff>
              </from>
              <to>
                <xdr:col>6</xdr:col>
                <xdr:colOff>457200</xdr:colOff>
                <xdr:row>397</xdr:row>
                <xdr:rowOff>83820</xdr:rowOff>
              </to>
            </anchor>
          </objectPr>
        </oleObject>
      </mc:Choice>
      <mc:Fallback>
        <oleObject progId="Equation.3" shapeId="4229" r:id="rId236"/>
      </mc:Fallback>
    </mc:AlternateContent>
    <mc:AlternateContent xmlns:mc="http://schemas.openxmlformats.org/markup-compatibility/2006">
      <mc:Choice Requires="x14">
        <oleObject progId="Equation.3" shapeId="4230" r:id="rId238">
          <objectPr defaultSize="0" autoPict="0" r:id="rId239">
            <anchor moveWithCells="1">
              <from>
                <xdr:col>0</xdr:col>
                <xdr:colOff>129540</xdr:colOff>
                <xdr:row>398</xdr:row>
                <xdr:rowOff>152400</xdr:rowOff>
              </from>
              <to>
                <xdr:col>0</xdr:col>
                <xdr:colOff>495300</xdr:colOff>
                <xdr:row>400</xdr:row>
                <xdr:rowOff>53340</xdr:rowOff>
              </to>
            </anchor>
          </objectPr>
        </oleObject>
      </mc:Choice>
      <mc:Fallback>
        <oleObject progId="Equation.3" shapeId="4230" r:id="rId238"/>
      </mc:Fallback>
    </mc:AlternateContent>
    <mc:AlternateContent xmlns:mc="http://schemas.openxmlformats.org/markup-compatibility/2006">
      <mc:Choice Requires="x14">
        <oleObject progId="Equation.3" shapeId="4232" r:id="rId240">
          <objectPr defaultSize="0" autoPict="0" r:id="rId241">
            <anchor moveWithCells="1">
              <from>
                <xdr:col>5</xdr:col>
                <xdr:colOff>411480</xdr:colOff>
                <xdr:row>405</xdr:row>
                <xdr:rowOff>137160</xdr:rowOff>
              </from>
              <to>
                <xdr:col>6</xdr:col>
                <xdr:colOff>609600</xdr:colOff>
                <xdr:row>407</xdr:row>
                <xdr:rowOff>83820</xdr:rowOff>
              </to>
            </anchor>
          </objectPr>
        </oleObject>
      </mc:Choice>
      <mc:Fallback>
        <oleObject progId="Equation.3" shapeId="4232" r:id="rId240"/>
      </mc:Fallback>
    </mc:AlternateContent>
    <mc:AlternateContent xmlns:mc="http://schemas.openxmlformats.org/markup-compatibility/2006">
      <mc:Choice Requires="x14">
        <oleObject progId="Equation.3" shapeId="4233" r:id="rId242">
          <objectPr defaultSize="0" autoPict="0" r:id="rId243">
            <anchor moveWithCells="1">
              <from>
                <xdr:col>0</xdr:col>
                <xdr:colOff>144780</xdr:colOff>
                <xdr:row>408</xdr:row>
                <xdr:rowOff>160020</xdr:rowOff>
              </from>
              <to>
                <xdr:col>0</xdr:col>
                <xdr:colOff>518160</xdr:colOff>
                <xdr:row>410</xdr:row>
                <xdr:rowOff>68580</xdr:rowOff>
              </to>
            </anchor>
          </objectPr>
        </oleObject>
      </mc:Choice>
      <mc:Fallback>
        <oleObject progId="Equation.3" shapeId="4233" r:id="rId242"/>
      </mc:Fallback>
    </mc:AlternateContent>
    <mc:AlternateContent xmlns:mc="http://schemas.openxmlformats.org/markup-compatibility/2006">
      <mc:Choice Requires="x14">
        <oleObject progId="Equation.3" shapeId="4234" r:id="rId244">
          <objectPr defaultSize="0" autoPict="0" r:id="rId245">
            <anchor moveWithCells="1">
              <from>
                <xdr:col>4</xdr:col>
                <xdr:colOff>403860</xdr:colOff>
                <xdr:row>410</xdr:row>
                <xdr:rowOff>7620</xdr:rowOff>
              </from>
              <to>
                <xdr:col>6</xdr:col>
                <xdr:colOff>701040</xdr:colOff>
                <xdr:row>415</xdr:row>
                <xdr:rowOff>30480</xdr:rowOff>
              </to>
            </anchor>
          </objectPr>
        </oleObject>
      </mc:Choice>
      <mc:Fallback>
        <oleObject progId="Equation.3" shapeId="4234" r:id="rId244"/>
      </mc:Fallback>
    </mc:AlternateContent>
    <mc:AlternateContent xmlns:mc="http://schemas.openxmlformats.org/markup-compatibility/2006">
      <mc:Choice Requires="x14">
        <oleObject progId="Equation.3" shapeId="4235" r:id="rId246">
          <objectPr defaultSize="0" autoPict="0" r:id="rId247">
            <anchor moveWithCells="1">
              <from>
                <xdr:col>0</xdr:col>
                <xdr:colOff>160020</xdr:colOff>
                <xdr:row>422</xdr:row>
                <xdr:rowOff>38100</xdr:rowOff>
              </from>
              <to>
                <xdr:col>0</xdr:col>
                <xdr:colOff>525780</xdr:colOff>
                <xdr:row>424</xdr:row>
                <xdr:rowOff>106680</xdr:rowOff>
              </to>
            </anchor>
          </objectPr>
        </oleObject>
      </mc:Choice>
      <mc:Fallback>
        <oleObject progId="Equation.3" shapeId="4235" r:id="rId246"/>
      </mc:Fallback>
    </mc:AlternateContent>
    <mc:AlternateContent xmlns:mc="http://schemas.openxmlformats.org/markup-compatibility/2006">
      <mc:Choice Requires="x14">
        <oleObject progId="Equation.3" shapeId="4236" r:id="rId248">
          <objectPr defaultSize="0" autoPict="0" r:id="rId249">
            <anchor moveWithCells="1">
              <from>
                <xdr:col>4</xdr:col>
                <xdr:colOff>358140</xdr:colOff>
                <xdr:row>425</xdr:row>
                <xdr:rowOff>30480</xdr:rowOff>
              </from>
              <to>
                <xdr:col>6</xdr:col>
                <xdr:colOff>693420</xdr:colOff>
                <xdr:row>428</xdr:row>
                <xdr:rowOff>30480</xdr:rowOff>
              </to>
            </anchor>
          </objectPr>
        </oleObject>
      </mc:Choice>
      <mc:Fallback>
        <oleObject progId="Equation.3" shapeId="4236" r:id="rId248"/>
      </mc:Fallback>
    </mc:AlternateContent>
    <mc:AlternateContent xmlns:mc="http://schemas.openxmlformats.org/markup-compatibility/2006">
      <mc:Choice Requires="x14">
        <oleObject progId="Equation.3" shapeId="4237" r:id="rId250">
          <objectPr defaultSize="0" autoPict="0" r:id="rId251">
            <anchor moveWithCells="1">
              <from>
                <xdr:col>6</xdr:col>
                <xdr:colOff>342900</xdr:colOff>
                <xdr:row>114</xdr:row>
                <xdr:rowOff>30480</xdr:rowOff>
              </from>
              <to>
                <xdr:col>7</xdr:col>
                <xdr:colOff>129540</xdr:colOff>
                <xdr:row>115</xdr:row>
                <xdr:rowOff>83820</xdr:rowOff>
              </to>
            </anchor>
          </objectPr>
        </oleObject>
      </mc:Choice>
      <mc:Fallback>
        <oleObject progId="Equation.3" shapeId="4237" r:id="rId250"/>
      </mc:Fallback>
    </mc:AlternateContent>
    <mc:AlternateContent xmlns:mc="http://schemas.openxmlformats.org/markup-compatibility/2006">
      <mc:Choice Requires="x14">
        <oleObject progId="Equation.3" shapeId="4238" r:id="rId252">
          <objectPr defaultSize="0" autoPict="0" r:id="rId253">
            <anchor moveWithCells="1">
              <from>
                <xdr:col>2</xdr:col>
                <xdr:colOff>472440</xdr:colOff>
                <xdr:row>111</xdr:row>
                <xdr:rowOff>38100</xdr:rowOff>
              </from>
              <to>
                <xdr:col>4</xdr:col>
                <xdr:colOff>472440</xdr:colOff>
                <xdr:row>113</xdr:row>
                <xdr:rowOff>38100</xdr:rowOff>
              </to>
            </anchor>
          </objectPr>
        </oleObject>
      </mc:Choice>
      <mc:Fallback>
        <oleObject progId="Equation.3" shapeId="4238" r:id="rId252"/>
      </mc:Fallback>
    </mc:AlternateContent>
    <mc:AlternateContent xmlns:mc="http://schemas.openxmlformats.org/markup-compatibility/2006">
      <mc:Choice Requires="x14">
        <oleObject progId="Equation.3" shapeId="4240" r:id="rId254">
          <objectPr defaultSize="0" autoPict="0" r:id="rId255">
            <anchor moveWithCells="1">
              <from>
                <xdr:col>4</xdr:col>
                <xdr:colOff>373380</xdr:colOff>
                <xdr:row>105</xdr:row>
                <xdr:rowOff>167640</xdr:rowOff>
              </from>
              <to>
                <xdr:col>7</xdr:col>
                <xdr:colOff>129540</xdr:colOff>
                <xdr:row>109</xdr:row>
                <xdr:rowOff>129540</xdr:rowOff>
              </to>
            </anchor>
          </objectPr>
        </oleObject>
      </mc:Choice>
      <mc:Fallback>
        <oleObject progId="Equation.3" shapeId="4240" r:id="rId254"/>
      </mc:Fallback>
    </mc:AlternateContent>
    <mc:AlternateContent xmlns:mc="http://schemas.openxmlformats.org/markup-compatibility/2006">
      <mc:Choice Requires="x14">
        <oleObject progId="Equation.3" shapeId="4241" r:id="rId256">
          <objectPr defaultSize="0" autoPict="0" r:id="rId257">
            <anchor moveWithCells="1">
              <from>
                <xdr:col>6</xdr:col>
                <xdr:colOff>320040</xdr:colOff>
                <xdr:row>110</xdr:row>
                <xdr:rowOff>114300</xdr:rowOff>
              </from>
              <to>
                <xdr:col>7</xdr:col>
                <xdr:colOff>144780</xdr:colOff>
                <xdr:row>112</xdr:row>
                <xdr:rowOff>144780</xdr:rowOff>
              </to>
            </anchor>
          </objectPr>
        </oleObject>
      </mc:Choice>
      <mc:Fallback>
        <oleObject progId="Equation.3" shapeId="4241" r:id="rId256"/>
      </mc:Fallback>
    </mc:AlternateContent>
    <mc:AlternateContent xmlns:mc="http://schemas.openxmlformats.org/markup-compatibility/2006">
      <mc:Choice Requires="x14">
        <oleObject progId="Equation.3" shapeId="4242" r:id="rId258">
          <objectPr defaultSize="0" autoPict="0" r:id="rId259">
            <anchor moveWithCells="1">
              <from>
                <xdr:col>0</xdr:col>
                <xdr:colOff>182880</xdr:colOff>
                <xdr:row>428</xdr:row>
                <xdr:rowOff>30480</xdr:rowOff>
              </from>
              <to>
                <xdr:col>0</xdr:col>
                <xdr:colOff>556260</xdr:colOff>
                <xdr:row>430</xdr:row>
                <xdr:rowOff>76200</xdr:rowOff>
              </to>
            </anchor>
          </objectPr>
        </oleObject>
      </mc:Choice>
      <mc:Fallback>
        <oleObject progId="Equation.3" shapeId="4242" r:id="rId258"/>
      </mc:Fallback>
    </mc:AlternateContent>
    <mc:AlternateContent xmlns:mc="http://schemas.openxmlformats.org/markup-compatibility/2006">
      <mc:Choice Requires="x14">
        <oleObject progId="Equation.3" shapeId="4243" r:id="rId260">
          <objectPr defaultSize="0" autoPict="0" r:id="rId261">
            <anchor moveWithCells="1">
              <from>
                <xdr:col>5</xdr:col>
                <xdr:colOff>160020</xdr:colOff>
                <xdr:row>428</xdr:row>
                <xdr:rowOff>182880</xdr:rowOff>
              </from>
              <to>
                <xdr:col>7</xdr:col>
                <xdr:colOff>0</xdr:colOff>
                <xdr:row>432</xdr:row>
                <xdr:rowOff>22860</xdr:rowOff>
              </to>
            </anchor>
          </objectPr>
        </oleObject>
      </mc:Choice>
      <mc:Fallback>
        <oleObject progId="Equation.3" shapeId="4243" r:id="rId260"/>
      </mc:Fallback>
    </mc:AlternateContent>
    <mc:AlternateContent xmlns:mc="http://schemas.openxmlformats.org/markup-compatibility/2006">
      <mc:Choice Requires="x14">
        <oleObject progId="Equation.3" shapeId="4244" r:id="rId262">
          <objectPr defaultSize="0" autoPict="0" r:id="rId263">
            <anchor moveWithCells="1">
              <from>
                <xdr:col>0</xdr:col>
                <xdr:colOff>175260</xdr:colOff>
                <xdr:row>434</xdr:row>
                <xdr:rowOff>83820</xdr:rowOff>
              </from>
              <to>
                <xdr:col>0</xdr:col>
                <xdr:colOff>548640</xdr:colOff>
                <xdr:row>436</xdr:row>
                <xdr:rowOff>167640</xdr:rowOff>
              </to>
            </anchor>
          </objectPr>
        </oleObject>
      </mc:Choice>
      <mc:Fallback>
        <oleObject progId="Equation.3" shapeId="4244" r:id="rId262"/>
      </mc:Fallback>
    </mc:AlternateContent>
    <mc:AlternateContent xmlns:mc="http://schemas.openxmlformats.org/markup-compatibility/2006">
      <mc:Choice Requires="x14">
        <oleObject progId="Equation.3" shapeId="4245" r:id="rId264">
          <objectPr defaultSize="0" autoPict="0" r:id="rId265">
            <anchor moveWithCells="1">
              <from>
                <xdr:col>2</xdr:col>
                <xdr:colOff>342900</xdr:colOff>
                <xdr:row>434</xdr:row>
                <xdr:rowOff>114300</xdr:rowOff>
              </from>
              <to>
                <xdr:col>5</xdr:col>
                <xdr:colOff>480060</xdr:colOff>
                <xdr:row>438</xdr:row>
                <xdr:rowOff>60960</xdr:rowOff>
              </to>
            </anchor>
          </objectPr>
        </oleObject>
      </mc:Choice>
      <mc:Fallback>
        <oleObject progId="Equation.3" shapeId="4245" r:id="rId264"/>
      </mc:Fallback>
    </mc:AlternateContent>
    <mc:AlternateContent xmlns:mc="http://schemas.openxmlformats.org/markup-compatibility/2006">
      <mc:Choice Requires="x14">
        <oleObject progId="Equation.3" shapeId="4246" r:id="rId266">
          <objectPr defaultSize="0" autoPict="0" r:id="rId267">
            <anchor moveWithCells="1">
              <from>
                <xdr:col>6</xdr:col>
                <xdr:colOff>114300</xdr:colOff>
                <xdr:row>221</xdr:row>
                <xdr:rowOff>83820</xdr:rowOff>
              </from>
              <to>
                <xdr:col>7</xdr:col>
                <xdr:colOff>30480</xdr:colOff>
                <xdr:row>223</xdr:row>
                <xdr:rowOff>114300</xdr:rowOff>
              </to>
            </anchor>
          </objectPr>
        </oleObject>
      </mc:Choice>
      <mc:Fallback>
        <oleObject progId="Equation.3" shapeId="4246" r:id="rId266"/>
      </mc:Fallback>
    </mc:AlternateContent>
    <mc:AlternateContent xmlns:mc="http://schemas.openxmlformats.org/markup-compatibility/2006">
      <mc:Choice Requires="x14">
        <oleObject progId="Equation.3" shapeId="4247" r:id="rId268">
          <objectPr defaultSize="0" autoPict="0" r:id="rId269">
            <anchor moveWithCells="1">
              <from>
                <xdr:col>6</xdr:col>
                <xdr:colOff>99060</xdr:colOff>
                <xdr:row>225</xdr:row>
                <xdr:rowOff>99060</xdr:rowOff>
              </from>
              <to>
                <xdr:col>7</xdr:col>
                <xdr:colOff>38100</xdr:colOff>
                <xdr:row>227</xdr:row>
                <xdr:rowOff>144780</xdr:rowOff>
              </to>
            </anchor>
          </objectPr>
        </oleObject>
      </mc:Choice>
      <mc:Fallback>
        <oleObject progId="Equation.3" shapeId="4247" r:id="rId268"/>
      </mc:Fallback>
    </mc:AlternateContent>
    <mc:AlternateContent xmlns:mc="http://schemas.openxmlformats.org/markup-compatibility/2006">
      <mc:Choice Requires="x14">
        <oleObject progId="Equation.3" shapeId="4248" r:id="rId270">
          <objectPr defaultSize="0" autoPict="0" r:id="rId271">
            <anchor moveWithCells="1">
              <from>
                <xdr:col>6</xdr:col>
                <xdr:colOff>106680</xdr:colOff>
                <xdr:row>437</xdr:row>
                <xdr:rowOff>114300</xdr:rowOff>
              </from>
              <to>
                <xdr:col>7</xdr:col>
                <xdr:colOff>0</xdr:colOff>
                <xdr:row>439</xdr:row>
                <xdr:rowOff>106680</xdr:rowOff>
              </to>
            </anchor>
          </objectPr>
        </oleObject>
      </mc:Choice>
      <mc:Fallback>
        <oleObject progId="Equation.3" shapeId="4248" r:id="rId270"/>
      </mc:Fallback>
    </mc:AlternateContent>
    <mc:AlternateContent xmlns:mc="http://schemas.openxmlformats.org/markup-compatibility/2006">
      <mc:Choice Requires="x14">
        <oleObject progId="Equation.3" shapeId="4249" r:id="rId272">
          <objectPr defaultSize="0" autoPict="0" r:id="rId273">
            <anchor moveWithCells="1">
              <from>
                <xdr:col>6</xdr:col>
                <xdr:colOff>167640</xdr:colOff>
                <xdr:row>433</xdr:row>
                <xdr:rowOff>121920</xdr:rowOff>
              </from>
              <to>
                <xdr:col>7</xdr:col>
                <xdr:colOff>30480</xdr:colOff>
                <xdr:row>435</xdr:row>
                <xdr:rowOff>99060</xdr:rowOff>
              </to>
            </anchor>
          </objectPr>
        </oleObject>
      </mc:Choice>
      <mc:Fallback>
        <oleObject progId="Equation.3" shapeId="4249" r:id="rId272"/>
      </mc:Fallback>
    </mc:AlternateContent>
    <mc:AlternateContent xmlns:mc="http://schemas.openxmlformats.org/markup-compatibility/2006">
      <mc:Choice Requires="x14">
        <oleObject progId="Equation.3" shapeId="4250" r:id="rId274">
          <objectPr defaultSize="0" autoPict="0" r:id="rId209">
            <anchor moveWithCells="1">
              <from>
                <xdr:col>2</xdr:col>
                <xdr:colOff>586740</xdr:colOff>
                <xdr:row>417</xdr:row>
                <xdr:rowOff>53340</xdr:rowOff>
              </from>
              <to>
                <xdr:col>5</xdr:col>
                <xdr:colOff>342900</xdr:colOff>
                <xdr:row>418</xdr:row>
                <xdr:rowOff>167640</xdr:rowOff>
              </to>
            </anchor>
          </objectPr>
        </oleObject>
      </mc:Choice>
      <mc:Fallback>
        <oleObject progId="Equation.3" shapeId="4250" r:id="rId274"/>
      </mc:Fallback>
    </mc:AlternateContent>
    <mc:AlternateContent xmlns:mc="http://schemas.openxmlformats.org/markup-compatibility/2006">
      <mc:Choice Requires="x14">
        <oleObject progId="Equation.3" shapeId="4251" r:id="rId275">
          <objectPr defaultSize="0" autoPict="0" r:id="rId276">
            <anchor moveWithCells="1">
              <from>
                <xdr:col>6</xdr:col>
                <xdr:colOff>182880</xdr:colOff>
                <xdr:row>418</xdr:row>
                <xdr:rowOff>106680</xdr:rowOff>
              </from>
              <to>
                <xdr:col>6</xdr:col>
                <xdr:colOff>647700</xdr:colOff>
                <xdr:row>420</xdr:row>
                <xdr:rowOff>38100</xdr:rowOff>
              </to>
            </anchor>
          </objectPr>
        </oleObject>
      </mc:Choice>
      <mc:Fallback>
        <oleObject progId="Equation.3" shapeId="4251" r:id="rId275"/>
      </mc:Fallback>
    </mc:AlternateContent>
    <mc:AlternateContent xmlns:mc="http://schemas.openxmlformats.org/markup-compatibility/2006">
      <mc:Choice Requires="x14">
        <oleObject progId="Equation.3" shapeId="4252" r:id="rId277">
          <objectPr defaultSize="0" autoPict="0" r:id="rId278">
            <anchor moveWithCells="1">
              <from>
                <xdr:col>6</xdr:col>
                <xdr:colOff>182880</xdr:colOff>
                <xdr:row>416</xdr:row>
                <xdr:rowOff>114300</xdr:rowOff>
              </from>
              <to>
                <xdr:col>6</xdr:col>
                <xdr:colOff>647700</xdr:colOff>
                <xdr:row>418</xdr:row>
                <xdr:rowOff>45720</xdr:rowOff>
              </to>
            </anchor>
          </objectPr>
        </oleObject>
      </mc:Choice>
      <mc:Fallback>
        <oleObject progId="Equation.3" shapeId="4252" r:id="rId277"/>
      </mc:Fallback>
    </mc:AlternateContent>
    <mc:AlternateContent xmlns:mc="http://schemas.openxmlformats.org/markup-compatibility/2006">
      <mc:Choice Requires="x14">
        <oleObject progId="Equation.3" shapeId="4253" r:id="rId279">
          <objectPr defaultSize="0" autoPict="0" r:id="rId280">
            <anchor moveWithCells="1">
              <from>
                <xdr:col>5</xdr:col>
                <xdr:colOff>266700</xdr:colOff>
                <xdr:row>441</xdr:row>
                <xdr:rowOff>0</xdr:rowOff>
              </from>
              <to>
                <xdr:col>7</xdr:col>
                <xdr:colOff>106680</xdr:colOff>
                <xdr:row>444</xdr:row>
                <xdr:rowOff>30480</xdr:rowOff>
              </to>
            </anchor>
          </objectPr>
        </oleObject>
      </mc:Choice>
      <mc:Fallback>
        <oleObject progId="Equation.3" shapeId="4253" r:id="rId279"/>
      </mc:Fallback>
    </mc:AlternateContent>
    <mc:AlternateContent xmlns:mc="http://schemas.openxmlformats.org/markup-compatibility/2006">
      <mc:Choice Requires="x14">
        <oleObject progId="Equation.3" shapeId="4254" r:id="rId281">
          <objectPr defaultSize="0" autoPict="0" r:id="rId282">
            <anchor moveWithCells="1">
              <from>
                <xdr:col>5</xdr:col>
                <xdr:colOff>518160</xdr:colOff>
                <xdr:row>445</xdr:row>
                <xdr:rowOff>121920</xdr:rowOff>
              </from>
              <to>
                <xdr:col>7</xdr:col>
                <xdr:colOff>129540</xdr:colOff>
                <xdr:row>447</xdr:row>
                <xdr:rowOff>129540</xdr:rowOff>
              </to>
            </anchor>
          </objectPr>
        </oleObject>
      </mc:Choice>
      <mc:Fallback>
        <oleObject progId="Equation.3" shapeId="4254" r:id="rId281"/>
      </mc:Fallback>
    </mc:AlternateContent>
    <mc:AlternateContent xmlns:mc="http://schemas.openxmlformats.org/markup-compatibility/2006">
      <mc:Choice Requires="x14">
        <oleObject progId="Equation.3" shapeId="4256" r:id="rId283">
          <objectPr defaultSize="0" autoPict="0" r:id="rId284">
            <anchor moveWithCells="1">
              <from>
                <xdr:col>0</xdr:col>
                <xdr:colOff>312420</xdr:colOff>
                <xdr:row>448</xdr:row>
                <xdr:rowOff>144780</xdr:rowOff>
              </from>
              <to>
                <xdr:col>2</xdr:col>
                <xdr:colOff>502920</xdr:colOff>
                <xdr:row>452</xdr:row>
                <xdr:rowOff>60960</xdr:rowOff>
              </to>
            </anchor>
          </objectPr>
        </oleObject>
      </mc:Choice>
      <mc:Fallback>
        <oleObject progId="Equation.3" shapeId="4256" r:id="rId283"/>
      </mc:Fallback>
    </mc:AlternateContent>
    <mc:AlternateContent xmlns:mc="http://schemas.openxmlformats.org/markup-compatibility/2006">
      <mc:Choice Requires="x14">
        <oleObject progId="Equation.3" shapeId="4257" r:id="rId285">
          <objectPr defaultSize="0" autoPict="0" r:id="rId286">
            <anchor moveWithCells="1">
              <from>
                <xdr:col>6</xdr:col>
                <xdr:colOff>342900</xdr:colOff>
                <xdr:row>448</xdr:row>
                <xdr:rowOff>114300</xdr:rowOff>
              </from>
              <to>
                <xdr:col>7</xdr:col>
                <xdr:colOff>76200</xdr:colOff>
                <xdr:row>450</xdr:row>
                <xdr:rowOff>106680</xdr:rowOff>
              </to>
            </anchor>
          </objectPr>
        </oleObject>
      </mc:Choice>
      <mc:Fallback>
        <oleObject progId="Equation.3" shapeId="4257" r:id="rId285"/>
      </mc:Fallback>
    </mc:AlternateContent>
    <mc:AlternateContent xmlns:mc="http://schemas.openxmlformats.org/markup-compatibility/2006">
      <mc:Choice Requires="x14">
        <oleObject progId="Equation.3" shapeId="4258" r:id="rId287">
          <objectPr defaultSize="0" autoPict="0" r:id="rId288">
            <anchor moveWithCells="1">
              <from>
                <xdr:col>6</xdr:col>
                <xdr:colOff>342900</xdr:colOff>
                <xdr:row>450</xdr:row>
                <xdr:rowOff>121920</xdr:rowOff>
              </from>
              <to>
                <xdr:col>7</xdr:col>
                <xdr:colOff>91440</xdr:colOff>
                <xdr:row>452</xdr:row>
                <xdr:rowOff>106680</xdr:rowOff>
              </to>
            </anchor>
          </objectPr>
        </oleObject>
      </mc:Choice>
      <mc:Fallback>
        <oleObject progId="Equation.3" shapeId="4258" r:id="rId287"/>
      </mc:Fallback>
    </mc:AlternateContent>
    <mc:AlternateContent xmlns:mc="http://schemas.openxmlformats.org/markup-compatibility/2006">
      <mc:Choice Requires="x14">
        <oleObject progId="Equation.3" shapeId="4259" r:id="rId289">
          <objectPr defaultSize="0" autoPict="0" r:id="rId290">
            <anchor moveWithCells="1">
              <from>
                <xdr:col>6</xdr:col>
                <xdr:colOff>342900</xdr:colOff>
                <xdr:row>454</xdr:row>
                <xdr:rowOff>152400</xdr:rowOff>
              </from>
              <to>
                <xdr:col>7</xdr:col>
                <xdr:colOff>30480</xdr:colOff>
                <xdr:row>456</xdr:row>
                <xdr:rowOff>83820</xdr:rowOff>
              </to>
            </anchor>
          </objectPr>
        </oleObject>
      </mc:Choice>
      <mc:Fallback>
        <oleObject progId="Equation.3" shapeId="4259" r:id="rId289"/>
      </mc:Fallback>
    </mc:AlternateContent>
    <mc:AlternateContent xmlns:mc="http://schemas.openxmlformats.org/markup-compatibility/2006">
      <mc:Choice Requires="x14">
        <oleObject progId="Equation.3" shapeId="4260" r:id="rId291">
          <objectPr defaultSize="0" autoPict="0" r:id="rId292">
            <anchor moveWithCells="1">
              <from>
                <xdr:col>7</xdr:col>
                <xdr:colOff>525780</xdr:colOff>
                <xdr:row>456</xdr:row>
                <xdr:rowOff>152400</xdr:rowOff>
              </from>
              <to>
                <xdr:col>9</xdr:col>
                <xdr:colOff>91440</xdr:colOff>
                <xdr:row>458</xdr:row>
                <xdr:rowOff>38100</xdr:rowOff>
              </to>
            </anchor>
          </objectPr>
        </oleObject>
      </mc:Choice>
      <mc:Fallback>
        <oleObject progId="Equation.3" shapeId="4260" r:id="rId291"/>
      </mc:Fallback>
    </mc:AlternateContent>
    <mc:AlternateContent xmlns:mc="http://schemas.openxmlformats.org/markup-compatibility/2006">
      <mc:Choice Requires="x14">
        <oleObject progId="Equation.3" shapeId="4261" r:id="rId293">
          <objectPr defaultSize="0" autoPict="0" r:id="rId294">
            <anchor moveWithCells="1">
              <from>
                <xdr:col>7</xdr:col>
                <xdr:colOff>518160</xdr:colOff>
                <xdr:row>459</xdr:row>
                <xdr:rowOff>160020</xdr:rowOff>
              </from>
              <to>
                <xdr:col>9</xdr:col>
                <xdr:colOff>76200</xdr:colOff>
                <xdr:row>461</xdr:row>
                <xdr:rowOff>45720</xdr:rowOff>
              </to>
            </anchor>
          </objectPr>
        </oleObject>
      </mc:Choice>
      <mc:Fallback>
        <oleObject progId="Equation.3" shapeId="4261" r:id="rId293"/>
      </mc:Fallback>
    </mc:AlternateContent>
    <mc:AlternateContent xmlns:mc="http://schemas.openxmlformats.org/markup-compatibility/2006">
      <mc:Choice Requires="x14">
        <oleObject progId="Equation.3" shapeId="4262" r:id="rId295">
          <objectPr defaultSize="0" autoPict="0" r:id="rId296">
            <anchor moveWithCells="1">
              <from>
                <xdr:col>3</xdr:col>
                <xdr:colOff>251460</xdr:colOff>
                <xdr:row>466</xdr:row>
                <xdr:rowOff>60960</xdr:rowOff>
              </from>
              <to>
                <xdr:col>5</xdr:col>
                <xdr:colOff>358140</xdr:colOff>
                <xdr:row>469</xdr:row>
                <xdr:rowOff>45720</xdr:rowOff>
              </to>
            </anchor>
          </objectPr>
        </oleObject>
      </mc:Choice>
      <mc:Fallback>
        <oleObject progId="Equation.3" shapeId="4262" r:id="rId295"/>
      </mc:Fallback>
    </mc:AlternateContent>
    <mc:AlternateContent xmlns:mc="http://schemas.openxmlformats.org/markup-compatibility/2006">
      <mc:Choice Requires="x14">
        <oleObject progId="Equation.3" shapeId="4263" r:id="rId297">
          <objectPr defaultSize="0" autoPict="0" r:id="rId177">
            <anchor moveWithCells="1">
              <from>
                <xdr:col>6</xdr:col>
                <xdr:colOff>68580</xdr:colOff>
                <xdr:row>465</xdr:row>
                <xdr:rowOff>144780</xdr:rowOff>
              </from>
              <to>
                <xdr:col>6</xdr:col>
                <xdr:colOff>662940</xdr:colOff>
                <xdr:row>467</xdr:row>
                <xdr:rowOff>60960</xdr:rowOff>
              </to>
            </anchor>
          </objectPr>
        </oleObject>
      </mc:Choice>
      <mc:Fallback>
        <oleObject progId="Equation.3" shapeId="4263" r:id="rId297"/>
      </mc:Fallback>
    </mc:AlternateContent>
    <mc:AlternateContent xmlns:mc="http://schemas.openxmlformats.org/markup-compatibility/2006">
      <mc:Choice Requires="x14">
        <oleObject progId="Equation.3" shapeId="4264" r:id="rId298">
          <objectPr defaultSize="0" autoPict="0" r:id="rId179">
            <anchor moveWithCells="1">
              <from>
                <xdr:col>6</xdr:col>
                <xdr:colOff>30480</xdr:colOff>
                <xdr:row>468</xdr:row>
                <xdr:rowOff>152400</xdr:rowOff>
              </from>
              <to>
                <xdr:col>6</xdr:col>
                <xdr:colOff>655320</xdr:colOff>
                <xdr:row>470</xdr:row>
                <xdr:rowOff>68580</xdr:rowOff>
              </to>
            </anchor>
          </objectPr>
        </oleObject>
      </mc:Choice>
      <mc:Fallback>
        <oleObject progId="Equation.3" shapeId="4264" r:id="rId298"/>
      </mc:Fallback>
    </mc:AlternateContent>
    <mc:AlternateContent xmlns:mc="http://schemas.openxmlformats.org/markup-compatibility/2006">
      <mc:Choice Requires="x14">
        <oleObject progId="Equation.3" shapeId="4265" r:id="rId299">
          <objectPr defaultSize="0" autoPict="0" r:id="rId300">
            <anchor moveWithCells="1">
              <from>
                <xdr:col>9</xdr:col>
                <xdr:colOff>266700</xdr:colOff>
                <xdr:row>205</xdr:row>
                <xdr:rowOff>76200</xdr:rowOff>
              </from>
              <to>
                <xdr:col>9</xdr:col>
                <xdr:colOff>685800</xdr:colOff>
                <xdr:row>207</xdr:row>
                <xdr:rowOff>114300</xdr:rowOff>
              </to>
            </anchor>
          </objectPr>
        </oleObject>
      </mc:Choice>
      <mc:Fallback>
        <oleObject progId="Equation.3" shapeId="4265" r:id="rId299"/>
      </mc:Fallback>
    </mc:AlternateContent>
    <mc:AlternateContent xmlns:mc="http://schemas.openxmlformats.org/markup-compatibility/2006">
      <mc:Choice Requires="x14">
        <oleObject progId="Equation.3" shapeId="4266" r:id="rId301">
          <objectPr defaultSize="0" autoPict="0" r:id="rId302">
            <anchor moveWithCells="1">
              <from>
                <xdr:col>9</xdr:col>
                <xdr:colOff>243840</xdr:colOff>
                <xdr:row>207</xdr:row>
                <xdr:rowOff>114300</xdr:rowOff>
              </from>
              <to>
                <xdr:col>9</xdr:col>
                <xdr:colOff>640080</xdr:colOff>
                <xdr:row>209</xdr:row>
                <xdr:rowOff>152400</xdr:rowOff>
              </to>
            </anchor>
          </objectPr>
        </oleObject>
      </mc:Choice>
      <mc:Fallback>
        <oleObject progId="Equation.3" shapeId="4266" r:id="rId301"/>
      </mc:Fallback>
    </mc:AlternateContent>
    <mc:AlternateContent xmlns:mc="http://schemas.openxmlformats.org/markup-compatibility/2006">
      <mc:Choice Requires="x14">
        <oleObject progId="Equation.3" shapeId="4267" r:id="rId303">
          <objectPr defaultSize="0" autoPict="0" r:id="rId304">
            <anchor moveWithCells="1">
              <from>
                <xdr:col>2</xdr:col>
                <xdr:colOff>518160</xdr:colOff>
                <xdr:row>477</xdr:row>
                <xdr:rowOff>45720</xdr:rowOff>
              </from>
              <to>
                <xdr:col>5</xdr:col>
                <xdr:colOff>137160</xdr:colOff>
                <xdr:row>480</xdr:row>
                <xdr:rowOff>152400</xdr:rowOff>
              </to>
            </anchor>
          </objectPr>
        </oleObject>
      </mc:Choice>
      <mc:Fallback>
        <oleObject progId="Equation.3" shapeId="4267" r:id="rId303"/>
      </mc:Fallback>
    </mc:AlternateContent>
    <mc:AlternateContent xmlns:mc="http://schemas.openxmlformats.org/markup-compatibility/2006">
      <mc:Choice Requires="x14">
        <oleObject progId="Equation.3" shapeId="4268" r:id="rId305">
          <objectPr defaultSize="0" autoPict="0" r:id="rId284">
            <anchor moveWithCells="1">
              <from>
                <xdr:col>2</xdr:col>
                <xdr:colOff>91440</xdr:colOff>
                <xdr:row>365</xdr:row>
                <xdr:rowOff>144780</xdr:rowOff>
              </from>
              <to>
                <xdr:col>3</xdr:col>
                <xdr:colOff>670560</xdr:colOff>
                <xdr:row>369</xdr:row>
                <xdr:rowOff>45720</xdr:rowOff>
              </to>
            </anchor>
          </objectPr>
        </oleObject>
      </mc:Choice>
      <mc:Fallback>
        <oleObject progId="Equation.3" shapeId="4268" r:id="rId305"/>
      </mc:Fallback>
    </mc:AlternateContent>
    <mc:AlternateContent xmlns:mc="http://schemas.openxmlformats.org/markup-compatibility/2006">
      <mc:Choice Requires="x14">
        <oleObject progId="Equation.3" shapeId="4269" r:id="rId306">
          <objectPr defaultSize="0" autoPict="0" r:id="rId307">
            <anchor moveWithCells="1">
              <from>
                <xdr:col>1</xdr:col>
                <xdr:colOff>68580</xdr:colOff>
                <xdr:row>483</xdr:row>
                <xdr:rowOff>0</xdr:rowOff>
              </from>
              <to>
                <xdr:col>1</xdr:col>
                <xdr:colOff>441960</xdr:colOff>
                <xdr:row>485</xdr:row>
                <xdr:rowOff>7620</xdr:rowOff>
              </to>
            </anchor>
          </objectPr>
        </oleObject>
      </mc:Choice>
      <mc:Fallback>
        <oleObject progId="Equation.3" shapeId="4269" r:id="rId306"/>
      </mc:Fallback>
    </mc:AlternateContent>
    <mc:AlternateContent xmlns:mc="http://schemas.openxmlformats.org/markup-compatibility/2006">
      <mc:Choice Requires="x14">
        <oleObject progId="Equation.3" shapeId="4270" r:id="rId308">
          <objectPr defaultSize="0" autoPict="0" r:id="rId309">
            <anchor moveWithCells="1">
              <from>
                <xdr:col>1</xdr:col>
                <xdr:colOff>60960</xdr:colOff>
                <xdr:row>481</xdr:row>
                <xdr:rowOff>0</xdr:rowOff>
              </from>
              <to>
                <xdr:col>1</xdr:col>
                <xdr:colOff>495300</xdr:colOff>
                <xdr:row>483</xdr:row>
                <xdr:rowOff>0</xdr:rowOff>
              </to>
            </anchor>
          </objectPr>
        </oleObject>
      </mc:Choice>
      <mc:Fallback>
        <oleObject progId="Equation.3" shapeId="4270" r:id="rId308"/>
      </mc:Fallback>
    </mc:AlternateContent>
    <mc:AlternateContent xmlns:mc="http://schemas.openxmlformats.org/markup-compatibility/2006">
      <mc:Choice Requires="x14">
        <oleObject progId="Equation.3" shapeId="4271" r:id="rId310">
          <objectPr defaultSize="0" autoPict="0" r:id="rId311">
            <anchor moveWithCells="1">
              <from>
                <xdr:col>6</xdr:col>
                <xdr:colOff>7620</xdr:colOff>
                <xdr:row>481</xdr:row>
                <xdr:rowOff>68580</xdr:rowOff>
              </from>
              <to>
                <xdr:col>6</xdr:col>
                <xdr:colOff>518160</xdr:colOff>
                <xdr:row>483</xdr:row>
                <xdr:rowOff>53340</xdr:rowOff>
              </to>
            </anchor>
          </objectPr>
        </oleObject>
      </mc:Choice>
      <mc:Fallback>
        <oleObject progId="Equation.3" shapeId="4271" r:id="rId310"/>
      </mc:Fallback>
    </mc:AlternateContent>
    <mc:AlternateContent xmlns:mc="http://schemas.openxmlformats.org/markup-compatibility/2006">
      <mc:Choice Requires="x14">
        <oleObject progId="Equation.3" shapeId="4272" r:id="rId312">
          <objectPr defaultSize="0" autoPict="0" r:id="rId313">
            <anchor moveWithCells="1">
              <from>
                <xdr:col>6</xdr:col>
                <xdr:colOff>7620</xdr:colOff>
                <xdr:row>483</xdr:row>
                <xdr:rowOff>121920</xdr:rowOff>
              </from>
              <to>
                <xdr:col>6</xdr:col>
                <xdr:colOff>548640</xdr:colOff>
                <xdr:row>485</xdr:row>
                <xdr:rowOff>106680</xdr:rowOff>
              </to>
            </anchor>
          </objectPr>
        </oleObject>
      </mc:Choice>
      <mc:Fallback>
        <oleObject progId="Equation.3" shapeId="4272" r:id="rId312"/>
      </mc:Fallback>
    </mc:AlternateContent>
    <mc:AlternateContent xmlns:mc="http://schemas.openxmlformats.org/markup-compatibility/2006">
      <mc:Choice Requires="x14">
        <oleObject progId="Equation.3" shapeId="4273" r:id="rId314">
          <objectPr defaultSize="0" autoPict="0" r:id="rId315">
            <anchor moveWithCells="1">
              <from>
                <xdr:col>1</xdr:col>
                <xdr:colOff>30480</xdr:colOff>
                <xdr:row>490</xdr:row>
                <xdr:rowOff>30480</xdr:rowOff>
              </from>
              <to>
                <xdr:col>5</xdr:col>
                <xdr:colOff>160020</xdr:colOff>
                <xdr:row>493</xdr:row>
                <xdr:rowOff>167640</xdr:rowOff>
              </to>
            </anchor>
          </objectPr>
        </oleObject>
      </mc:Choice>
      <mc:Fallback>
        <oleObject progId="Equation.3" shapeId="4273" r:id="rId314"/>
      </mc:Fallback>
    </mc:AlternateContent>
    <mc:AlternateContent xmlns:mc="http://schemas.openxmlformats.org/markup-compatibility/2006">
      <mc:Choice Requires="x14">
        <oleObject progId="Equation.3" shapeId="4274" r:id="rId316">
          <objectPr defaultSize="0" autoPict="0" r:id="rId317">
            <anchor moveWithCells="1">
              <from>
                <xdr:col>4</xdr:col>
                <xdr:colOff>579120</xdr:colOff>
                <xdr:row>486</xdr:row>
                <xdr:rowOff>129540</xdr:rowOff>
              </from>
              <to>
                <xdr:col>6</xdr:col>
                <xdr:colOff>624840</xdr:colOff>
                <xdr:row>488</xdr:row>
                <xdr:rowOff>83820</xdr:rowOff>
              </to>
            </anchor>
          </objectPr>
        </oleObject>
      </mc:Choice>
      <mc:Fallback>
        <oleObject progId="Equation.3" shapeId="4274" r:id="rId316"/>
      </mc:Fallback>
    </mc:AlternateContent>
    <mc:AlternateContent xmlns:mc="http://schemas.openxmlformats.org/markup-compatibility/2006">
      <mc:Choice Requires="x14">
        <oleObject progId="Equation.3" shapeId="4275" r:id="rId318">
          <objectPr defaultSize="0" autoPict="0" r:id="rId319">
            <anchor moveWithCells="1">
              <from>
                <xdr:col>6</xdr:col>
                <xdr:colOff>106680</xdr:colOff>
                <xdr:row>489</xdr:row>
                <xdr:rowOff>76200</xdr:rowOff>
              </from>
              <to>
                <xdr:col>6</xdr:col>
                <xdr:colOff>586740</xdr:colOff>
                <xdr:row>491</xdr:row>
                <xdr:rowOff>83820</xdr:rowOff>
              </to>
            </anchor>
          </objectPr>
        </oleObject>
      </mc:Choice>
      <mc:Fallback>
        <oleObject progId="Equation.3" shapeId="4275" r:id="rId318"/>
      </mc:Fallback>
    </mc:AlternateContent>
    <mc:AlternateContent xmlns:mc="http://schemas.openxmlformats.org/markup-compatibility/2006">
      <mc:Choice Requires="x14">
        <oleObject progId="Equation.3" shapeId="4276" r:id="rId320">
          <objectPr defaultSize="0" autoPict="0" r:id="rId321">
            <anchor moveWithCells="1">
              <from>
                <xdr:col>6</xdr:col>
                <xdr:colOff>114300</xdr:colOff>
                <xdr:row>492</xdr:row>
                <xdr:rowOff>45720</xdr:rowOff>
              </from>
              <to>
                <xdr:col>6</xdr:col>
                <xdr:colOff>594360</xdr:colOff>
                <xdr:row>494</xdr:row>
                <xdr:rowOff>60960</xdr:rowOff>
              </to>
            </anchor>
          </objectPr>
        </oleObject>
      </mc:Choice>
      <mc:Fallback>
        <oleObject progId="Equation.3" shapeId="4276" r:id="rId320"/>
      </mc:Fallback>
    </mc:AlternateContent>
    <mc:AlternateContent xmlns:mc="http://schemas.openxmlformats.org/markup-compatibility/2006">
      <mc:Choice Requires="x14">
        <oleObject progId="Equation.3" shapeId="4278" r:id="rId322">
          <objectPr defaultSize="0" autoPict="0" r:id="rId323">
            <anchor moveWithCells="1">
              <from>
                <xdr:col>6</xdr:col>
                <xdr:colOff>106680</xdr:colOff>
                <xdr:row>496</xdr:row>
                <xdr:rowOff>106680</xdr:rowOff>
              </from>
              <to>
                <xdr:col>6</xdr:col>
                <xdr:colOff>548640</xdr:colOff>
                <xdr:row>498</xdr:row>
                <xdr:rowOff>76200</xdr:rowOff>
              </to>
            </anchor>
          </objectPr>
        </oleObject>
      </mc:Choice>
      <mc:Fallback>
        <oleObject progId="Equation.3" shapeId="4278" r:id="rId322"/>
      </mc:Fallback>
    </mc:AlternateContent>
    <mc:AlternateContent xmlns:mc="http://schemas.openxmlformats.org/markup-compatibility/2006">
      <mc:Choice Requires="x14">
        <oleObject progId="Equation.3" shapeId="4279" r:id="rId324">
          <objectPr defaultSize="0" autoPict="0" r:id="rId325">
            <anchor moveWithCells="1">
              <from>
                <xdr:col>6</xdr:col>
                <xdr:colOff>91440</xdr:colOff>
                <xdr:row>498</xdr:row>
                <xdr:rowOff>121920</xdr:rowOff>
              </from>
              <to>
                <xdr:col>6</xdr:col>
                <xdr:colOff>541020</xdr:colOff>
                <xdr:row>500</xdr:row>
                <xdr:rowOff>99060</xdr:rowOff>
              </to>
            </anchor>
          </objectPr>
        </oleObject>
      </mc:Choice>
      <mc:Fallback>
        <oleObject progId="Equation.3" shapeId="4279" r:id="rId324"/>
      </mc:Fallback>
    </mc:AlternateContent>
    <mc:AlternateContent xmlns:mc="http://schemas.openxmlformats.org/markup-compatibility/2006">
      <mc:Choice Requires="x14">
        <oleObject progId="Equation.3" shapeId="4280" r:id="rId326">
          <objectPr defaultSize="0" autoPict="0" r:id="rId327">
            <anchor moveWithCells="1">
              <from>
                <xdr:col>6</xdr:col>
                <xdr:colOff>320040</xdr:colOff>
                <xdr:row>503</xdr:row>
                <xdr:rowOff>144780</xdr:rowOff>
              </from>
              <to>
                <xdr:col>6</xdr:col>
                <xdr:colOff>701040</xdr:colOff>
                <xdr:row>505</xdr:row>
                <xdr:rowOff>60960</xdr:rowOff>
              </to>
            </anchor>
          </objectPr>
        </oleObject>
      </mc:Choice>
      <mc:Fallback>
        <oleObject progId="Equation.3" shapeId="4280" r:id="rId326"/>
      </mc:Fallback>
    </mc:AlternateContent>
    <mc:AlternateContent xmlns:mc="http://schemas.openxmlformats.org/markup-compatibility/2006">
      <mc:Choice Requires="x14">
        <oleObject progId="Equation.3" shapeId="4281" r:id="rId328">
          <objectPr defaultSize="0" autoPict="0" r:id="rId329">
            <anchor moveWithCells="1">
              <from>
                <xdr:col>8</xdr:col>
                <xdr:colOff>7620</xdr:colOff>
                <xdr:row>505</xdr:row>
                <xdr:rowOff>160020</xdr:rowOff>
              </from>
              <to>
                <xdr:col>9</xdr:col>
                <xdr:colOff>335280</xdr:colOff>
                <xdr:row>507</xdr:row>
                <xdr:rowOff>60960</xdr:rowOff>
              </to>
            </anchor>
          </objectPr>
        </oleObject>
      </mc:Choice>
      <mc:Fallback>
        <oleObject progId="Equation.3" shapeId="4281" r:id="rId328"/>
      </mc:Fallback>
    </mc:AlternateContent>
    <mc:AlternateContent xmlns:mc="http://schemas.openxmlformats.org/markup-compatibility/2006">
      <mc:Choice Requires="x14">
        <oleObject progId="Equation.3" shapeId="4282" r:id="rId330">
          <objectPr defaultSize="0" autoPict="0" r:id="rId329">
            <anchor moveWithCells="1">
              <from>
                <xdr:col>8</xdr:col>
                <xdr:colOff>22860</xdr:colOff>
                <xdr:row>508</xdr:row>
                <xdr:rowOff>152400</xdr:rowOff>
              </from>
              <to>
                <xdr:col>9</xdr:col>
                <xdr:colOff>342900</xdr:colOff>
                <xdr:row>510</xdr:row>
                <xdr:rowOff>38100</xdr:rowOff>
              </to>
            </anchor>
          </objectPr>
        </oleObject>
      </mc:Choice>
      <mc:Fallback>
        <oleObject progId="Equation.3" shapeId="4282" r:id="rId330"/>
      </mc:Fallback>
    </mc:AlternateContent>
    <mc:AlternateContent xmlns:mc="http://schemas.openxmlformats.org/markup-compatibility/2006">
      <mc:Choice Requires="x14">
        <oleObject progId="Equation.3" shapeId="4283" r:id="rId331">
          <objectPr defaultSize="0" autoPict="0" r:id="rId332">
            <anchor moveWithCells="1">
              <from>
                <xdr:col>0</xdr:col>
                <xdr:colOff>182880</xdr:colOff>
                <xdr:row>442</xdr:row>
                <xdr:rowOff>83820</xdr:rowOff>
              </from>
              <to>
                <xdr:col>0</xdr:col>
                <xdr:colOff>556260</xdr:colOff>
                <xdr:row>444</xdr:row>
                <xdr:rowOff>167640</xdr:rowOff>
              </to>
            </anchor>
          </objectPr>
        </oleObject>
      </mc:Choice>
      <mc:Fallback>
        <oleObject progId="Equation.3" shapeId="4283" r:id="rId331"/>
      </mc:Fallback>
    </mc:AlternateContent>
    <mc:AlternateContent xmlns:mc="http://schemas.openxmlformats.org/markup-compatibility/2006">
      <mc:Choice Requires="x14">
        <oleObject progId="Equation.3" shapeId="4294" r:id="rId333">
          <objectPr defaultSize="0" autoPict="0" r:id="rId334">
            <anchor moveWithCells="1">
              <from>
                <xdr:col>2</xdr:col>
                <xdr:colOff>45720</xdr:colOff>
                <xdr:row>127</xdr:row>
                <xdr:rowOff>30480</xdr:rowOff>
              </from>
              <to>
                <xdr:col>5</xdr:col>
                <xdr:colOff>7620</xdr:colOff>
                <xdr:row>130</xdr:row>
                <xdr:rowOff>160020</xdr:rowOff>
              </to>
            </anchor>
          </objectPr>
        </oleObject>
      </mc:Choice>
      <mc:Fallback>
        <oleObject progId="Equation.3" shapeId="4294" r:id="rId333"/>
      </mc:Fallback>
    </mc:AlternateContent>
    <mc:AlternateContent xmlns:mc="http://schemas.openxmlformats.org/markup-compatibility/2006">
      <mc:Choice Requires="x14">
        <oleObject progId="Equation.3" shapeId="4295" r:id="rId335">
          <objectPr defaultSize="0" autoPict="0" r:id="rId336">
            <anchor moveWithCells="1">
              <from>
                <xdr:col>6</xdr:col>
                <xdr:colOff>167640</xdr:colOff>
                <xdr:row>126</xdr:row>
                <xdr:rowOff>144780</xdr:rowOff>
              </from>
              <to>
                <xdr:col>7</xdr:col>
                <xdr:colOff>198120</xdr:colOff>
                <xdr:row>128</xdr:row>
                <xdr:rowOff>83820</xdr:rowOff>
              </to>
            </anchor>
          </objectPr>
        </oleObject>
      </mc:Choice>
      <mc:Fallback>
        <oleObject progId="Equation.3" shapeId="4295" r:id="rId335"/>
      </mc:Fallback>
    </mc:AlternateContent>
    <mc:AlternateContent xmlns:mc="http://schemas.openxmlformats.org/markup-compatibility/2006">
      <mc:Choice Requires="x14">
        <oleObject progId="Equation.3" shapeId="4296" r:id="rId337">
          <objectPr defaultSize="0" autoPict="0" r:id="rId338">
            <anchor moveWithCells="1">
              <from>
                <xdr:col>6</xdr:col>
                <xdr:colOff>144780</xdr:colOff>
                <xdr:row>128</xdr:row>
                <xdr:rowOff>129540</xdr:rowOff>
              </from>
              <to>
                <xdr:col>7</xdr:col>
                <xdr:colOff>182880</xdr:colOff>
                <xdr:row>130</xdr:row>
                <xdr:rowOff>76200</xdr:rowOff>
              </to>
            </anchor>
          </objectPr>
        </oleObject>
      </mc:Choice>
      <mc:Fallback>
        <oleObject progId="Equation.3" shapeId="4296" r:id="rId337"/>
      </mc:Fallback>
    </mc:AlternateContent>
    <mc:AlternateContent xmlns:mc="http://schemas.openxmlformats.org/markup-compatibility/2006">
      <mc:Choice Requires="x14">
        <oleObject progId="Equation.3" shapeId="4308" r:id="rId339">
          <objectPr defaultSize="0" autoPict="0" r:id="rId340">
            <anchor moveWithCells="1">
              <from>
                <xdr:col>2</xdr:col>
                <xdr:colOff>167640</xdr:colOff>
                <xdr:row>134</xdr:row>
                <xdr:rowOff>91440</xdr:rowOff>
              </from>
              <to>
                <xdr:col>4</xdr:col>
                <xdr:colOff>320040</xdr:colOff>
                <xdr:row>136</xdr:row>
                <xdr:rowOff>121920</xdr:rowOff>
              </to>
            </anchor>
          </objectPr>
        </oleObject>
      </mc:Choice>
      <mc:Fallback>
        <oleObject progId="Equation.3" shapeId="4308" r:id="rId339"/>
      </mc:Fallback>
    </mc:AlternateContent>
    <mc:AlternateContent xmlns:mc="http://schemas.openxmlformats.org/markup-compatibility/2006">
      <mc:Choice Requires="x14">
        <oleObject progId="Equation.3" shapeId="4311" r:id="rId341">
          <objectPr defaultSize="0" autoPict="0" r:id="rId342">
            <anchor moveWithCells="1">
              <from>
                <xdr:col>2</xdr:col>
                <xdr:colOff>129540</xdr:colOff>
                <xdr:row>139</xdr:row>
                <xdr:rowOff>160020</xdr:rowOff>
              </from>
              <to>
                <xdr:col>4</xdr:col>
                <xdr:colOff>289560</xdr:colOff>
                <xdr:row>143</xdr:row>
                <xdr:rowOff>0</xdr:rowOff>
              </to>
            </anchor>
          </objectPr>
        </oleObject>
      </mc:Choice>
      <mc:Fallback>
        <oleObject progId="Equation.3" shapeId="4311" r:id="rId341"/>
      </mc:Fallback>
    </mc:AlternateContent>
    <mc:AlternateContent xmlns:mc="http://schemas.openxmlformats.org/markup-compatibility/2006">
      <mc:Choice Requires="x14">
        <oleObject progId="Equation.3" shapeId="4315" r:id="rId343">
          <objectPr defaultSize="0" autoPict="0" r:id="rId344">
            <anchor moveWithCells="1">
              <from>
                <xdr:col>3</xdr:col>
                <xdr:colOff>22860</xdr:colOff>
                <xdr:row>53</xdr:row>
                <xdr:rowOff>114300</xdr:rowOff>
              </from>
              <to>
                <xdr:col>4</xdr:col>
                <xdr:colOff>60960</xdr:colOff>
                <xdr:row>55</xdr:row>
                <xdr:rowOff>53340</xdr:rowOff>
              </to>
            </anchor>
          </objectPr>
        </oleObject>
      </mc:Choice>
      <mc:Fallback>
        <oleObject progId="Equation.3" shapeId="4315" r:id="rId343"/>
      </mc:Fallback>
    </mc:AlternateContent>
    <mc:AlternateContent xmlns:mc="http://schemas.openxmlformats.org/markup-compatibility/2006">
      <mc:Choice Requires="x14">
        <oleObject progId="Equation.3" shapeId="4316" r:id="rId345">
          <objectPr defaultSize="0" autoPict="0" r:id="rId346">
            <anchor moveWithCells="1">
              <from>
                <xdr:col>5</xdr:col>
                <xdr:colOff>701040</xdr:colOff>
                <xdr:row>134</xdr:row>
                <xdr:rowOff>167640</xdr:rowOff>
              </from>
              <to>
                <xdr:col>6</xdr:col>
                <xdr:colOff>624840</xdr:colOff>
                <xdr:row>136</xdr:row>
                <xdr:rowOff>91440</xdr:rowOff>
              </to>
            </anchor>
          </objectPr>
        </oleObject>
      </mc:Choice>
      <mc:Fallback>
        <oleObject progId="Equation.3" shapeId="4316" r:id="rId345"/>
      </mc:Fallback>
    </mc:AlternateContent>
    <mc:AlternateContent xmlns:mc="http://schemas.openxmlformats.org/markup-compatibility/2006">
      <mc:Choice Requires="x14">
        <oleObject progId="Equation.3" shapeId="4317" r:id="rId347">
          <objectPr defaultSize="0" autoPict="0" r:id="rId348">
            <anchor moveWithCells="1">
              <from>
                <xdr:col>5</xdr:col>
                <xdr:colOff>716280</xdr:colOff>
                <xdr:row>136</xdr:row>
                <xdr:rowOff>160020</xdr:rowOff>
              </from>
              <to>
                <xdr:col>6</xdr:col>
                <xdr:colOff>647700</xdr:colOff>
                <xdr:row>138</xdr:row>
                <xdr:rowOff>83820</xdr:rowOff>
              </to>
            </anchor>
          </objectPr>
        </oleObject>
      </mc:Choice>
      <mc:Fallback>
        <oleObject progId="Equation.3" shapeId="4317" r:id="rId347"/>
      </mc:Fallback>
    </mc:AlternateContent>
    <mc:AlternateContent xmlns:mc="http://schemas.openxmlformats.org/markup-compatibility/2006">
      <mc:Choice Requires="x14">
        <oleObject progId="Equation.3" shapeId="4318" r:id="rId349">
          <objectPr defaultSize="0" autoPict="0" r:id="rId350">
            <anchor moveWithCells="1">
              <from>
                <xdr:col>6</xdr:col>
                <xdr:colOff>228600</xdr:colOff>
                <xdr:row>139</xdr:row>
                <xdr:rowOff>160020</xdr:rowOff>
              </from>
              <to>
                <xdr:col>7</xdr:col>
                <xdr:colOff>251460</xdr:colOff>
                <xdr:row>141</xdr:row>
                <xdr:rowOff>83820</xdr:rowOff>
              </to>
            </anchor>
          </objectPr>
        </oleObject>
      </mc:Choice>
      <mc:Fallback>
        <oleObject progId="Equation.3" shapeId="4318" r:id="rId349"/>
      </mc:Fallback>
    </mc:AlternateContent>
    <mc:AlternateContent xmlns:mc="http://schemas.openxmlformats.org/markup-compatibility/2006">
      <mc:Choice Requires="x14">
        <oleObject progId="Equation.3" shapeId="4320" r:id="rId351">
          <objectPr defaultSize="0" autoPict="0" r:id="rId352">
            <anchor moveWithCells="1">
              <from>
                <xdr:col>6</xdr:col>
                <xdr:colOff>228600</xdr:colOff>
                <xdr:row>141</xdr:row>
                <xdr:rowOff>160020</xdr:rowOff>
              </from>
              <to>
                <xdr:col>7</xdr:col>
                <xdr:colOff>251460</xdr:colOff>
                <xdr:row>143</xdr:row>
                <xdr:rowOff>83820</xdr:rowOff>
              </to>
            </anchor>
          </objectPr>
        </oleObject>
      </mc:Choice>
      <mc:Fallback>
        <oleObject progId="Equation.3" shapeId="4320" r:id="rId351"/>
      </mc:Fallback>
    </mc:AlternateContent>
    <mc:AlternateContent xmlns:mc="http://schemas.openxmlformats.org/markup-compatibility/2006">
      <mc:Choice Requires="x14">
        <oleObject progId="Equation.3" shapeId="4321" r:id="rId353">
          <objectPr defaultSize="0" autoPict="0" r:id="rId354">
            <anchor moveWithCells="1">
              <from>
                <xdr:col>5</xdr:col>
                <xdr:colOff>807720</xdr:colOff>
                <xdr:row>268</xdr:row>
                <xdr:rowOff>152400</xdr:rowOff>
              </from>
              <to>
                <xdr:col>6</xdr:col>
                <xdr:colOff>495300</xdr:colOff>
                <xdr:row>270</xdr:row>
                <xdr:rowOff>68580</xdr:rowOff>
              </to>
            </anchor>
          </objectPr>
        </oleObject>
      </mc:Choice>
      <mc:Fallback>
        <oleObject progId="Equation.3" shapeId="4321" r:id="rId353"/>
      </mc:Fallback>
    </mc:AlternateContent>
    <mc:AlternateContent xmlns:mc="http://schemas.openxmlformats.org/markup-compatibility/2006">
      <mc:Choice Requires="x14">
        <oleObject progId="Equation.3" shapeId="4327" r:id="rId355">
          <objectPr defaultSize="0" autoPict="0" r:id="rId356">
            <anchor moveWithCells="1">
              <from>
                <xdr:col>6</xdr:col>
                <xdr:colOff>441960</xdr:colOff>
                <xdr:row>33</xdr:row>
                <xdr:rowOff>175260</xdr:rowOff>
              </from>
              <to>
                <xdr:col>7</xdr:col>
                <xdr:colOff>0</xdr:colOff>
                <xdr:row>35</xdr:row>
                <xdr:rowOff>45720</xdr:rowOff>
              </to>
            </anchor>
          </objectPr>
        </oleObject>
      </mc:Choice>
      <mc:Fallback>
        <oleObject progId="Equation.3" shapeId="4327" r:id="rId355"/>
      </mc:Fallback>
    </mc:AlternateContent>
    <mc:AlternateContent xmlns:mc="http://schemas.openxmlformats.org/markup-compatibility/2006">
      <mc:Choice Requires="x14">
        <oleObject progId="Equation.3" shapeId="4328" r:id="rId357">
          <objectPr defaultSize="0" autoPict="0" r:id="rId358">
            <anchor moveWithCells="1">
              <from>
                <xdr:col>0</xdr:col>
                <xdr:colOff>106680</xdr:colOff>
                <xdr:row>225</xdr:row>
                <xdr:rowOff>99060</xdr:rowOff>
              </from>
              <to>
                <xdr:col>2</xdr:col>
                <xdr:colOff>99060</xdr:colOff>
                <xdr:row>229</xdr:row>
                <xdr:rowOff>129540</xdr:rowOff>
              </to>
            </anchor>
          </objectPr>
        </oleObject>
      </mc:Choice>
      <mc:Fallback>
        <oleObject progId="Equation.3" shapeId="4328" r:id="rId35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P55"/>
  <sheetViews>
    <sheetView zoomScaleNormal="100" workbookViewId="0">
      <selection activeCell="G6" sqref="G6"/>
    </sheetView>
  </sheetViews>
  <sheetFormatPr defaultRowHeight="13.2" x14ac:dyDescent="0.25"/>
  <cols>
    <col min="2" max="2" width="9.5546875" bestFit="1" customWidth="1"/>
    <col min="15" max="15" width="10" customWidth="1"/>
  </cols>
  <sheetData>
    <row r="2" spans="2:16" ht="17.399999999999999" x14ac:dyDescent="0.3">
      <c r="C2" s="85" t="s">
        <v>93</v>
      </c>
      <c r="D2" s="85"/>
      <c r="E2" s="85"/>
      <c r="F2" s="85"/>
      <c r="G2" s="85"/>
    </row>
    <row r="3" spans="2:16" x14ac:dyDescent="0.25">
      <c r="B3" t="s">
        <v>30</v>
      </c>
      <c r="F3" t="s">
        <v>30</v>
      </c>
      <c r="J3" t="s">
        <v>30</v>
      </c>
      <c r="N3" t="s">
        <v>30</v>
      </c>
    </row>
    <row r="4" spans="2:16" ht="13.8" thickBot="1" x14ac:dyDescent="0.3"/>
    <row r="5" spans="2:16" ht="14.4" thickTop="1" thickBot="1" x14ac:dyDescent="0.3">
      <c r="C5" t="s">
        <v>129</v>
      </c>
      <c r="G5" s="52">
        <v>20</v>
      </c>
      <c r="H5" s="31">
        <f>G5*3.1416/180</f>
        <v>0.34906666666666669</v>
      </c>
      <c r="I5" s="31">
        <f>TAN(H5)-H5</f>
        <v>1.4904492002142278E-2</v>
      </c>
    </row>
    <row r="6" spans="2:16" ht="13.8" thickTop="1" x14ac:dyDescent="0.25"/>
    <row r="7" spans="2:16" x14ac:dyDescent="0.25">
      <c r="B7" s="1"/>
      <c r="C7" s="31"/>
      <c r="D7" s="31"/>
    </row>
    <row r="8" spans="2:16" x14ac:dyDescent="0.25">
      <c r="B8" s="1"/>
      <c r="C8" s="31"/>
      <c r="D8" s="31"/>
    </row>
    <row r="9" spans="2:16" x14ac:dyDescent="0.25">
      <c r="B9" s="1"/>
      <c r="C9" s="31"/>
      <c r="D9" s="31"/>
    </row>
    <row r="10" spans="2:16" x14ac:dyDescent="0.25">
      <c r="B10">
        <v>0</v>
      </c>
      <c r="C10">
        <v>0</v>
      </c>
      <c r="D10">
        <v>0</v>
      </c>
      <c r="F10">
        <v>18.600000000000001</v>
      </c>
      <c r="G10">
        <v>0.32463200000000003</v>
      </c>
      <c r="H10">
        <v>1.1906026478181453E-2</v>
      </c>
      <c r="J10">
        <v>23</v>
      </c>
      <c r="K10">
        <v>0.40142666666666665</v>
      </c>
      <c r="L10">
        <v>2.3049257386691446E-2</v>
      </c>
      <c r="N10">
        <v>22.8</v>
      </c>
      <c r="O10">
        <v>0.39793599999999996</v>
      </c>
      <c r="P10">
        <v>2.2426388064637315E-2</v>
      </c>
    </row>
    <row r="11" spans="2:16" x14ac:dyDescent="0.25">
      <c r="B11">
        <v>5</v>
      </c>
      <c r="C11">
        <v>8.7266666666666673E-2</v>
      </c>
      <c r="D11">
        <v>2.2220248819396216E-4</v>
      </c>
      <c r="F11">
        <v>18.7</v>
      </c>
      <c r="G11">
        <v>0.32637733333333335</v>
      </c>
      <c r="H11">
        <v>1.2104843078737437E-2</v>
      </c>
      <c r="J11">
        <v>23.1</v>
      </c>
      <c r="K11">
        <v>0.40317199999999997</v>
      </c>
      <c r="L11">
        <v>2.3365260453480086E-2</v>
      </c>
      <c r="N11">
        <v>22.9</v>
      </c>
      <c r="O11">
        <v>0.39968133333333339</v>
      </c>
      <c r="P11">
        <v>2.2736306352202307E-2</v>
      </c>
    </row>
    <row r="12" spans="2:16" x14ac:dyDescent="0.25">
      <c r="B12">
        <v>10</v>
      </c>
      <c r="C12">
        <v>0.17453333333333335</v>
      </c>
      <c r="D12">
        <v>1.7940681984367213E-3</v>
      </c>
      <c r="F12">
        <v>18.8</v>
      </c>
      <c r="G12">
        <v>0.32812266666666673</v>
      </c>
      <c r="H12">
        <v>1.2305958107915516E-2</v>
      </c>
      <c r="J12">
        <v>23.2</v>
      </c>
      <c r="K12">
        <v>0.40491733333333341</v>
      </c>
      <c r="L12">
        <v>2.3684334932422835E-2</v>
      </c>
      <c r="N12">
        <v>23</v>
      </c>
      <c r="O12">
        <v>0.40142666666666671</v>
      </c>
      <c r="P12">
        <v>2.3049257386691446E-2</v>
      </c>
    </row>
    <row r="13" spans="2:16" x14ac:dyDescent="0.25">
      <c r="B13">
        <v>14.5</v>
      </c>
      <c r="C13">
        <v>0.25307333333333332</v>
      </c>
      <c r="D13">
        <v>5.5448823978101469E-3</v>
      </c>
      <c r="F13">
        <v>18.899999999999999</v>
      </c>
      <c r="G13">
        <v>0.32986800000000011</v>
      </c>
      <c r="H13">
        <v>1.2509387523633897E-2</v>
      </c>
      <c r="J13">
        <v>23.3</v>
      </c>
      <c r="K13">
        <v>0.40666266666666673</v>
      </c>
      <c r="L13">
        <v>2.4006500298650035E-2</v>
      </c>
      <c r="N13">
        <v>23.1</v>
      </c>
      <c r="O13">
        <v>0.40317200000000009</v>
      </c>
      <c r="P13">
        <v>2.3365260453480141E-2</v>
      </c>
    </row>
    <row r="14" spans="2:16" x14ac:dyDescent="0.25">
      <c r="B14">
        <v>14.6</v>
      </c>
      <c r="C14">
        <v>0.25481866666666664</v>
      </c>
      <c r="D14">
        <v>5.6624589555320792E-3</v>
      </c>
      <c r="F14">
        <v>19</v>
      </c>
      <c r="G14">
        <v>0.33161333333333343</v>
      </c>
      <c r="H14">
        <v>1.2715147350016442E-2</v>
      </c>
      <c r="J14">
        <v>23.4</v>
      </c>
      <c r="K14">
        <v>0.4084080000000001</v>
      </c>
      <c r="L14">
        <v>2.433177612337184E-2</v>
      </c>
      <c r="N14">
        <v>23.2</v>
      </c>
      <c r="O14">
        <v>0.40491733333333341</v>
      </c>
      <c r="P14">
        <v>2.3684334932422835E-2</v>
      </c>
    </row>
    <row r="15" spans="2:16" x14ac:dyDescent="0.25">
      <c r="B15">
        <v>14.7</v>
      </c>
      <c r="C15">
        <v>0.25656400000000001</v>
      </c>
      <c r="D15">
        <v>5.7817301413994326E-3</v>
      </c>
      <c r="F15">
        <v>19.100000000000001</v>
      </c>
      <c r="G15">
        <v>0.3333586666666668</v>
      </c>
      <c r="H15">
        <v>1.2923253677964208E-2</v>
      </c>
      <c r="J15">
        <v>23.5</v>
      </c>
      <c r="K15">
        <v>0.41015333333333343</v>
      </c>
      <c r="L15">
        <v>2.4660182074688286E-2</v>
      </c>
      <c r="N15">
        <v>23.3</v>
      </c>
      <c r="O15">
        <v>0.40666266666666684</v>
      </c>
      <c r="P15">
        <v>2.4006500298650035E-2</v>
      </c>
    </row>
    <row r="16" spans="2:16" x14ac:dyDescent="0.25">
      <c r="B16">
        <v>14.8</v>
      </c>
      <c r="C16">
        <v>0.25830933333333328</v>
      </c>
      <c r="D16">
        <v>5.9027096442295646E-3</v>
      </c>
      <c r="F16">
        <v>19.2</v>
      </c>
      <c r="G16">
        <v>0.33510400000000018</v>
      </c>
      <c r="H16">
        <v>1.3133722665731484E-2</v>
      </c>
      <c r="J16">
        <v>23.6</v>
      </c>
      <c r="K16">
        <v>0.41189866666666675</v>
      </c>
      <c r="L16">
        <v>2.499173791840642E-2</v>
      </c>
      <c r="N16">
        <v>23.4</v>
      </c>
      <c r="O16">
        <v>0.40840800000000016</v>
      </c>
      <c r="P16">
        <v>2.433177612337184E-2</v>
      </c>
    </row>
    <row r="17" spans="2:16" x14ac:dyDescent="0.25">
      <c r="B17">
        <v>14.9</v>
      </c>
      <c r="C17">
        <v>0.26005466666666666</v>
      </c>
      <c r="D17">
        <v>6.0254111987690373E-3</v>
      </c>
      <c r="F17">
        <v>19.3</v>
      </c>
      <c r="G17">
        <v>0.33684933333333356</v>
      </c>
      <c r="H17">
        <v>1.3346570539506164E-2</v>
      </c>
      <c r="J17">
        <v>23.7</v>
      </c>
      <c r="K17">
        <v>0.41364400000000018</v>
      </c>
      <c r="L17">
        <v>2.5326463518864861E-2</v>
      </c>
      <c r="N17">
        <v>23.5</v>
      </c>
      <c r="O17">
        <v>0.41015333333333354</v>
      </c>
      <c r="P17">
        <v>2.4660182074688286E-2</v>
      </c>
    </row>
    <row r="18" spans="2:16" x14ac:dyDescent="0.25">
      <c r="B18">
        <v>15</v>
      </c>
      <c r="C18">
        <v>0.26179999999999998</v>
      </c>
      <c r="D18">
        <v>6.1498485861243846E-3</v>
      </c>
      <c r="F18">
        <v>19.399999999999999</v>
      </c>
      <c r="G18">
        <v>0.33859466666666688</v>
      </c>
      <c r="H18">
        <v>1.3561813593994443E-2</v>
      </c>
      <c r="J18">
        <v>23.8</v>
      </c>
      <c r="K18">
        <v>0.41538933333333355</v>
      </c>
      <c r="L18">
        <v>2.5664378839764468E-2</v>
      </c>
      <c r="N18">
        <v>23.6</v>
      </c>
      <c r="O18">
        <v>0.41189866666666686</v>
      </c>
      <c r="P18">
        <v>2.4991737918406476E-2</v>
      </c>
    </row>
    <row r="19" spans="2:16" x14ac:dyDescent="0.25">
      <c r="B19">
        <v>15.1</v>
      </c>
      <c r="C19">
        <v>0.2635453333333333</v>
      </c>
      <c r="D19">
        <v>6.2760356341964862E-3</v>
      </c>
      <c r="F19">
        <v>19.5</v>
      </c>
      <c r="G19">
        <v>0.34034000000000025</v>
      </c>
      <c r="H19">
        <v>1.3779468193009792E-2</v>
      </c>
      <c r="J19">
        <v>23.9</v>
      </c>
      <c r="K19">
        <v>0.41713466666666688</v>
      </c>
      <c r="L19">
        <v>2.600550394500678E-2</v>
      </c>
      <c r="N19">
        <v>23.7</v>
      </c>
      <c r="O19">
        <v>0.41364400000000018</v>
      </c>
      <c r="P19">
        <v>2.5326463518864861E-2</v>
      </c>
    </row>
    <row r="20" spans="2:16" x14ac:dyDescent="0.25">
      <c r="B20">
        <v>15.2</v>
      </c>
      <c r="C20">
        <v>0.26529066666666662</v>
      </c>
      <c r="D20">
        <v>6.4039862181167195E-3</v>
      </c>
      <c r="F20">
        <v>19.600000000000001</v>
      </c>
      <c r="G20">
        <v>0.34208533333333357</v>
      </c>
      <c r="H20">
        <v>1.3999550770066538E-2</v>
      </c>
      <c r="J20">
        <v>24</v>
      </c>
      <c r="K20">
        <v>0.4188800000000002</v>
      </c>
      <c r="L20">
        <v>2.6349858999539566E-2</v>
      </c>
      <c r="N20">
        <v>23.8</v>
      </c>
      <c r="O20">
        <v>0.41538933333333361</v>
      </c>
      <c r="P20">
        <v>2.5664378839764468E-2</v>
      </c>
    </row>
    <row r="21" spans="2:16" x14ac:dyDescent="0.25">
      <c r="B21">
        <v>15.3</v>
      </c>
      <c r="C21">
        <v>0.26703599999999994</v>
      </c>
      <c r="D21">
        <v>6.5337142606866627E-3</v>
      </c>
      <c r="F21">
        <v>19.7</v>
      </c>
      <c r="G21">
        <v>0.34383066666666695</v>
      </c>
      <c r="H21">
        <v>1.4222077828977941E-2</v>
      </c>
      <c r="J21">
        <v>24.1</v>
      </c>
      <c r="K21">
        <v>0.42062533333333363</v>
      </c>
      <c r="L21">
        <v>2.6697464270209192E-2</v>
      </c>
      <c r="N21">
        <v>23.9</v>
      </c>
      <c r="O21">
        <v>0.41713466666666693</v>
      </c>
      <c r="P21">
        <v>2.6005503945006836E-2</v>
      </c>
    </row>
    <row r="22" spans="2:16" x14ac:dyDescent="0.25">
      <c r="B22">
        <v>15.4</v>
      </c>
      <c r="C22">
        <v>0.26878133333333332</v>
      </c>
      <c r="D22">
        <v>6.6652337328202971E-3</v>
      </c>
      <c r="F22">
        <v>19.8</v>
      </c>
      <c r="G22">
        <v>0.34557600000000033</v>
      </c>
      <c r="H22">
        <v>1.444706594445877E-2</v>
      </c>
      <c r="J22">
        <v>24.2</v>
      </c>
      <c r="K22">
        <v>0.42237066666666695</v>
      </c>
      <c r="L22">
        <v>2.7048340126620662E-2</v>
      </c>
      <c r="N22">
        <v>24</v>
      </c>
      <c r="O22">
        <v>0.41888000000000031</v>
      </c>
      <c r="P22">
        <v>2.6349858999539622E-2</v>
      </c>
    </row>
    <row r="23" spans="2:16" x14ac:dyDescent="0.25">
      <c r="B23">
        <v>15.5</v>
      </c>
      <c r="C23">
        <v>0.27052666666666658</v>
      </c>
      <c r="D23">
        <v>6.7985586539890952E-3</v>
      </c>
      <c r="F23">
        <v>19.899999999999999</v>
      </c>
      <c r="G23">
        <v>0.3473213333333337</v>
      </c>
      <c r="H23">
        <v>1.4674531762732257E-2</v>
      </c>
      <c r="J23">
        <v>24.3</v>
      </c>
      <c r="K23">
        <v>0.42411600000000033</v>
      </c>
      <c r="L23">
        <v>2.7402507042004975E-2</v>
      </c>
      <c r="N23">
        <v>24.1</v>
      </c>
      <c r="O23">
        <v>0.42062533333333363</v>
      </c>
      <c r="P23">
        <v>2.6697464270209192E-2</v>
      </c>
    </row>
    <row r="24" spans="2:16" x14ac:dyDescent="0.25">
      <c r="B24">
        <v>15.6</v>
      </c>
      <c r="C24">
        <v>0.27227199999999996</v>
      </c>
      <c r="D24">
        <v>6.9337030926699961E-3</v>
      </c>
      <c r="F24">
        <v>20</v>
      </c>
      <c r="G24">
        <v>0.34906666666666702</v>
      </c>
      <c r="H24">
        <v>1.4904492002142278E-2</v>
      </c>
      <c r="J24">
        <v>24.4</v>
      </c>
      <c r="K24">
        <v>0.42586133333333365</v>
      </c>
      <c r="L24">
        <v>2.7759985594093872E-2</v>
      </c>
      <c r="N24">
        <v>24.2</v>
      </c>
      <c r="O24">
        <v>0.42237066666666706</v>
      </c>
      <c r="P24">
        <v>2.7048340126620662E-2</v>
      </c>
    </row>
    <row r="25" spans="2:16" x14ac:dyDescent="0.25">
      <c r="B25">
        <v>15.7</v>
      </c>
      <c r="C25">
        <v>0.27401733333333328</v>
      </c>
      <c r="D25">
        <v>7.0706811667964331E-3</v>
      </c>
      <c r="F25">
        <v>20.100000000000001</v>
      </c>
      <c r="G25">
        <v>0.3508120000000004</v>
      </c>
      <c r="H25">
        <v>1.5136963453769636E-2</v>
      </c>
      <c r="J25">
        <v>24.5</v>
      </c>
      <c r="K25">
        <v>0.42760666666666708</v>
      </c>
      <c r="L25">
        <v>2.8120796466002518E-2</v>
      </c>
      <c r="N25">
        <v>24.3</v>
      </c>
      <c r="O25">
        <v>0.42411600000000038</v>
      </c>
      <c r="P25">
        <v>2.7402507042004975E-2</v>
      </c>
    </row>
    <row r="26" spans="2:16" x14ac:dyDescent="0.25">
      <c r="B26">
        <v>15.8</v>
      </c>
      <c r="C26">
        <v>0.27576266666666654</v>
      </c>
      <c r="D26">
        <v>7.2095070442121933E-3</v>
      </c>
      <c r="F26">
        <v>20.2</v>
      </c>
      <c r="G26">
        <v>0.35255733333333372</v>
      </c>
      <c r="H26">
        <v>1.5371962982053289E-2</v>
      </c>
      <c r="J26">
        <v>24.6</v>
      </c>
      <c r="K26">
        <v>0.4293520000000004</v>
      </c>
      <c r="L26">
        <v>2.8484960447118957E-2</v>
      </c>
      <c r="N26">
        <v>24.4</v>
      </c>
      <c r="O26">
        <v>0.4258613333333337</v>
      </c>
      <c r="P26">
        <v>2.7759985594093928E-2</v>
      </c>
    </row>
    <row r="27" spans="2:16" x14ac:dyDescent="0.25">
      <c r="B27">
        <v>15.9</v>
      </c>
      <c r="C27">
        <v>0.27750799999999992</v>
      </c>
      <c r="D27">
        <v>7.3501949431282743E-3</v>
      </c>
      <c r="F27">
        <v>20.3</v>
      </c>
      <c r="G27">
        <v>0.3543026666666671</v>
      </c>
      <c r="H27">
        <v>1.5609507525416566E-2</v>
      </c>
      <c r="J27">
        <v>24.7</v>
      </c>
      <c r="K27">
        <v>0.43109733333333372</v>
      </c>
      <c r="L27">
        <v>2.8852498434002505E-2</v>
      </c>
      <c r="N27">
        <v>24.5</v>
      </c>
      <c r="O27">
        <v>0.42760666666666708</v>
      </c>
      <c r="P27">
        <v>2.8120796466002518E-2</v>
      </c>
    </row>
    <row r="28" spans="2:16" x14ac:dyDescent="0.25">
      <c r="B28">
        <v>16</v>
      </c>
      <c r="C28">
        <v>0.27925333333333324</v>
      </c>
      <c r="D28">
        <v>7.4927591325827381E-3</v>
      </c>
      <c r="F28">
        <v>20.399999999999999</v>
      </c>
      <c r="G28">
        <v>0.35604800000000048</v>
      </c>
      <c r="H28">
        <v>1.5849614096898001E-2</v>
      </c>
      <c r="J28">
        <v>24.8</v>
      </c>
      <c r="K28">
        <v>0.4328426666666671</v>
      </c>
      <c r="L28">
        <v>2.9223431431288915E-2</v>
      </c>
      <c r="N28">
        <v>24.6</v>
      </c>
      <c r="O28">
        <v>0.42935200000000051</v>
      </c>
      <c r="P28">
        <v>2.8484960447118957E-2</v>
      </c>
    </row>
    <row r="29" spans="2:16" x14ac:dyDescent="0.25">
      <c r="B29">
        <v>16.100000000000001</v>
      </c>
      <c r="C29">
        <v>0.28099866666666656</v>
      </c>
      <c r="D29">
        <v>7.6372139329037303E-3</v>
      </c>
      <c r="F29">
        <v>20.5</v>
      </c>
      <c r="G29">
        <v>0.3577933333333338</v>
      </c>
      <c r="H29">
        <v>1.6092299784787045E-2</v>
      </c>
      <c r="J29">
        <v>24.9</v>
      </c>
      <c r="K29">
        <v>0.43458800000000053</v>
      </c>
      <c r="L29">
        <v>2.9597780552604092E-2</v>
      </c>
      <c r="N29">
        <v>24.7</v>
      </c>
      <c r="O29">
        <v>0.43109733333333383</v>
      </c>
      <c r="P29">
        <v>2.885249843400256E-2</v>
      </c>
    </row>
    <row r="30" spans="2:16" x14ac:dyDescent="0.25">
      <c r="B30">
        <v>16.2</v>
      </c>
      <c r="C30">
        <v>0.28274399999999994</v>
      </c>
      <c r="D30">
        <v>7.7835737161755514E-3</v>
      </c>
      <c r="F30">
        <v>20.6</v>
      </c>
      <c r="G30">
        <v>0.35953866666666723</v>
      </c>
      <c r="H30">
        <v>1.6337581753265218E-2</v>
      </c>
      <c r="J30">
        <v>25</v>
      </c>
      <c r="K30">
        <v>0.43633333333333385</v>
      </c>
      <c r="L30">
        <v>2.9975567021485239E-2</v>
      </c>
      <c r="N30">
        <v>24.8</v>
      </c>
      <c r="O30">
        <v>0.43284266666666715</v>
      </c>
      <c r="P30">
        <v>2.9223431431288971E-2</v>
      </c>
    </row>
    <row r="31" spans="2:16" x14ac:dyDescent="0.25">
      <c r="B31">
        <v>16.3</v>
      </c>
      <c r="C31">
        <v>0.28448933333333326</v>
      </c>
      <c r="D31">
        <v>7.9318529067076704E-3</v>
      </c>
      <c r="F31">
        <v>20.7</v>
      </c>
      <c r="G31">
        <v>0.36128400000000055</v>
      </c>
      <c r="H31">
        <v>1.6585477243051205E-2</v>
      </c>
      <c r="J31">
        <v>25.1</v>
      </c>
      <c r="K31">
        <v>0.43807866666666717</v>
      </c>
      <c r="L31">
        <v>3.0356812172310843E-2</v>
      </c>
      <c r="N31">
        <v>24.9</v>
      </c>
      <c r="O31">
        <v>0.43458800000000053</v>
      </c>
      <c r="P31">
        <v>2.9597780552604092E-2</v>
      </c>
    </row>
    <row r="32" spans="2:16" x14ac:dyDescent="0.25">
      <c r="B32">
        <v>16.399999999999999</v>
      </c>
      <c r="C32">
        <v>0.28623466666666664</v>
      </c>
      <c r="D32">
        <v>8.082065981507236E-3</v>
      </c>
      <c r="F32">
        <v>20.8</v>
      </c>
      <c r="G32">
        <v>0.36302933333333393</v>
      </c>
      <c r="H32">
        <v>1.6836003572052505E-2</v>
      </c>
      <c r="J32">
        <v>25.2</v>
      </c>
      <c r="K32">
        <v>0.43982400000000055</v>
      </c>
      <c r="L32">
        <v>3.0741537451238143E-2</v>
      </c>
      <c r="N32">
        <v>25</v>
      </c>
      <c r="O32">
        <v>0.43633333333333391</v>
      </c>
      <c r="P32">
        <v>2.9975567021485239E-2</v>
      </c>
    </row>
    <row r="33" spans="2:16" x14ac:dyDescent="0.25">
      <c r="B33">
        <v>16.5</v>
      </c>
      <c r="C33">
        <v>0.28798000000000001</v>
      </c>
      <c r="D33">
        <v>8.2342274707543628E-3</v>
      </c>
      <c r="F33">
        <v>20.9</v>
      </c>
      <c r="G33">
        <v>0.36477466666666725</v>
      </c>
      <c r="H33">
        <v>1.7089178136020622E-2</v>
      </c>
      <c r="J33">
        <v>25.3</v>
      </c>
      <c r="K33">
        <v>0.44156933333333387</v>
      </c>
      <c r="L33">
        <v>3.1129764417149153E-2</v>
      </c>
      <c r="N33">
        <v>25.1</v>
      </c>
      <c r="O33">
        <v>0.43807866666666728</v>
      </c>
      <c r="P33">
        <v>3.0356812172310843E-2</v>
      </c>
    </row>
    <row r="34" spans="2:16" x14ac:dyDescent="0.25">
      <c r="B34">
        <v>16.600000000000001</v>
      </c>
      <c r="C34">
        <v>0.28972533333333339</v>
      </c>
      <c r="D34">
        <v>8.3883519582811372E-3</v>
      </c>
      <c r="F34">
        <v>21</v>
      </c>
      <c r="G34">
        <v>0.36652000000000057</v>
      </c>
      <c r="H34">
        <v>1.7345018409212765E-2</v>
      </c>
      <c r="J34">
        <v>25.4</v>
      </c>
      <c r="K34">
        <v>0.4433146666666673</v>
      </c>
      <c r="L34">
        <v>3.1521514742605006E-2</v>
      </c>
      <c r="N34">
        <v>25.2</v>
      </c>
      <c r="O34">
        <v>0.4398240000000006</v>
      </c>
      <c r="P34">
        <v>3.0741537451238199E-2</v>
      </c>
    </row>
    <row r="35" spans="2:16" x14ac:dyDescent="0.25">
      <c r="B35">
        <v>16.7</v>
      </c>
      <c r="C35">
        <v>0.29147066666666671</v>
      </c>
      <c r="D35">
        <v>8.5444540820532322E-3</v>
      </c>
      <c r="F35">
        <v>21.1</v>
      </c>
      <c r="G35">
        <v>0.368265333333334</v>
      </c>
      <c r="H35">
        <v>1.7603541945057977E-2</v>
      </c>
      <c r="J35">
        <v>25.5</v>
      </c>
      <c r="K35">
        <v>0.44506000000000062</v>
      </c>
      <c r="L35">
        <v>3.1916810214808744E-2</v>
      </c>
      <c r="N35">
        <v>25.3</v>
      </c>
      <c r="O35">
        <v>0.44156933333333392</v>
      </c>
      <c r="P35">
        <v>3.1129764417149153E-2</v>
      </c>
    </row>
    <row r="36" spans="2:16" x14ac:dyDescent="0.25">
      <c r="B36">
        <v>16.8</v>
      </c>
      <c r="C36">
        <v>0.29321600000000009</v>
      </c>
      <c r="D36">
        <v>8.7025485346555742E-3</v>
      </c>
      <c r="F36">
        <v>21.2</v>
      </c>
      <c r="G36">
        <v>0.37001066666666732</v>
      </c>
      <c r="H36">
        <v>1.7864766376828711E-2</v>
      </c>
      <c r="J36">
        <v>25.6</v>
      </c>
      <c r="K36">
        <v>0.44680533333333394</v>
      </c>
      <c r="L36">
        <v>3.2315672736576595E-2</v>
      </c>
      <c r="N36">
        <v>25.4</v>
      </c>
      <c r="O36">
        <v>0.4433146666666673</v>
      </c>
      <c r="P36">
        <v>3.1521514742605006E-2</v>
      </c>
    </row>
    <row r="37" spans="2:16" x14ac:dyDescent="0.25">
      <c r="B37">
        <v>16.899999999999999</v>
      </c>
      <c r="C37">
        <v>0.29496133333333341</v>
      </c>
      <c r="D37">
        <v>8.8626500637806749E-3</v>
      </c>
      <c r="F37">
        <v>21.3</v>
      </c>
      <c r="G37">
        <v>0.3717560000000007</v>
      </c>
      <c r="H37">
        <v>1.8128709418317956E-2</v>
      </c>
      <c r="J37">
        <v>25.7</v>
      </c>
      <c r="K37">
        <v>0.44855066666666732</v>
      </c>
      <c r="L37">
        <v>3.2718124327318132E-2</v>
      </c>
      <c r="N37">
        <v>25.5</v>
      </c>
      <c r="O37">
        <v>0.44506000000000068</v>
      </c>
      <c r="P37">
        <v>3.1916810214808744E-2</v>
      </c>
    </row>
    <row r="38" spans="2:16" x14ac:dyDescent="0.25">
      <c r="B38">
        <v>17</v>
      </c>
      <c r="C38">
        <v>0.29670666666666679</v>
      </c>
      <c r="D38">
        <v>9.0247734727209039E-3</v>
      </c>
      <c r="F38">
        <v>21.4</v>
      </c>
      <c r="G38">
        <v>0.37350133333333402</v>
      </c>
      <c r="H38">
        <v>1.8395388864521467E-2</v>
      </c>
      <c r="J38">
        <v>25.8</v>
      </c>
      <c r="K38">
        <v>0.4502960000000007</v>
      </c>
      <c r="L38">
        <v>3.3124187124024651E-2</v>
      </c>
      <c r="N38">
        <v>25.6</v>
      </c>
      <c r="O38">
        <v>0.44680533333333405</v>
      </c>
      <c r="P38">
        <v>3.2315672736576651E-2</v>
      </c>
    </row>
    <row r="39" spans="2:16" x14ac:dyDescent="0.25">
      <c r="B39">
        <v>17.100000000000001</v>
      </c>
      <c r="C39">
        <v>0.29845200000000016</v>
      </c>
      <c r="D39">
        <v>9.188933620863482E-3</v>
      </c>
      <c r="F39">
        <v>21.5</v>
      </c>
      <c r="G39">
        <v>0.37524666666666745</v>
      </c>
      <c r="H39">
        <v>1.8664822592325936E-2</v>
      </c>
      <c r="J39">
        <v>25.9</v>
      </c>
      <c r="K39">
        <v>0.45204133333333407</v>
      </c>
      <c r="L39">
        <v>3.3533883382266982E-2</v>
      </c>
    </row>
    <row r="40" spans="2:16" x14ac:dyDescent="0.25">
      <c r="B40">
        <v>17.2</v>
      </c>
      <c r="C40">
        <v>0.30019733333333354</v>
      </c>
      <c r="D40">
        <v>9.355145424189637E-3</v>
      </c>
      <c r="F40">
        <v>21.6</v>
      </c>
      <c r="G40">
        <v>0.37699200000000077</v>
      </c>
      <c r="H40">
        <v>1.8937028561201774E-2</v>
      </c>
      <c r="J40">
        <v>26</v>
      </c>
      <c r="K40">
        <v>0.45378666666666739</v>
      </c>
      <c r="L40">
        <v>3.3947235477201687E-2</v>
      </c>
    </row>
    <row r="41" spans="2:16" x14ac:dyDescent="0.25">
      <c r="B41">
        <v>17.3</v>
      </c>
      <c r="C41">
        <v>0.30194266666666686</v>
      </c>
      <c r="D41">
        <v>9.5234238557767026E-3</v>
      </c>
      <c r="F41">
        <v>21.7</v>
      </c>
      <c r="G41">
        <v>0.37873733333333409</v>
      </c>
      <c r="H41">
        <v>1.9212024813902717E-2</v>
      </c>
      <c r="J41">
        <v>26.1</v>
      </c>
      <c r="K41">
        <v>0.45553200000000071</v>
      </c>
      <c r="L41">
        <v>3.436426590458691E-2</v>
      </c>
    </row>
    <row r="42" spans="2:16" x14ac:dyDescent="0.25">
      <c r="B42">
        <v>17.399999999999999</v>
      </c>
      <c r="C42">
        <v>0.30368800000000018</v>
      </c>
      <c r="D42">
        <v>9.6937839463041575E-3</v>
      </c>
      <c r="F42">
        <v>21.8</v>
      </c>
      <c r="G42">
        <v>0.38048266666666747</v>
      </c>
      <c r="H42">
        <v>1.9489829477169873E-2</v>
      </c>
      <c r="J42">
        <v>26.2</v>
      </c>
      <c r="K42">
        <v>0.45727733333333415</v>
      </c>
      <c r="L42">
        <v>3.4784997281806618E-2</v>
      </c>
    </row>
    <row r="43" spans="2:16" x14ac:dyDescent="0.25">
      <c r="B43">
        <v>17.5</v>
      </c>
      <c r="C43">
        <v>0.30543333333333356</v>
      </c>
      <c r="D43">
        <v>9.8662407845627187E-3</v>
      </c>
      <c r="F43">
        <v>21.900000000000048</v>
      </c>
      <c r="G43">
        <v>0.38222800000000084</v>
      </c>
      <c r="H43">
        <v>1.977046076244221E-2</v>
      </c>
      <c r="J43">
        <v>26.3</v>
      </c>
      <c r="K43">
        <v>0.45902266666666747</v>
      </c>
      <c r="L43">
        <v>3.5209452348904657E-2</v>
      </c>
    </row>
    <row r="44" spans="2:16" x14ac:dyDescent="0.25">
      <c r="B44">
        <v>17.600000000000001</v>
      </c>
      <c r="C44">
        <v>0.30717866666666693</v>
      </c>
      <c r="D44">
        <v>1.0040809517967597E-2</v>
      </c>
      <c r="F44">
        <v>22.00000000000005</v>
      </c>
      <c r="G44">
        <v>0.38397333333333422</v>
      </c>
      <c r="H44">
        <v>2.0053936966572705E-2</v>
      </c>
      <c r="J44">
        <v>26.400000000000048</v>
      </c>
      <c r="K44">
        <v>0.46076800000000084</v>
      </c>
      <c r="L44">
        <v>3.5637653969627869E-2</v>
      </c>
    </row>
    <row r="45" spans="2:16" x14ac:dyDescent="0.25">
      <c r="B45">
        <v>17.7</v>
      </c>
      <c r="C45">
        <v>0.30892400000000031</v>
      </c>
      <c r="D45">
        <v>1.0217505353074863E-2</v>
      </c>
      <c r="F45">
        <v>22.100000000000051</v>
      </c>
      <c r="G45">
        <v>0.38571866666666754</v>
      </c>
      <c r="H45">
        <v>2.0340276472549934E-2</v>
      </c>
      <c r="J45">
        <v>26.50000000000005</v>
      </c>
      <c r="K45">
        <v>0.46251333333333416</v>
      </c>
      <c r="L45">
        <v>3.60696251324788E-2</v>
      </c>
    </row>
    <row r="46" spans="2:16" x14ac:dyDescent="0.25">
      <c r="B46">
        <v>17.8</v>
      </c>
      <c r="C46">
        <v>0.31066933333333363</v>
      </c>
      <c r="D46">
        <v>1.0396343556101695E-2</v>
      </c>
      <c r="F46">
        <v>22.200000000000053</v>
      </c>
      <c r="G46">
        <v>0.38746400000000086</v>
      </c>
      <c r="H46">
        <v>2.0629497750225989E-2</v>
      </c>
      <c r="J46">
        <v>26.600000000000051</v>
      </c>
      <c r="K46">
        <v>0.4642586666666676</v>
      </c>
      <c r="L46">
        <v>3.6505388951777906E-2</v>
      </c>
    </row>
    <row r="47" spans="2:16" x14ac:dyDescent="0.25">
      <c r="B47">
        <v>17.899999999999999</v>
      </c>
      <c r="C47">
        <v>0.31241466666666701</v>
      </c>
      <c r="D47">
        <v>1.0577339453450629E-2</v>
      </c>
      <c r="F47">
        <v>22.300000000000054</v>
      </c>
      <c r="G47">
        <v>0.3892093333333343</v>
      </c>
      <c r="H47">
        <v>2.0921619357050225E-2</v>
      </c>
      <c r="J47">
        <v>26.700000000000053</v>
      </c>
      <c r="K47">
        <v>0.46600400000000092</v>
      </c>
      <c r="L47">
        <v>3.6944968668735256E-2</v>
      </c>
    </row>
    <row r="48" spans="2:16" x14ac:dyDescent="0.25">
      <c r="B48">
        <v>18</v>
      </c>
      <c r="C48">
        <v>0.31416000000000033</v>
      </c>
      <c r="D48">
        <v>1.0760508432237081E-2</v>
      </c>
      <c r="F48">
        <v>22.400000000000055</v>
      </c>
      <c r="G48">
        <v>0.39095466666666767</v>
      </c>
      <c r="H48">
        <v>2.1216659938808835E-2</v>
      </c>
      <c r="J48">
        <v>26.800000000000054</v>
      </c>
      <c r="K48">
        <v>0.46774933333333429</v>
      </c>
      <c r="L48">
        <v>3.7388387652532329E-2</v>
      </c>
    </row>
    <row r="49" spans="2:12" x14ac:dyDescent="0.25">
      <c r="B49">
        <v>18.100000000000001</v>
      </c>
      <c r="C49">
        <v>0.31590533333333376</v>
      </c>
      <c r="D49">
        <v>1.0945865940820809E-2</v>
      </c>
      <c r="F49">
        <v>22.500000000000057</v>
      </c>
      <c r="G49">
        <v>0.39270000000000099</v>
      </c>
      <c r="H49">
        <v>2.1514638230370531E-2</v>
      </c>
      <c r="J49">
        <v>26.900000000000055</v>
      </c>
      <c r="K49">
        <v>0.46949466666666761</v>
      </c>
      <c r="L49">
        <v>3.7835669401413252E-2</v>
      </c>
    </row>
    <row r="50" spans="2:12" x14ac:dyDescent="0.25">
      <c r="B50">
        <v>18.2</v>
      </c>
      <c r="C50">
        <v>0.31765066666666708</v>
      </c>
      <c r="D50">
        <v>1.1133427489341319E-2</v>
      </c>
      <c r="F50">
        <v>22.600000000000058</v>
      </c>
      <c r="G50">
        <v>0.39444533333333431</v>
      </c>
      <c r="H50">
        <v>2.1815573056438886E-2</v>
      </c>
      <c r="J50">
        <v>27.000000000000057</v>
      </c>
      <c r="K50">
        <v>0.47124000000000094</v>
      </c>
      <c r="L50">
        <v>3.8286837543786645E-2</v>
      </c>
    </row>
    <row r="51" spans="2:12" x14ac:dyDescent="0.25">
      <c r="B51">
        <v>18.3</v>
      </c>
      <c r="C51">
        <v>0.31939600000000046</v>
      </c>
      <c r="D51">
        <v>1.1323208650257266E-2</v>
      </c>
      <c r="F51">
        <v>22.70000000000006</v>
      </c>
      <c r="G51">
        <v>0.39619066666666769</v>
      </c>
      <c r="H51">
        <v>2.2119483332310064E-2</v>
      </c>
      <c r="J51">
        <v>27.100000000000058</v>
      </c>
      <c r="K51">
        <v>0.47298533333333437</v>
      </c>
      <c r="L51">
        <v>3.874191583933706E-2</v>
      </c>
    </row>
    <row r="52" spans="2:12" x14ac:dyDescent="0.25">
      <c r="B52">
        <v>18.399999999999999</v>
      </c>
      <c r="C52">
        <v>0.32114133333333378</v>
      </c>
      <c r="D52">
        <v>1.15152250588893E-2</v>
      </c>
      <c r="F52">
        <v>22.800000000000061</v>
      </c>
      <c r="G52">
        <v>0.39793600000000107</v>
      </c>
      <c r="H52">
        <v>2.2426388064637481E-2</v>
      </c>
      <c r="J52">
        <v>27.20000000000006</v>
      </c>
      <c r="K52">
        <v>0.47473066666666769</v>
      </c>
      <c r="L52">
        <v>3.9200928180146588E-2</v>
      </c>
    </row>
    <row r="53" spans="2:12" x14ac:dyDescent="0.25">
      <c r="B53">
        <v>18.5</v>
      </c>
      <c r="C53">
        <v>0.32288666666666715</v>
      </c>
      <c r="D53">
        <v>1.1709492413967348E-2</v>
      </c>
      <c r="F53">
        <v>22.900000000000063</v>
      </c>
      <c r="G53">
        <v>0.39968133333333444</v>
      </c>
      <c r="H53">
        <v>2.2736306352202473E-2</v>
      </c>
      <c r="J53">
        <v>27.300000000000061</v>
      </c>
      <c r="K53">
        <v>0.47647600000000107</v>
      </c>
      <c r="L53">
        <v>3.9663898591827229E-2</v>
      </c>
    </row>
    <row r="54" spans="2:12" x14ac:dyDescent="0.25">
      <c r="K54" s="31"/>
      <c r="L54" s="31"/>
    </row>
    <row r="55" spans="2:12" x14ac:dyDescent="0.25">
      <c r="K55" s="31"/>
      <c r="L55" s="31"/>
    </row>
  </sheetData>
  <mergeCells count="1">
    <mergeCell ref="C2:G2"/>
  </mergeCells>
  <phoneticPr fontId="0" type="noConversion"/>
  <pageMargins left="0.78740157499999996" right="0.78740157499999996" top="0.984251969" bottom="0.984251969" header="0.49212598499999999" footer="0.49212598499999999"/>
  <pageSetup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3073" r:id="rId4">
          <objectPr defaultSize="0" autoPict="0" r:id="rId5">
            <anchor moveWithCells="1">
              <from>
                <xdr:col>5</xdr:col>
                <xdr:colOff>594360</xdr:colOff>
                <xdr:row>2</xdr:row>
                <xdr:rowOff>76200</xdr:rowOff>
              </from>
              <to>
                <xdr:col>7</xdr:col>
                <xdr:colOff>0</xdr:colOff>
                <xdr:row>3</xdr:row>
                <xdr:rowOff>152400</xdr:rowOff>
              </to>
            </anchor>
          </objectPr>
        </oleObject>
      </mc:Choice>
      <mc:Fallback>
        <oleObject progId="Equation.3" shapeId="3073" r:id="rId4"/>
      </mc:Fallback>
    </mc:AlternateContent>
    <mc:AlternateContent xmlns:mc="http://schemas.openxmlformats.org/markup-compatibility/2006">
      <mc:Choice Requires="x14">
        <oleObject progId="Equation.3" shapeId="3074" r:id="rId6">
          <objectPr defaultSize="0" autoPict="0" r:id="rId7">
            <anchor moveWithCells="1">
              <from>
                <xdr:col>7</xdr:col>
                <xdr:colOff>22860</xdr:colOff>
                <xdr:row>2</xdr:row>
                <xdr:rowOff>76200</xdr:rowOff>
              </from>
              <to>
                <xdr:col>8</xdr:col>
                <xdr:colOff>38100</xdr:colOff>
                <xdr:row>3</xdr:row>
                <xdr:rowOff>152400</xdr:rowOff>
              </to>
            </anchor>
          </objectPr>
        </oleObject>
      </mc:Choice>
      <mc:Fallback>
        <oleObject progId="Equation.3" shapeId="3074" r:id="rId6"/>
      </mc:Fallback>
    </mc:AlternateContent>
    <mc:AlternateContent xmlns:mc="http://schemas.openxmlformats.org/markup-compatibility/2006">
      <mc:Choice Requires="x14">
        <oleObject progId="Equation.3" shapeId="3075" r:id="rId8">
          <objectPr defaultSize="0" autoPict="0" r:id="rId9">
            <anchor moveWithCells="1">
              <from>
                <xdr:col>8</xdr:col>
                <xdr:colOff>22860</xdr:colOff>
                <xdr:row>2</xdr:row>
                <xdr:rowOff>76200</xdr:rowOff>
              </from>
              <to>
                <xdr:col>9</xdr:col>
                <xdr:colOff>38100</xdr:colOff>
                <xdr:row>3</xdr:row>
                <xdr:rowOff>152400</xdr:rowOff>
              </to>
            </anchor>
          </objectPr>
        </oleObject>
      </mc:Choice>
      <mc:Fallback>
        <oleObject progId="Equation.3" shapeId="3075" r:id="rId8"/>
      </mc:Fallback>
    </mc:AlternateContent>
    <mc:AlternateContent xmlns:mc="http://schemas.openxmlformats.org/markup-compatibility/2006">
      <mc:Choice Requires="x14">
        <oleObject progId="Equation.3" shapeId="3076" r:id="rId10">
          <objectPr defaultSize="0" autoPict="0" r:id="rId5">
            <anchor moveWithCells="1">
              <from>
                <xdr:col>0</xdr:col>
                <xdr:colOff>601980</xdr:colOff>
                <xdr:row>7</xdr:row>
                <xdr:rowOff>76200</xdr:rowOff>
              </from>
              <to>
                <xdr:col>1</xdr:col>
                <xdr:colOff>632460</xdr:colOff>
                <xdr:row>8</xdr:row>
                <xdr:rowOff>160020</xdr:rowOff>
              </to>
            </anchor>
          </objectPr>
        </oleObject>
      </mc:Choice>
      <mc:Fallback>
        <oleObject progId="Equation.3" shapeId="3076" r:id="rId10"/>
      </mc:Fallback>
    </mc:AlternateContent>
    <mc:AlternateContent xmlns:mc="http://schemas.openxmlformats.org/markup-compatibility/2006">
      <mc:Choice Requires="x14">
        <oleObject progId="Equation.3" shapeId="3077" r:id="rId11">
          <objectPr defaultSize="0" autoPict="0" r:id="rId7">
            <anchor moveWithCells="1">
              <from>
                <xdr:col>2</xdr:col>
                <xdr:colOff>0</xdr:colOff>
                <xdr:row>7</xdr:row>
                <xdr:rowOff>76200</xdr:rowOff>
              </from>
              <to>
                <xdr:col>3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77" r:id="rId11"/>
      </mc:Fallback>
    </mc:AlternateContent>
    <mc:AlternateContent xmlns:mc="http://schemas.openxmlformats.org/markup-compatibility/2006">
      <mc:Choice Requires="x14">
        <oleObject progId="Equation.3" shapeId="3078" r:id="rId12">
          <objectPr defaultSize="0" autoPict="0" r:id="rId9">
            <anchor moveWithCells="1">
              <from>
                <xdr:col>3</xdr:col>
                <xdr:colOff>0</xdr:colOff>
                <xdr:row>7</xdr:row>
                <xdr:rowOff>76200</xdr:rowOff>
              </from>
              <to>
                <xdr:col>4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78" r:id="rId12"/>
      </mc:Fallback>
    </mc:AlternateContent>
    <mc:AlternateContent xmlns:mc="http://schemas.openxmlformats.org/markup-compatibility/2006">
      <mc:Choice Requires="x14">
        <oleObject progId="Equation.3" shapeId="3079" r:id="rId13">
          <objectPr defaultSize="0" autoPict="0" r:id="rId5">
            <anchor moveWithCells="1">
              <from>
                <xdr:col>4</xdr:col>
                <xdr:colOff>601980</xdr:colOff>
                <xdr:row>7</xdr:row>
                <xdr:rowOff>76200</xdr:rowOff>
              </from>
              <to>
                <xdr:col>6</xdr:col>
                <xdr:colOff>7620</xdr:colOff>
                <xdr:row>8</xdr:row>
                <xdr:rowOff>160020</xdr:rowOff>
              </to>
            </anchor>
          </objectPr>
        </oleObject>
      </mc:Choice>
      <mc:Fallback>
        <oleObject progId="Equation.3" shapeId="3079" r:id="rId13"/>
      </mc:Fallback>
    </mc:AlternateContent>
    <mc:AlternateContent xmlns:mc="http://schemas.openxmlformats.org/markup-compatibility/2006">
      <mc:Choice Requires="x14">
        <oleObject progId="Equation.3" shapeId="3080" r:id="rId14">
          <objectPr defaultSize="0" autoPict="0" r:id="rId7">
            <anchor moveWithCells="1">
              <from>
                <xdr:col>6</xdr:col>
                <xdr:colOff>0</xdr:colOff>
                <xdr:row>7</xdr:row>
                <xdr:rowOff>76200</xdr:rowOff>
              </from>
              <to>
                <xdr:col>7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80" r:id="rId14"/>
      </mc:Fallback>
    </mc:AlternateContent>
    <mc:AlternateContent xmlns:mc="http://schemas.openxmlformats.org/markup-compatibility/2006">
      <mc:Choice Requires="x14">
        <oleObject progId="Equation.3" shapeId="3081" r:id="rId15">
          <objectPr defaultSize="0" autoPict="0" r:id="rId9">
            <anchor moveWithCells="1">
              <from>
                <xdr:col>7</xdr:col>
                <xdr:colOff>0</xdr:colOff>
                <xdr:row>7</xdr:row>
                <xdr:rowOff>76200</xdr:rowOff>
              </from>
              <to>
                <xdr:col>8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81" r:id="rId15"/>
      </mc:Fallback>
    </mc:AlternateContent>
    <mc:AlternateContent xmlns:mc="http://schemas.openxmlformats.org/markup-compatibility/2006">
      <mc:Choice Requires="x14">
        <oleObject progId="Equation.3" shapeId="3082" r:id="rId16">
          <objectPr defaultSize="0" autoPict="0" r:id="rId5">
            <anchor moveWithCells="1">
              <from>
                <xdr:col>8</xdr:col>
                <xdr:colOff>601980</xdr:colOff>
                <xdr:row>7</xdr:row>
                <xdr:rowOff>76200</xdr:rowOff>
              </from>
              <to>
                <xdr:col>10</xdr:col>
                <xdr:colOff>7620</xdr:colOff>
                <xdr:row>8</xdr:row>
                <xdr:rowOff>160020</xdr:rowOff>
              </to>
            </anchor>
          </objectPr>
        </oleObject>
      </mc:Choice>
      <mc:Fallback>
        <oleObject progId="Equation.3" shapeId="3082" r:id="rId16"/>
      </mc:Fallback>
    </mc:AlternateContent>
    <mc:AlternateContent xmlns:mc="http://schemas.openxmlformats.org/markup-compatibility/2006">
      <mc:Choice Requires="x14">
        <oleObject progId="Equation.3" shapeId="3083" r:id="rId17">
          <objectPr defaultSize="0" autoPict="0" r:id="rId7">
            <anchor moveWithCells="1">
              <from>
                <xdr:col>10</xdr:col>
                <xdr:colOff>0</xdr:colOff>
                <xdr:row>7</xdr:row>
                <xdr:rowOff>76200</xdr:rowOff>
              </from>
              <to>
                <xdr:col>11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83" r:id="rId17"/>
      </mc:Fallback>
    </mc:AlternateContent>
    <mc:AlternateContent xmlns:mc="http://schemas.openxmlformats.org/markup-compatibility/2006">
      <mc:Choice Requires="x14">
        <oleObject progId="Equation.3" shapeId="3084" r:id="rId18">
          <objectPr defaultSize="0" autoPict="0" r:id="rId9">
            <anchor moveWithCells="1">
              <from>
                <xdr:col>11</xdr:col>
                <xdr:colOff>0</xdr:colOff>
                <xdr:row>7</xdr:row>
                <xdr:rowOff>76200</xdr:rowOff>
              </from>
              <to>
                <xdr:col>12</xdr:col>
                <xdr:colOff>22860</xdr:colOff>
                <xdr:row>8</xdr:row>
                <xdr:rowOff>160020</xdr:rowOff>
              </to>
            </anchor>
          </objectPr>
        </oleObject>
      </mc:Choice>
      <mc:Fallback>
        <oleObject progId="Equation.3" shapeId="3084" r:id="rId18"/>
      </mc:Fallback>
    </mc:AlternateContent>
    <mc:AlternateContent xmlns:mc="http://schemas.openxmlformats.org/markup-compatibility/2006">
      <mc:Choice Requires="x14">
        <oleObject progId="Equation.3" shapeId="3085" r:id="rId19">
          <objectPr defaultSize="0" autoPict="0" r:id="rId5">
            <anchor moveWithCells="1">
              <from>
                <xdr:col>12</xdr:col>
                <xdr:colOff>601980</xdr:colOff>
                <xdr:row>3</xdr:row>
                <xdr:rowOff>0</xdr:rowOff>
              </from>
              <to>
                <xdr:col>14</xdr:col>
                <xdr:colOff>7620</xdr:colOff>
                <xdr:row>4</xdr:row>
                <xdr:rowOff>68580</xdr:rowOff>
              </to>
            </anchor>
          </objectPr>
        </oleObject>
      </mc:Choice>
      <mc:Fallback>
        <oleObject progId="Equation.3" shapeId="3085" r:id="rId19"/>
      </mc:Fallback>
    </mc:AlternateContent>
    <mc:AlternateContent xmlns:mc="http://schemas.openxmlformats.org/markup-compatibility/2006">
      <mc:Choice Requires="x14">
        <oleObject progId="Equation.3" shapeId="3086" r:id="rId20">
          <objectPr defaultSize="0" autoPict="0" r:id="rId7">
            <anchor moveWithCells="1">
              <from>
                <xdr:col>14</xdr:col>
                <xdr:colOff>0</xdr:colOff>
                <xdr:row>3</xdr:row>
                <xdr:rowOff>0</xdr:rowOff>
              </from>
              <to>
                <xdr:col>14</xdr:col>
                <xdr:colOff>647700</xdr:colOff>
                <xdr:row>4</xdr:row>
                <xdr:rowOff>68580</xdr:rowOff>
              </to>
            </anchor>
          </objectPr>
        </oleObject>
      </mc:Choice>
      <mc:Fallback>
        <oleObject progId="Equation.3" shapeId="3086" r:id="rId20"/>
      </mc:Fallback>
    </mc:AlternateContent>
    <mc:AlternateContent xmlns:mc="http://schemas.openxmlformats.org/markup-compatibility/2006">
      <mc:Choice Requires="x14">
        <oleObject progId="Equation.3" shapeId="3087" r:id="rId21">
          <objectPr defaultSize="0" autoPict="0" r:id="rId9">
            <anchor moveWithCells="1">
              <from>
                <xdr:col>15</xdr:col>
                <xdr:colOff>0</xdr:colOff>
                <xdr:row>3</xdr:row>
                <xdr:rowOff>0</xdr:rowOff>
              </from>
              <to>
                <xdr:col>16</xdr:col>
                <xdr:colOff>22860</xdr:colOff>
                <xdr:row>4</xdr:row>
                <xdr:rowOff>68580</xdr:rowOff>
              </to>
            </anchor>
          </objectPr>
        </oleObject>
      </mc:Choice>
      <mc:Fallback>
        <oleObject progId="Equation.3" shapeId="3087" r:id="rId21"/>
      </mc:Fallback>
    </mc:AlternateContent>
    <mc:AlternateContent xmlns:mc="http://schemas.openxmlformats.org/markup-compatibility/2006">
      <mc:Choice Requires="x14">
        <oleObject progId="Equation.3" shapeId="3089" r:id="rId22">
          <objectPr defaultSize="0" autoPict="0" r:id="rId23">
            <anchor moveWithCells="1">
              <from>
                <xdr:col>4</xdr:col>
                <xdr:colOff>594360</xdr:colOff>
                <xdr:row>3</xdr:row>
                <xdr:rowOff>152400</xdr:rowOff>
              </from>
              <to>
                <xdr:col>6</xdr:col>
                <xdr:colOff>0</xdr:colOff>
                <xdr:row>5</xdr:row>
                <xdr:rowOff>38100</xdr:rowOff>
              </to>
            </anchor>
          </objectPr>
        </oleObject>
      </mc:Choice>
      <mc:Fallback>
        <oleObject progId="Equation.3" shapeId="3089" r:id="rId2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Calc engren Niemann</vt:lpstr>
      <vt:lpstr>Tabela função evolvente</vt:lpstr>
      <vt:lpstr>'Calc engren Niemann'!Area_de_impressao</vt:lpstr>
      <vt:lpstr>'Tabela função evolvente'!Area_de_impressao</vt:lpstr>
    </vt:vector>
  </TitlesOfParts>
  <Company>EESC/USP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Lirani</dc:creator>
  <cp:lastModifiedBy>Jonas</cp:lastModifiedBy>
  <cp:lastPrinted>2002-04-04T12:30:51Z</cp:lastPrinted>
  <dcterms:created xsi:type="dcterms:W3CDTF">2001-09-05T01:06:42Z</dcterms:created>
  <dcterms:modified xsi:type="dcterms:W3CDTF">2019-04-02T14:20:50Z</dcterms:modified>
</cp:coreProperties>
</file>