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49679be8ba591c/Área de Trabalho/PK_2023 IS B1_Aula 1-2 Silvia/farmacocinética aula 2 1C po pptx - excel 25.03.22/"/>
    </mc:Choice>
  </mc:AlternateContent>
  <xr:revisionPtr revIDLastSave="6" documentId="11_E8DAEC1986923EC68DF8BBF45B6ACEE82A5BF780" xr6:coauthVersionLast="47" xr6:coauthVersionMax="47" xr10:uidLastSave="{846DD2CE-FC97-474B-B4BA-D9E86448DA47}"/>
  <bookViews>
    <workbookView xWindow="-120" yWindow="-120" windowWidth="19440" windowHeight="15000" activeTab="3" xr2:uid="{00000000-000D-0000-FFFF-FFFF00000000}"/>
  </bookViews>
  <sheets>
    <sheet name="Fo- resultados" sheetId="1" r:id="rId1"/>
    <sheet name="Eliminação" sheetId="2" r:id="rId2"/>
    <sheet name="Absorção" sheetId="3" r:id="rId3"/>
    <sheet name="AS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L8" i="4"/>
  <c r="L7" i="4"/>
  <c r="E28" i="4"/>
  <c r="X19" i="3"/>
  <c r="U6" i="3"/>
  <c r="R7" i="3"/>
  <c r="U7" i="3" s="1"/>
  <c r="C7" i="1" l="1"/>
  <c r="C9" i="1"/>
  <c r="C12" i="1" l="1"/>
  <c r="R10" i="3" l="1"/>
  <c r="R9" i="3"/>
  <c r="R8" i="3"/>
  <c r="C18" i="1" l="1"/>
  <c r="E27" i="4"/>
  <c r="E7" i="4"/>
  <c r="D7" i="4"/>
  <c r="F7" i="4" s="1"/>
  <c r="Y6" i="3"/>
  <c r="C14" i="1"/>
  <c r="C13" i="1"/>
  <c r="C17" i="1"/>
  <c r="C8" i="1"/>
  <c r="F17" i="4" l="1"/>
  <c r="I16" i="2"/>
  <c r="I15" i="2"/>
  <c r="I14" i="2"/>
  <c r="I13" i="2"/>
  <c r="I12" i="2"/>
  <c r="I11" i="2"/>
  <c r="I10" i="2"/>
  <c r="I9" i="2"/>
  <c r="I8" i="2"/>
  <c r="I7" i="2"/>
  <c r="E29" i="4"/>
  <c r="C19" i="1" l="1"/>
  <c r="G7" i="4"/>
  <c r="G17" i="4" s="1"/>
  <c r="I16" i="3"/>
  <c r="I15" i="3"/>
  <c r="I14" i="3"/>
  <c r="I13" i="3"/>
  <c r="I12" i="3"/>
  <c r="I11" i="3"/>
  <c r="I10" i="3"/>
  <c r="I9" i="3"/>
  <c r="I8" i="3"/>
  <c r="I7" i="3"/>
  <c r="T21" i="2"/>
  <c r="R6" i="2"/>
  <c r="C25" i="1" l="1"/>
  <c r="C22" i="1"/>
</calcChain>
</file>

<file path=xl/sharedStrings.xml><?xml version="1.0" encoding="utf-8"?>
<sst xmlns="http://schemas.openxmlformats.org/spreadsheetml/2006/main" count="218" uniqueCount="124">
  <si>
    <t>T</t>
  </si>
  <si>
    <t>C</t>
  </si>
  <si>
    <t>hora</t>
  </si>
  <si>
    <t>mg/L</t>
  </si>
  <si>
    <t xml:space="preserve">pares </t>
  </si>
  <si>
    <t>T:C</t>
  </si>
  <si>
    <t>ASC</t>
  </si>
  <si>
    <t>LN(C) x T</t>
  </si>
  <si>
    <t>CÁLCULO DA ELIMINAÇÃO</t>
  </si>
  <si>
    <t>E-intercepto</t>
  </si>
  <si>
    <t>E-taxa kel</t>
  </si>
  <si>
    <t>h-1</t>
  </si>
  <si>
    <t>h</t>
  </si>
  <si>
    <t>LN C</t>
  </si>
  <si>
    <t>Ab-intercepto</t>
  </si>
  <si>
    <t>Ab-taxa kab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</si>
  <si>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C mg/L</t>
    </r>
  </si>
  <si>
    <t>Ab- t(1/2)ab</t>
  </si>
  <si>
    <t>ASC0-t   INTEGRAÇÃO PONTO a PONTO MÉTODO DOS TRAPEZOIDES</t>
  </si>
  <si>
    <r>
      <t xml:space="preserve"> </t>
    </r>
    <r>
      <rPr>
        <b/>
        <sz val="11"/>
        <rFont val="Symbol"/>
        <family val="1"/>
        <charset val="2"/>
      </rPr>
      <t>D</t>
    </r>
    <r>
      <rPr>
        <b/>
        <sz val="11"/>
        <rFont val="Arial"/>
        <family val="2"/>
      </rPr>
      <t>T</t>
    </r>
  </si>
  <si>
    <t>Cmédio</t>
  </si>
  <si>
    <t>ASC intervalo</t>
  </si>
  <si>
    <t>ASC acum</t>
  </si>
  <si>
    <t>mg*h/L</t>
  </si>
  <si>
    <t>Intercepto</t>
  </si>
  <si>
    <t>ASC0-t</t>
  </si>
  <si>
    <t>0-t</t>
  </si>
  <si>
    <t>ASCt-inf</t>
  </si>
  <si>
    <t>t-inf</t>
  </si>
  <si>
    <t>ASC0-inf</t>
  </si>
  <si>
    <t>0-inf</t>
  </si>
  <si>
    <t>soma</t>
  </si>
  <si>
    <t>C0</t>
  </si>
  <si>
    <t>Cn</t>
  </si>
  <si>
    <t>kel</t>
  </si>
  <si>
    <t>1/hora</t>
  </si>
  <si>
    <t>ASCt-infinito</t>
  </si>
  <si>
    <t>C:T</t>
  </si>
  <si>
    <t>Ab+El.</t>
  </si>
  <si>
    <t>LN(C)</t>
  </si>
  <si>
    <t>CURVA 1 -  Concentração x Tempo</t>
  </si>
  <si>
    <t>LN(C):T</t>
  </si>
  <si>
    <t>CURVA 2 -   Concentração x Tempo</t>
  </si>
  <si>
    <t xml:space="preserve">Eliminação  </t>
  </si>
  <si>
    <r>
      <t>C</t>
    </r>
    <r>
      <rPr>
        <b/>
        <sz val="9"/>
        <color theme="1"/>
        <rFont val="Calibri"/>
        <family val="2"/>
        <scheme val="minor"/>
      </rPr>
      <t>ob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sz val="8"/>
        <color theme="1"/>
        <rFont val="Symbol"/>
        <family val="1"/>
        <charset val="2"/>
      </rPr>
      <t>S</t>
    </r>
    <r>
      <rPr>
        <b/>
        <sz val="8"/>
        <color theme="1"/>
        <rFont val="Calibri"/>
        <family val="2"/>
        <scheme val="minor"/>
      </rPr>
      <t>Ab+El)</t>
    </r>
    <r>
      <rPr>
        <b/>
        <sz val="11"/>
        <color theme="1"/>
        <rFont val="Symbol"/>
        <family val="1"/>
        <charset val="2"/>
      </rPr>
      <t xml:space="preserve"> </t>
    </r>
  </si>
  <si>
    <r>
      <t xml:space="preserve"> Fase Absortiva </t>
    </r>
    <r>
      <rPr>
        <b/>
        <sz val="10"/>
        <color rgb="FF0000FF"/>
        <rFont val="Symbol"/>
        <family val="1"/>
        <charset val="2"/>
      </rPr>
      <t/>
    </r>
  </si>
  <si>
    <r>
      <rPr>
        <b/>
        <sz val="11"/>
        <color rgb="FFFF0000"/>
        <rFont val="Symbol"/>
        <family val="1"/>
        <charset val="2"/>
      </rPr>
      <t>D</t>
    </r>
    <r>
      <rPr>
        <b/>
        <sz val="11"/>
        <color rgb="FFFF0000"/>
        <rFont val="Calibri"/>
        <family val="2"/>
        <scheme val="minor"/>
      </rPr>
      <t>T 0,25-1 h</t>
    </r>
  </si>
  <si>
    <t xml:space="preserve">Método dos Resíduos </t>
  </si>
  <si>
    <r>
      <t>LN(C</t>
    </r>
    <r>
      <rPr>
        <b/>
        <sz val="8"/>
        <color theme="1"/>
        <rFont val="Calibri"/>
        <family val="2"/>
        <scheme val="minor"/>
      </rPr>
      <t>ab)</t>
    </r>
  </si>
  <si>
    <r>
      <t xml:space="preserve">S </t>
    </r>
    <r>
      <rPr>
        <b/>
        <sz val="8"/>
        <rFont val="Calibri"/>
        <family val="2"/>
        <scheme val="minor"/>
      </rPr>
      <t>processos</t>
    </r>
  </si>
  <si>
    <t>Fim da Absorção</t>
  </si>
  <si>
    <r>
      <t xml:space="preserve">Fase absortiva  </t>
    </r>
    <r>
      <rPr>
        <b/>
        <sz val="9"/>
        <color rgb="FFFF0000"/>
        <rFont val="Symbol"/>
        <family val="1"/>
        <charset val="2"/>
      </rPr>
      <t>D</t>
    </r>
    <r>
      <rPr>
        <b/>
        <sz val="9"/>
        <color rgb="FFFF0000"/>
        <rFont val="Calibri"/>
        <family val="2"/>
        <scheme val="minor"/>
      </rPr>
      <t>T 0,25-1 hora</t>
    </r>
  </si>
  <si>
    <t>2 processos ocorrendo smultaneamente</t>
  </si>
  <si>
    <t>Até 1 hora</t>
  </si>
  <si>
    <t xml:space="preserve">Absorção + Eliminação </t>
  </si>
  <si>
    <t xml:space="preserve">PASSO 1 </t>
  </si>
  <si>
    <t>Estimativa da reta de eliminação</t>
  </si>
  <si>
    <t>CURVA 3 -   Concentração x Tempo</t>
  </si>
  <si>
    <t>Parâmetros da Eliminação</t>
  </si>
  <si>
    <r>
      <t>E- t(1/2)</t>
    </r>
    <r>
      <rPr>
        <b/>
        <sz val="11"/>
        <color rgb="FF0000FF"/>
        <rFont val="Symbol"/>
        <family val="1"/>
        <charset val="2"/>
      </rPr>
      <t>b</t>
    </r>
  </si>
  <si>
    <t xml:space="preserve">PASSO 2 </t>
  </si>
  <si>
    <t xml:space="preserve">Isolamento da Absorção na Fase distributiva </t>
  </si>
  <si>
    <t>Estimativa da reta de absorção</t>
  </si>
  <si>
    <t>Exercício 6 - MODELO ABERTO DE 1C - REGISTRO DE 2 PROCESSOS Absorção - Eliminação estão ocorrendo simultaneamente</t>
  </si>
  <si>
    <t>Processos ssimultâneos</t>
  </si>
  <si>
    <t>Reta de Eliminação</t>
  </si>
  <si>
    <t>FOLHA  DE RESULTADOS</t>
  </si>
  <si>
    <t xml:space="preserve">Dose </t>
  </si>
  <si>
    <t>grama</t>
  </si>
  <si>
    <t>PROCESSO ELIMINAÇÃO _ BETA</t>
  </si>
  <si>
    <t>Parâmetro</t>
  </si>
  <si>
    <t>Representação</t>
  </si>
  <si>
    <t>Resultado</t>
  </si>
  <si>
    <t>Unidade</t>
  </si>
  <si>
    <t xml:space="preserve">Taxa </t>
  </si>
  <si>
    <t>Meia vida</t>
  </si>
  <si>
    <t>Equação</t>
  </si>
  <si>
    <t>CL</t>
  </si>
  <si>
    <t>L/h</t>
  </si>
  <si>
    <t>Vd</t>
  </si>
  <si>
    <t>CL/kel</t>
  </si>
  <si>
    <t>L</t>
  </si>
  <si>
    <t>t(1/2)b</t>
  </si>
  <si>
    <r>
      <t xml:space="preserve">Tranferência eletrônica da aba da  folha de cálculo </t>
    </r>
    <r>
      <rPr>
        <b/>
        <sz val="11"/>
        <color indexed="12"/>
        <rFont val="Calibri"/>
        <family val="2"/>
        <scheme val="minor"/>
      </rPr>
      <t>"Copiar"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indexed="16"/>
        <rFont val="Calibri"/>
        <family val="2"/>
        <scheme val="minor"/>
      </rPr>
      <t>"Colar especial valores"</t>
    </r>
  </si>
  <si>
    <t>PROCESSO ABSORÇÃO</t>
  </si>
  <si>
    <t>INTEGRAÇÃO ASC</t>
  </si>
  <si>
    <t>trapezoide</t>
  </si>
  <si>
    <t>extrapolação</t>
  </si>
  <si>
    <t>S</t>
  </si>
  <si>
    <t>t(1/2)ab</t>
  </si>
  <si>
    <t>Depuração</t>
  </si>
  <si>
    <t>Volume</t>
  </si>
  <si>
    <t>Reta de Absorção</t>
  </si>
  <si>
    <r>
      <t>LN(</t>
    </r>
    <r>
      <rPr>
        <b/>
        <sz val="11"/>
        <color rgb="FFFF0000"/>
        <rFont val="Symbol"/>
        <family val="1"/>
        <charset val="2"/>
      </rPr>
      <t>D</t>
    </r>
    <r>
      <rPr>
        <b/>
        <sz val="11"/>
        <color rgb="FFFF0000"/>
        <rFont val="Calibri"/>
        <family val="2"/>
        <scheme val="minor"/>
      </rPr>
      <t>C) x T</t>
    </r>
  </si>
  <si>
    <r>
      <t>C0</t>
    </r>
    <r>
      <rPr>
        <b/>
        <sz val="8"/>
        <color theme="1"/>
        <rFont val="Calibri"/>
        <family val="2"/>
        <scheme val="minor"/>
      </rPr>
      <t>absorção</t>
    </r>
  </si>
  <si>
    <t>Parâmetros da Absorção</t>
  </si>
  <si>
    <r>
      <t>D/ASC</t>
    </r>
    <r>
      <rPr>
        <b/>
        <sz val="8"/>
        <rFont val="Calibri"/>
        <family val="2"/>
        <scheme val="minor"/>
      </rPr>
      <t>0-inf</t>
    </r>
  </si>
  <si>
    <t>parâmetro</t>
  </si>
  <si>
    <t>unidade</t>
  </si>
  <si>
    <t>ÁREAS SOB A CURVA</t>
  </si>
  <si>
    <t>Curva de Concentração versus Tempo  C:T</t>
  </si>
  <si>
    <r>
      <rPr>
        <b/>
        <sz val="11"/>
        <color indexed="9"/>
        <rFont val="Symbol"/>
        <family val="1"/>
        <charset val="2"/>
      </rPr>
      <t>D</t>
    </r>
    <r>
      <rPr>
        <b/>
        <sz val="11"/>
        <color indexed="9"/>
        <rFont val="Arial"/>
        <family val="2"/>
      </rPr>
      <t>T</t>
    </r>
    <r>
      <rPr>
        <b/>
        <sz val="11"/>
        <color indexed="9"/>
        <rFont val="Arial"/>
        <family val="1"/>
        <charset val="2"/>
      </rPr>
      <t>=B7-B6</t>
    </r>
  </si>
  <si>
    <t>(C6+C7)/2</t>
  </si>
  <si>
    <t>D7*E7</t>
  </si>
  <si>
    <t>F7+G6</t>
  </si>
  <si>
    <t>Integração ASC  Método da Extrapolação ASCt-inf</t>
  </si>
  <si>
    <t>Taxa de eliminação</t>
  </si>
  <si>
    <t xml:space="preserve"> h-1</t>
  </si>
  <si>
    <t>E-disciplina</t>
  </si>
  <si>
    <t>kab</t>
  </si>
  <si>
    <t xml:space="preserve">Cálculo da Absorção </t>
  </si>
  <si>
    <t xml:space="preserve">Isolamento do processo pelo </t>
  </si>
  <si>
    <r>
      <t xml:space="preserve">Co </t>
    </r>
    <r>
      <rPr>
        <b/>
        <sz val="8"/>
        <color theme="1"/>
        <rFont val="Calibri"/>
        <family val="2"/>
        <scheme val="minor"/>
      </rPr>
      <t>Elim.</t>
    </r>
  </si>
  <si>
    <t>C=C0*E-kel.t</t>
  </si>
  <si>
    <r>
      <rPr>
        <b/>
        <sz val="9"/>
        <color rgb="FF0000FF"/>
        <rFont val="Calibri"/>
        <family val="2"/>
        <scheme val="minor"/>
      </rPr>
      <t>previsão</t>
    </r>
    <r>
      <rPr>
        <b/>
        <sz val="11"/>
        <color rgb="FF0000FF"/>
        <rFont val="Calibri"/>
        <family val="2"/>
        <scheme val="minor"/>
      </rPr>
      <t xml:space="preserve"> C</t>
    </r>
    <r>
      <rPr>
        <b/>
        <sz val="8"/>
        <color rgb="FF0000FF"/>
        <rFont val="Calibri"/>
        <family val="2"/>
        <scheme val="minor"/>
      </rPr>
      <t>el</t>
    </r>
  </si>
  <si>
    <t>ocorre somatória de processos - Fase Absortiva</t>
  </si>
  <si>
    <t>CURVA 4 -   LN (C) x T</t>
  </si>
  <si>
    <t>Método dos Resíduos</t>
  </si>
  <si>
    <t>Plotar LN(C):T</t>
  </si>
  <si>
    <r>
      <rPr>
        <b/>
        <sz val="11"/>
        <color rgb="FF00B050"/>
        <rFont val="Symbol"/>
        <family val="1"/>
        <charset val="2"/>
      </rPr>
      <t>D</t>
    </r>
    <r>
      <rPr>
        <b/>
        <sz val="11"/>
        <color rgb="FF00B050"/>
        <rFont val="Calibri"/>
        <family val="2"/>
        <scheme val="minor"/>
      </rPr>
      <t>C</t>
    </r>
    <r>
      <rPr>
        <b/>
        <sz val="8"/>
        <color rgb="FF00B050"/>
        <rFont val="Calibri"/>
        <family val="2"/>
        <scheme val="minor"/>
      </rPr>
      <t>ab</t>
    </r>
  </si>
  <si>
    <t>Tempo =0</t>
  </si>
  <si>
    <t>C0=0</t>
  </si>
  <si>
    <r>
      <rPr>
        <b/>
        <sz val="11"/>
        <color theme="1"/>
        <rFont val="Calibri"/>
        <family val="2"/>
      </rPr>
      <t>LN</t>
    </r>
    <r>
      <rPr>
        <b/>
        <sz val="11"/>
        <color theme="1"/>
        <rFont val="Symbol"/>
        <family val="1"/>
        <charset val="2"/>
      </rPr>
      <t>(D</t>
    </r>
    <r>
      <rPr>
        <b/>
        <sz val="11"/>
        <color theme="1"/>
        <rFont val="Calibri"/>
        <family val="2"/>
        <scheme val="minor"/>
      </rPr>
      <t>C) mg/L</t>
    </r>
  </si>
  <si>
    <t>Cn/kel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</si>
</sst>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"/>
    <numFmt numFmtId="166" formatCode="0.000000"/>
    <numFmt numFmtId="167" formatCode="0.000000000"/>
  </numFmts>
  <fonts count="10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rgb="FF0000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FF"/>
      <name val="Symbol"/>
      <family val="1"/>
      <charset val="2"/>
    </font>
    <font>
      <b/>
      <sz val="8"/>
      <color theme="1"/>
      <name val="Calibri"/>
      <family val="2"/>
      <scheme val="minor"/>
    </font>
    <font>
      <b/>
      <sz val="8"/>
      <color theme="1"/>
      <name val="Symbol"/>
      <family val="1"/>
      <charset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Symbol"/>
      <family val="1"/>
      <charset val="2"/>
    </font>
    <font>
      <b/>
      <sz val="9"/>
      <name val="Arial"/>
      <family val="2"/>
    </font>
    <font>
      <sz val="10"/>
      <name val="Arial"/>
      <family val="2"/>
    </font>
    <font>
      <b/>
      <sz val="11"/>
      <color indexed="9"/>
      <name val="Symbol"/>
      <family val="1"/>
      <charset val="2"/>
    </font>
    <font>
      <b/>
      <sz val="11"/>
      <color indexed="9"/>
      <name val="Arial"/>
      <family val="2"/>
    </font>
    <font>
      <b/>
      <sz val="11"/>
      <color indexed="9"/>
      <name val="Arial"/>
      <family val="1"/>
      <charset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u/>
      <sz val="11"/>
      <color indexed="12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Symbol"/>
      <family val="1"/>
      <charset val="2"/>
    </font>
    <font>
      <b/>
      <sz val="8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0000FF"/>
      <name val="Symbol"/>
      <family val="1"/>
      <charset val="2"/>
    </font>
    <font>
      <b/>
      <sz val="9"/>
      <color rgb="FFFF0000"/>
      <name val="Calibri"/>
      <family val="2"/>
      <scheme val="minor"/>
    </font>
    <font>
      <b/>
      <sz val="9"/>
      <color rgb="FFFF0000"/>
      <name val="Symbol"/>
      <family val="1"/>
      <charset val="2"/>
    </font>
    <font>
      <b/>
      <sz val="10"/>
      <color rgb="FFFF0000"/>
      <name val="Calibri"/>
      <family val="2"/>
      <scheme val="minor"/>
    </font>
    <font>
      <b/>
      <sz val="8"/>
      <name val="Symbol"/>
      <family val="1"/>
      <charset val="2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5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Symbol"/>
      <family val="1"/>
      <charset val="2"/>
    </font>
    <font>
      <b/>
      <sz val="12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indexed="12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rgb="FFFF99FF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9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rgb="FF00B050"/>
      <name val="Symbol"/>
      <family val="1"/>
      <charset val="2"/>
    </font>
    <font>
      <b/>
      <sz val="8"/>
      <color rgb="FF00B050"/>
      <name val="Calibri"/>
      <family val="2"/>
      <scheme val="minor"/>
    </font>
    <font>
      <b/>
      <sz val="11"/>
      <color rgb="FF00B050"/>
      <name val="Calibri"/>
      <family val="1"/>
      <charset val="2"/>
      <scheme val="minor"/>
    </font>
    <font>
      <b/>
      <sz val="10"/>
      <color theme="0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  <font>
      <b/>
      <sz val="10"/>
      <color rgb="FF00FF00"/>
      <name val="Arial"/>
      <family val="2"/>
    </font>
    <font>
      <b/>
      <sz val="10"/>
      <color theme="6" tint="0.59999389629810485"/>
      <name val="Arial"/>
      <family val="2"/>
    </font>
    <font>
      <b/>
      <sz val="10"/>
      <color rgb="FFFF99FF"/>
      <name val="Arial"/>
      <family val="2"/>
    </font>
    <font>
      <b/>
      <sz val="9"/>
      <color rgb="FF00FF00"/>
      <name val="Arial"/>
      <family val="2"/>
    </font>
    <font>
      <b/>
      <sz val="9"/>
      <color rgb="FFFF99FF"/>
      <name val="Arial"/>
      <family val="2"/>
    </font>
    <font>
      <b/>
      <sz val="9"/>
      <color theme="6" tint="0.59999389629810485"/>
      <name val="Calibri"/>
      <family val="2"/>
      <scheme val="minor"/>
    </font>
    <font>
      <b/>
      <sz val="9"/>
      <color theme="9" tint="0.79998168889431442"/>
      <name val="Calibri"/>
      <family val="2"/>
      <scheme val="minor"/>
    </font>
    <font>
      <b/>
      <sz val="9"/>
      <color rgb="FF00FF00"/>
      <name val="Calibri"/>
      <family val="2"/>
      <scheme val="minor"/>
    </font>
    <font>
      <sz val="9"/>
      <color rgb="FF00FF00"/>
      <name val="Calibri"/>
      <family val="2"/>
      <scheme val="minor"/>
    </font>
    <font>
      <b/>
      <sz val="9"/>
      <color rgb="FFFF99FF"/>
      <name val="Calibri"/>
      <family val="2"/>
      <scheme val="minor"/>
    </font>
    <font>
      <sz val="9"/>
      <color rgb="FFFF99FF"/>
      <name val="Calibri"/>
      <family val="2"/>
      <scheme val="minor"/>
    </font>
    <font>
      <b/>
      <sz val="9"/>
      <color theme="9" tint="0.59999389629810485"/>
      <name val="Calibri"/>
      <family val="2"/>
      <scheme val="minor"/>
    </font>
    <font>
      <b/>
      <sz val="9"/>
      <color theme="4" tint="0.59999389629810485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mediumGray">
        <fgColor indexed="14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261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 wrapText="1" readingOrder="1"/>
    </xf>
    <xf numFmtId="0" fontId="5" fillId="0" borderId="0" xfId="0" applyFont="1" applyAlignment="1">
      <alignment horizontal="center" readingOrder="1"/>
    </xf>
    <xf numFmtId="0" fontId="4" fillId="3" borderId="5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0" xfId="0" applyFont="1"/>
    <xf numFmtId="0" fontId="10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6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2" xfId="0" applyFont="1" applyBorder="1"/>
    <xf numFmtId="0" fontId="21" fillId="6" borderId="13" xfId="0" applyFont="1" applyFill="1" applyBorder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Continuous" vertical="center"/>
    </xf>
    <xf numFmtId="0" fontId="22" fillId="7" borderId="2" xfId="0" applyFont="1" applyFill="1" applyBorder="1" applyAlignment="1">
      <alignment horizontal="centerContinuous" vertical="center"/>
    </xf>
    <xf numFmtId="0" fontId="18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8" borderId="7" xfId="0" applyFont="1" applyFill="1" applyBorder="1"/>
    <xf numFmtId="0" fontId="27" fillId="8" borderId="7" xfId="0" applyFont="1" applyFill="1" applyBorder="1" applyAlignment="1">
      <alignment horizontal="center"/>
    </xf>
    <xf numFmtId="0" fontId="28" fillId="0" borderId="0" xfId="0" applyFont="1"/>
    <xf numFmtId="0" fontId="0" fillId="8" borderId="0" xfId="0" applyFill="1"/>
    <xf numFmtId="2" fontId="22" fillId="0" borderId="0" xfId="0" applyNumberFormat="1" applyFont="1"/>
    <xf numFmtId="0" fontId="18" fillId="0" borderId="3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0" fillId="0" borderId="4" xfId="0" applyBorder="1"/>
    <xf numFmtId="0" fontId="18" fillId="0" borderId="5" xfId="0" applyFont="1" applyBorder="1"/>
    <xf numFmtId="0" fontId="29" fillId="0" borderId="0" xfId="0" applyFont="1" applyAlignment="1">
      <alignment horizontal="center"/>
    </xf>
    <xf numFmtId="0" fontId="18" fillId="0" borderId="6" xfId="0" applyFont="1" applyBorder="1"/>
    <xf numFmtId="0" fontId="29" fillId="0" borderId="8" xfId="0" applyFont="1" applyBorder="1" applyAlignment="1">
      <alignment horizontal="center"/>
    </xf>
    <xf numFmtId="0" fontId="18" fillId="0" borderId="4" xfId="0" applyFont="1" applyBorder="1"/>
    <xf numFmtId="2" fontId="22" fillId="0" borderId="0" xfId="1" applyNumberFormat="1"/>
    <xf numFmtId="2" fontId="18" fillId="0" borderId="0" xfId="1" applyNumberFormat="1" applyFont="1"/>
    <xf numFmtId="0" fontId="31" fillId="0" borderId="9" xfId="0" applyFont="1" applyBorder="1"/>
    <xf numFmtId="0" fontId="32" fillId="0" borderId="17" xfId="0" applyFont="1" applyBorder="1"/>
    <xf numFmtId="0" fontId="32" fillId="0" borderId="10" xfId="0" applyFont="1" applyBorder="1"/>
    <xf numFmtId="0" fontId="0" fillId="0" borderId="5" xfId="0" applyBorder="1"/>
    <xf numFmtId="0" fontId="0" fillId="0" borderId="6" xfId="0" applyBorder="1"/>
    <xf numFmtId="0" fontId="33" fillId="0" borderId="0" xfId="0" applyFont="1"/>
    <xf numFmtId="1" fontId="21" fillId="0" borderId="0" xfId="1" applyNumberFormat="1" applyFont="1"/>
    <xf numFmtId="165" fontId="34" fillId="0" borderId="0" xfId="1" applyNumberFormat="1" applyFont="1" applyAlignment="1">
      <alignment horizontal="right"/>
    </xf>
    <xf numFmtId="0" fontId="22" fillId="0" borderId="6" xfId="1" applyBorder="1" applyAlignment="1">
      <alignment horizontal="left"/>
    </xf>
    <xf numFmtId="2" fontId="33" fillId="0" borderId="0" xfId="1" applyNumberFormat="1" applyFont="1"/>
    <xf numFmtId="0" fontId="18" fillId="0" borderId="8" xfId="0" applyFont="1" applyBorder="1"/>
    <xf numFmtId="0" fontId="22" fillId="0" borderId="4" xfId="0" applyFont="1" applyBorder="1"/>
    <xf numFmtId="0" fontId="18" fillId="7" borderId="17" xfId="1" applyFont="1" applyFill="1" applyBorder="1" applyAlignment="1">
      <alignment horizontal="right" vertical="center"/>
    </xf>
    <xf numFmtId="0" fontId="29" fillId="0" borderId="0" xfId="0" applyFont="1" applyAlignment="1">
      <alignment horizontal="right"/>
    </xf>
    <xf numFmtId="166" fontId="35" fillId="0" borderId="0" xfId="0" applyNumberFormat="1" applyFont="1"/>
    <xf numFmtId="0" fontId="37" fillId="0" borderId="0" xfId="0" applyFont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2" fillId="12" borderId="0" xfId="0" applyFont="1" applyFill="1"/>
    <xf numFmtId="0" fontId="36" fillId="12" borderId="0" xfId="0" applyFont="1" applyFill="1"/>
    <xf numFmtId="0" fontId="2" fillId="11" borderId="0" xfId="0" applyFont="1" applyFill="1"/>
    <xf numFmtId="0" fontId="36" fillId="11" borderId="0" xfId="0" applyFont="1" applyFill="1"/>
    <xf numFmtId="0" fontId="2" fillId="11" borderId="0" xfId="0" applyFont="1" applyFill="1" applyAlignment="1">
      <alignment horizontal="center"/>
    </xf>
    <xf numFmtId="0" fontId="2" fillId="2" borderId="0" xfId="0" applyFont="1" applyFill="1"/>
    <xf numFmtId="0" fontId="36" fillId="2" borderId="0" xfId="0" applyFont="1" applyFill="1"/>
    <xf numFmtId="0" fontId="2" fillId="2" borderId="0" xfId="0" applyFont="1" applyFill="1" applyAlignment="1">
      <alignment horizontal="center"/>
    </xf>
    <xf numFmtId="0" fontId="39" fillId="0" borderId="0" xfId="0" applyFont="1"/>
    <xf numFmtId="0" fontId="41" fillId="0" borderId="0" xfId="0" applyFont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7" fillId="0" borderId="0" xfId="0" applyFont="1"/>
    <xf numFmtId="0" fontId="38" fillId="0" borderId="0" xfId="0" applyFont="1" applyAlignment="1">
      <alignment horizontal="left"/>
    </xf>
    <xf numFmtId="0" fontId="6" fillId="0" borderId="0" xfId="0" applyFont="1"/>
    <xf numFmtId="0" fontId="46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9" fillId="2" borderId="0" xfId="0" applyFont="1" applyFill="1"/>
    <xf numFmtId="167" fontId="0" fillId="0" borderId="0" xfId="0" applyNumberFormat="1"/>
    <xf numFmtId="0" fontId="52" fillId="0" borderId="0" xfId="0" applyFont="1"/>
    <xf numFmtId="0" fontId="0" fillId="12" borderId="0" xfId="0" applyFill="1"/>
    <xf numFmtId="0" fontId="9" fillId="12" borderId="0" xfId="0" applyFont="1" applyFill="1"/>
    <xf numFmtId="0" fontId="0" fillId="0" borderId="2" xfId="0" applyBorder="1"/>
    <xf numFmtId="0" fontId="53" fillId="0" borderId="0" xfId="0" applyFont="1"/>
    <xf numFmtId="0" fontId="57" fillId="0" borderId="0" xfId="1" applyFont="1" applyAlignment="1">
      <alignment horizontal="center" vertical="center"/>
    </xf>
    <xf numFmtId="0" fontId="57" fillId="0" borderId="0" xfId="1" applyFont="1" applyAlignment="1">
      <alignment horizontal="centerContinuous" vertical="center"/>
    </xf>
    <xf numFmtId="0" fontId="55" fillId="0" borderId="0" xfId="0" applyFont="1"/>
    <xf numFmtId="2" fontId="58" fillId="0" borderId="0" xfId="1" applyNumberFormat="1" applyFont="1"/>
    <xf numFmtId="166" fontId="61" fillId="0" borderId="0" xfId="0" applyNumberFormat="1" applyFont="1"/>
    <xf numFmtId="2" fontId="61" fillId="0" borderId="0" xfId="0" applyNumberFormat="1" applyFont="1"/>
    <xf numFmtId="0" fontId="62" fillId="0" borderId="0" xfId="1" applyFont="1"/>
    <xf numFmtId="0" fontId="55" fillId="0" borderId="0" xfId="1" applyFont="1"/>
    <xf numFmtId="0" fontId="58" fillId="0" borderId="0" xfId="0" applyFont="1"/>
    <xf numFmtId="0" fontId="64" fillId="0" borderId="0" xfId="0" applyFont="1"/>
    <xf numFmtId="2" fontId="57" fillId="0" borderId="0" xfId="0" applyNumberFormat="1" applyFont="1"/>
    <xf numFmtId="0" fontId="65" fillId="0" borderId="0" xfId="0" applyFont="1"/>
    <xf numFmtId="0" fontId="67" fillId="0" borderId="0" xfId="0" applyFont="1"/>
    <xf numFmtId="0" fontId="68" fillId="0" borderId="0" xfId="0" applyFont="1"/>
    <xf numFmtId="2" fontId="57" fillId="0" borderId="0" xfId="0" applyNumberFormat="1" applyFont="1" applyAlignment="1">
      <alignment horizontal="center"/>
    </xf>
    <xf numFmtId="0" fontId="57" fillId="3" borderId="0" xfId="0" applyFont="1" applyFill="1" applyAlignment="1">
      <alignment horizontal="center"/>
    </xf>
    <xf numFmtId="0" fontId="38" fillId="0" borderId="0" xfId="0" applyFont="1"/>
    <xf numFmtId="0" fontId="70" fillId="9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164" fontId="6" fillId="0" borderId="0" xfId="0" applyNumberFormat="1" applyFont="1"/>
    <xf numFmtId="0" fontId="2" fillId="0" borderId="0" xfId="0" applyFont="1" applyAlignment="1">
      <alignment horizontal="center"/>
    </xf>
    <xf numFmtId="0" fontId="55" fillId="15" borderId="0" xfId="0" applyFont="1" applyFill="1"/>
    <xf numFmtId="0" fontId="2" fillId="15" borderId="0" xfId="0" applyFont="1" applyFill="1"/>
    <xf numFmtId="0" fontId="36" fillId="15" borderId="0" xfId="0" applyFont="1" applyFill="1"/>
    <xf numFmtId="0" fontId="1" fillId="15" borderId="0" xfId="0" applyFont="1" applyFill="1"/>
    <xf numFmtId="0" fontId="3" fillId="15" borderId="0" xfId="0" applyFont="1" applyFill="1"/>
    <xf numFmtId="0" fontId="48" fillId="15" borderId="0" xfId="0" applyFont="1" applyFill="1" applyAlignment="1">
      <alignment horizontal="center"/>
    </xf>
    <xf numFmtId="0" fontId="66" fillId="0" borderId="0" xfId="0" applyFont="1"/>
    <xf numFmtId="0" fontId="69" fillId="0" borderId="0" xfId="0" applyFont="1"/>
    <xf numFmtId="2" fontId="4" fillId="15" borderId="0" xfId="1" applyNumberFormat="1" applyFont="1" applyFill="1"/>
    <xf numFmtId="0" fontId="4" fillId="15" borderId="0" xfId="0" applyFont="1" applyFill="1"/>
    <xf numFmtId="0" fontId="0" fillId="17" borderId="9" xfId="0" applyFill="1" applyBorder="1"/>
    <xf numFmtId="0" fontId="22" fillId="7" borderId="1" xfId="0" applyFont="1" applyFill="1" applyBorder="1" applyAlignment="1">
      <alignment horizontal="centerContinuous" vertical="center"/>
    </xf>
    <xf numFmtId="0" fontId="18" fillId="7" borderId="3" xfId="0" applyFont="1" applyFill="1" applyBorder="1" applyAlignment="1">
      <alignment horizontal="right" vertical="center"/>
    </xf>
    <xf numFmtId="0" fontId="18" fillId="7" borderId="8" xfId="0" applyFont="1" applyFill="1" applyBorder="1" applyAlignment="1">
      <alignment horizontal="left" vertical="center"/>
    </xf>
    <xf numFmtId="0" fontId="18" fillId="7" borderId="8" xfId="0" applyFont="1" applyFill="1" applyBorder="1" applyAlignment="1">
      <alignment horizontal="centerContinuous" vertical="center"/>
    </xf>
    <xf numFmtId="0" fontId="22" fillId="7" borderId="4" xfId="0" applyFont="1" applyFill="1" applyBorder="1" applyAlignment="1">
      <alignment horizontal="centerContinuous" vertical="center"/>
    </xf>
    <xf numFmtId="0" fontId="19" fillId="0" borderId="0" xfId="0" applyFont="1"/>
    <xf numFmtId="0" fontId="25" fillId="8" borderId="7" xfId="0" applyFont="1" applyFill="1" applyBorder="1" applyAlignment="1">
      <alignment horizontal="center"/>
    </xf>
    <xf numFmtId="0" fontId="54" fillId="8" borderId="0" xfId="0" applyFont="1" applyFill="1" applyAlignment="1">
      <alignment horizontal="center"/>
    </xf>
    <xf numFmtId="0" fontId="56" fillId="0" borderId="7" xfId="0" applyFont="1" applyBorder="1"/>
    <xf numFmtId="0" fontId="53" fillId="0" borderId="7" xfId="0" applyFont="1" applyBorder="1"/>
    <xf numFmtId="0" fontId="56" fillId="0" borderId="2" xfId="0" applyFont="1" applyBorder="1"/>
    <xf numFmtId="0" fontId="53" fillId="0" borderId="6" xfId="0" applyFont="1" applyBorder="1"/>
    <xf numFmtId="0" fontId="57" fillId="0" borderId="5" xfId="0" applyFont="1" applyBorder="1"/>
    <xf numFmtId="2" fontId="57" fillId="0" borderId="6" xfId="0" applyNumberFormat="1" applyFont="1" applyBorder="1"/>
    <xf numFmtId="0" fontId="63" fillId="0" borderId="5" xfId="0" applyFont="1" applyBorder="1"/>
    <xf numFmtId="0" fontId="63" fillId="2" borderId="5" xfId="0" applyFont="1" applyFill="1" applyBorder="1"/>
    <xf numFmtId="0" fontId="63" fillId="2" borderId="6" xfId="0" applyFont="1" applyFill="1" applyBorder="1"/>
    <xf numFmtId="0" fontId="64" fillId="0" borderId="5" xfId="0" applyFont="1" applyBorder="1"/>
    <xf numFmtId="0" fontId="64" fillId="0" borderId="6" xfId="0" applyFont="1" applyBorder="1"/>
    <xf numFmtId="0" fontId="38" fillId="0" borderId="5" xfId="0" applyFont="1" applyBorder="1"/>
    <xf numFmtId="0" fontId="66" fillId="0" borderId="6" xfId="0" applyFont="1" applyBorder="1"/>
    <xf numFmtId="0" fontId="57" fillId="15" borderId="5" xfId="0" applyFont="1" applyFill="1" applyBorder="1"/>
    <xf numFmtId="0" fontId="57" fillId="15" borderId="6" xfId="0" applyFont="1" applyFill="1" applyBorder="1"/>
    <xf numFmtId="0" fontId="57" fillId="9" borderId="5" xfId="0" applyFont="1" applyFill="1" applyBorder="1"/>
    <xf numFmtId="0" fontId="57" fillId="0" borderId="6" xfId="0" applyFont="1" applyBorder="1"/>
    <xf numFmtId="0" fontId="68" fillId="0" borderId="5" xfId="0" applyFont="1" applyBorder="1"/>
    <xf numFmtId="0" fontId="68" fillId="0" borderId="6" xfId="0" applyFont="1" applyBorder="1"/>
    <xf numFmtId="0" fontId="57" fillId="3" borderId="5" xfId="0" applyFont="1" applyFill="1" applyBorder="1"/>
    <xf numFmtId="0" fontId="57" fillId="4" borderId="3" xfId="0" applyFont="1" applyFill="1" applyBorder="1"/>
    <xf numFmtId="0" fontId="57" fillId="4" borderId="8" xfId="0" applyFont="1" applyFill="1" applyBorder="1" applyAlignment="1">
      <alignment horizontal="center"/>
    </xf>
    <xf numFmtId="0" fontId="57" fillId="0" borderId="4" xfId="0" applyFont="1" applyBorder="1"/>
    <xf numFmtId="165" fontId="6" fillId="0" borderId="1" xfId="1" applyNumberFormat="1" applyFont="1" applyBorder="1"/>
    <xf numFmtId="0" fontId="57" fillId="14" borderId="5" xfId="0" applyFont="1" applyFill="1" applyBorder="1"/>
    <xf numFmtId="0" fontId="48" fillId="14" borderId="0" xfId="0" applyFont="1" applyFill="1" applyAlignment="1">
      <alignment horizontal="center"/>
    </xf>
    <xf numFmtId="0" fontId="57" fillId="16" borderId="5" xfId="0" applyFont="1" applyFill="1" applyBorder="1"/>
    <xf numFmtId="0" fontId="48" fillId="16" borderId="0" xfId="0" applyFont="1" applyFill="1" applyAlignment="1">
      <alignment horizontal="center"/>
    </xf>
    <xf numFmtId="0" fontId="5" fillId="0" borderId="0" xfId="0" applyFont="1"/>
    <xf numFmtId="0" fontId="71" fillId="0" borderId="0" xfId="0" applyFont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3" fillId="0" borderId="0" xfId="0" applyFont="1"/>
    <xf numFmtId="0" fontId="75" fillId="0" borderId="5" xfId="0" applyFont="1" applyBorder="1" applyAlignment="1">
      <alignment horizontal="center"/>
    </xf>
    <xf numFmtId="0" fontId="75" fillId="0" borderId="6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0" fontId="75" fillId="0" borderId="4" xfId="0" applyFont="1" applyBorder="1" applyAlignment="1">
      <alignment horizontal="center"/>
    </xf>
    <xf numFmtId="2" fontId="77" fillId="0" borderId="0" xfId="0" applyNumberFormat="1" applyFont="1" applyAlignment="1">
      <alignment horizontal="center"/>
    </xf>
    <xf numFmtId="2" fontId="77" fillId="17" borderId="0" xfId="1" applyNumberFormat="1" applyFont="1" applyFill="1" applyAlignment="1">
      <alignment horizontal="center"/>
    </xf>
    <xf numFmtId="2" fontId="77" fillId="10" borderId="6" xfId="1" applyNumberFormat="1" applyFont="1" applyFill="1" applyBorder="1" applyAlignment="1">
      <alignment horizontal="center"/>
    </xf>
    <xf numFmtId="2" fontId="26" fillId="17" borderId="10" xfId="1" applyNumberFormat="1" applyFont="1" applyFill="1" applyBorder="1" applyAlignment="1">
      <alignment horizontal="center"/>
    </xf>
    <xf numFmtId="164" fontId="26" fillId="9" borderId="8" xfId="0" applyNumberFormat="1" applyFont="1" applyFill="1" applyBorder="1"/>
    <xf numFmtId="0" fontId="79" fillId="0" borderId="0" xfId="0" applyFont="1"/>
    <xf numFmtId="2" fontId="76" fillId="0" borderId="0" xfId="0" applyNumberFormat="1" applyFont="1" applyAlignment="1">
      <alignment horizontal="center"/>
    </xf>
    <xf numFmtId="0" fontId="80" fillId="0" borderId="0" xfId="0" applyFont="1"/>
    <xf numFmtId="0" fontId="81" fillId="0" borderId="0" xfId="0" applyFont="1"/>
    <xf numFmtId="0" fontId="36" fillId="3" borderId="5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164" fontId="83" fillId="15" borderId="0" xfId="0" applyNumberFormat="1" applyFont="1" applyFill="1"/>
    <xf numFmtId="0" fontId="84" fillId="15" borderId="0" xfId="0" applyFont="1" applyFill="1"/>
    <xf numFmtId="0" fontId="83" fillId="15" borderId="0" xfId="0" applyFont="1" applyFill="1"/>
    <xf numFmtId="0" fontId="3" fillId="5" borderId="3" xfId="0" applyFont="1" applyFill="1" applyBorder="1" applyAlignment="1">
      <alignment horizontal="center"/>
    </xf>
    <xf numFmtId="0" fontId="87" fillId="0" borderId="2" xfId="0" applyFont="1" applyBorder="1" applyAlignment="1">
      <alignment horizontal="center"/>
    </xf>
    <xf numFmtId="2" fontId="54" fillId="0" borderId="6" xfId="0" applyNumberFormat="1" applyFont="1" applyBorder="1" applyAlignment="1">
      <alignment horizontal="center"/>
    </xf>
    <xf numFmtId="0" fontId="76" fillId="0" borderId="18" xfId="0" applyFont="1" applyBorder="1" applyAlignment="1">
      <alignment horizontal="center"/>
    </xf>
    <xf numFmtId="0" fontId="76" fillId="0" borderId="0" xfId="0" applyFont="1"/>
    <xf numFmtId="0" fontId="54" fillId="0" borderId="18" xfId="0" applyFont="1" applyBorder="1"/>
    <xf numFmtId="164" fontId="88" fillId="9" borderId="8" xfId="0" applyNumberFormat="1" applyFont="1" applyFill="1" applyBorder="1"/>
    <xf numFmtId="164" fontId="67" fillId="9" borderId="0" xfId="0" applyNumberFormat="1" applyFont="1" applyFill="1"/>
    <xf numFmtId="164" fontId="66" fillId="0" borderId="0" xfId="0" applyNumberFormat="1" applyFont="1"/>
    <xf numFmtId="0" fontId="56" fillId="13" borderId="0" xfId="1" applyFont="1" applyFill="1" applyAlignment="1">
      <alignment horizontal="centerContinuous" vertical="center"/>
    </xf>
    <xf numFmtId="164" fontId="89" fillId="2" borderId="0" xfId="0" applyNumberFormat="1" applyFont="1" applyFill="1"/>
    <xf numFmtId="0" fontId="89" fillId="2" borderId="0" xfId="0" applyFont="1" applyFill="1"/>
    <xf numFmtId="164" fontId="90" fillId="6" borderId="10" xfId="1" applyNumberFormat="1" applyFont="1" applyFill="1" applyBorder="1"/>
    <xf numFmtId="164" fontId="92" fillId="7" borderId="17" xfId="1" applyNumberFormat="1" applyFont="1" applyFill="1" applyBorder="1" applyAlignment="1">
      <alignment horizontal="right" vertical="center"/>
    </xf>
    <xf numFmtId="164" fontId="93" fillId="14" borderId="0" xfId="0" applyNumberFormat="1" applyFont="1" applyFill="1"/>
    <xf numFmtId="164" fontId="94" fillId="16" borderId="0" xfId="0" applyNumberFormat="1" applyFont="1" applyFill="1"/>
    <xf numFmtId="2" fontId="78" fillId="16" borderId="0" xfId="1" applyNumberFormat="1" applyFont="1" applyFill="1"/>
    <xf numFmtId="164" fontId="95" fillId="2" borderId="0" xfId="0" applyNumberFormat="1" applyFont="1" applyFill="1"/>
    <xf numFmtId="167" fontId="95" fillId="2" borderId="0" xfId="0" applyNumberFormat="1" applyFont="1" applyFill="1"/>
    <xf numFmtId="0" fontId="95" fillId="2" borderId="0" xfId="0" applyFont="1" applyFill="1"/>
    <xf numFmtId="164" fontId="96" fillId="15" borderId="0" xfId="0" applyNumberFormat="1" applyFont="1" applyFill="1"/>
    <xf numFmtId="167" fontId="96" fillId="15" borderId="0" xfId="0" applyNumberFormat="1" applyFont="1" applyFill="1"/>
    <xf numFmtId="164" fontId="97" fillId="14" borderId="0" xfId="0" applyNumberFormat="1" applyFont="1" applyFill="1"/>
    <xf numFmtId="164" fontId="98" fillId="14" borderId="0" xfId="0" applyNumberFormat="1" applyFont="1" applyFill="1"/>
    <xf numFmtId="164" fontId="99" fillId="16" borderId="0" xfId="0" applyNumberFormat="1" applyFont="1" applyFill="1"/>
    <xf numFmtId="164" fontId="100" fillId="16" borderId="0" xfId="0" applyNumberFormat="1" applyFont="1" applyFill="1"/>
    <xf numFmtId="0" fontId="101" fillId="3" borderId="0" xfId="0" applyFont="1" applyFill="1"/>
    <xf numFmtId="164" fontId="101" fillId="3" borderId="0" xfId="0" applyNumberFormat="1" applyFont="1" applyFill="1"/>
    <xf numFmtId="0" fontId="102" fillId="4" borderId="0" xfId="0" applyFont="1" applyFill="1"/>
    <xf numFmtId="164" fontId="102" fillId="4" borderId="8" xfId="0" applyNumberFormat="1" applyFont="1" applyFill="1" applyBorder="1"/>
    <xf numFmtId="0" fontId="91" fillId="2" borderId="0" xfId="0" applyFont="1" applyFill="1"/>
    <xf numFmtId="2" fontId="103" fillId="3" borderId="6" xfId="0" applyNumberFormat="1" applyFont="1" applyFill="1" applyBorder="1" applyAlignment="1">
      <alignment horizontal="center"/>
    </xf>
    <xf numFmtId="2" fontId="103" fillId="3" borderId="4" xfId="0" applyNumberFormat="1" applyFont="1" applyFill="1" applyBorder="1" applyAlignment="1">
      <alignment horizontal="center"/>
    </xf>
    <xf numFmtId="2" fontId="104" fillId="18" borderId="0" xfId="0" applyNumberFormat="1" applyFont="1" applyFill="1" applyAlignment="1">
      <alignment horizontal="center"/>
    </xf>
    <xf numFmtId="2" fontId="105" fillId="5" borderId="4" xfId="0" applyNumberFormat="1" applyFont="1" applyFill="1" applyBorder="1" applyAlignment="1">
      <alignment horizontal="center"/>
    </xf>
    <xf numFmtId="2" fontId="106" fillId="0" borderId="0" xfId="0" applyNumberFormat="1" applyFont="1" applyAlignment="1">
      <alignment horizontal="center"/>
    </xf>
    <xf numFmtId="2" fontId="106" fillId="17" borderId="0" xfId="1" applyNumberFormat="1" applyFont="1" applyFill="1" applyAlignment="1">
      <alignment horizontal="center"/>
    </xf>
    <xf numFmtId="2" fontId="106" fillId="10" borderId="6" xfId="1" applyNumberFormat="1" applyFont="1" applyFill="1" applyBorder="1" applyAlignment="1">
      <alignment horizontal="center"/>
    </xf>
    <xf numFmtId="0" fontId="16" fillId="2" borderId="8" xfId="0" applyFont="1" applyFill="1" applyBorder="1"/>
    <xf numFmtId="2" fontId="1" fillId="3" borderId="6" xfId="0" applyNumberFormat="1" applyFont="1" applyFill="1" applyBorder="1" applyAlignment="1">
      <alignment horizontal="center"/>
    </xf>
    <xf numFmtId="2" fontId="36" fillId="18" borderId="0" xfId="0" applyNumberFormat="1" applyFont="1" applyFill="1" applyAlignment="1">
      <alignment horizontal="center"/>
    </xf>
    <xf numFmtId="2" fontId="36" fillId="0" borderId="2" xfId="0" applyNumberFormat="1" applyFont="1" applyBorder="1" applyAlignment="1">
      <alignment horizontal="center"/>
    </xf>
    <xf numFmtId="2" fontId="36" fillId="0" borderId="6" xfId="0" applyNumberFormat="1" applyFont="1" applyBorder="1" applyAlignment="1">
      <alignment horizontal="center"/>
    </xf>
    <xf numFmtId="0" fontId="74" fillId="2" borderId="3" xfId="0" applyFont="1" applyFill="1" applyBorder="1"/>
    <xf numFmtId="0" fontId="74" fillId="2" borderId="8" xfId="0" applyFont="1" applyFill="1" applyBorder="1"/>
    <xf numFmtId="0" fontId="30" fillId="2" borderId="8" xfId="0" applyFont="1" applyFill="1" applyBorder="1" applyAlignment="1">
      <alignment horizontal="center"/>
    </xf>
    <xf numFmtId="0" fontId="74" fillId="2" borderId="4" xfId="0" applyFont="1" applyFill="1" applyBorder="1" applyAlignment="1">
      <alignment horizontal="center"/>
    </xf>
    <xf numFmtId="0" fontId="74" fillId="0" borderId="0" xfId="0" applyFont="1" applyFill="1" applyBorder="1"/>
    <xf numFmtId="0" fontId="30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74" fillId="0" borderId="0" xfId="0" applyFont="1" applyFill="1" applyBorder="1" applyAlignment="1">
      <alignment horizont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colors>
    <mruColors>
      <color rgb="FF0000FF"/>
      <color rgb="FFFF99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Absorção!$D$6:$D$16</c:f>
              <c:numCache>
                <c:formatCode>General</c:formatCode>
                <c:ptCount val="1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</c:numCache>
            </c:numRef>
          </c:xVal>
          <c:yVal>
            <c:numRef>
              <c:f>Absorção!$E$6:$E$16</c:f>
              <c:numCache>
                <c:formatCode>General</c:formatCode>
                <c:ptCount val="11"/>
                <c:pt idx="0">
                  <c:v>0</c:v>
                </c:pt>
                <c:pt idx="1">
                  <c:v>3.6</c:v>
                </c:pt>
                <c:pt idx="2">
                  <c:v>6.6</c:v>
                </c:pt>
                <c:pt idx="3">
                  <c:v>9.1999999999999993</c:v>
                </c:pt>
                <c:pt idx="4">
                  <c:v>14.4</c:v>
                </c:pt>
                <c:pt idx="5">
                  <c:v>12.4</c:v>
                </c:pt>
                <c:pt idx="6">
                  <c:v>9.6</c:v>
                </c:pt>
                <c:pt idx="7">
                  <c:v>5.6</c:v>
                </c:pt>
                <c:pt idx="8">
                  <c:v>5</c:v>
                </c:pt>
                <c:pt idx="9">
                  <c:v>2.6</c:v>
                </c:pt>
                <c:pt idx="10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3-4BD9-8291-96437A16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02112"/>
        <c:axId val="721231872"/>
      </c:scatterChart>
      <c:valAx>
        <c:axId val="7176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231872"/>
        <c:crosses val="autoZero"/>
        <c:crossBetween val="midCat"/>
      </c:valAx>
      <c:valAx>
        <c:axId val="72123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602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xVal>
            <c:numRef>
              <c:f>Absorção!$H$7:$H$16</c:f>
              <c:numCache>
                <c:formatCode>General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</c:numCache>
            </c:numRef>
          </c:xVal>
          <c:yVal>
            <c:numRef>
              <c:f>Absorção!$I$7:$I$16</c:f>
              <c:numCache>
                <c:formatCode>0.00</c:formatCode>
                <c:ptCount val="10"/>
                <c:pt idx="0">
                  <c:v>1.2809338454620642</c:v>
                </c:pt>
                <c:pt idx="1">
                  <c:v>1.8870696490323797</c:v>
                </c:pt>
                <c:pt idx="2">
                  <c:v>2.2192034840549946</c:v>
                </c:pt>
                <c:pt idx="3">
                  <c:v>2.6672282065819548</c:v>
                </c:pt>
                <c:pt idx="4">
                  <c:v>2.5176964726109912</c:v>
                </c:pt>
                <c:pt idx="5">
                  <c:v>2.2617630984737906</c:v>
                </c:pt>
                <c:pt idx="6">
                  <c:v>1.7227665977411035</c:v>
                </c:pt>
                <c:pt idx="7">
                  <c:v>1.6094379124341003</c:v>
                </c:pt>
                <c:pt idx="8">
                  <c:v>0.95551144502743635</c:v>
                </c:pt>
                <c:pt idx="9">
                  <c:v>0.78845736036427028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4-4869-BBAB-D7C47A81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33600"/>
        <c:axId val="721234176"/>
      </c:scatterChart>
      <c:valAx>
        <c:axId val="72123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234176"/>
        <c:crosses val="autoZero"/>
        <c:crossBetween val="midCat"/>
      </c:valAx>
      <c:valAx>
        <c:axId val="7212341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1233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Absorção!$W$7:$W$9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</c:numCache>
            </c:numRef>
          </c:xVal>
          <c:yVal>
            <c:numRef>
              <c:f>Absorção!$X$7:$X$9</c:f>
              <c:numCache>
                <c:formatCode>0.00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78-408C-9C22-C1939FE8F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38208"/>
        <c:axId val="721238784"/>
      </c:scatterChart>
      <c:valAx>
        <c:axId val="7212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238784"/>
        <c:crosses val="autoZero"/>
        <c:crossBetween val="midCat"/>
      </c:valAx>
      <c:valAx>
        <c:axId val="7212387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1238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Absorção!$D$6:$D$16</c:f>
              <c:numCache>
                <c:formatCode>General</c:formatCode>
                <c:ptCount val="1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</c:numCache>
            </c:numRef>
          </c:xVal>
          <c:yVal>
            <c:numRef>
              <c:f>Absorção!$E$6:$E$16</c:f>
              <c:numCache>
                <c:formatCode>General</c:formatCode>
                <c:ptCount val="11"/>
                <c:pt idx="0">
                  <c:v>0</c:v>
                </c:pt>
                <c:pt idx="1">
                  <c:v>3.6</c:v>
                </c:pt>
                <c:pt idx="2">
                  <c:v>6.6</c:v>
                </c:pt>
                <c:pt idx="3">
                  <c:v>9.1999999999999993</c:v>
                </c:pt>
                <c:pt idx="4">
                  <c:v>14.4</c:v>
                </c:pt>
                <c:pt idx="5">
                  <c:v>12.4</c:v>
                </c:pt>
                <c:pt idx="6">
                  <c:v>9.6</c:v>
                </c:pt>
                <c:pt idx="7">
                  <c:v>5.6</c:v>
                </c:pt>
                <c:pt idx="8">
                  <c:v>5</c:v>
                </c:pt>
                <c:pt idx="9">
                  <c:v>2.6</c:v>
                </c:pt>
                <c:pt idx="10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6-447C-B725-0FB703D4E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486400"/>
        <c:axId val="721486976"/>
      </c:scatterChart>
      <c:valAx>
        <c:axId val="7214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486976"/>
        <c:crosses val="autoZero"/>
        <c:crossBetween val="midCat"/>
      </c:valAx>
      <c:valAx>
        <c:axId val="72148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1486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xVal>
            <c:numRef>
              <c:f>Absorção!$H$7:$H$16</c:f>
              <c:numCache>
                <c:formatCode>General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</c:numCache>
            </c:numRef>
          </c:xVal>
          <c:yVal>
            <c:numRef>
              <c:f>Absorção!$I$7:$I$16</c:f>
              <c:numCache>
                <c:formatCode>0.00</c:formatCode>
                <c:ptCount val="10"/>
                <c:pt idx="0">
                  <c:v>1.2809338454620642</c:v>
                </c:pt>
                <c:pt idx="1">
                  <c:v>1.8870696490323797</c:v>
                </c:pt>
                <c:pt idx="2">
                  <c:v>2.2192034840549946</c:v>
                </c:pt>
                <c:pt idx="3">
                  <c:v>2.6672282065819548</c:v>
                </c:pt>
                <c:pt idx="4">
                  <c:v>2.5176964726109912</c:v>
                </c:pt>
                <c:pt idx="5">
                  <c:v>2.2617630984737906</c:v>
                </c:pt>
                <c:pt idx="6">
                  <c:v>1.7227665977411035</c:v>
                </c:pt>
                <c:pt idx="7">
                  <c:v>1.6094379124341003</c:v>
                </c:pt>
                <c:pt idx="8">
                  <c:v>0.95551144502743635</c:v>
                </c:pt>
                <c:pt idx="9">
                  <c:v>0.78845736036427028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B-4B09-8024-982DAAA2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488704"/>
        <c:axId val="721489280"/>
      </c:scatterChart>
      <c:valAx>
        <c:axId val="72148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489280"/>
        <c:crosses val="autoZero"/>
        <c:crossBetween val="midCat"/>
      </c:valAx>
      <c:valAx>
        <c:axId val="721489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1488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Absorção!$D$6:$D$16</c:f>
              <c:numCache>
                <c:formatCode>General</c:formatCode>
                <c:ptCount val="1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</c:numCache>
            </c:numRef>
          </c:xVal>
          <c:yVal>
            <c:numRef>
              <c:f>Absorção!$E$6:$E$16</c:f>
              <c:numCache>
                <c:formatCode>General</c:formatCode>
                <c:ptCount val="11"/>
                <c:pt idx="0">
                  <c:v>0</c:v>
                </c:pt>
                <c:pt idx="1">
                  <c:v>3.6</c:v>
                </c:pt>
                <c:pt idx="2">
                  <c:v>6.6</c:v>
                </c:pt>
                <c:pt idx="3">
                  <c:v>9.1999999999999993</c:v>
                </c:pt>
                <c:pt idx="4">
                  <c:v>14.4</c:v>
                </c:pt>
                <c:pt idx="5">
                  <c:v>12.4</c:v>
                </c:pt>
                <c:pt idx="6">
                  <c:v>9.6</c:v>
                </c:pt>
                <c:pt idx="7">
                  <c:v>5.6</c:v>
                </c:pt>
                <c:pt idx="8">
                  <c:v>5</c:v>
                </c:pt>
                <c:pt idx="9">
                  <c:v>2.6</c:v>
                </c:pt>
                <c:pt idx="10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8-4C1B-ABBF-152D3266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491008"/>
        <c:axId val="721491584"/>
      </c:scatterChart>
      <c:valAx>
        <c:axId val="72149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1491584"/>
        <c:crosses val="autoZero"/>
        <c:crossBetween val="midCat"/>
      </c:valAx>
      <c:valAx>
        <c:axId val="72149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1491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23</xdr:row>
      <xdr:rowOff>177519</xdr:rowOff>
    </xdr:from>
    <xdr:to>
      <xdr:col>4</xdr:col>
      <xdr:colOff>561820</xdr:colOff>
      <xdr:row>32</xdr:row>
      <xdr:rowOff>7058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194251</xdr:colOff>
      <xdr:row>23</xdr:row>
      <xdr:rowOff>144031</xdr:rowOff>
    </xdr:from>
    <xdr:to>
      <xdr:col>9</xdr:col>
      <xdr:colOff>552739</xdr:colOff>
      <xdr:row>31</xdr:row>
      <xdr:rowOff>153555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16</xdr:row>
      <xdr:rowOff>38100</xdr:rowOff>
    </xdr:from>
    <xdr:to>
      <xdr:col>21</xdr:col>
      <xdr:colOff>171450</xdr:colOff>
      <xdr:row>28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781050</xdr:colOff>
      <xdr:row>43</xdr:row>
      <xdr:rowOff>9525</xdr:rowOff>
    </xdr:from>
    <xdr:to>
      <xdr:col>4</xdr:col>
      <xdr:colOff>676120</xdr:colOff>
      <xdr:row>51</xdr:row>
      <xdr:rowOff>26678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514349</xdr:colOff>
      <xdr:row>43</xdr:row>
      <xdr:rowOff>38101</xdr:rowOff>
    </xdr:from>
    <xdr:to>
      <xdr:col>9</xdr:col>
      <xdr:colOff>266700</xdr:colOff>
      <xdr:row>51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66676</xdr:rowOff>
    </xdr:from>
    <xdr:to>
      <xdr:col>14</xdr:col>
      <xdr:colOff>247650</xdr:colOff>
      <xdr:row>25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workbookViewId="0">
      <selection activeCell="G22" sqref="G22"/>
    </sheetView>
  </sheetViews>
  <sheetFormatPr defaultRowHeight="15"/>
  <cols>
    <col min="1" max="1" width="11.28515625" customWidth="1"/>
    <col min="2" max="2" width="11.5703125" customWidth="1"/>
    <col min="3" max="3" width="11.42578125" bestFit="1" customWidth="1"/>
    <col min="7" max="7" width="10.42578125" bestFit="1" customWidth="1"/>
    <col min="13" max="13" width="11.85546875" customWidth="1"/>
  </cols>
  <sheetData>
    <row r="1" spans="1:18" ht="15.75" customHeight="1">
      <c r="A1" s="109" t="s">
        <v>63</v>
      </c>
      <c r="E1" s="117"/>
    </row>
    <row r="2" spans="1:18" ht="15.75" thickBot="1"/>
    <row r="3" spans="1:18" ht="15.75">
      <c r="A3" s="182" t="s">
        <v>108</v>
      </c>
      <c r="B3" s="159" t="s">
        <v>66</v>
      </c>
      <c r="C3" s="160"/>
      <c r="D3" s="161"/>
      <c r="E3" s="119"/>
      <c r="F3" s="120" t="s">
        <v>67</v>
      </c>
      <c r="G3" s="219">
        <v>1</v>
      </c>
      <c r="H3" s="121" t="s">
        <v>68</v>
      </c>
      <c r="I3" s="118"/>
      <c r="J3" s="118"/>
      <c r="K3" s="118"/>
      <c r="L3" s="118"/>
      <c r="M3" s="118"/>
      <c r="N3" s="118"/>
      <c r="O3" s="118"/>
      <c r="P3" s="1"/>
    </row>
    <row r="4" spans="1:18">
      <c r="A4" s="74"/>
      <c r="D4" s="162"/>
      <c r="E4" s="118"/>
      <c r="N4" s="118"/>
      <c r="O4" s="118"/>
      <c r="P4" s="1"/>
    </row>
    <row r="5" spans="1:18">
      <c r="A5" s="163" t="s">
        <v>70</v>
      </c>
      <c r="B5" s="129" t="s">
        <v>71</v>
      </c>
      <c r="C5" s="129" t="s">
        <v>72</v>
      </c>
      <c r="D5" s="164" t="s">
        <v>73</v>
      </c>
      <c r="E5" s="128"/>
      <c r="G5" s="142" t="s">
        <v>83</v>
      </c>
      <c r="H5" s="142"/>
      <c r="I5" s="148"/>
      <c r="J5" s="149"/>
      <c r="K5" s="149"/>
      <c r="L5" s="142"/>
      <c r="M5" s="142"/>
      <c r="N5" s="142"/>
      <c r="O5" s="118"/>
      <c r="P5" s="1"/>
    </row>
    <row r="6" spans="1:18">
      <c r="A6" s="165" t="s">
        <v>69</v>
      </c>
      <c r="B6" s="128"/>
      <c r="C6" s="128"/>
      <c r="D6" s="75"/>
      <c r="E6" s="130"/>
      <c r="F6" s="128"/>
      <c r="G6" s="128"/>
      <c r="O6" s="2"/>
      <c r="P6" s="3"/>
    </row>
    <row r="7" spans="1:18">
      <c r="A7" s="166" t="s">
        <v>24</v>
      </c>
      <c r="B7" s="137" t="s">
        <v>32</v>
      </c>
      <c r="C7" s="227">
        <f>Absorção!R7:R10</f>
        <v>17.551166676573633</v>
      </c>
      <c r="D7" s="167" t="s">
        <v>3</v>
      </c>
      <c r="E7" s="128"/>
      <c r="F7" s="128"/>
      <c r="G7" s="227"/>
      <c r="H7" s="122"/>
      <c r="I7" s="118"/>
      <c r="J7" s="118"/>
      <c r="K7" s="118"/>
      <c r="L7" s="123"/>
      <c r="M7" s="118"/>
      <c r="N7" s="118"/>
      <c r="O7" s="118"/>
      <c r="R7" s="1"/>
    </row>
    <row r="8" spans="1:18">
      <c r="A8" s="166" t="s">
        <v>74</v>
      </c>
      <c r="B8" s="137" t="s">
        <v>34</v>
      </c>
      <c r="C8" s="228">
        <f>G8</f>
        <v>0</v>
      </c>
      <c r="D8" s="167" t="s">
        <v>35</v>
      </c>
      <c r="E8" s="128"/>
      <c r="F8" s="128"/>
      <c r="G8" s="229"/>
      <c r="H8" s="122"/>
      <c r="I8" s="118"/>
      <c r="J8" s="118"/>
      <c r="K8" s="118"/>
      <c r="L8" s="124"/>
      <c r="M8" s="118"/>
      <c r="N8" s="118"/>
      <c r="O8" s="118"/>
      <c r="R8" s="1"/>
    </row>
    <row r="9" spans="1:18">
      <c r="A9" s="166" t="s">
        <v>75</v>
      </c>
      <c r="B9" s="137" t="s">
        <v>82</v>
      </c>
      <c r="C9" s="227">
        <f>G9</f>
        <v>0</v>
      </c>
      <c r="D9" s="167" t="s">
        <v>2</v>
      </c>
      <c r="E9" s="128"/>
      <c r="F9" s="128"/>
      <c r="G9" s="227"/>
      <c r="H9" s="122"/>
      <c r="I9" s="118"/>
      <c r="J9" s="118"/>
      <c r="K9" s="118"/>
      <c r="L9" s="124"/>
      <c r="M9" s="118"/>
      <c r="N9" s="118"/>
      <c r="O9" s="118"/>
      <c r="R9" s="1"/>
    </row>
    <row r="10" spans="1:18">
      <c r="A10" s="168"/>
      <c r="B10" s="128"/>
      <c r="C10" s="131"/>
      <c r="D10" s="169"/>
      <c r="E10" s="128"/>
      <c r="F10" s="128"/>
      <c r="G10" s="131"/>
      <c r="H10" s="122"/>
      <c r="I10" s="118"/>
      <c r="J10" s="118"/>
      <c r="K10" s="118"/>
      <c r="L10" s="118"/>
      <c r="M10" s="118"/>
      <c r="N10" s="118"/>
      <c r="O10" s="118"/>
      <c r="R10" s="1"/>
    </row>
    <row r="11" spans="1:18">
      <c r="A11" s="170" t="s">
        <v>84</v>
      </c>
      <c r="B11" s="135"/>
      <c r="C11" s="131"/>
      <c r="D11" s="171"/>
      <c r="E11" s="128"/>
      <c r="F11" s="146"/>
      <c r="G11" s="131"/>
      <c r="H11" s="125"/>
      <c r="I11" s="118"/>
      <c r="J11" s="118"/>
      <c r="K11" s="118"/>
      <c r="L11" s="118"/>
      <c r="M11" s="118"/>
      <c r="N11" s="118"/>
      <c r="O11" s="118"/>
      <c r="R11" s="1"/>
    </row>
    <row r="12" spans="1:18">
      <c r="A12" s="172" t="s">
        <v>24</v>
      </c>
      <c r="B12" s="145" t="s">
        <v>32</v>
      </c>
      <c r="C12" s="230">
        <f>G12</f>
        <v>0</v>
      </c>
      <c r="D12" s="173" t="s">
        <v>3</v>
      </c>
      <c r="E12" s="147"/>
      <c r="F12" s="147"/>
      <c r="G12" s="207"/>
      <c r="H12" s="126"/>
      <c r="I12" s="118"/>
      <c r="J12" s="118"/>
      <c r="K12" s="118"/>
      <c r="L12" s="118"/>
      <c r="M12" s="118"/>
      <c r="N12" s="118"/>
      <c r="O12" s="118"/>
      <c r="R12" s="1"/>
    </row>
    <row r="13" spans="1:18">
      <c r="A13" s="172" t="s">
        <v>74</v>
      </c>
      <c r="B13" s="145" t="s">
        <v>109</v>
      </c>
      <c r="C13" s="231">
        <f>G13</f>
        <v>0</v>
      </c>
      <c r="D13" s="173" t="s">
        <v>35</v>
      </c>
      <c r="E13" s="147"/>
      <c r="F13" s="147"/>
      <c r="G13" s="208"/>
      <c r="H13" s="127"/>
      <c r="I13" s="118"/>
      <c r="J13" s="118"/>
      <c r="K13" s="118"/>
      <c r="L13" s="118"/>
      <c r="M13" s="118"/>
      <c r="N13" s="118"/>
      <c r="O13" s="118"/>
    </row>
    <row r="14" spans="1:18">
      <c r="A14" s="172" t="s">
        <v>75</v>
      </c>
      <c r="B14" s="145" t="s">
        <v>89</v>
      </c>
      <c r="C14" s="230">
        <f>G14</f>
        <v>0</v>
      </c>
      <c r="D14" s="173" t="s">
        <v>2</v>
      </c>
      <c r="E14" s="147"/>
      <c r="F14" s="147"/>
      <c r="G14" s="209"/>
      <c r="H14" s="127"/>
      <c r="I14" s="118"/>
      <c r="J14" s="118"/>
      <c r="K14" s="118"/>
      <c r="L14" s="118"/>
      <c r="M14" s="118"/>
      <c r="N14" s="118"/>
      <c r="O14" s="118"/>
    </row>
    <row r="15" spans="1:18">
      <c r="A15" s="168"/>
      <c r="B15" s="128"/>
      <c r="C15" s="146"/>
      <c r="D15" s="169"/>
      <c r="E15" s="128"/>
      <c r="F15" s="128"/>
      <c r="G15" s="146"/>
      <c r="H15" s="127"/>
      <c r="I15" s="118"/>
      <c r="J15" s="118"/>
      <c r="K15" s="118"/>
      <c r="L15" s="118"/>
      <c r="M15" s="118"/>
      <c r="N15" s="118"/>
      <c r="O15" s="118"/>
    </row>
    <row r="16" spans="1:18">
      <c r="A16" s="170" t="s">
        <v>85</v>
      </c>
      <c r="B16" s="128"/>
      <c r="C16" s="146"/>
      <c r="D16" s="169"/>
      <c r="E16" s="128"/>
      <c r="F16" s="128"/>
      <c r="G16" s="146"/>
      <c r="H16" s="127"/>
      <c r="I16" s="118"/>
      <c r="J16" s="118"/>
      <c r="K16" s="118"/>
      <c r="L16" s="118"/>
      <c r="M16" s="118"/>
      <c r="N16" s="118"/>
      <c r="O16" s="118"/>
    </row>
    <row r="17" spans="1:15">
      <c r="A17" s="183" t="s">
        <v>25</v>
      </c>
      <c r="B17" s="184" t="s">
        <v>86</v>
      </c>
      <c r="C17" s="233">
        <f>G17</f>
        <v>0</v>
      </c>
      <c r="D17" s="175" t="s">
        <v>23</v>
      </c>
      <c r="E17" s="128"/>
      <c r="F17" s="132"/>
      <c r="G17" s="232"/>
      <c r="H17" s="127"/>
      <c r="I17" s="118"/>
      <c r="J17" s="118"/>
      <c r="K17" s="118"/>
      <c r="L17" s="118"/>
      <c r="M17" s="118"/>
      <c r="N17" s="118"/>
      <c r="O17" s="118"/>
    </row>
    <row r="18" spans="1:15">
      <c r="A18" s="185" t="s">
        <v>27</v>
      </c>
      <c r="B18" s="186" t="s">
        <v>87</v>
      </c>
      <c r="C18" s="235">
        <f>G18</f>
        <v>0</v>
      </c>
      <c r="D18" s="175" t="s">
        <v>23</v>
      </c>
      <c r="E18" s="128"/>
      <c r="F18" s="132"/>
      <c r="G18" s="234"/>
      <c r="H18" s="127"/>
      <c r="I18" s="118"/>
      <c r="J18" s="118"/>
      <c r="K18" s="118"/>
      <c r="L18" s="118"/>
      <c r="M18" s="118"/>
      <c r="N18" s="118"/>
      <c r="O18" s="118"/>
    </row>
    <row r="19" spans="1:15" ht="15.75" thickBot="1">
      <c r="A19" s="174" t="s">
        <v>29</v>
      </c>
      <c r="B19" s="136" t="s">
        <v>88</v>
      </c>
      <c r="C19" s="217">
        <f>G19</f>
        <v>0</v>
      </c>
      <c r="D19" s="175" t="s">
        <v>23</v>
      </c>
      <c r="E19" s="128"/>
      <c r="F19" s="132"/>
      <c r="G19" s="216"/>
      <c r="H19" s="127"/>
      <c r="I19" s="118"/>
      <c r="J19" s="118"/>
      <c r="K19" s="118"/>
      <c r="L19" s="118"/>
      <c r="M19" s="118"/>
      <c r="N19" s="118"/>
      <c r="O19" s="118"/>
    </row>
    <row r="20" spans="1:15">
      <c r="A20" s="176"/>
      <c r="B20" s="132"/>
      <c r="C20" s="131"/>
      <c r="D20" s="177"/>
      <c r="E20" s="128"/>
      <c r="F20" s="132"/>
      <c r="G20" s="131"/>
      <c r="H20" s="127"/>
      <c r="I20" s="118"/>
      <c r="J20" s="118"/>
      <c r="K20" s="118"/>
      <c r="L20" s="118"/>
      <c r="M20" s="118"/>
      <c r="N20" s="118"/>
      <c r="O20" s="118"/>
    </row>
    <row r="21" spans="1:15">
      <c r="A21" s="163" t="s">
        <v>90</v>
      </c>
      <c r="B21" s="133" t="s">
        <v>76</v>
      </c>
      <c r="C21" s="146"/>
      <c r="D21" s="177"/>
      <c r="E21" s="128"/>
      <c r="F21" s="132"/>
      <c r="G21" s="131"/>
      <c r="H21" s="118"/>
      <c r="I21" s="118"/>
      <c r="J21" s="118"/>
      <c r="K21" s="118"/>
      <c r="L21" s="118"/>
      <c r="M21" s="118"/>
      <c r="N21" s="118"/>
      <c r="O21" s="118"/>
    </row>
    <row r="22" spans="1:15">
      <c r="A22" s="178" t="s">
        <v>77</v>
      </c>
      <c r="B22" s="134" t="s">
        <v>96</v>
      </c>
      <c r="C22" s="237">
        <f>G22</f>
        <v>0</v>
      </c>
      <c r="D22" s="175" t="s">
        <v>78</v>
      </c>
      <c r="E22" s="128"/>
      <c r="F22" s="132"/>
      <c r="G22" s="236"/>
      <c r="H22" s="118"/>
      <c r="I22" s="118"/>
      <c r="J22" s="118"/>
      <c r="K22" s="118"/>
      <c r="L22" s="118"/>
      <c r="M22" s="118"/>
      <c r="N22" s="118"/>
      <c r="O22" s="118"/>
    </row>
    <row r="23" spans="1:15">
      <c r="A23" s="176"/>
      <c r="B23" s="132"/>
      <c r="C23" s="218"/>
      <c r="D23" s="177"/>
      <c r="E23" s="128"/>
      <c r="F23" s="132"/>
      <c r="G23" s="131"/>
      <c r="H23" s="118"/>
      <c r="I23" s="118"/>
      <c r="J23" s="118"/>
      <c r="K23" s="118"/>
      <c r="L23" s="118"/>
      <c r="M23" s="118"/>
      <c r="N23" s="118"/>
      <c r="O23" s="118"/>
    </row>
    <row r="24" spans="1:15">
      <c r="A24" s="163" t="s">
        <v>91</v>
      </c>
      <c r="B24" s="133" t="s">
        <v>76</v>
      </c>
      <c r="C24" s="218"/>
      <c r="D24" s="177"/>
      <c r="E24" s="128"/>
      <c r="F24" s="132"/>
      <c r="G24" s="131"/>
      <c r="H24" s="118"/>
      <c r="I24" s="118"/>
      <c r="J24" s="118"/>
      <c r="K24" s="118"/>
      <c r="L24" s="118"/>
      <c r="M24" s="118"/>
      <c r="N24" s="118"/>
      <c r="O24" s="118"/>
    </row>
    <row r="25" spans="1:15" ht="15.75" thickBot="1">
      <c r="A25" s="179" t="s">
        <v>79</v>
      </c>
      <c r="B25" s="180" t="s">
        <v>80</v>
      </c>
      <c r="C25" s="239">
        <f>G25</f>
        <v>0</v>
      </c>
      <c r="D25" s="181" t="s">
        <v>81</v>
      </c>
      <c r="E25" s="128"/>
      <c r="F25" s="132"/>
      <c r="G25" s="238"/>
      <c r="H25" s="118"/>
      <c r="I25" s="118"/>
      <c r="J25" s="118"/>
      <c r="K25" s="118"/>
      <c r="L25" s="118"/>
      <c r="M25" s="118"/>
      <c r="N25" s="118"/>
      <c r="O25" s="118"/>
    </row>
    <row r="26" spans="1:1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topLeftCell="C1" zoomScale="71" zoomScaleNormal="71" workbookViewId="0">
      <selection activeCell="T19" sqref="T19:T20"/>
    </sheetView>
  </sheetViews>
  <sheetFormatPr defaultRowHeight="15"/>
  <cols>
    <col min="2" max="2" width="12.42578125" customWidth="1"/>
    <col min="5" max="5" width="12.5703125" customWidth="1"/>
    <col min="9" max="9" width="11.85546875" customWidth="1"/>
    <col min="17" max="17" width="13" customWidth="1"/>
    <col min="18" max="18" width="14" customWidth="1"/>
    <col min="19" max="19" width="19.85546875" customWidth="1"/>
    <col min="20" max="20" width="11.42578125" customWidth="1"/>
  </cols>
  <sheetData>
    <row r="1" spans="1:18" ht="18.75">
      <c r="A1" s="109" t="s">
        <v>63</v>
      </c>
    </row>
    <row r="2" spans="1:18" ht="18.75">
      <c r="K2" s="22"/>
      <c r="P2" s="31" t="s">
        <v>8</v>
      </c>
      <c r="Q2" s="31"/>
      <c r="R2" s="31"/>
    </row>
    <row r="3" spans="1:18" ht="16.5" thickBot="1">
      <c r="D3" s="14" t="s">
        <v>4</v>
      </c>
      <c r="E3" s="15" t="s">
        <v>5</v>
      </c>
      <c r="F3" s="15"/>
      <c r="H3" s="2"/>
      <c r="I3" s="103"/>
    </row>
    <row r="4" spans="1:18">
      <c r="B4" s="107" t="s">
        <v>64</v>
      </c>
      <c r="D4" s="99" t="s">
        <v>0</v>
      </c>
      <c r="E4" s="100" t="s">
        <v>1</v>
      </c>
      <c r="F4" s="22"/>
      <c r="G4" s="22"/>
      <c r="H4" s="99" t="s">
        <v>0</v>
      </c>
      <c r="I4" s="100" t="s">
        <v>39</v>
      </c>
      <c r="J4" s="22"/>
      <c r="P4" s="6" t="s">
        <v>0</v>
      </c>
      <c r="Q4" s="29" t="s">
        <v>13</v>
      </c>
      <c r="R4" s="7" t="s">
        <v>32</v>
      </c>
    </row>
    <row r="5" spans="1:18" ht="15.75" thickBot="1">
      <c r="B5" s="104" t="s">
        <v>51</v>
      </c>
      <c r="D5" s="101" t="s">
        <v>2</v>
      </c>
      <c r="E5" s="102" t="s">
        <v>3</v>
      </c>
      <c r="F5" s="22"/>
      <c r="G5" s="22"/>
      <c r="H5" s="87" t="s">
        <v>2</v>
      </c>
      <c r="I5" s="88" t="s">
        <v>3</v>
      </c>
      <c r="J5" s="22"/>
      <c r="P5" s="4" t="s">
        <v>2</v>
      </c>
      <c r="Q5" s="30" t="s">
        <v>3</v>
      </c>
      <c r="R5" s="5" t="s">
        <v>3</v>
      </c>
    </row>
    <row r="6" spans="1:18" ht="18.75">
      <c r="C6" s="105" t="s">
        <v>49</v>
      </c>
      <c r="D6" s="8">
        <v>0</v>
      </c>
      <c r="E6" s="11">
        <v>0</v>
      </c>
      <c r="H6" s="8">
        <v>0</v>
      </c>
      <c r="I6" s="11">
        <v>0</v>
      </c>
      <c r="L6" s="111" t="s">
        <v>55</v>
      </c>
      <c r="M6" s="110"/>
      <c r="N6" s="110"/>
      <c r="O6" s="110"/>
      <c r="P6" s="23">
        <v>0</v>
      </c>
      <c r="Q6" s="2">
        <v>2.9104334000000001</v>
      </c>
      <c r="R6" s="39">
        <f>EXP(Q6)</f>
        <v>18.364756127795729</v>
      </c>
    </row>
    <row r="7" spans="1:18" ht="18.75">
      <c r="C7" s="86" t="s">
        <v>38</v>
      </c>
      <c r="D7" s="9">
        <v>0.25</v>
      </c>
      <c r="E7" s="13">
        <v>3.6</v>
      </c>
      <c r="H7" s="16">
        <v>0.25</v>
      </c>
      <c r="I7" s="17">
        <f t="shared" ref="I7:I16" si="0">LN(E7)</f>
        <v>1.2809338454620642</v>
      </c>
      <c r="L7" s="110" t="s">
        <v>56</v>
      </c>
      <c r="M7" s="110"/>
      <c r="N7" s="110"/>
      <c r="O7" s="110"/>
      <c r="P7" s="32">
        <v>0.25</v>
      </c>
      <c r="Q7" s="249"/>
    </row>
    <row r="8" spans="1:18">
      <c r="C8" s="86" t="s">
        <v>38</v>
      </c>
      <c r="D8" s="9">
        <v>0.5</v>
      </c>
      <c r="E8" s="13">
        <v>6.6</v>
      </c>
      <c r="F8" s="97"/>
      <c r="G8" s="97"/>
      <c r="H8" s="16">
        <v>0.5</v>
      </c>
      <c r="I8" s="17">
        <f t="shared" si="0"/>
        <v>1.8870696490323797</v>
      </c>
      <c r="J8" s="97"/>
      <c r="P8" s="32">
        <v>0.5</v>
      </c>
      <c r="Q8" s="249"/>
    </row>
    <row r="9" spans="1:18">
      <c r="C9" s="86" t="s">
        <v>38</v>
      </c>
      <c r="D9" s="9">
        <v>0.75</v>
      </c>
      <c r="E9" s="13">
        <v>9.1999999999999993</v>
      </c>
      <c r="H9" s="16">
        <v>0.75</v>
      </c>
      <c r="I9" s="17">
        <f t="shared" si="0"/>
        <v>2.2192034840549946</v>
      </c>
      <c r="P9" s="32">
        <v>0.75</v>
      </c>
      <c r="Q9" s="249"/>
    </row>
    <row r="10" spans="1:18">
      <c r="B10" s="106" t="s">
        <v>50</v>
      </c>
      <c r="C10" s="86" t="s">
        <v>38</v>
      </c>
      <c r="D10" s="9">
        <v>1</v>
      </c>
      <c r="E10" s="13">
        <v>14.4</v>
      </c>
      <c r="F10" s="97"/>
      <c r="G10" s="97"/>
      <c r="H10" s="16">
        <v>1</v>
      </c>
      <c r="I10" s="17">
        <f t="shared" si="0"/>
        <v>2.6672282065819548</v>
      </c>
      <c r="P10" s="32">
        <v>1</v>
      </c>
      <c r="Q10" s="249"/>
    </row>
    <row r="11" spans="1:18">
      <c r="C11" s="98" t="s">
        <v>43</v>
      </c>
      <c r="D11" s="192">
        <v>2</v>
      </c>
      <c r="E11" s="193">
        <v>12.4</v>
      </c>
      <c r="H11" s="18">
        <v>2</v>
      </c>
      <c r="I11" s="19">
        <f t="shared" si="0"/>
        <v>2.5176964726109912</v>
      </c>
      <c r="P11" s="24">
        <v>2</v>
      </c>
      <c r="Q11" s="25"/>
    </row>
    <row r="12" spans="1:18">
      <c r="C12" s="98" t="s">
        <v>43</v>
      </c>
      <c r="D12" s="192">
        <v>4</v>
      </c>
      <c r="E12" s="193">
        <v>9.6</v>
      </c>
      <c r="H12" s="18">
        <v>4</v>
      </c>
      <c r="I12" s="19">
        <f t="shared" si="0"/>
        <v>2.2617630984737906</v>
      </c>
      <c r="P12" s="24">
        <v>4</v>
      </c>
      <c r="Q12" s="25"/>
    </row>
    <row r="13" spans="1:18">
      <c r="C13" s="98" t="s">
        <v>43</v>
      </c>
      <c r="D13" s="192">
        <v>6</v>
      </c>
      <c r="E13" s="193">
        <v>5.6</v>
      </c>
      <c r="H13" s="18">
        <v>6</v>
      </c>
      <c r="I13" s="19">
        <f t="shared" si="0"/>
        <v>1.7227665977411035</v>
      </c>
      <c r="P13" s="24">
        <v>6</v>
      </c>
      <c r="Q13" s="25"/>
    </row>
    <row r="14" spans="1:18">
      <c r="C14" s="98" t="s">
        <v>43</v>
      </c>
      <c r="D14" s="192">
        <v>8</v>
      </c>
      <c r="E14" s="193">
        <v>5</v>
      </c>
      <c r="H14" s="18">
        <v>8</v>
      </c>
      <c r="I14" s="19">
        <f t="shared" si="0"/>
        <v>1.6094379124341003</v>
      </c>
      <c r="P14" s="24">
        <v>8</v>
      </c>
      <c r="Q14" s="25"/>
    </row>
    <row r="15" spans="1:18">
      <c r="C15" s="98" t="s">
        <v>43</v>
      </c>
      <c r="D15" s="192">
        <v>10</v>
      </c>
      <c r="E15" s="193">
        <v>2.6</v>
      </c>
      <c r="H15" s="18">
        <v>10</v>
      </c>
      <c r="I15" s="19">
        <f t="shared" si="0"/>
        <v>0.95551144502743635</v>
      </c>
      <c r="P15" s="24">
        <v>10</v>
      </c>
      <c r="Q15" s="25"/>
    </row>
    <row r="16" spans="1:18" ht="15.75" thickBot="1">
      <c r="C16" s="98" t="s">
        <v>43</v>
      </c>
      <c r="D16" s="194">
        <v>12</v>
      </c>
      <c r="E16" s="195">
        <v>2.2000000000000002</v>
      </c>
      <c r="H16" s="20">
        <v>12</v>
      </c>
      <c r="I16" s="21">
        <f t="shared" si="0"/>
        <v>0.78845736036427028</v>
      </c>
      <c r="P16" s="26">
        <v>12</v>
      </c>
      <c r="Q16" s="27"/>
    </row>
    <row r="18" spans="3:21">
      <c r="S18" s="22" t="s">
        <v>58</v>
      </c>
    </row>
    <row r="19" spans="3:21">
      <c r="C19" s="91" t="s">
        <v>40</v>
      </c>
      <c r="D19" s="92"/>
      <c r="E19" s="91"/>
      <c r="G19" s="94" t="s">
        <v>42</v>
      </c>
      <c r="H19" s="95"/>
      <c r="I19" s="94"/>
      <c r="O19" s="89" t="s">
        <v>57</v>
      </c>
      <c r="P19" s="90"/>
      <c r="Q19" s="89"/>
      <c r="R19" s="22"/>
      <c r="S19" s="112" t="s">
        <v>9</v>
      </c>
      <c r="T19" s="220"/>
      <c r="U19" s="112" t="s">
        <v>3</v>
      </c>
    </row>
    <row r="20" spans="3:21">
      <c r="F20" s="22"/>
      <c r="O20" s="22"/>
      <c r="P20" s="28" t="s">
        <v>65</v>
      </c>
      <c r="Q20" s="22"/>
      <c r="R20" s="22"/>
      <c r="S20" s="112" t="s">
        <v>10</v>
      </c>
      <c r="T20" s="221"/>
      <c r="U20" s="112" t="s">
        <v>11</v>
      </c>
    </row>
    <row r="21" spans="3:21">
      <c r="C21" s="91"/>
      <c r="D21" s="93" t="s">
        <v>37</v>
      </c>
      <c r="E21" s="91"/>
      <c r="F21" s="22"/>
      <c r="G21" s="94"/>
      <c r="H21" s="96" t="s">
        <v>41</v>
      </c>
      <c r="I21" s="94"/>
      <c r="O21" s="115"/>
      <c r="P21" s="116" t="s">
        <v>7</v>
      </c>
      <c r="Q21" s="115"/>
      <c r="S21" s="112" t="s">
        <v>59</v>
      </c>
      <c r="T21" s="221" t="e">
        <f>0.693/T20</f>
        <v>#DIV/0!</v>
      </c>
      <c r="U21" s="112" t="s">
        <v>12</v>
      </c>
    </row>
    <row r="22" spans="3:21">
      <c r="C22" s="107" t="s">
        <v>52</v>
      </c>
      <c r="G22" s="108" t="s">
        <v>53</v>
      </c>
      <c r="H22" s="107" t="s">
        <v>115</v>
      </c>
    </row>
    <row r="23" spans="3:21">
      <c r="H23" s="108" t="s">
        <v>54</v>
      </c>
      <c r="T23" s="113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2"/>
  <sheetViews>
    <sheetView topLeftCell="G1" workbookViewId="0">
      <selection activeCell="Z13" sqref="Z13"/>
    </sheetView>
  </sheetViews>
  <sheetFormatPr defaultRowHeight="15"/>
  <cols>
    <col min="2" max="2" width="13.28515625" customWidth="1"/>
    <col min="3" max="3" width="10.5703125" customWidth="1"/>
    <col min="5" max="5" width="10.5703125" customWidth="1"/>
    <col min="9" max="9" width="12.140625" customWidth="1"/>
    <col min="10" max="10" width="9.7109375" customWidth="1"/>
    <col min="11" max="11" width="10.140625" customWidth="1"/>
    <col min="12" max="12" width="12.7109375" customWidth="1"/>
    <col min="17" max="17" width="10.85546875" customWidth="1"/>
    <col min="18" max="18" width="12.42578125" customWidth="1"/>
    <col min="19" max="19" width="10.85546875" customWidth="1"/>
    <col min="20" max="20" width="11.140625" customWidth="1"/>
    <col min="21" max="21" width="9.42578125" customWidth="1"/>
    <col min="23" max="24" width="11.42578125" customWidth="1"/>
    <col min="25" max="25" width="10.42578125" bestFit="1" customWidth="1"/>
    <col min="26" max="26" width="12.28515625" customWidth="1"/>
    <col min="27" max="27" width="10.85546875" customWidth="1"/>
  </cols>
  <sheetData>
    <row r="1" spans="1:28" ht="18.75">
      <c r="A1" s="109" t="s">
        <v>63</v>
      </c>
      <c r="V1" s="139"/>
      <c r="W1" s="139"/>
    </row>
    <row r="2" spans="1:28" ht="15.75">
      <c r="M2" s="103"/>
      <c r="N2" s="103"/>
      <c r="R2" s="188" t="s">
        <v>110</v>
      </c>
      <c r="V2" s="139"/>
      <c r="W2" s="139"/>
    </row>
    <row r="3" spans="1:28" ht="16.5" thickBot="1">
      <c r="D3" s="14" t="s">
        <v>4</v>
      </c>
      <c r="E3" s="15" t="s">
        <v>5</v>
      </c>
      <c r="F3" s="15"/>
      <c r="H3" s="2" t="s">
        <v>46</v>
      </c>
      <c r="I3" s="103" t="s">
        <v>45</v>
      </c>
      <c r="P3" s="22" t="s">
        <v>111</v>
      </c>
      <c r="Q3" s="187"/>
      <c r="T3" s="203" t="s">
        <v>47</v>
      </c>
      <c r="U3" s="204"/>
      <c r="V3" s="204"/>
      <c r="W3" s="22" t="s">
        <v>118</v>
      </c>
      <c r="X3" s="14"/>
      <c r="Y3" s="15"/>
    </row>
    <row r="4" spans="1:28">
      <c r="D4" s="99" t="s">
        <v>0</v>
      </c>
      <c r="E4" s="100" t="s">
        <v>1</v>
      </c>
      <c r="F4" s="22"/>
      <c r="G4" s="22"/>
      <c r="H4" s="99" t="s">
        <v>0</v>
      </c>
      <c r="I4" s="100" t="s">
        <v>39</v>
      </c>
      <c r="J4" s="22"/>
      <c r="P4" s="8" t="s">
        <v>0</v>
      </c>
      <c r="Q4" s="7" t="s">
        <v>44</v>
      </c>
      <c r="R4" s="189" t="s">
        <v>114</v>
      </c>
      <c r="S4" s="7" t="s">
        <v>112</v>
      </c>
      <c r="T4" s="8" t="s">
        <v>0</v>
      </c>
      <c r="U4" s="211" t="s">
        <v>119</v>
      </c>
      <c r="W4" s="8" t="s">
        <v>0</v>
      </c>
      <c r="X4" s="7" t="s">
        <v>48</v>
      </c>
      <c r="Y4" s="7" t="s">
        <v>94</v>
      </c>
      <c r="Z4" s="107"/>
      <c r="AA4" s="107"/>
      <c r="AB4" s="107"/>
    </row>
    <row r="5" spans="1:28" ht="15.75" thickBot="1">
      <c r="B5" s="104" t="s">
        <v>51</v>
      </c>
      <c r="D5" s="101" t="s">
        <v>2</v>
      </c>
      <c r="E5" s="102" t="s">
        <v>3</v>
      </c>
      <c r="F5" s="22"/>
      <c r="G5" s="22"/>
      <c r="H5" s="87" t="s">
        <v>2</v>
      </c>
      <c r="I5" s="88" t="s">
        <v>3</v>
      </c>
      <c r="J5" s="22"/>
      <c r="P5" s="10" t="s">
        <v>2</v>
      </c>
      <c r="Q5" s="5" t="s">
        <v>3</v>
      </c>
      <c r="R5" s="190" t="s">
        <v>3</v>
      </c>
      <c r="S5" s="5" t="s">
        <v>3</v>
      </c>
      <c r="T5" s="10" t="s">
        <v>2</v>
      </c>
      <c r="U5" s="5" t="s">
        <v>16</v>
      </c>
      <c r="W5" s="9" t="s">
        <v>2</v>
      </c>
      <c r="X5" s="40" t="s">
        <v>122</v>
      </c>
      <c r="Y5" s="40" t="s">
        <v>3</v>
      </c>
      <c r="Z5" s="107"/>
      <c r="AA5" s="107"/>
      <c r="AB5" s="107"/>
    </row>
    <row r="6" spans="1:28">
      <c r="C6" s="105" t="s">
        <v>49</v>
      </c>
      <c r="D6" s="8">
        <v>0</v>
      </c>
      <c r="E6" s="11">
        <v>0</v>
      </c>
      <c r="H6" s="8">
        <v>0</v>
      </c>
      <c r="I6" s="11">
        <v>0</v>
      </c>
      <c r="P6" s="99">
        <v>0</v>
      </c>
      <c r="Q6" s="100">
        <v>0</v>
      </c>
      <c r="R6" s="191" t="s">
        <v>113</v>
      </c>
      <c r="S6" s="38">
        <v>18.364142755184442</v>
      </c>
      <c r="T6" s="99">
        <v>0</v>
      </c>
      <c r="U6" s="251">
        <f>S6-Q6</f>
        <v>18.364142755184442</v>
      </c>
      <c r="W6" s="213">
        <v>0</v>
      </c>
      <c r="X6" s="214">
        <v>3.0063301</v>
      </c>
      <c r="Y6" s="215">
        <f>EXP(X6)</f>
        <v>20.213083646319941</v>
      </c>
      <c r="Z6" s="107"/>
      <c r="AA6" s="138"/>
      <c r="AB6" s="107"/>
    </row>
    <row r="7" spans="1:28" ht="18.75">
      <c r="C7" s="86" t="s">
        <v>38</v>
      </c>
      <c r="D7" s="9">
        <v>0.25</v>
      </c>
      <c r="E7" s="13">
        <v>3.6</v>
      </c>
      <c r="H7" s="16">
        <v>0.25</v>
      </c>
      <c r="I7" s="17">
        <f t="shared" ref="I7:I16" si="0">LN(E7)</f>
        <v>1.2809338454620642</v>
      </c>
      <c r="K7" s="111" t="s">
        <v>60</v>
      </c>
      <c r="L7" s="110"/>
      <c r="M7" s="110"/>
      <c r="N7" s="110"/>
      <c r="P7" s="16">
        <v>0.25</v>
      </c>
      <c r="Q7" s="37">
        <v>3.6</v>
      </c>
      <c r="R7" s="250">
        <f>S6*EXP(-0.1811183*P7)</f>
        <v>17.551166676573633</v>
      </c>
      <c r="S7" s="38">
        <v>18.364142755184442</v>
      </c>
      <c r="T7" s="87">
        <v>0.25</v>
      </c>
      <c r="U7" s="252">
        <f>R7-Q7</f>
        <v>13.951166676573633</v>
      </c>
      <c r="W7" s="205">
        <v>0.25</v>
      </c>
      <c r="X7" s="241"/>
    </row>
    <row r="8" spans="1:28" ht="18.75">
      <c r="C8" s="86" t="s">
        <v>38</v>
      </c>
      <c r="D8" s="9">
        <v>0.5</v>
      </c>
      <c r="E8" s="13">
        <v>6.6</v>
      </c>
      <c r="F8" s="97"/>
      <c r="G8" s="97"/>
      <c r="H8" s="16">
        <v>0.5</v>
      </c>
      <c r="I8" s="17">
        <f t="shared" si="0"/>
        <v>1.8870696490323797</v>
      </c>
      <c r="J8" s="97"/>
      <c r="K8" s="110" t="s">
        <v>61</v>
      </c>
      <c r="L8" s="110"/>
      <c r="M8" s="110"/>
      <c r="N8" s="110"/>
      <c r="P8" s="16">
        <v>0.5</v>
      </c>
      <c r="Q8" s="37">
        <v>6.6</v>
      </c>
      <c r="R8" s="243">
        <f>S7*EXP(-0.1811183*P8)</f>
        <v>16.774180848812229</v>
      </c>
      <c r="S8" s="38">
        <v>18.364142755184442</v>
      </c>
      <c r="T8" s="87">
        <v>0.5</v>
      </c>
      <c r="U8" s="212"/>
      <c r="W8" s="205">
        <v>0.5</v>
      </c>
      <c r="X8" s="241"/>
    </row>
    <row r="9" spans="1:28" ht="15.75" thickBot="1">
      <c r="C9" s="86" t="s">
        <v>38</v>
      </c>
      <c r="D9" s="9">
        <v>0.75</v>
      </c>
      <c r="E9" s="13">
        <v>9.1999999999999993</v>
      </c>
      <c r="H9" s="16">
        <v>0.75</v>
      </c>
      <c r="I9" s="17">
        <f t="shared" si="0"/>
        <v>2.2192034840549946</v>
      </c>
      <c r="P9" s="16">
        <v>0.75</v>
      </c>
      <c r="Q9" s="37">
        <v>9.1999999999999993</v>
      </c>
      <c r="R9" s="243">
        <f>S8*EXP(-0.1811183*P9)</f>
        <v>16.031591992355754</v>
      </c>
      <c r="S9" s="38">
        <v>18.364142755184442</v>
      </c>
      <c r="T9" s="87">
        <v>0.75</v>
      </c>
      <c r="U9" s="212"/>
      <c r="W9" s="206">
        <v>0.75</v>
      </c>
      <c r="X9" s="242"/>
    </row>
    <row r="10" spans="1:28" ht="19.5" thickBot="1">
      <c r="B10" s="106" t="s">
        <v>50</v>
      </c>
      <c r="C10" s="86" t="s">
        <v>38</v>
      </c>
      <c r="D10" s="9">
        <v>1</v>
      </c>
      <c r="E10" s="13">
        <v>14.4</v>
      </c>
      <c r="F10" s="97"/>
      <c r="G10" s="97"/>
      <c r="H10" s="16">
        <v>1</v>
      </c>
      <c r="I10" s="17">
        <f t="shared" si="0"/>
        <v>2.6672282065819548</v>
      </c>
      <c r="K10" s="114" t="s">
        <v>62</v>
      </c>
      <c r="P10" s="16">
        <v>1</v>
      </c>
      <c r="Q10" s="37">
        <v>14.4</v>
      </c>
      <c r="R10" s="243">
        <f>S9*EXP(-0.1811183*P10)</f>
        <v>15.321877361752897</v>
      </c>
      <c r="S10" s="202">
        <v>18.364142755184442</v>
      </c>
      <c r="T10" s="210">
        <v>1</v>
      </c>
      <c r="U10" s="244"/>
    </row>
    <row r="11" spans="1:28" ht="21">
      <c r="C11" s="98" t="s">
        <v>43</v>
      </c>
      <c r="D11" s="9">
        <v>2</v>
      </c>
      <c r="E11" s="13">
        <v>12.4</v>
      </c>
      <c r="H11" s="18">
        <v>2</v>
      </c>
      <c r="I11" s="19">
        <f t="shared" si="0"/>
        <v>2.5176964726109912</v>
      </c>
      <c r="K11" s="201" t="s">
        <v>117</v>
      </c>
      <c r="P11" s="33">
        <v>2</v>
      </c>
      <c r="Q11" s="34">
        <v>12.4</v>
      </c>
    </row>
    <row r="12" spans="1:28">
      <c r="C12" s="98" t="s">
        <v>43</v>
      </c>
      <c r="D12" s="9">
        <v>4</v>
      </c>
      <c r="E12" s="13">
        <v>9.6</v>
      </c>
      <c r="H12" s="18">
        <v>4</v>
      </c>
      <c r="I12" s="19">
        <f t="shared" si="0"/>
        <v>2.2617630984737906</v>
      </c>
      <c r="P12" s="33">
        <v>4</v>
      </c>
      <c r="Q12" s="34">
        <v>9.6</v>
      </c>
    </row>
    <row r="13" spans="1:28">
      <c r="C13" s="98" t="s">
        <v>43</v>
      </c>
      <c r="D13" s="9">
        <v>6</v>
      </c>
      <c r="E13" s="13">
        <v>5.6</v>
      </c>
      <c r="H13" s="18">
        <v>6</v>
      </c>
      <c r="I13" s="19">
        <f t="shared" si="0"/>
        <v>1.7227665977411035</v>
      </c>
      <c r="P13" s="33">
        <v>6</v>
      </c>
      <c r="Q13" s="34">
        <v>5.6</v>
      </c>
    </row>
    <row r="14" spans="1:28">
      <c r="C14" s="98" t="s">
        <v>43</v>
      </c>
      <c r="D14" s="9">
        <v>8</v>
      </c>
      <c r="E14" s="13">
        <v>5</v>
      </c>
      <c r="H14" s="18">
        <v>8</v>
      </c>
      <c r="I14" s="19">
        <f t="shared" si="0"/>
        <v>1.6094379124341003</v>
      </c>
      <c r="P14" s="33">
        <v>8</v>
      </c>
      <c r="Q14" s="34">
        <v>5</v>
      </c>
    </row>
    <row r="15" spans="1:28">
      <c r="C15" s="98" t="s">
        <v>43</v>
      </c>
      <c r="D15" s="9">
        <v>10</v>
      </c>
      <c r="E15" s="13">
        <v>2.6</v>
      </c>
      <c r="H15" s="18">
        <v>10</v>
      </c>
      <c r="I15" s="19">
        <f t="shared" si="0"/>
        <v>0.95551144502743635</v>
      </c>
      <c r="P15" s="33">
        <v>10</v>
      </c>
      <c r="Q15" s="34">
        <v>2.6</v>
      </c>
    </row>
    <row r="16" spans="1:28" ht="15.75" thickBot="1">
      <c r="C16" s="98" t="s">
        <v>43</v>
      </c>
      <c r="D16" s="10">
        <v>12</v>
      </c>
      <c r="E16" s="12">
        <v>2.2000000000000002</v>
      </c>
      <c r="H16" s="20">
        <v>12</v>
      </c>
      <c r="I16" s="21">
        <f t="shared" si="0"/>
        <v>0.78845736036427028</v>
      </c>
      <c r="P16" s="35">
        <v>12</v>
      </c>
      <c r="Q16" s="36">
        <v>2.2000000000000002</v>
      </c>
      <c r="W16" s="107" t="s">
        <v>95</v>
      </c>
      <c r="X16" s="97"/>
      <c r="Y16" s="97"/>
    </row>
    <row r="17" spans="3:25">
      <c r="S17" s="141" t="s">
        <v>116</v>
      </c>
      <c r="T17" s="142"/>
      <c r="U17" s="141"/>
      <c r="W17" s="140" t="s">
        <v>14</v>
      </c>
      <c r="X17" s="207"/>
      <c r="Y17" s="140" t="s">
        <v>3</v>
      </c>
    </row>
    <row r="18" spans="3:25">
      <c r="S18" s="2"/>
      <c r="T18" s="2" t="s">
        <v>92</v>
      </c>
      <c r="U18" s="2"/>
      <c r="W18" s="140" t="s">
        <v>15</v>
      </c>
      <c r="X18" s="208"/>
      <c r="Y18" s="140" t="s">
        <v>11</v>
      </c>
    </row>
    <row r="19" spans="3:25">
      <c r="C19" s="91" t="s">
        <v>40</v>
      </c>
      <c r="D19" s="92"/>
      <c r="E19" s="91"/>
      <c r="G19" s="94" t="s">
        <v>42</v>
      </c>
      <c r="H19" s="95"/>
      <c r="I19" s="94"/>
      <c r="K19" s="22"/>
      <c r="S19" s="143"/>
      <c r="T19" s="144" t="s">
        <v>93</v>
      </c>
      <c r="U19" s="143"/>
      <c r="V19" s="28"/>
      <c r="W19" s="140" t="s">
        <v>17</v>
      </c>
      <c r="X19" s="140" t="e">
        <f>0.693/X18</f>
        <v>#DIV/0!</v>
      </c>
      <c r="Y19" s="140" t="s">
        <v>12</v>
      </c>
    </row>
    <row r="20" spans="3:25">
      <c r="C20" s="91"/>
      <c r="D20" s="93" t="s">
        <v>37</v>
      </c>
      <c r="E20" s="91"/>
      <c r="F20" s="22"/>
      <c r="G20" s="94"/>
      <c r="H20" s="96" t="s">
        <v>41</v>
      </c>
      <c r="I20" s="94"/>
    </row>
    <row r="21" spans="3:25">
      <c r="F21" s="22"/>
    </row>
    <row r="22" spans="3:25">
      <c r="C22" s="107" t="s">
        <v>52</v>
      </c>
      <c r="G22" s="108" t="s">
        <v>53</v>
      </c>
      <c r="H22" s="107" t="s">
        <v>54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tabSelected="1" topLeftCell="A2" workbookViewId="0">
      <selection activeCell="A20" sqref="A20:E20"/>
    </sheetView>
  </sheetViews>
  <sheetFormatPr defaultRowHeight="15"/>
  <cols>
    <col min="2" max="2" width="14" customWidth="1"/>
    <col min="4" max="5" width="10.85546875" customWidth="1"/>
    <col min="6" max="6" width="10.42578125" customWidth="1"/>
    <col min="7" max="7" width="10.5703125" bestFit="1" customWidth="1"/>
    <col min="12" max="12" width="13.28515625" customWidth="1"/>
  </cols>
  <sheetData>
    <row r="1" spans="1:13" ht="18.75">
      <c r="A1" s="109" t="s">
        <v>63</v>
      </c>
      <c r="B1" s="41"/>
      <c r="C1" s="41"/>
    </row>
    <row r="2" spans="1:13" ht="15.75" thickBot="1">
      <c r="B2" s="42" t="s">
        <v>18</v>
      </c>
    </row>
    <row r="3" spans="1:13" ht="16.5" thickBot="1">
      <c r="A3" s="43"/>
      <c r="B3" s="99" t="s">
        <v>0</v>
      </c>
      <c r="C3" s="100" t="s">
        <v>1</v>
      </c>
      <c r="D3" s="44" t="s">
        <v>19</v>
      </c>
      <c r="E3" s="45" t="s">
        <v>20</v>
      </c>
      <c r="F3" s="46" t="s">
        <v>21</v>
      </c>
      <c r="G3" s="47" t="s">
        <v>22</v>
      </c>
    </row>
    <row r="4" spans="1:13" ht="15.75" thickBot="1">
      <c r="B4" s="101" t="s">
        <v>2</v>
      </c>
      <c r="C4" s="102" t="s">
        <v>3</v>
      </c>
      <c r="D4" s="48" t="s">
        <v>2</v>
      </c>
      <c r="E4" s="49" t="s">
        <v>3</v>
      </c>
      <c r="F4" s="49" t="s">
        <v>23</v>
      </c>
      <c r="G4" s="50" t="s">
        <v>23</v>
      </c>
      <c r="H4" s="1"/>
      <c r="J4" s="151"/>
      <c r="K4" s="51"/>
      <c r="L4" s="51"/>
      <c r="M4" s="52"/>
    </row>
    <row r="5" spans="1:13" ht="15.75" thickBot="1">
      <c r="B5" s="53" t="s">
        <v>120</v>
      </c>
      <c r="C5" s="54" t="s">
        <v>121</v>
      </c>
      <c r="D5" s="157" t="s">
        <v>101</v>
      </c>
      <c r="E5" s="55" t="s">
        <v>102</v>
      </c>
      <c r="F5" s="56" t="s">
        <v>103</v>
      </c>
      <c r="G5" s="56" t="s">
        <v>104</v>
      </c>
      <c r="H5" s="1"/>
      <c r="J5" s="152"/>
      <c r="K5" s="153" t="s">
        <v>99</v>
      </c>
      <c r="L5" s="154"/>
      <c r="M5" s="155"/>
    </row>
    <row r="6" spans="1:13" ht="15.75" thickBot="1">
      <c r="A6" s="57"/>
      <c r="B6" s="8">
        <v>0</v>
      </c>
      <c r="C6" s="11">
        <v>0</v>
      </c>
      <c r="D6" s="58"/>
      <c r="E6" s="58"/>
      <c r="F6" s="58"/>
      <c r="G6" s="158">
        <v>0</v>
      </c>
      <c r="H6" s="59"/>
      <c r="J6" s="60" t="s">
        <v>6</v>
      </c>
      <c r="K6" s="61" t="s">
        <v>19</v>
      </c>
      <c r="L6" s="62" t="s">
        <v>97</v>
      </c>
      <c r="M6" s="63" t="s">
        <v>98</v>
      </c>
    </row>
    <row r="7" spans="1:13">
      <c r="B7" s="9">
        <v>0.25</v>
      </c>
      <c r="C7" s="13">
        <v>3.6</v>
      </c>
      <c r="D7" s="245">
        <f t="shared" ref="D7" si="0">B7-B6</f>
        <v>0.25</v>
      </c>
      <c r="E7" s="245">
        <f>(C6+C7)/2</f>
        <v>1.8</v>
      </c>
      <c r="F7" s="246">
        <f>D7*E7</f>
        <v>0.45</v>
      </c>
      <c r="G7" s="247">
        <f>F7+G6</f>
        <v>0.45</v>
      </c>
      <c r="H7" s="1"/>
      <c r="J7" s="64" t="s">
        <v>25</v>
      </c>
      <c r="K7" s="65" t="s">
        <v>26</v>
      </c>
      <c r="L7" s="224">
        <f>G17</f>
        <v>0</v>
      </c>
      <c r="M7" s="66" t="s">
        <v>23</v>
      </c>
    </row>
    <row r="8" spans="1:13">
      <c r="B8" s="9">
        <v>0.5</v>
      </c>
      <c r="C8" s="13">
        <v>6.6</v>
      </c>
      <c r="D8" s="196"/>
      <c r="E8" s="196"/>
      <c r="F8" s="197"/>
      <c r="G8" s="198"/>
      <c r="H8" s="1"/>
      <c r="J8" s="64" t="s">
        <v>27</v>
      </c>
      <c r="K8" s="65" t="s">
        <v>28</v>
      </c>
      <c r="L8" s="225" t="e">
        <f>E29</f>
        <v>#DIV/0!</v>
      </c>
      <c r="M8" s="66" t="s">
        <v>23</v>
      </c>
    </row>
    <row r="9" spans="1:13" ht="15.75" thickBot="1">
      <c r="B9" s="9">
        <v>0.75</v>
      </c>
      <c r="C9" s="13">
        <v>9.1999999999999993</v>
      </c>
      <c r="D9" s="196"/>
      <c r="E9" s="196"/>
      <c r="F9" s="197"/>
      <c r="G9" s="198"/>
      <c r="H9" s="1"/>
      <c r="J9" s="60" t="s">
        <v>29</v>
      </c>
      <c r="K9" s="67" t="s">
        <v>30</v>
      </c>
      <c r="L9" s="200" t="e">
        <f>L7+L8</f>
        <v>#DIV/0!</v>
      </c>
      <c r="M9" s="68" t="s">
        <v>23</v>
      </c>
    </row>
    <row r="10" spans="1:13">
      <c r="B10" s="9">
        <v>1</v>
      </c>
      <c r="C10" s="13">
        <v>14.4</v>
      </c>
      <c r="D10" s="196"/>
      <c r="E10" s="196"/>
      <c r="F10" s="197"/>
      <c r="G10" s="198"/>
      <c r="H10" s="1"/>
    </row>
    <row r="11" spans="1:13">
      <c r="B11" s="9">
        <v>2</v>
      </c>
      <c r="C11" s="13">
        <v>12.4</v>
      </c>
      <c r="D11" s="196"/>
      <c r="E11" s="196"/>
      <c r="F11" s="197"/>
      <c r="G11" s="198"/>
      <c r="H11" s="1"/>
    </row>
    <row r="12" spans="1:13">
      <c r="B12" s="9">
        <v>4</v>
      </c>
      <c r="C12" s="13">
        <v>9.6</v>
      </c>
      <c r="D12" s="196"/>
      <c r="E12" s="196"/>
      <c r="F12" s="197"/>
      <c r="G12" s="198"/>
      <c r="H12" s="1"/>
      <c r="J12" s="156" t="s">
        <v>100</v>
      </c>
    </row>
    <row r="13" spans="1:13" ht="15.75">
      <c r="B13" s="9">
        <v>6</v>
      </c>
      <c r="C13" s="13">
        <v>5.6</v>
      </c>
      <c r="D13" s="196"/>
      <c r="E13" s="196"/>
      <c r="F13" s="197"/>
      <c r="G13" s="198"/>
      <c r="H13" s="1"/>
      <c r="J13" s="14"/>
      <c r="K13" s="15"/>
    </row>
    <row r="14" spans="1:13">
      <c r="B14" s="9">
        <v>8</v>
      </c>
      <c r="C14" s="13">
        <v>5</v>
      </c>
      <c r="D14" s="196"/>
      <c r="E14" s="196"/>
      <c r="F14" s="197"/>
      <c r="G14" s="198"/>
      <c r="H14" s="1"/>
    </row>
    <row r="15" spans="1:13">
      <c r="B15" s="9">
        <v>10</v>
      </c>
      <c r="C15" s="13">
        <v>2.6</v>
      </c>
      <c r="D15" s="196"/>
      <c r="E15" s="196"/>
      <c r="F15" s="197"/>
      <c r="G15" s="198"/>
    </row>
    <row r="16" spans="1:13" ht="15.75" thickBot="1">
      <c r="B16" s="10">
        <v>12</v>
      </c>
      <c r="C16" s="12">
        <v>2.2000000000000002</v>
      </c>
      <c r="D16" s="196"/>
      <c r="E16" s="196"/>
      <c r="F16" s="197"/>
      <c r="G16" s="198"/>
    </row>
    <row r="17" spans="1:13" ht="15.75" thickBot="1">
      <c r="E17" s="150" t="s">
        <v>31</v>
      </c>
      <c r="F17" s="199">
        <f>SUM(F7:F16)</f>
        <v>0.45</v>
      </c>
      <c r="G17" s="222">
        <f>G16</f>
        <v>0</v>
      </c>
    </row>
    <row r="20" spans="1:13">
      <c r="A20" s="257"/>
      <c r="B20" s="257"/>
      <c r="C20" s="258"/>
      <c r="D20" s="259"/>
      <c r="E20" s="260"/>
      <c r="F20" s="69"/>
      <c r="H20" s="1"/>
    </row>
    <row r="21" spans="1:13" ht="15.75" thickBot="1">
      <c r="A21" s="253" t="s">
        <v>106</v>
      </c>
      <c r="B21" s="254"/>
      <c r="C21" s="255" t="s">
        <v>34</v>
      </c>
      <c r="D21" s="248"/>
      <c r="E21" s="256" t="s">
        <v>107</v>
      </c>
      <c r="G21" s="70"/>
      <c r="H21" s="1"/>
      <c r="L21" s="76"/>
      <c r="M21" s="76"/>
    </row>
    <row r="22" spans="1:13">
      <c r="L22" s="76"/>
      <c r="M22" s="80"/>
    </row>
    <row r="23" spans="1:13">
      <c r="L23" s="76"/>
      <c r="M23" s="80"/>
    </row>
    <row r="24" spans="1:13" ht="15.75" thickBot="1"/>
    <row r="25" spans="1:13" ht="15.75" thickBot="1">
      <c r="B25" s="71" t="s">
        <v>105</v>
      </c>
      <c r="C25" s="72"/>
      <c r="D25" s="72"/>
      <c r="E25" s="72"/>
      <c r="F25" s="73"/>
    </row>
    <row r="26" spans="1:13">
      <c r="B26" s="74"/>
      <c r="F26" s="75"/>
    </row>
    <row r="27" spans="1:13" ht="15.75">
      <c r="B27" s="64"/>
      <c r="C27" s="77" t="s">
        <v>33</v>
      </c>
      <c r="D27" s="78"/>
      <c r="E27" s="226">
        <f>C16</f>
        <v>2.2000000000000002</v>
      </c>
      <c r="F27" s="79" t="s">
        <v>3</v>
      </c>
    </row>
    <row r="28" spans="1:13" ht="15.75" thickBot="1">
      <c r="B28" s="60"/>
      <c r="C28" s="81" t="s">
        <v>34</v>
      </c>
      <c r="E28" s="240">
        <f>D21</f>
        <v>0</v>
      </c>
      <c r="F28" s="82" t="s">
        <v>35</v>
      </c>
    </row>
    <row r="29" spans="1:13" ht="15.75" thickBot="1">
      <c r="B29" s="83"/>
      <c r="C29" s="83" t="s">
        <v>36</v>
      </c>
      <c r="D29" s="83" t="s">
        <v>123</v>
      </c>
      <c r="E29" s="223" t="e">
        <f>E27/E28</f>
        <v>#DIV/0!</v>
      </c>
      <c r="F29" s="83"/>
    </row>
    <row r="30" spans="1:13">
      <c r="G30" s="84"/>
      <c r="H30" s="8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Fo- resultados</vt:lpstr>
      <vt:lpstr>Eliminação</vt:lpstr>
      <vt:lpstr>Absorção</vt:lpstr>
      <vt:lpstr>ASC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SILVIA REGINA CAVANI  JORGE SANTOS</cp:lastModifiedBy>
  <dcterms:created xsi:type="dcterms:W3CDTF">2022-03-23T17:40:38Z</dcterms:created>
  <dcterms:modified xsi:type="dcterms:W3CDTF">2023-01-18T16:38:34Z</dcterms:modified>
</cp:coreProperties>
</file>