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rpcosta/Library/Mobile Documents/com~apple~CloudDocs/arquivo 2021/PRO 3363/PIZZARIAs/"/>
    </mc:Choice>
  </mc:AlternateContent>
  <xr:revisionPtr revIDLastSave="0" documentId="8_{F567FC72-8D8B-F248-8F65-72CCF98F7A56}" xr6:coauthVersionLast="45" xr6:coauthVersionMax="45" xr10:uidLastSave="{00000000-0000-0000-0000-000000000000}"/>
  <bookViews>
    <workbookView xWindow="0" yWindow="460" windowWidth="28800" windowHeight="16240" tabRatio="904" activeTab="5" xr2:uid="{00000000-000D-0000-FFFF-FFFF00000000}"/>
  </bookViews>
  <sheets>
    <sheet name="QUESTÕES" sheetId="19" r:id="rId1"/>
    <sheet name="Consumo de materiais" sheetId="3" r:id="rId2"/>
    <sheet name="Custo de materiais" sheetId="6" r:id="rId3"/>
    <sheet name="Margem LUCRO (CALC MARK UP)" sheetId="7" r:id="rId4"/>
    <sheet name="Resultado" sheetId="8" r:id="rId5"/>
    <sheet name="ANÁLISE" sheetId="20" r:id="rId6"/>
    <sheet name="PED" sheetId="9" r:id="rId7"/>
  </sheet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ng" localSheetId="3"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3" hidden="1">2</definedName>
    <definedName name="solver_lin" localSheetId="0" hidden="1">2</definedName>
    <definedName name="solver_neg" localSheetId="3" hidden="1">1</definedName>
    <definedName name="solver_neg" localSheetId="0" hidden="1">2</definedName>
    <definedName name="solver_num" localSheetId="3" hidden="1">0</definedName>
    <definedName name="solver_num" localSheetId="0" hidden="1">2</definedName>
    <definedName name="solver_nwt" localSheetId="0" hidden="1">1</definedName>
    <definedName name="solver_opt" localSheetId="3" hidden="1">'Margem LUCRO (CALC MARK UP)'!$G$12</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3" hidden="1">3</definedName>
    <definedName name="solver_typ" localSheetId="0" hidden="1">1</definedName>
    <definedName name="solver_val" localSheetId="3" hidden="1">0</definedName>
    <definedName name="solver_val" localSheetId="0" hidden="1">0</definedName>
    <definedName name="solver_ver" localSheetId="3" hidde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7" l="1"/>
  <c r="D13" i="7"/>
  <c r="F17" i="7"/>
  <c r="K46" i="8"/>
  <c r="D21" i="8"/>
  <c r="G23" i="8"/>
  <c r="D12" i="7"/>
  <c r="G3" i="7" s="1"/>
  <c r="F4" i="3"/>
  <c r="F10" i="3" s="1"/>
  <c r="C4" i="7"/>
  <c r="C3" i="7"/>
  <c r="G30" i="8"/>
  <c r="C7" i="6"/>
  <c r="E7" i="6"/>
  <c r="C8" i="6"/>
  <c r="C9" i="6"/>
  <c r="F9" i="6"/>
  <c r="C10" i="6"/>
  <c r="C11" i="6"/>
  <c r="E11" i="6"/>
  <c r="C12" i="6"/>
  <c r="E12" i="6"/>
  <c r="F11" i="6"/>
  <c r="G7" i="6"/>
  <c r="G8" i="6"/>
  <c r="G11" i="6"/>
  <c r="C10" i="8"/>
  <c r="C19" i="8"/>
  <c r="E14" i="19"/>
  <c r="D14" i="19"/>
  <c r="C14" i="19"/>
  <c r="F3" i="3"/>
  <c r="G3" i="6"/>
  <c r="E3" i="3"/>
  <c r="D3" i="3"/>
  <c r="A6" i="3"/>
  <c r="A7" i="3"/>
  <c r="A8" i="3"/>
  <c r="A9" i="3"/>
  <c r="A10" i="3"/>
  <c r="A11" i="3"/>
  <c r="A5" i="3"/>
  <c r="F3" i="6"/>
  <c r="E3" i="6"/>
  <c r="B7" i="6"/>
  <c r="B8" i="6"/>
  <c r="B9" i="6"/>
  <c r="B10" i="6"/>
  <c r="B11" i="6"/>
  <c r="B12" i="6"/>
  <c r="A8" i="6"/>
  <c r="A9" i="6"/>
  <c r="A10" i="6"/>
  <c r="A11" i="6"/>
  <c r="A12" i="6"/>
  <c r="A7" i="6"/>
  <c r="A4" i="7"/>
  <c r="A5" i="7"/>
  <c r="A3" i="7"/>
  <c r="F5" i="3"/>
  <c r="F9" i="3"/>
  <c r="E8" i="19"/>
  <c r="C5" i="7"/>
  <c r="J5" i="7" s="1"/>
  <c r="E6" i="19"/>
  <c r="E5" i="19"/>
  <c r="D4" i="3"/>
  <c r="D7" i="3" s="1"/>
  <c r="E9" i="19"/>
  <c r="E7" i="19"/>
  <c r="E4" i="19"/>
  <c r="E4" i="3"/>
  <c r="E6" i="3"/>
  <c r="F12" i="6"/>
  <c r="F8" i="6"/>
  <c r="E8" i="6"/>
  <c r="G6" i="6"/>
  <c r="G5" i="6" s="1"/>
  <c r="F8" i="3"/>
  <c r="F7" i="3"/>
  <c r="F6" i="3"/>
  <c r="G12" i="6"/>
  <c r="E10" i="6"/>
  <c r="F10" i="6"/>
  <c r="G10" i="6"/>
  <c r="D10" i="3"/>
  <c r="D6" i="3"/>
  <c r="E7" i="3"/>
  <c r="D9" i="3"/>
  <c r="C9" i="3" s="1"/>
  <c r="E10" i="3"/>
  <c r="E9" i="3"/>
  <c r="F6" i="6"/>
  <c r="E8" i="3"/>
  <c r="E5" i="3"/>
  <c r="G19" i="8"/>
  <c r="B3" i="9"/>
  <c r="B19" i="9"/>
  <c r="G15" i="8"/>
  <c r="B10" i="9"/>
  <c r="B13" i="9"/>
  <c r="B18" i="9"/>
  <c r="B12" i="9"/>
  <c r="B20" i="9"/>
  <c r="F7" i="6"/>
  <c r="F4" i="6"/>
  <c r="F4" i="7"/>
  <c r="J4" i="7"/>
  <c r="B17" i="9"/>
  <c r="E4" i="6"/>
  <c r="E9" i="6"/>
  <c r="B11" i="9"/>
  <c r="G9" i="6"/>
  <c r="G4" i="6"/>
  <c r="F5" i="6"/>
  <c r="C6" i="7"/>
  <c r="B15" i="9"/>
  <c r="B21" i="9"/>
  <c r="B16" i="9"/>
  <c r="B14" i="9"/>
  <c r="F5" i="7"/>
  <c r="F3" i="7"/>
  <c r="J3" i="7"/>
  <c r="H3" i="7" l="1"/>
  <c r="B3" i="7"/>
  <c r="C10" i="3"/>
  <c r="J6" i="7"/>
  <c r="C5" i="8" s="1"/>
  <c r="H24" i="19" s="1"/>
  <c r="C6" i="3"/>
  <c r="C7" i="3"/>
  <c r="H5" i="7"/>
  <c r="B5" i="7"/>
  <c r="H4" i="7"/>
  <c r="B4" i="7"/>
  <c r="C18" i="8"/>
  <c r="C20" i="8" s="1"/>
  <c r="D20" i="8" s="1"/>
  <c r="D22" i="8" s="1"/>
  <c r="G7" i="8" s="1"/>
  <c r="D8" i="3"/>
  <c r="C8" i="3" s="1"/>
  <c r="E6" i="6"/>
  <c r="E5" i="6" s="1"/>
  <c r="D5" i="3"/>
  <c r="C5" i="3" s="1"/>
  <c r="C22" i="8" l="1"/>
  <c r="H5" i="19"/>
  <c r="D4" i="7"/>
  <c r="H6" i="19"/>
  <c r="D5" i="7"/>
  <c r="N5" i="7" s="1"/>
  <c r="O5" i="7" s="1"/>
  <c r="H6" i="7"/>
  <c r="I4" i="7" s="1"/>
  <c r="I3" i="7"/>
  <c r="D3" i="7"/>
  <c r="N3" i="7" s="1"/>
  <c r="O3" i="7" s="1"/>
  <c r="H4" i="19"/>
  <c r="I5" i="7" l="1"/>
  <c r="K4" i="7"/>
  <c r="L4" i="7" s="1"/>
  <c r="K3" i="7"/>
  <c r="M3" i="7" s="1"/>
  <c r="D6" i="7"/>
  <c r="C3" i="8" s="1"/>
  <c r="K5" i="7"/>
  <c r="L5" i="7" s="1"/>
  <c r="N4" i="7"/>
  <c r="O4" i="7" s="1"/>
  <c r="G4" i="8" l="1"/>
  <c r="B1" i="9"/>
  <c r="A11" i="9" s="1"/>
  <c r="D3" i="8"/>
  <c r="D10" i="8"/>
  <c r="H22" i="19"/>
  <c r="D5" i="8"/>
  <c r="L3" i="7"/>
  <c r="L6" i="7" s="1"/>
  <c r="K6" i="7"/>
  <c r="C4" i="8" s="1"/>
  <c r="C6" i="8" s="1"/>
  <c r="M5" i="7"/>
  <c r="M4" i="7"/>
  <c r="H25" i="19" l="1"/>
  <c r="H27" i="19" s="1"/>
  <c r="H29" i="19" s="1"/>
  <c r="C9" i="8"/>
  <c r="D6" i="8"/>
  <c r="B2" i="9" s="1"/>
  <c r="A12" i="9"/>
  <c r="G5" i="8"/>
  <c r="G6" i="8" s="1"/>
  <c r="G9" i="8" s="1"/>
  <c r="G14" i="8" s="1"/>
  <c r="G16" i="8" s="1"/>
  <c r="F6" i="20" s="1"/>
  <c r="D4" i="8"/>
  <c r="B4" i="9" s="1"/>
  <c r="H23" i="19"/>
  <c r="C10" i="9" l="1"/>
  <c r="D10" i="9" s="1"/>
  <c r="E10" i="9" s="1"/>
  <c r="C11" i="9"/>
  <c r="D11" i="9" s="1"/>
  <c r="E11" i="9" s="1"/>
  <c r="H30" i="8"/>
  <c r="G20" i="8"/>
  <c r="G21" i="8" s="1"/>
  <c r="K45" i="8" s="1"/>
  <c r="C12" i="9"/>
  <c r="D12" i="9" s="1"/>
  <c r="E12" i="9" s="1"/>
  <c r="A13" i="9"/>
  <c r="D9" i="8"/>
  <c r="C11" i="8"/>
  <c r="C13" i="9" l="1"/>
  <c r="D13" i="9" s="1"/>
  <c r="E13" i="9" s="1"/>
  <c r="A14" i="9"/>
  <c r="I30" i="8"/>
  <c r="J30" i="8" s="1"/>
  <c r="K30" i="8" s="1"/>
  <c r="L30" i="8" s="1"/>
  <c r="M30" i="8" s="1"/>
  <c r="N30" i="8" s="1"/>
  <c r="O30" i="8" s="1"/>
  <c r="P30" i="8" s="1"/>
  <c r="Q30" i="8" s="1"/>
  <c r="G22" i="8"/>
  <c r="G24" i="8" s="1"/>
  <c r="G6" i="20" s="1"/>
  <c r="D11" i="8"/>
  <c r="E11" i="8"/>
  <c r="G33" i="8" l="1"/>
  <c r="I6" i="20" s="1"/>
  <c r="A15" i="9"/>
  <c r="C14" i="9"/>
  <c r="D14" i="9" s="1"/>
  <c r="E14" i="9" s="1"/>
  <c r="K44" i="8"/>
  <c r="K47" i="8" s="1"/>
  <c r="G25" i="8"/>
  <c r="H6" i="20" s="1"/>
  <c r="A16" i="9" l="1"/>
  <c r="C15" i="9"/>
  <c r="D15" i="9" s="1"/>
  <c r="E15" i="9" s="1"/>
  <c r="A17" i="9" l="1"/>
  <c r="C16" i="9"/>
  <c r="D16" i="9" s="1"/>
  <c r="E16" i="9" s="1"/>
  <c r="A18" i="9" l="1"/>
  <c r="C17" i="9"/>
  <c r="D17" i="9" s="1"/>
  <c r="E17" i="9" s="1"/>
  <c r="A19" i="9" l="1"/>
  <c r="C18" i="9"/>
  <c r="D18" i="9" s="1"/>
  <c r="E18" i="9" s="1"/>
  <c r="C19" i="9" l="1"/>
  <c r="D19" i="9" s="1"/>
  <c r="E19" i="9" s="1"/>
  <c r="A20" i="9"/>
  <c r="A21" i="9" l="1"/>
  <c r="C20" i="9"/>
  <c r="D20" i="9" s="1"/>
  <c r="E20" i="9" s="1"/>
  <c r="C21" i="9" l="1"/>
  <c r="D21" i="9" s="1"/>
  <c r="E21" i="9" s="1"/>
</calcChain>
</file>

<file path=xl/sharedStrings.xml><?xml version="1.0" encoding="utf-8"?>
<sst xmlns="http://schemas.openxmlformats.org/spreadsheetml/2006/main" count="197" uniqueCount="145">
  <si>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</si>
  <si>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</si>
  <si>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</si>
  <si>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</si>
  <si>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</si>
  <si>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</si>
  <si>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</si>
  <si>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</si>
  <si>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</si>
  <si>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</si>
  <si>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</si>
  <si>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</si>
  <si>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</si>
  <si>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</si>
  <si>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</si>
  <si>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</si>
  <si>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Faturamento</t>
  </si>
  <si>
    <t>Pizza presunto</t>
  </si>
  <si>
    <t>Pizza marguerita</t>
  </si>
  <si>
    <t>Consumo de material por produto</t>
  </si>
  <si>
    <t>Quantidade</t>
  </si>
  <si>
    <t>Total</t>
  </si>
  <si>
    <t>Custo de materiais por produto</t>
  </si>
  <si>
    <t>Unitário</t>
  </si>
  <si>
    <t>Produto</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</si>
  <si>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</si>
  <si>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</si>
  <si>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</si>
  <si>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</si>
  <si>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</si>
  <si>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</si>
  <si>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</si>
  <si>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</si>
  <si>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</si>
  <si>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</si>
  <si>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</si>
  <si>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</si>
  <si>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</si>
  <si>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</si>
  <si>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</si>
  <si>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</si>
  <si>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</si>
  <si>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</si>
  <si>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</si>
  <si>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</si>
  <si>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</si>
  <si>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</si>
  <si>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</si>
  <si>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</si>
  <si>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</si>
  <si>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</si>
  <si>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</si>
  <si>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</si>
  <si>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</si>
  <si>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</si>
  <si>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</si>
  <si>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</si>
  <si>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</si>
  <si>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</si>
  <si>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</si>
  <si>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</si>
  <si>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</si>
  <si>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</si>
  <si>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</si>
  <si>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</si>
  <si>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</si>
  <si>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</si>
  <si>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</si>
  <si>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</si>
  <si>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</si>
  <si>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</si>
  <si>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</si>
  <si>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</si>
  <si>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</si>
  <si>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</si>
  <si>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</si>
  <si>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</si>
  <si>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</si>
  <si>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</si>
  <si>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</si>
  <si>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</si>
  <si>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</si>
  <si>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</si>
  <si>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</si>
  <si>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</si>
  <si>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</si>
  <si>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CÁLCULO DOS PREÇOS POR MARK (MK UP = % do custo fixo)</t>
  </si>
  <si>
    <t>CVT</t>
  </si>
  <si>
    <t>CFT</t>
  </si>
  <si>
    <t>DVV</t>
  </si>
  <si>
    <t>RT</t>
  </si>
  <si>
    <t>CVU</t>
  </si>
  <si>
    <t>(CFT+LUCRO)/Qi</t>
  </si>
  <si>
    <t>dados</t>
  </si>
  <si>
    <t>ICMS</t>
  </si>
  <si>
    <t>Comissao venda</t>
  </si>
  <si>
    <t>MARGEM TOTAL</t>
  </si>
  <si>
    <t>MARK UP</t>
  </si>
  <si>
    <t>PREÇO</t>
  </si>
  <si>
    <t>DESAFIO</t>
  </si>
  <si>
    <t>calcular uma margem igual para os 3 produtos</t>
  </si>
  <si>
    <r>
      <t xml:space="preserve">(-) CPV/CMV/CSP (aqui entra a </t>
    </r>
    <r>
      <rPr>
        <b/>
        <i/>
        <sz val="10"/>
        <rFont val="Cambria"/>
        <family val="1"/>
      </rPr>
      <t>depreciação</t>
    </r>
    <r>
      <rPr>
        <sz val="10"/>
        <rFont val="Cambria"/>
        <family val="1"/>
      </rPr>
      <t>) maq e eqptos e etc…</t>
    </r>
  </si>
  <si>
    <t>(+) DEPRECIAÇÃO (aquela que entrou no CPV)</t>
  </si>
  <si>
    <t>[(DEPRECIAÇÕES] premissa..DEPf = DEP contábil, se não LALUR</t>
  </si>
  <si>
    <t>(=) LUCRO OPERACIONAL LÍQUIDO</t>
  </si>
  <si>
    <t>NÃO EXISTEM DESPESAS OPERACIONAIS</t>
  </si>
  <si>
    <t>DRE (12 MESES)</t>
  </si>
  <si>
    <t>NESTA PLANILHA MONTAR OS PREÇOS A PARTIR DE MARK UP</t>
  </si>
  <si>
    <t>INCUIR DRE</t>
  </si>
  <si>
    <t xml:space="preserve">DAÍ A IMPORTÂNCIA DE CALCULAR TIR USANDO O ebitda </t>
  </si>
  <si>
    <t>TRC TAXA DE RETORNO CONTÁBIL</t>
  </si>
  <si>
    <t>$/MÊS</t>
  </si>
  <si>
    <t>$/ANO</t>
  </si>
  <si>
    <t>MARG TOTAL %</t>
  </si>
  <si>
    <t>MARGEM UNITÁRIA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</si>
  <si>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</si>
  <si>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</si>
  <si>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</si>
  <si>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</si>
  <si>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</si>
  <si>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</si>
  <si>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 xml:space="preserve">CGF (CUSTOS GERAIS DE FABRICAÇÃO) ou CGI (CUSTOS GERAIS INDIRETOS) </t>
  </si>
  <si>
    <t>INVESTIMENTO ($)</t>
  </si>
  <si>
    <t>T 1.1. - PIZZARIA preco por MARK UP</t>
  </si>
  <si>
    <t xml:space="preserve"> O IMPOSTO DE RENDA, BEM COMO REM K, e REPOSIÇÃO DO CAPITAL INICIAL</t>
  </si>
  <si>
    <t>A OPERAÇÃO ESTÁ RENDENDO CAIXA NESTE VALOR - EBITDA. ESTE VALOR DEVE SER SUFICIENTE PARA PAGAR OS JUROS LÍQUIDOS,</t>
  </si>
  <si>
    <t>(=) LUCRO LÍQUIDO contábil - RESULTADO LÍQUIDO DO EXERCÍCIO)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</si>
  <si>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</si>
  <si>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t>
  </si>
  <si>
    <t>P=(Cvu+cfu)-,23*P</t>
  </si>
  <si>
    <t>P(1-,23)=cvu+cfu</t>
  </si>
  <si>
    <t>P=(cvu+cfu)/,77</t>
  </si>
  <si>
    <t>mark up</t>
  </si>
  <si>
    <t xml:space="preserve"> (=) LUCRO ANTES DO IR e CS (LT)</t>
  </si>
  <si>
    <t>(=) LUCRO  DEPOIS DO IR (</t>
  </si>
  <si>
    <t>Rateio por quant</t>
  </si>
  <si>
    <t>EBITDA</t>
  </si>
  <si>
    <t>LUCRO CONTÁBIL</t>
  </si>
  <si>
    <t>TRC</t>
  </si>
  <si>
    <t>EBITDA/INV (TIR)</t>
  </si>
  <si>
    <t>MODELO 1</t>
  </si>
  <si>
    <t>MODELO 2</t>
  </si>
  <si>
    <t>MODELO 3</t>
  </si>
  <si>
    <t>MODELO 4</t>
  </si>
  <si>
    <t>PREÇOS E MIX DE PRODUTOS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</si>
</sst>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2" x14ac:knownFonts="1">
    <font>
      <sz val="10"/>
      <name val="Arial"/>
    </font>
    <font>
      <sz val="10"/>
      <name val="Arial"/>
      <family val="2"/>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sz val="10"/>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sz val="10"/>
      <name val="Arial"/>
      <family val="2"/>
    </font>
    <font>
      <b/>
      <sz val="14"/>
      <name val="Arial"/>
      <family val="2"/>
    </font>
    <font>
      <sz val="9"/>
      <name val="Arial"/>
      <family val="2"/>
    </font>
    <font>
      <sz val="8"/>
      <name val="Arial"/>
      <family val="2"/>
    </font>
    <font>
      <b/>
      <sz val="8"/>
      <name val="Cambria"/>
      <family val="1"/>
    </font>
    <font>
      <b/>
      <sz val="16"/>
      <name val="Arial"/>
      <family val="2"/>
    </font>
  </fonts>
  <fills count="1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43" fontId="0" fillId="0" borderId="0" xfId="0" applyNumberFormat="1"/>
    <xf numFmtId="9" fontId="0" fillId="0" borderId="0" xfId="2" applyFont="1"/>
    <xf numFmtId="164" fontId="0" fillId="0" borderId="0" xfId="2" applyNumberFormat="1" applyFont="1"/>
    <xf numFmtId="0" fontId="2" fillId="2" borderId="0" xfId="0" applyFont="1" applyFill="1"/>
    <xf numFmtId="0" fontId="0" fillId="2" borderId="0" xfId="0" applyFill="1"/>
    <xf numFmtId="0" fontId="2" fillId="3" borderId="1" xfId="0" applyFont="1" applyFill="1" applyBorder="1" applyProtection="1"/>
    <xf numFmtId="0" fontId="2" fillId="3" borderId="2" xfId="0" applyFont="1" applyFill="1" applyBorder="1" applyProtection="1"/>
    <xf numFmtId="0" fontId="2" fillId="3" borderId="3" xfId="0" applyFont="1" applyFill="1" applyBorder="1" applyProtection="1"/>
    <xf numFmtId="9" fontId="0" fillId="2" borderId="0" xfId="0" applyNumberFormat="1" applyFill="1"/>
    <xf numFmtId="10" fontId="0" fillId="2" borderId="0" xfId="2" applyNumberFormat="1" applyFont="1" applyFill="1"/>
    <xf numFmtId="0" fontId="4" fillId="4" borderId="4" xfId="0" applyFont="1" applyFill="1" applyBorder="1"/>
    <xf numFmtId="0" fontId="4" fillId="4" borderId="5" xfId="0" applyFont="1" applyFill="1" applyBorder="1"/>
    <xf numFmtId="0" fontId="2" fillId="5" borderId="6" xfId="0" applyFont="1" applyFill="1" applyBorder="1"/>
    <xf numFmtId="0" fontId="2" fillId="5" borderId="7" xfId="0" applyFont="1" applyFill="1" applyBorder="1"/>
    <xf numFmtId="0" fontId="2" fillId="5" borderId="8" xfId="0" applyFont="1" applyFill="1" applyBorder="1"/>
    <xf numFmtId="0" fontId="2" fillId="5" borderId="9" xfId="0" applyFont="1" applyFill="1" applyBorder="1"/>
    <xf numFmtId="0" fontId="4" fillId="6" borderId="5" xfId="0" applyFont="1" applyFill="1" applyBorder="1"/>
    <xf numFmtId="0" fontId="5" fillId="2" borderId="7" xfId="0" applyFont="1" applyFill="1" applyBorder="1"/>
    <xf numFmtId="0" fontId="5" fillId="2" borderId="10" xfId="0" applyFont="1" applyFill="1" applyBorder="1"/>
    <xf numFmtId="0" fontId="5" fillId="2" borderId="9" xfId="0" applyFont="1" applyFill="1" applyBorder="1"/>
    <xf numFmtId="0" fontId="5" fillId="2" borderId="11" xfId="0" applyFont="1" applyFill="1" applyBorder="1"/>
    <xf numFmtId="0" fontId="4" fillId="4" borderId="12" xfId="0" applyFont="1" applyFill="1" applyBorder="1"/>
    <xf numFmtId="0" fontId="4" fillId="6" borderId="1" xfId="0" applyFont="1" applyFill="1" applyBorder="1"/>
    <xf numFmtId="0" fontId="4" fillId="6" borderId="2" xfId="0" applyFont="1" applyFill="1" applyBorder="1"/>
    <xf numFmtId="0" fontId="4" fillId="6" borderId="3" xfId="0" applyFont="1" applyFill="1" applyBorder="1"/>
    <xf numFmtId="0" fontId="2" fillId="7" borderId="5" xfId="0" applyFont="1" applyFill="1" applyBorder="1"/>
    <xf numFmtId="0" fontId="2" fillId="7" borderId="13" xfId="0" applyFont="1" applyFill="1" applyBorder="1"/>
    <xf numFmtId="0" fontId="2" fillId="5" borderId="14" xfId="0" applyFont="1" applyFill="1" applyBorder="1"/>
    <xf numFmtId="0" fontId="2" fillId="5" borderId="15" xfId="0" applyFont="1" applyFill="1" applyBorder="1"/>
    <xf numFmtId="0" fontId="2" fillId="7" borderId="16" xfId="0" applyFont="1" applyFill="1" applyBorder="1"/>
    <xf numFmtId="0" fontId="2" fillId="8" borderId="17" xfId="0" applyFont="1" applyFill="1" applyBorder="1"/>
    <xf numFmtId="0" fontId="2" fillId="9" borderId="18" xfId="1" applyNumberFormat="1" applyFont="1" applyFill="1" applyBorder="1"/>
    <xf numFmtId="0" fontId="2" fillId="9" borderId="19" xfId="1" applyNumberFormat="1" applyFont="1" applyFill="1" applyBorder="1"/>
    <xf numFmtId="0" fontId="5" fillId="2" borderId="20" xfId="0" applyFont="1" applyFill="1" applyBorder="1"/>
    <xf numFmtId="0" fontId="5" fillId="2" borderId="21" xfId="0" applyFont="1" applyFill="1" applyBorder="1"/>
    <xf numFmtId="0" fontId="6" fillId="2" borderId="22" xfId="0" applyFont="1" applyFill="1" applyBorder="1" applyProtection="1">
      <protection locked="0"/>
    </xf>
    <xf numFmtId="0" fontId="6" fillId="2" borderId="7" xfId="0" applyFont="1" applyFill="1" applyBorder="1" applyProtection="1">
      <protection locked="0"/>
    </xf>
    <xf numFmtId="0" fontId="6" fillId="2" borderId="6" xfId="0" applyFont="1" applyFill="1" applyBorder="1" applyProtection="1">
      <protection locked="0"/>
    </xf>
    <xf numFmtId="43" fontId="6" fillId="2" borderId="7" xfId="1" applyFont="1" applyFill="1" applyBorder="1" applyProtection="1">
      <protection locked="0"/>
    </xf>
    <xf numFmtId="9" fontId="6" fillId="2" borderId="7" xfId="0" applyNumberFormat="1" applyFont="1" applyFill="1" applyBorder="1" applyProtection="1">
      <protection locked="0"/>
    </xf>
    <xf numFmtId="0" fontId="6" fillId="2" borderId="23" xfId="0" applyFont="1" applyFill="1" applyBorder="1" applyProtection="1">
      <protection locked="0"/>
    </xf>
    <xf numFmtId="0" fontId="6" fillId="2" borderId="24" xfId="0" applyFont="1" applyFill="1" applyBorder="1" applyProtection="1">
      <protection locked="0"/>
    </xf>
    <xf numFmtId="43" fontId="6" fillId="2" borderId="25" xfId="1" applyFont="1" applyFill="1" applyBorder="1" applyProtection="1">
      <protection locked="0"/>
    </xf>
    <xf numFmtId="43" fontId="7" fillId="0" borderId="26" xfId="0" applyNumberFormat="1" applyFont="1" applyBorder="1"/>
    <xf numFmtId="43" fontId="7" fillId="0" borderId="27" xfId="0" applyNumberFormat="1" applyFont="1" applyBorder="1"/>
    <xf numFmtId="0" fontId="8" fillId="0" borderId="28" xfId="0" applyFont="1" applyBorder="1"/>
    <xf numFmtId="0" fontId="8" fillId="0" borderId="29" xfId="0" applyFont="1" applyBorder="1"/>
    <xf numFmtId="0" fontId="2" fillId="8" borderId="30" xfId="0" applyFont="1" applyFill="1" applyBorder="1"/>
    <xf numFmtId="0" fontId="2" fillId="8" borderId="31" xfId="0" applyFont="1" applyFill="1" applyBorder="1"/>
    <xf numFmtId="0" fontId="4" fillId="6" borderId="23" xfId="0" applyFont="1" applyFill="1" applyBorder="1"/>
    <xf numFmtId="0" fontId="4" fillId="6" borderId="24" xfId="0" applyFont="1" applyFill="1" applyBorder="1"/>
    <xf numFmtId="0" fontId="4" fillId="6" borderId="25" xfId="0" applyFont="1" applyFill="1" applyBorder="1"/>
    <xf numFmtId="0" fontId="2" fillId="7" borderId="32" xfId="0" applyFont="1" applyFill="1" applyBorder="1"/>
    <xf numFmtId="0" fontId="2" fillId="7" borderId="33" xfId="0" applyFont="1" applyFill="1" applyBorder="1"/>
    <xf numFmtId="43" fontId="2" fillId="5" borderId="14" xfId="0" applyNumberFormat="1" applyFont="1" applyFill="1" applyBorder="1"/>
    <xf numFmtId="43" fontId="2" fillId="9" borderId="18" xfId="1" applyFont="1" applyFill="1" applyBorder="1"/>
    <xf numFmtId="43" fontId="2" fillId="5" borderId="15" xfId="0" applyNumberFormat="1" applyFont="1" applyFill="1" applyBorder="1"/>
    <xf numFmtId="43" fontId="2" fillId="9" borderId="19" xfId="1" applyFont="1" applyFill="1" applyBorder="1"/>
    <xf numFmtId="43" fontId="5" fillId="2" borderId="20" xfId="0" applyNumberFormat="1" applyFont="1" applyFill="1" applyBorder="1"/>
    <xf numFmtId="43" fontId="5" fillId="2" borderId="7" xfId="0" applyNumberFormat="1" applyFont="1" applyFill="1" applyBorder="1"/>
    <xf numFmtId="43" fontId="5" fillId="2" borderId="10" xfId="0" applyNumberFormat="1" applyFont="1" applyFill="1" applyBorder="1"/>
    <xf numFmtId="43" fontId="5" fillId="2" borderId="21" xfId="0" applyNumberFormat="1" applyFont="1" applyFill="1" applyBorder="1"/>
    <xf numFmtId="43" fontId="5" fillId="2" borderId="9" xfId="0" applyNumberFormat="1" applyFont="1" applyFill="1" applyBorder="1"/>
    <xf numFmtId="43" fontId="5" fillId="2" borderId="11" xfId="0" applyNumberFormat="1" applyFont="1" applyFill="1" applyBorder="1"/>
    <xf numFmtId="43" fontId="0" fillId="2" borderId="34" xfId="1" applyFont="1" applyFill="1" applyBorder="1"/>
    <xf numFmtId="43" fontId="0" fillId="2" borderId="0" xfId="0" applyNumberFormat="1" applyFill="1"/>
    <xf numFmtId="43" fontId="0" fillId="2" borderId="35" xfId="1" applyFont="1" applyFill="1" applyBorder="1"/>
    <xf numFmtId="0" fontId="2" fillId="3" borderId="36" xfId="0" applyFont="1" applyFill="1" applyBorder="1"/>
    <xf numFmtId="0" fontId="2" fillId="3" borderId="19" xfId="0" applyFont="1" applyFill="1" applyBorder="1"/>
    <xf numFmtId="0" fontId="2" fillId="7" borderId="37" xfId="0" applyFont="1" applyFill="1" applyBorder="1"/>
    <xf numFmtId="0" fontId="2" fillId="10" borderId="37" xfId="0" applyFont="1" applyFill="1" applyBorder="1"/>
    <xf numFmtId="164" fontId="3" fillId="2" borderId="38" xfId="2" applyNumberFormat="1" applyFont="1" applyFill="1" applyBorder="1"/>
    <xf numFmtId="164" fontId="3" fillId="10" borderId="38" xfId="2" applyNumberFormat="1" applyFont="1" applyFill="1" applyBorder="1"/>
    <xf numFmtId="164" fontId="3" fillId="2" borderId="39" xfId="2" applyNumberFormat="1" applyFont="1" applyFill="1" applyBorder="1"/>
    <xf numFmtId="164" fontId="3" fillId="2" borderId="40" xfId="2" applyNumberFormat="1" applyFont="1" applyFill="1" applyBorder="1"/>
    <xf numFmtId="43" fontId="2" fillId="7" borderId="35" xfId="1" applyFont="1" applyFill="1" applyBorder="1"/>
    <xf numFmtId="164" fontId="3" fillId="7" borderId="38" xfId="2" applyNumberFormat="1" applyFont="1" applyFill="1" applyBorder="1"/>
    <xf numFmtId="43" fontId="2" fillId="7" borderId="41" xfId="0" applyNumberFormat="1" applyFont="1" applyFill="1" applyBorder="1"/>
    <xf numFmtId="165" fontId="0" fillId="0" borderId="0" xfId="1" applyNumberFormat="1" applyFont="1"/>
    <xf numFmtId="165" fontId="0" fillId="0" borderId="0" xfId="0" applyNumberFormat="1"/>
    <xf numFmtId="164" fontId="3" fillId="7" borderId="39" xfId="0" applyNumberFormat="1" applyFont="1" applyFill="1" applyBorder="1"/>
    <xf numFmtId="164" fontId="3" fillId="8" borderId="38" xfId="2" applyNumberFormat="1" applyFont="1" applyFill="1" applyBorder="1"/>
    <xf numFmtId="43" fontId="2" fillId="8" borderId="35" xfId="0" applyNumberFormat="1" applyFont="1" applyFill="1" applyBorder="1"/>
    <xf numFmtId="0" fontId="2" fillId="7" borderId="36" xfId="0" applyFont="1" applyFill="1" applyBorder="1"/>
    <xf numFmtId="0" fontId="2" fillId="11" borderId="37" xfId="0" applyFont="1" applyFill="1" applyBorder="1"/>
    <xf numFmtId="0" fontId="2" fillId="8" borderId="37" xfId="0" applyFont="1" applyFill="1" applyBorder="1"/>
    <xf numFmtId="0" fontId="6" fillId="2" borderId="42" xfId="0" applyFont="1" applyFill="1" applyBorder="1" applyProtection="1">
      <protection locked="0"/>
    </xf>
    <xf numFmtId="0" fontId="6" fillId="2" borderId="28" xfId="0" applyFont="1" applyFill="1" applyBorder="1" applyProtection="1">
      <protection locked="0"/>
    </xf>
    <xf numFmtId="9" fontId="6" fillId="2" borderId="28" xfId="0" applyNumberFormat="1" applyFont="1" applyFill="1" applyBorder="1" applyProtection="1">
      <protection locked="0"/>
    </xf>
    <xf numFmtId="9" fontId="2" fillId="5" borderId="7" xfId="1" applyNumberFormat="1" applyFont="1" applyFill="1" applyBorder="1"/>
    <xf numFmtId="43" fontId="0" fillId="2" borderId="41" xfId="1" applyNumberFormat="1" applyFont="1" applyFill="1" applyBorder="1"/>
    <xf numFmtId="0" fontId="4" fillId="4" borderId="35" xfId="0" applyFont="1" applyFill="1" applyBorder="1" applyAlignment="1">
      <alignment horizontal="center"/>
    </xf>
    <xf numFmtId="0" fontId="4" fillId="4" borderId="38" xfId="0" applyFont="1" applyFill="1" applyBorder="1" applyAlignment="1">
      <alignment horizontal="center"/>
    </xf>
    <xf numFmtId="0" fontId="4" fillId="4" borderId="43" xfId="0" applyFont="1" applyFill="1" applyBorder="1" applyAlignment="1">
      <alignment horizontal="left"/>
    </xf>
    <xf numFmtId="43" fontId="2" fillId="10" borderId="35" xfId="1" applyFont="1" applyFill="1" applyBorder="1" applyAlignment="1">
      <alignment horizontal="center"/>
    </xf>
    <xf numFmtId="164" fontId="3" fillId="10" borderId="38" xfId="2" applyNumberFormat="1" applyFont="1" applyFill="1" applyBorder="1" applyAlignment="1">
      <alignment horizontal="center"/>
    </xf>
    <xf numFmtId="43" fontId="4" fillId="6" borderId="23" xfId="0" applyNumberFormat="1" applyFont="1" applyFill="1" applyBorder="1"/>
    <xf numFmtId="0" fontId="2" fillId="3" borderId="0" xfId="0" applyFont="1" applyFill="1" applyBorder="1"/>
    <xf numFmtId="43" fontId="0" fillId="2" borderId="0" xfId="1" applyFont="1" applyFill="1"/>
    <xf numFmtId="9" fontId="0" fillId="2" borderId="0" xfId="2" applyFont="1" applyFill="1"/>
    <xf numFmtId="0" fontId="0" fillId="0" borderId="44" xfId="0" applyBorder="1"/>
    <xf numFmtId="43" fontId="0" fillId="0" borderId="0" xfId="1" applyFont="1"/>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2" borderId="0" xfId="0" applyFill="1" applyAlignment="1">
      <alignment horizontal="center"/>
    </xf>
    <xf numFmtId="0" fontId="0" fillId="13" borderId="0" xfId="0" applyFill="1"/>
    <xf numFmtId="164" fontId="0" fillId="2" borderId="0" xfId="0" applyNumberFormat="1" applyFill="1" applyAlignment="1">
      <alignment horizontal="center"/>
    </xf>
    <xf numFmtId="0" fontId="15" fillId="0" borderId="0" xfId="0" applyFont="1"/>
    <xf numFmtId="0" fontId="16" fillId="0" borderId="0" xfId="0" applyFont="1"/>
    <xf numFmtId="0" fontId="17" fillId="2" borderId="0" xfId="0" applyFont="1" applyFill="1"/>
    <xf numFmtId="0" fontId="2" fillId="3" borderId="44" xfId="0" applyFont="1" applyFill="1" applyBorder="1"/>
    <xf numFmtId="0" fontId="2" fillId="2" borderId="44" xfId="0" applyFont="1" applyFill="1" applyBorder="1"/>
    <xf numFmtId="0" fontId="0" fillId="2" borderId="44" xfId="0" applyFill="1" applyBorder="1"/>
    <xf numFmtId="0" fontId="6" fillId="2" borderId="44" xfId="0" applyFont="1" applyFill="1" applyBorder="1" applyProtection="1">
      <protection locked="0"/>
    </xf>
    <xf numFmtId="43" fontId="6" fillId="2" borderId="44" xfId="1" applyFont="1" applyFill="1" applyBorder="1" applyProtection="1">
      <protection locked="0"/>
    </xf>
    <xf numFmtId="2" fontId="6" fillId="2" borderId="10" xfId="0" applyNumberFormat="1" applyFont="1" applyFill="1" applyBorder="1" applyProtection="1">
      <protection locked="0"/>
    </xf>
    <xf numFmtId="0" fontId="10" fillId="2" borderId="0" xfId="0" applyFont="1" applyFill="1"/>
    <xf numFmtId="0" fontId="10" fillId="2" borderId="0" xfId="0" applyFont="1" applyFill="1" applyAlignment="1">
      <alignment horizontal="center"/>
    </xf>
    <xf numFmtId="1" fontId="0" fillId="2" borderId="0" xfId="0" applyNumberFormat="1" applyFill="1"/>
    <xf numFmtId="1" fontId="0" fillId="2" borderId="0" xfId="0" applyNumberFormat="1" applyFill="1" applyAlignment="1">
      <alignment horizontal="center"/>
    </xf>
    <xf numFmtId="0" fontId="0" fillId="2" borderId="0" xfId="0" applyFill="1" applyAlignment="1">
      <alignment horizontal="left"/>
    </xf>
    <xf numFmtId="0" fontId="0" fillId="2" borderId="0" xfId="0" applyFill="1" applyAlignment="1">
      <alignment horizontal="right"/>
    </xf>
    <xf numFmtId="0" fontId="10" fillId="2" borderId="0" xfId="0" applyFont="1" applyFill="1" applyAlignment="1">
      <alignment horizontal="left"/>
    </xf>
    <xf numFmtId="2" fontId="10" fillId="2" borderId="0" xfId="0" applyNumberFormat="1" applyFont="1" applyFill="1" applyAlignment="1">
      <alignment horizontal="center"/>
    </xf>
    <xf numFmtId="2" fontId="0" fillId="2" borderId="0" xfId="0" applyNumberFormat="1" applyFill="1" applyAlignment="1">
      <alignment horizontal="center"/>
    </xf>
    <xf numFmtId="0" fontId="10" fillId="2" borderId="0" xfId="0" applyFont="1" applyFill="1" applyAlignment="1">
      <alignment horizontal="right"/>
    </xf>
    <xf numFmtId="2" fontId="0" fillId="2" borderId="0" xfId="1" applyNumberFormat="1" applyFont="1" applyFill="1" applyAlignment="1">
      <alignment horizontal="center"/>
    </xf>
    <xf numFmtId="165" fontId="0" fillId="2" borderId="0" xfId="0" applyNumberFormat="1" applyFill="1"/>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center"/>
    </xf>
    <xf numFmtId="1"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9" fillId="0" borderId="0" xfId="1" applyNumberFormat="1" applyFont="1" applyFill="1" applyBorder="1" applyAlignment="1">
      <alignment horizontal="center" wrapText="1"/>
    </xf>
    <xf numFmtId="0" fontId="10" fillId="0" borderId="0" xfId="0" applyFont="1" applyFill="1" applyBorder="1"/>
    <xf numFmtId="43" fontId="0" fillId="0" borderId="0" xfId="1" applyFont="1" applyFill="1" applyBorder="1" applyAlignment="1">
      <alignment horizontal="center"/>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xf numFmtId="0" fontId="10" fillId="2" borderId="45" xfId="0" applyFont="1" applyFill="1" applyBorder="1"/>
    <xf numFmtId="165" fontId="0" fillId="2" borderId="39" xfId="1" applyNumberFormat="1" applyFont="1" applyFill="1" applyBorder="1"/>
    <xf numFmtId="0" fontId="10" fillId="2" borderId="46" xfId="0" applyFont="1" applyFill="1" applyBorder="1"/>
    <xf numFmtId="165" fontId="0" fillId="2" borderId="47" xfId="1" applyNumberFormat="1" applyFont="1" applyFill="1" applyBorder="1"/>
    <xf numFmtId="0" fontId="0" fillId="2" borderId="31" xfId="0" applyFill="1" applyBorder="1"/>
    <xf numFmtId="165" fontId="0" fillId="2" borderId="40" xfId="2" applyNumberFormat="1" applyFont="1" applyFill="1" applyBorder="1"/>
    <xf numFmtId="0" fontId="10" fillId="0" borderId="45" xfId="0" applyFont="1" applyFill="1" applyBorder="1" applyAlignment="1">
      <alignment horizontal="left"/>
    </xf>
    <xf numFmtId="9" fontId="0" fillId="0" borderId="39" xfId="2" applyFont="1" applyFill="1" applyBorder="1" applyAlignment="1">
      <alignment horizontal="center"/>
    </xf>
    <xf numFmtId="0" fontId="19" fillId="0" borderId="31" xfId="0" applyFont="1" applyFill="1" applyBorder="1" applyAlignment="1">
      <alignment horizontal="right"/>
    </xf>
    <xf numFmtId="9" fontId="0" fillId="0" borderId="40" xfId="2" applyFont="1" applyFill="1" applyBorder="1" applyAlignment="1">
      <alignment horizontal="center"/>
    </xf>
    <xf numFmtId="2" fontId="10" fillId="2" borderId="36" xfId="0" applyNumberFormat="1" applyFont="1" applyFill="1" applyBorder="1" applyAlignment="1">
      <alignment horizontal="center"/>
    </xf>
    <xf numFmtId="1" fontId="10" fillId="2" borderId="36" xfId="0" applyNumberFormat="1" applyFont="1" applyFill="1" applyBorder="1" applyAlignment="1">
      <alignment horizontal="center"/>
    </xf>
    <xf numFmtId="1" fontId="10" fillId="2" borderId="45" xfId="0" applyNumberFormat="1" applyFont="1" applyFill="1" applyBorder="1" applyAlignment="1">
      <alignment horizontal="center"/>
    </xf>
    <xf numFmtId="1" fontId="0" fillId="2" borderId="19" xfId="1" applyNumberFormat="1" applyFont="1" applyFill="1" applyBorder="1" applyAlignment="1">
      <alignment horizontal="center"/>
    </xf>
    <xf numFmtId="0" fontId="4" fillId="4" borderId="23" xfId="0" applyFont="1" applyFill="1" applyBorder="1"/>
    <xf numFmtId="0" fontId="4" fillId="4" borderId="24" xfId="0" applyFont="1" applyFill="1" applyBorder="1"/>
    <xf numFmtId="0" fontId="4" fillId="6" borderId="24" xfId="0" applyFont="1" applyFill="1" applyBorder="1" applyAlignment="1">
      <alignment horizontal="center"/>
    </xf>
    <xf numFmtId="2" fontId="4" fillId="6" borderId="24" xfId="0" applyNumberFormat="1" applyFont="1" applyFill="1" applyBorder="1" applyAlignment="1">
      <alignment horizontal="center"/>
    </xf>
    <xf numFmtId="1" fontId="4" fillId="6" borderId="24" xfId="0" applyNumberFormat="1" applyFont="1" applyFill="1" applyBorder="1" applyAlignment="1">
      <alignment horizontal="center"/>
    </xf>
    <xf numFmtId="1" fontId="4" fillId="6" borderId="25" xfId="0" applyNumberFormat="1" applyFont="1" applyFill="1" applyBorder="1" applyAlignment="1">
      <alignment horizontal="center"/>
    </xf>
    <xf numFmtId="0" fontId="2" fillId="5" borderId="44" xfId="0" applyFont="1" applyFill="1" applyBorder="1"/>
    <xf numFmtId="43" fontId="2" fillId="5" borderId="44" xfId="0" applyNumberFormat="1" applyFont="1" applyFill="1" applyBorder="1"/>
    <xf numFmtId="43" fontId="2" fillId="10" borderId="44" xfId="1" applyFont="1" applyFill="1" applyBorder="1"/>
    <xf numFmtId="2" fontId="0" fillId="2" borderId="44" xfId="0" applyNumberFormat="1" applyFill="1" applyBorder="1" applyAlignment="1">
      <alignment horizontal="center"/>
    </xf>
    <xf numFmtId="1" fontId="9" fillId="12" borderId="44" xfId="1" applyNumberFormat="1" applyFont="1" applyFill="1" applyBorder="1" applyAlignment="1">
      <alignment horizontal="center"/>
    </xf>
    <xf numFmtId="1" fontId="0" fillId="2" borderId="44" xfId="1" applyNumberFormat="1" applyFont="1" applyFill="1" applyBorder="1" applyAlignment="1">
      <alignment horizontal="center"/>
    </xf>
    <xf numFmtId="1" fontId="0" fillId="2" borderId="44" xfId="0" applyNumberFormat="1" applyFill="1" applyBorder="1" applyAlignment="1">
      <alignment horizontal="center"/>
    </xf>
    <xf numFmtId="2" fontId="0" fillId="2" borderId="44" xfId="1" applyNumberFormat="1" applyFont="1" applyFill="1" applyBorder="1" applyAlignment="1">
      <alignment horizontal="center"/>
    </xf>
    <xf numFmtId="9" fontId="0" fillId="2" borderId="44" xfId="2" applyFont="1" applyFill="1" applyBorder="1" applyAlignment="1">
      <alignment horizontal="center"/>
    </xf>
    <xf numFmtId="43" fontId="2" fillId="5" borderId="48" xfId="0" applyNumberFormat="1" applyFont="1" applyFill="1" applyBorder="1"/>
    <xf numFmtId="43" fontId="2" fillId="10" borderId="48" xfId="1" applyFont="1" applyFill="1" applyBorder="1"/>
    <xf numFmtId="43" fontId="0" fillId="2" borderId="43" xfId="0" applyNumberFormat="1" applyFill="1" applyBorder="1"/>
    <xf numFmtId="165" fontId="0" fillId="2" borderId="38" xfId="0" applyNumberFormat="1" applyFill="1" applyBorder="1"/>
    <xf numFmtId="1" fontId="9" fillId="12" borderId="48" xfId="1" applyNumberFormat="1" applyFont="1" applyFill="1" applyBorder="1" applyAlignment="1">
      <alignment horizontal="center"/>
    </xf>
    <xf numFmtId="1" fontId="0" fillId="2" borderId="48" xfId="1" applyNumberFormat="1" applyFont="1" applyFill="1" applyBorder="1" applyAlignment="1">
      <alignment horizontal="center"/>
    </xf>
    <xf numFmtId="1" fontId="0" fillId="2" borderId="48" xfId="0" applyNumberFormat="1" applyFill="1" applyBorder="1" applyAlignment="1">
      <alignment horizontal="center"/>
    </xf>
    <xf numFmtId="1" fontId="0" fillId="2" borderId="43" xfId="1" applyNumberFormat="1" applyFont="1" applyFill="1" applyBorder="1" applyAlignment="1">
      <alignment horizontal="center"/>
    </xf>
    <xf numFmtId="1" fontId="0" fillId="2" borderId="35" xfId="1" applyNumberFormat="1" applyFont="1" applyFill="1" applyBorder="1" applyAlignment="1">
      <alignment horizontal="center"/>
    </xf>
    <xf numFmtId="1" fontId="0" fillId="2" borderId="37" xfId="1" applyNumberFormat="1" applyFont="1" applyFill="1" applyBorder="1" applyAlignment="1">
      <alignment horizontal="center"/>
    </xf>
    <xf numFmtId="0" fontId="10" fillId="0" borderId="0" xfId="0" applyFont="1"/>
    <xf numFmtId="0" fontId="20" fillId="0" borderId="0" xfId="0" applyFont="1" applyAlignment="1">
      <alignment vertical="center"/>
    </xf>
    <xf numFmtId="0" fontId="0" fillId="0" borderId="0" xfId="0" applyBorder="1" applyAlignment="1"/>
    <xf numFmtId="0" fontId="0" fillId="13" borderId="0" xfId="0" applyFill="1" applyBorder="1" applyAlignment="1"/>
    <xf numFmtId="0" fontId="10" fillId="13" borderId="44" xfId="0" applyFont="1" applyFill="1" applyBorder="1"/>
    <xf numFmtId="0" fontId="0" fillId="13" borderId="44" xfId="0" applyFill="1" applyBorder="1"/>
    <xf numFmtId="2" fontId="10" fillId="2" borderId="0" xfId="0" applyNumberFormat="1" applyFont="1" applyFill="1" applyAlignment="1">
      <alignment horizontal="center" wrapText="1"/>
    </xf>
    <xf numFmtId="1" fontId="4" fillId="6" borderId="41" xfId="0" applyNumberFormat="1" applyFont="1" applyFill="1" applyBorder="1" applyAlignment="1">
      <alignment horizontal="center"/>
    </xf>
    <xf numFmtId="9" fontId="9" fillId="12" borderId="44" xfId="2" applyFont="1" applyFill="1" applyBorder="1" applyAlignment="1">
      <alignment horizontal="center"/>
    </xf>
    <xf numFmtId="0" fontId="10" fillId="13" borderId="14" xfId="0" applyFont="1" applyFill="1" applyBorder="1" applyAlignment="1"/>
    <xf numFmtId="0" fontId="10" fillId="13" borderId="0" xfId="0" applyFont="1" applyFill="1"/>
    <xf numFmtId="43" fontId="0" fillId="2" borderId="0" xfId="0" applyNumberFormat="1" applyFill="1" applyAlignment="1">
      <alignment horizontal="left"/>
    </xf>
    <xf numFmtId="43" fontId="0" fillId="2" borderId="44" xfId="0" applyNumberFormat="1" applyFill="1" applyBorder="1"/>
    <xf numFmtId="0" fontId="0" fillId="2" borderId="49" xfId="0" applyFill="1" applyBorder="1"/>
    <xf numFmtId="0" fontId="10" fillId="2" borderId="26" xfId="0" applyFont="1" applyFill="1" applyBorder="1" applyAlignment="1">
      <alignment horizontal="center"/>
    </xf>
    <xf numFmtId="0" fontId="10" fillId="2" borderId="27" xfId="0" applyFont="1" applyFill="1" applyBorder="1" applyAlignment="1">
      <alignment horizontal="center"/>
    </xf>
    <xf numFmtId="0" fontId="0" fillId="2" borderId="50" xfId="0" applyFill="1" applyBorder="1"/>
    <xf numFmtId="0" fontId="0" fillId="2" borderId="51" xfId="0" applyFill="1" applyBorder="1"/>
    <xf numFmtId="43" fontId="0" fillId="2" borderId="51" xfId="0" applyNumberFormat="1" applyFill="1" applyBorder="1"/>
    <xf numFmtId="0" fontId="0" fillId="2" borderId="42" xfId="0" applyFill="1" applyBorder="1"/>
    <xf numFmtId="43" fontId="0" fillId="2" borderId="28" xfId="0" applyNumberFormat="1" applyFill="1" applyBorder="1"/>
    <xf numFmtId="43" fontId="0" fillId="2" borderId="29" xfId="0" applyNumberFormat="1" applyFill="1" applyBorder="1"/>
    <xf numFmtId="0" fontId="21" fillId="13" borderId="0" xfId="0" applyFont="1" applyFill="1"/>
    <xf numFmtId="0" fontId="10" fillId="0" borderId="0" xfId="0" applyFont="1" applyAlignment="1">
      <alignment horizontal="center"/>
    </xf>
    <xf numFmtId="0" fontId="10" fillId="0" borderId="0" xfId="0" applyFont="1" applyAlignment="1">
      <alignment horizontal="center" wrapText="1"/>
    </xf>
    <xf numFmtId="9" fontId="10" fillId="0" borderId="0" xfId="0" applyNumberFormat="1" applyFont="1"/>
    <xf numFmtId="9" fontId="10" fillId="0" borderId="0" xfId="2" applyFont="1"/>
    <xf numFmtId="165" fontId="10" fillId="0" borderId="0" xfId="1" applyNumberFormat="1" applyFont="1"/>
    <xf numFmtId="0" fontId="4" fillId="4" borderId="43" xfId="0" applyFont="1" applyFill="1" applyBorder="1" applyAlignment="1">
      <alignment horizontal="center"/>
    </xf>
    <xf numFmtId="0" fontId="4" fillId="4" borderId="35" xfId="0" applyFont="1" applyFill="1" applyBorder="1" applyAlignment="1">
      <alignment horizontal="center"/>
    </xf>
    <xf numFmtId="0" fontId="4" fillId="4" borderId="38" xfId="0" applyFont="1" applyFill="1" applyBorder="1" applyAlignment="1">
      <alignment horizontal="center"/>
    </xf>
    <xf numFmtId="0" fontId="0" fillId="2" borderId="34" xfId="0" applyFill="1" applyBorder="1" applyAlignment="1">
      <alignment horizontal="center"/>
    </xf>
    <xf numFmtId="0" fontId="10" fillId="0" borderId="0" xfId="0" applyFont="1" applyFill="1" applyBorder="1" applyAlignment="1">
      <alignment horizontal="center" textRotation="45" wrapText="1"/>
    </xf>
    <xf numFmtId="0" fontId="10" fillId="0" borderId="46" xfId="0" applyFont="1" applyFill="1" applyBorder="1" applyAlignment="1">
      <alignment horizontal="center" wrapText="1"/>
    </xf>
    <xf numFmtId="9" fontId="10" fillId="0" borderId="47" xfId="0" applyNumberFormat="1" applyFont="1" applyFill="1" applyBorder="1" applyAlignment="1">
      <alignment horizontal="center" vertical="center"/>
    </xf>
    <xf numFmtId="9" fontId="0" fillId="0" borderId="47" xfId="0" applyNumberFormat="1" applyFill="1" applyBorder="1" applyAlignment="1">
      <alignment horizontal="center" vertical="center"/>
    </xf>
    <xf numFmtId="9" fontId="10" fillId="0" borderId="0" xfId="2" applyFont="1" applyFill="1" applyBorder="1" applyAlignment="1">
      <alignment horizontal="center" vertical="center" wrapText="1"/>
    </xf>
    <xf numFmtId="2" fontId="19" fillId="2" borderId="0" xfId="0" applyNumberFormat="1" applyFont="1" applyFill="1" applyAlignment="1">
      <alignment horizontal="center" wrapText="1"/>
    </xf>
    <xf numFmtId="2" fontId="19" fillId="2" borderId="52" xfId="0" applyNumberFormat="1" applyFont="1" applyFill="1" applyBorder="1" applyAlignment="1">
      <alignment horizontal="center" wrapText="1"/>
    </xf>
    <xf numFmtId="2" fontId="0" fillId="0" borderId="0" xfId="1" applyNumberFormat="1" applyFont="1" applyFill="1" applyBorder="1" applyAlignment="1">
      <alignment horizontal="center" vertical="center"/>
    </xf>
    <xf numFmtId="9" fontId="0" fillId="0" borderId="0" xfId="2" applyNumberFormat="1" applyFont="1" applyFill="1" applyBorder="1" applyAlignment="1">
      <alignment horizontal="center" vertical="center" wrapText="1"/>
    </xf>
    <xf numFmtId="2" fontId="2" fillId="2" borderId="44" xfId="0" applyNumberFormat="1" applyFont="1" applyFill="1" applyBorder="1" applyAlignment="1">
      <alignment horizontal="center" vertical="center" wrapText="1"/>
    </xf>
    <xf numFmtId="9" fontId="0" fillId="2" borderId="44" xfId="0" applyNumberFormat="1" applyFill="1" applyBorder="1" applyAlignment="1">
      <alignment horizontal="center" vertical="center"/>
    </xf>
    <xf numFmtId="2" fontId="18" fillId="13" borderId="0" xfId="1" applyNumberFormat="1" applyFont="1" applyFill="1" applyBorder="1" applyAlignment="1">
      <alignment horizontal="center" wrapText="1"/>
    </xf>
    <xf numFmtId="0" fontId="10" fillId="13" borderId="14" xfId="0" applyFont="1" applyFill="1" applyBorder="1" applyAlignment="1">
      <alignment horizontal="left"/>
    </xf>
    <xf numFmtId="0" fontId="0" fillId="13" borderId="0" xfId="0" applyFill="1" applyBorder="1" applyAlignment="1">
      <alignment horizontal="left"/>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zoomScale="125" zoomScaleNormal="125" workbookViewId="0">
      <selection activeCell="H4" sqref="H4"/>
    </sheetView>
  </sheetViews>
  <sheetFormatPr baseColWidth="10" defaultColWidth="8.83203125" defaultRowHeight="13" x14ac:dyDescent="0.15"/>
  <cols>
    <col min="1" max="1" width="17.83203125" customWidth="1"/>
    <col min="2" max="2" width="11.33203125" bestFit="1" customWidth="1"/>
    <col min="3" max="3" width="11.33203125" customWidth="1"/>
    <col min="4" max="4" width="12.33203125" customWidth="1"/>
    <col min="5" max="5" width="12.6640625" customWidth="1"/>
    <col min="6" max="6" width="18" customWidth="1"/>
    <col min="7" max="7" width="15.5" customWidth="1"/>
    <col min="8" max="8" width="14.6640625" customWidth="1"/>
    <col min="9" max="9" width="11.1640625" customWidth="1"/>
    <col min="10" max="10" width="14.6640625" customWidth="1"/>
    <col min="11" max="11" width="10.83203125" bestFit="1" customWidth="1"/>
  </cols>
  <sheetData>
    <row r="1" spans="1:10" ht="14" thickBot="1" x14ac:dyDescent="0.2">
      <c r="A1" s="4" t="s">
        <v>45</v>
      </c>
      <c r="B1" s="5"/>
      <c r="C1" s="5"/>
      <c r="D1" s="5"/>
      <c r="F1" s="4"/>
      <c r="G1" s="5"/>
      <c r="H1" s="5"/>
      <c r="I1" s="5" t="s">
        <v>59</v>
      </c>
      <c r="J1" s="5"/>
    </row>
    <row r="2" spans="1:10" ht="14" thickBot="1" x14ac:dyDescent="0.2">
      <c r="A2" s="113" t="s">
        <v>1</v>
      </c>
      <c r="B2" s="114" t="s">
        <v>46</v>
      </c>
      <c r="C2" s="114" t="s">
        <v>55</v>
      </c>
      <c r="D2" s="114"/>
      <c r="F2" s="4" t="s">
        <v>47</v>
      </c>
      <c r="G2" s="5"/>
      <c r="H2" s="5"/>
      <c r="I2" s="7" t="s">
        <v>15</v>
      </c>
      <c r="J2" s="5"/>
    </row>
    <row r="3" spans="1:10" ht="14" thickBot="1" x14ac:dyDescent="0.2">
      <c r="A3" s="112" t="s">
        <v>12</v>
      </c>
      <c r="B3" s="112" t="s">
        <v>2</v>
      </c>
      <c r="C3" s="112" t="s">
        <v>56</v>
      </c>
      <c r="D3" s="101" t="s">
        <v>43</v>
      </c>
      <c r="E3" s="98" t="s">
        <v>58</v>
      </c>
      <c r="F3" s="6" t="s">
        <v>0</v>
      </c>
      <c r="G3" s="7" t="s">
        <v>2</v>
      </c>
      <c r="H3" s="7" t="s">
        <v>13</v>
      </c>
      <c r="I3" s="7" t="s">
        <v>51</v>
      </c>
      <c r="J3" s="8" t="s">
        <v>20</v>
      </c>
    </row>
    <row r="4" spans="1:10" x14ac:dyDescent="0.15">
      <c r="A4" s="115" t="s">
        <v>3</v>
      </c>
      <c r="B4" s="115" t="s">
        <v>9</v>
      </c>
      <c r="C4" s="116">
        <v>1</v>
      </c>
      <c r="D4" s="114">
        <v>4000</v>
      </c>
      <c r="E4" s="79">
        <f t="shared" ref="E4:E9" si="0">(C15*$J$4)+(D15*$J$5)+(E15*$J$6)</f>
        <v>3720</v>
      </c>
      <c r="F4" s="38" t="s">
        <v>42</v>
      </c>
      <c r="G4" s="37" t="s">
        <v>10</v>
      </c>
      <c r="H4" s="39">
        <f>'Margem LUCRO (CALC MARK UP)'!B3</f>
        <v>11.767676767676766</v>
      </c>
      <c r="I4" s="40">
        <v>0.18</v>
      </c>
      <c r="J4" s="117">
        <v>5000</v>
      </c>
    </row>
    <row r="5" spans="1:10" x14ac:dyDescent="0.15">
      <c r="A5" s="115" t="s">
        <v>4</v>
      </c>
      <c r="B5" s="115" t="s">
        <v>10</v>
      </c>
      <c r="C5" s="116">
        <v>0.5</v>
      </c>
      <c r="D5" s="114">
        <v>9000</v>
      </c>
      <c r="E5" s="79">
        <f t="shared" si="0"/>
        <v>10400</v>
      </c>
      <c r="F5" s="38" t="s">
        <v>17</v>
      </c>
      <c r="G5" s="37" t="s">
        <v>10</v>
      </c>
      <c r="H5" s="39">
        <f>'Margem LUCRO (CALC MARK UP)'!B4</f>
        <v>16.053391053391053</v>
      </c>
      <c r="I5" s="40">
        <v>0.18</v>
      </c>
      <c r="J5" s="117">
        <v>1000</v>
      </c>
    </row>
    <row r="6" spans="1:10" ht="14" thickBot="1" x14ac:dyDescent="0.2">
      <c r="A6" s="115" t="s">
        <v>5</v>
      </c>
      <c r="B6" s="115" t="s">
        <v>11</v>
      </c>
      <c r="C6" s="116">
        <v>1</v>
      </c>
      <c r="D6" s="114">
        <v>2000</v>
      </c>
      <c r="E6" s="79">
        <f t="shared" si="0"/>
        <v>2880</v>
      </c>
      <c r="F6" s="87" t="s">
        <v>18</v>
      </c>
      <c r="G6" s="88" t="s">
        <v>10</v>
      </c>
      <c r="H6" s="39">
        <f>'Margem LUCRO (CALC MARK UP)'!B5</f>
        <v>14.235209235209235</v>
      </c>
      <c r="I6" s="89">
        <v>0.18</v>
      </c>
      <c r="J6" s="117">
        <v>1200</v>
      </c>
    </row>
    <row r="7" spans="1:10" x14ac:dyDescent="0.15">
      <c r="A7" s="115" t="s">
        <v>6</v>
      </c>
      <c r="B7" s="115" t="s">
        <v>9</v>
      </c>
      <c r="C7" s="116">
        <v>8</v>
      </c>
      <c r="D7" s="114">
        <v>4000</v>
      </c>
      <c r="E7" s="79">
        <f t="shared" si="0"/>
        <v>4040</v>
      </c>
    </row>
    <row r="8" spans="1:10" x14ac:dyDescent="0.15">
      <c r="A8" s="115" t="s">
        <v>7</v>
      </c>
      <c r="B8" s="115" t="s">
        <v>9</v>
      </c>
      <c r="C8" s="116">
        <v>5</v>
      </c>
      <c r="D8" s="114">
        <v>1500</v>
      </c>
      <c r="E8" s="79">
        <f t="shared" si="0"/>
        <v>940</v>
      </c>
    </row>
    <row r="9" spans="1:10" x14ac:dyDescent="0.15">
      <c r="A9" s="115" t="s">
        <v>8</v>
      </c>
      <c r="B9" s="115" t="s">
        <v>9</v>
      </c>
      <c r="C9" s="116">
        <v>20</v>
      </c>
      <c r="D9" s="114">
        <v>800</v>
      </c>
      <c r="E9" s="79">
        <f t="shared" si="0"/>
        <v>250</v>
      </c>
    </row>
    <row r="11" spans="1:10" x14ac:dyDescent="0.15">
      <c r="A11" s="5" t="s">
        <v>35</v>
      </c>
      <c r="B11" s="5"/>
      <c r="C11" s="5"/>
      <c r="D11" s="5"/>
      <c r="E11" s="5"/>
    </row>
    <row r="12" spans="1:10" x14ac:dyDescent="0.15">
      <c r="A12" s="4" t="s">
        <v>19</v>
      </c>
      <c r="B12" s="5"/>
      <c r="C12" s="5"/>
      <c r="D12" s="5"/>
      <c r="E12" s="5"/>
    </row>
    <row r="13" spans="1:10" ht="14" thickBot="1" x14ac:dyDescent="0.2">
      <c r="A13" s="5" t="s">
        <v>48</v>
      </c>
      <c r="B13" s="5"/>
      <c r="C13" s="211" t="s">
        <v>61</v>
      </c>
      <c r="D13" s="211"/>
      <c r="E13" s="211"/>
    </row>
    <row r="14" spans="1:10" ht="14" thickBot="1" x14ac:dyDescent="0.2">
      <c r="A14" s="11" t="s">
        <v>12</v>
      </c>
      <c r="B14" s="12" t="s">
        <v>2</v>
      </c>
      <c r="C14" s="17" t="str">
        <f>F4</f>
        <v>Pizza muzzarela</v>
      </c>
      <c r="D14" s="17" t="str">
        <f>F5</f>
        <v>Pizza presunto</v>
      </c>
      <c r="E14" s="17" t="str">
        <f>F6</f>
        <v>Pizza marguerita</v>
      </c>
    </row>
    <row r="15" spans="1:10" ht="14" thickTop="1" x14ac:dyDescent="0.15">
      <c r="A15" s="41" t="s">
        <v>3</v>
      </c>
      <c r="B15" s="42" t="s">
        <v>9</v>
      </c>
      <c r="C15" s="36">
        <v>0.5</v>
      </c>
      <c r="D15" s="36">
        <v>0.5</v>
      </c>
      <c r="E15" s="36">
        <v>0.6</v>
      </c>
    </row>
    <row r="16" spans="1:10" x14ac:dyDescent="0.15">
      <c r="A16" s="38" t="s">
        <v>4</v>
      </c>
      <c r="B16" s="37" t="s">
        <v>10</v>
      </c>
      <c r="C16" s="37">
        <v>1</v>
      </c>
      <c r="D16" s="37">
        <v>3</v>
      </c>
      <c r="E16" s="37">
        <v>2</v>
      </c>
    </row>
    <row r="17" spans="1:9" x14ac:dyDescent="0.15">
      <c r="A17" s="38" t="s">
        <v>5</v>
      </c>
      <c r="B17" s="37" t="s">
        <v>11</v>
      </c>
      <c r="C17" s="37">
        <v>0.4</v>
      </c>
      <c r="D17" s="37">
        <v>0.4</v>
      </c>
      <c r="E17" s="37">
        <v>0.4</v>
      </c>
    </row>
    <row r="18" spans="1:9" x14ac:dyDescent="0.15">
      <c r="A18" s="38" t="s">
        <v>6</v>
      </c>
      <c r="B18" s="37" t="s">
        <v>9</v>
      </c>
      <c r="C18" s="37">
        <v>0.6</v>
      </c>
      <c r="D18" s="37">
        <v>0.2</v>
      </c>
      <c r="E18" s="37">
        <v>0.7</v>
      </c>
      <c r="G18" t="s">
        <v>57</v>
      </c>
    </row>
    <row r="19" spans="1:9" ht="14" thickBot="1" x14ac:dyDescent="0.2">
      <c r="A19" s="38" t="s">
        <v>7</v>
      </c>
      <c r="B19" s="37" t="s">
        <v>9</v>
      </c>
      <c r="C19" s="37">
        <v>0.1</v>
      </c>
      <c r="D19" s="37">
        <v>0.2</v>
      </c>
      <c r="E19" s="37">
        <v>0.2</v>
      </c>
    </row>
    <row r="20" spans="1:9" ht="14" thickBot="1" x14ac:dyDescent="0.2">
      <c r="A20" s="87" t="s">
        <v>8</v>
      </c>
      <c r="B20" s="88" t="s">
        <v>9</v>
      </c>
      <c r="C20" s="88">
        <v>0</v>
      </c>
      <c r="D20" s="88">
        <v>0.25</v>
      </c>
      <c r="E20" s="88"/>
      <c r="G20" s="94" t="s">
        <v>28</v>
      </c>
      <c r="H20" s="92"/>
      <c r="I20" s="93"/>
    </row>
    <row r="21" spans="1:9" ht="14" thickBot="1" x14ac:dyDescent="0.2">
      <c r="H21" s="95" t="s">
        <v>40</v>
      </c>
      <c r="I21" s="96" t="s">
        <v>41</v>
      </c>
    </row>
    <row r="22" spans="1:9" ht="14" thickBot="1" x14ac:dyDescent="0.2">
      <c r="A22" t="s">
        <v>36</v>
      </c>
      <c r="G22" s="71" t="s">
        <v>16</v>
      </c>
      <c r="H22" s="1">
        <f>Resultado!C3</f>
        <v>91974.025974025964</v>
      </c>
    </row>
    <row r="23" spans="1:9" x14ac:dyDescent="0.15">
      <c r="A23" t="s">
        <v>37</v>
      </c>
      <c r="G23" s="68" t="s">
        <v>26</v>
      </c>
      <c r="H23" s="1">
        <f>Resultado!C4</f>
        <v>21154.025974025968</v>
      </c>
      <c r="I23" s="74"/>
    </row>
    <row r="24" spans="1:9" ht="14" thickBot="1" x14ac:dyDescent="0.2">
      <c r="A24" t="s">
        <v>38</v>
      </c>
      <c r="G24" s="69" t="s">
        <v>27</v>
      </c>
      <c r="H24" s="1">
        <f>Resultado!C5</f>
        <v>53820</v>
      </c>
      <c r="I24" s="75"/>
    </row>
    <row r="25" spans="1:9" ht="14" thickBot="1" x14ac:dyDescent="0.2">
      <c r="A25" t="s">
        <v>39</v>
      </c>
      <c r="G25" s="70" t="s">
        <v>49</v>
      </c>
      <c r="H25" s="1">
        <f>Resultado!C6</f>
        <v>17000</v>
      </c>
      <c r="I25" s="77"/>
    </row>
    <row r="26" spans="1:9" ht="14" thickBot="1" x14ac:dyDescent="0.2">
      <c r="A26" s="180" t="s">
        <v>107</v>
      </c>
      <c r="G26" s="208" t="s">
        <v>34</v>
      </c>
      <c r="H26" s="209"/>
      <c r="I26" s="210"/>
    </row>
    <row r="27" spans="1:9" ht="14" thickBot="1" x14ac:dyDescent="0.2">
      <c r="A27" t="s">
        <v>50</v>
      </c>
      <c r="G27" s="84" t="s">
        <v>14</v>
      </c>
      <c r="H27" s="1">
        <f>H25</f>
        <v>17000</v>
      </c>
      <c r="I27" s="81"/>
    </row>
    <row r="28" spans="1:9" ht="14" thickBot="1" x14ac:dyDescent="0.2">
      <c r="A28" s="180" t="s">
        <v>108</v>
      </c>
      <c r="G28" s="85" t="s">
        <v>25</v>
      </c>
      <c r="H28" s="67">
        <v>15000</v>
      </c>
      <c r="I28" s="72"/>
    </row>
    <row r="29" spans="1:9" ht="14" thickBot="1" x14ac:dyDescent="0.2">
      <c r="G29" s="86" t="s">
        <v>44</v>
      </c>
      <c r="H29" s="83">
        <f>H27-H28</f>
        <v>2000</v>
      </c>
      <c r="I29" s="82"/>
    </row>
    <row r="30" spans="1:9" ht="20" x14ac:dyDescent="0.2">
      <c r="A30" s="202" t="s">
        <v>123</v>
      </c>
      <c r="B30" s="202"/>
      <c r="C30" s="202"/>
      <c r="D30" s="202"/>
      <c r="E30" s="202"/>
      <c r="F30" s="202"/>
    </row>
    <row r="33" spans="11:12" x14ac:dyDescent="0.15">
      <c r="K33" s="102"/>
    </row>
    <row r="35" spans="11:12" x14ac:dyDescent="0.15">
      <c r="K35" s="102"/>
    </row>
    <row r="37" spans="11:12" x14ac:dyDescent="0.15">
      <c r="K37" s="110"/>
    </row>
    <row r="39" spans="11:12" ht="16" x14ac:dyDescent="0.2">
      <c r="L39" s="109"/>
    </row>
  </sheetData>
  <mergeCells count="2">
    <mergeCell ref="G26:I26"/>
    <mergeCell ref="C13:E13"/>
  </mergeCells>
  <phoneticPr fontId="0" type="noConversion"/>
  <pageMargins left="0.75" right="0.75" top="1" bottom="1" header="0.49212598499999999" footer="0.49212598499999999"/>
  <pageSetup paperSize="9" orientation="landscape" horizontalDpi="360" verticalDpi="36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60"/>
  <sheetViews>
    <sheetView showZeros="0" workbookViewId="0">
      <selection activeCell="F28" sqref="F28"/>
    </sheetView>
  </sheetViews>
  <sheetFormatPr baseColWidth="10" defaultColWidth="9.1640625" defaultRowHeight="13" x14ac:dyDescent="0.15"/>
  <cols>
    <col min="1" max="1" width="22.6640625" style="5" customWidth="1"/>
    <col min="2" max="2" width="8.5" style="5" bestFit="1" customWidth="1"/>
    <col min="3" max="3" width="9.33203125" style="5" bestFit="1" customWidth="1"/>
    <col min="4" max="4" width="16.1640625" style="5" customWidth="1"/>
    <col min="5" max="5" width="14.5" style="5" bestFit="1" customWidth="1"/>
    <col min="6" max="6" width="16.6640625" style="5" bestFit="1" customWidth="1"/>
    <col min="7" max="7" width="12.83203125" style="5" bestFit="1" customWidth="1"/>
    <col min="8" max="16384" width="9.1640625" style="5"/>
  </cols>
  <sheetData>
    <row r="2" spans="1:13" ht="14" thickBot="1" x14ac:dyDescent="0.2">
      <c r="A2" s="4" t="s">
        <v>19</v>
      </c>
    </row>
    <row r="3" spans="1:13" ht="14" thickBot="1" x14ac:dyDescent="0.2">
      <c r="D3" s="23" t="str">
        <f>QUESTÕES!F4</f>
        <v>Pizza muzzarela</v>
      </c>
      <c r="E3" s="24" t="str">
        <f>QUESTÕES!F5</f>
        <v>Pizza presunto</v>
      </c>
      <c r="F3" s="24" t="str">
        <f>QUESTÕES!F6</f>
        <v>Pizza marguerita</v>
      </c>
      <c r="G3" s="24"/>
      <c r="H3" s="24"/>
      <c r="I3" s="24"/>
      <c r="J3" s="24"/>
      <c r="K3" s="24"/>
      <c r="L3" s="25"/>
    </row>
    <row r="4" spans="1:13" ht="14" thickBot="1" x14ac:dyDescent="0.2">
      <c r="A4" s="11" t="s">
        <v>12</v>
      </c>
      <c r="B4" s="22" t="s">
        <v>2</v>
      </c>
      <c r="C4" s="31" t="s">
        <v>21</v>
      </c>
      <c r="D4" s="30">
        <f>QUESTÕES!J4</f>
        <v>5000</v>
      </c>
      <c r="E4" s="26">
        <f>QUESTÕES!J5</f>
        <v>1000</v>
      </c>
      <c r="F4" s="26">
        <f>QUESTÕES!J6</f>
        <v>1200</v>
      </c>
      <c r="G4" s="26"/>
      <c r="H4" s="26"/>
      <c r="I4" s="26"/>
      <c r="J4" s="26"/>
      <c r="K4" s="26"/>
      <c r="L4" s="27"/>
      <c r="M4" s="4"/>
    </row>
    <row r="5" spans="1:13" ht="14" thickTop="1" x14ac:dyDescent="0.15">
      <c r="A5" s="13" t="str">
        <f>QUESTÕES!A4</f>
        <v>Farinha de trigo</v>
      </c>
      <c r="B5" s="42" t="s">
        <v>9</v>
      </c>
      <c r="C5" s="56">
        <f t="shared" ref="C5:C10" si="0">D5+E5+F5</f>
        <v>3720</v>
      </c>
      <c r="D5" s="34">
        <f>QUESTÕES!C15*'Consumo de materiais'!$D$4</f>
        <v>2500</v>
      </c>
      <c r="E5" s="34">
        <f>QUESTÕES!D15*'Consumo de materiais'!$E$4</f>
        <v>500</v>
      </c>
      <c r="F5" s="34">
        <f>QUESTÕES!E15*'Consumo de materiais'!$F$4</f>
        <v>720</v>
      </c>
      <c r="G5" s="18"/>
      <c r="H5" s="18"/>
      <c r="I5" s="18"/>
      <c r="J5" s="18"/>
      <c r="K5" s="18"/>
      <c r="L5" s="19"/>
    </row>
    <row r="6" spans="1:13" x14ac:dyDescent="0.15">
      <c r="A6" s="13" t="str">
        <f>QUESTÕES!A5</f>
        <v>Ovo</v>
      </c>
      <c r="B6" s="37" t="s">
        <v>10</v>
      </c>
      <c r="C6" s="56">
        <f t="shared" si="0"/>
        <v>10400</v>
      </c>
      <c r="D6" s="34">
        <f>QUESTÕES!C16*'Consumo de materiais'!$D$4</f>
        <v>5000</v>
      </c>
      <c r="E6" s="34">
        <f>QUESTÕES!D16*'Consumo de materiais'!$E$4</f>
        <v>3000</v>
      </c>
      <c r="F6" s="34">
        <f>QUESTÕES!E16*'Consumo de materiais'!$F$4</f>
        <v>2400</v>
      </c>
      <c r="G6" s="18"/>
      <c r="H6" s="18"/>
      <c r="I6" s="18"/>
      <c r="J6" s="18"/>
      <c r="K6" s="18"/>
      <c r="L6" s="19"/>
    </row>
    <row r="7" spans="1:13" x14ac:dyDescent="0.15">
      <c r="A7" s="13" t="str">
        <f>QUESTÕES!A6</f>
        <v>Leite</v>
      </c>
      <c r="B7" s="37" t="s">
        <v>11</v>
      </c>
      <c r="C7" s="56">
        <f t="shared" si="0"/>
        <v>2880</v>
      </c>
      <c r="D7" s="34">
        <f>QUESTÕES!C17*'Consumo de materiais'!$D$4</f>
        <v>2000</v>
      </c>
      <c r="E7" s="34">
        <f>QUESTÕES!D17*'Consumo de materiais'!$E$4</f>
        <v>400</v>
      </c>
      <c r="F7" s="34">
        <f>QUESTÕES!E17*'Consumo de materiais'!$F$4</f>
        <v>480</v>
      </c>
      <c r="G7" s="18"/>
      <c r="H7" s="18"/>
      <c r="I7" s="18"/>
      <c r="J7" s="18"/>
      <c r="K7" s="18"/>
      <c r="L7" s="19"/>
    </row>
    <row r="8" spans="1:13" x14ac:dyDescent="0.15">
      <c r="A8" s="13" t="str">
        <f>QUESTÕES!A7</f>
        <v>Queijo muzzarela</v>
      </c>
      <c r="B8" s="37" t="s">
        <v>9</v>
      </c>
      <c r="C8" s="56">
        <f t="shared" si="0"/>
        <v>4040</v>
      </c>
      <c r="D8" s="34">
        <f>QUESTÕES!C18*'Consumo de materiais'!$D$4</f>
        <v>3000</v>
      </c>
      <c r="E8" s="34">
        <f>QUESTÕES!D18*'Consumo de materiais'!$E$4</f>
        <v>200</v>
      </c>
      <c r="F8" s="34">
        <f>QUESTÕES!E18*'Consumo de materiais'!$F$4</f>
        <v>840</v>
      </c>
      <c r="G8" s="18"/>
      <c r="H8" s="18"/>
      <c r="I8" s="18"/>
      <c r="J8" s="18"/>
      <c r="K8" s="18"/>
      <c r="L8" s="19"/>
    </row>
    <row r="9" spans="1:13" x14ac:dyDescent="0.15">
      <c r="A9" s="13" t="str">
        <f>QUESTÕES!A8</f>
        <v>Molho de tomate</v>
      </c>
      <c r="B9" s="37" t="s">
        <v>9</v>
      </c>
      <c r="C9" s="56">
        <f t="shared" si="0"/>
        <v>940</v>
      </c>
      <c r="D9" s="34">
        <f>QUESTÕES!C19*'Consumo de materiais'!$D$4</f>
        <v>500</v>
      </c>
      <c r="E9" s="34">
        <f>QUESTÕES!D19*'Consumo de materiais'!$E$4</f>
        <v>200</v>
      </c>
      <c r="F9" s="34">
        <f>QUESTÕES!E19*'Consumo de materiais'!$F$4</f>
        <v>240</v>
      </c>
      <c r="G9" s="18"/>
      <c r="H9" s="18"/>
      <c r="I9" s="18"/>
      <c r="J9" s="18"/>
      <c r="K9" s="18"/>
      <c r="L9" s="19"/>
    </row>
    <row r="10" spans="1:13" ht="14" thickBot="1" x14ac:dyDescent="0.2">
      <c r="A10" s="13" t="str">
        <f>QUESTÕES!A9</f>
        <v>Presunto</v>
      </c>
      <c r="B10" s="88" t="s">
        <v>9</v>
      </c>
      <c r="C10" s="56">
        <f t="shared" si="0"/>
        <v>250</v>
      </c>
      <c r="D10" s="34">
        <f>QUESTÕES!C20*'Consumo de materiais'!$D$4</f>
        <v>0</v>
      </c>
      <c r="E10" s="34">
        <f>QUESTÕES!D20*'Consumo de materiais'!$E$4</f>
        <v>250</v>
      </c>
      <c r="F10" s="34">
        <f>QUESTÕES!E20*'Consumo de materiais'!$F$4</f>
        <v>0</v>
      </c>
      <c r="G10" s="18"/>
      <c r="H10" s="18"/>
      <c r="I10" s="18"/>
      <c r="J10" s="18"/>
      <c r="K10" s="18"/>
      <c r="L10" s="19"/>
    </row>
    <row r="11" spans="1:13" x14ac:dyDescent="0.15">
      <c r="A11" s="13">
        <f>QUESTÕES!A10</f>
        <v>0</v>
      </c>
      <c r="B11" s="28"/>
      <c r="C11" s="32"/>
      <c r="D11" s="34"/>
      <c r="E11" s="18"/>
      <c r="F11" s="18"/>
      <c r="G11" s="18"/>
      <c r="H11" s="18"/>
      <c r="I11" s="18"/>
      <c r="J11" s="18"/>
      <c r="K11" s="18"/>
      <c r="L11" s="19"/>
    </row>
    <row r="12" spans="1:13" x14ac:dyDescent="0.15">
      <c r="A12" s="13"/>
      <c r="B12" s="28"/>
      <c r="C12" s="32"/>
      <c r="D12" s="34"/>
      <c r="E12" s="18"/>
      <c r="F12" s="18"/>
      <c r="G12" s="18"/>
      <c r="H12" s="18"/>
      <c r="I12" s="18"/>
      <c r="J12" s="18"/>
      <c r="K12" s="18"/>
      <c r="L12" s="19"/>
    </row>
    <row r="13" spans="1:13" x14ac:dyDescent="0.15">
      <c r="A13" s="13"/>
      <c r="B13" s="28"/>
      <c r="C13" s="32"/>
      <c r="D13" s="34"/>
      <c r="E13" s="18"/>
      <c r="F13" s="18"/>
      <c r="G13" s="18"/>
      <c r="H13" s="18"/>
      <c r="I13" s="18"/>
      <c r="J13" s="18"/>
      <c r="K13" s="18"/>
      <c r="L13" s="19"/>
    </row>
    <row r="14" spans="1:13" x14ac:dyDescent="0.15">
      <c r="A14" s="13"/>
      <c r="B14" s="28"/>
      <c r="C14" s="32"/>
      <c r="D14" s="34"/>
      <c r="E14" s="18"/>
      <c r="F14" s="18"/>
      <c r="G14" s="18"/>
      <c r="H14" s="18"/>
      <c r="I14" s="18"/>
      <c r="J14" s="18"/>
      <c r="K14" s="18"/>
      <c r="L14" s="19"/>
    </row>
    <row r="15" spans="1:13" x14ac:dyDescent="0.15">
      <c r="A15" s="13"/>
      <c r="B15" s="28"/>
      <c r="C15" s="32"/>
      <c r="D15" s="34"/>
      <c r="E15" s="18"/>
      <c r="F15" s="18"/>
      <c r="G15" s="18"/>
      <c r="H15" s="18"/>
      <c r="I15" s="18"/>
      <c r="J15" s="18"/>
      <c r="K15" s="18"/>
      <c r="L15" s="19"/>
    </row>
    <row r="16" spans="1:13" x14ac:dyDescent="0.15">
      <c r="A16" s="13"/>
      <c r="B16" s="28"/>
      <c r="C16" s="32"/>
      <c r="D16" s="34"/>
      <c r="E16" s="18"/>
      <c r="F16" s="18"/>
      <c r="G16" s="18"/>
      <c r="H16" s="18"/>
      <c r="I16" s="18"/>
      <c r="J16" s="18"/>
      <c r="K16" s="18"/>
      <c r="L16" s="19"/>
    </row>
    <row r="17" spans="1:12" x14ac:dyDescent="0.15">
      <c r="A17" s="13"/>
      <c r="B17" s="28"/>
      <c r="C17" s="32"/>
      <c r="D17" s="34"/>
      <c r="E17" s="18"/>
      <c r="F17" s="18"/>
      <c r="G17" s="18"/>
      <c r="H17" s="18"/>
      <c r="I17" s="18"/>
      <c r="J17" s="18"/>
      <c r="K17" s="18"/>
      <c r="L17" s="19"/>
    </row>
    <row r="18" spans="1:12" x14ac:dyDescent="0.15">
      <c r="A18" s="13"/>
      <c r="B18" s="28"/>
      <c r="C18" s="32"/>
      <c r="D18" s="34"/>
      <c r="E18" s="18"/>
      <c r="F18" s="18"/>
      <c r="G18" s="18"/>
      <c r="H18" s="18"/>
      <c r="I18" s="18"/>
      <c r="J18" s="18"/>
      <c r="K18" s="18"/>
      <c r="L18" s="19"/>
    </row>
    <row r="19" spans="1:12" x14ac:dyDescent="0.15">
      <c r="A19" s="13"/>
      <c r="B19" s="28"/>
      <c r="C19" s="32"/>
      <c r="D19" s="34"/>
      <c r="E19" s="18"/>
      <c r="F19" s="18"/>
      <c r="G19" s="18"/>
      <c r="H19" s="18"/>
      <c r="I19" s="18"/>
      <c r="J19" s="18"/>
      <c r="K19" s="18"/>
      <c r="L19" s="19"/>
    </row>
    <row r="20" spans="1:12" x14ac:dyDescent="0.15">
      <c r="A20" s="13"/>
      <c r="B20" s="28"/>
      <c r="C20" s="32"/>
      <c r="D20" s="34"/>
      <c r="E20" s="18"/>
      <c r="F20" s="18"/>
      <c r="G20" s="18"/>
      <c r="H20" s="18"/>
      <c r="I20" s="18"/>
      <c r="J20" s="18"/>
      <c r="K20" s="18"/>
      <c r="L20" s="19"/>
    </row>
    <row r="21" spans="1:12" x14ac:dyDescent="0.15">
      <c r="A21" s="13"/>
      <c r="B21" s="28"/>
      <c r="C21" s="32"/>
      <c r="D21" s="34"/>
      <c r="E21" s="18"/>
      <c r="F21" s="18"/>
      <c r="G21" s="18"/>
      <c r="H21" s="18"/>
      <c r="I21" s="18"/>
      <c r="J21" s="18"/>
      <c r="K21" s="18"/>
      <c r="L21" s="19"/>
    </row>
    <row r="22" spans="1:12" x14ac:dyDescent="0.15">
      <c r="A22" s="13"/>
      <c r="B22" s="28"/>
      <c r="C22" s="32"/>
      <c r="D22" s="34"/>
      <c r="E22" s="18"/>
      <c r="F22" s="18"/>
      <c r="G22" s="18"/>
      <c r="H22" s="18"/>
      <c r="I22" s="18"/>
      <c r="J22" s="18"/>
      <c r="K22" s="18"/>
      <c r="L22" s="19"/>
    </row>
    <row r="23" spans="1:12" x14ac:dyDescent="0.15">
      <c r="A23" s="13"/>
      <c r="B23" s="28"/>
      <c r="C23" s="32"/>
      <c r="D23" s="34"/>
      <c r="E23" s="18"/>
      <c r="F23" s="18"/>
      <c r="G23" s="18"/>
      <c r="H23" s="18"/>
      <c r="I23" s="18"/>
      <c r="J23" s="18"/>
      <c r="K23" s="18"/>
      <c r="L23" s="19"/>
    </row>
    <row r="24" spans="1:12" x14ac:dyDescent="0.15">
      <c r="A24" s="13"/>
      <c r="B24" s="28"/>
      <c r="C24" s="32"/>
      <c r="D24" s="34"/>
      <c r="E24" s="18"/>
      <c r="F24" s="18"/>
      <c r="G24" s="18"/>
      <c r="H24" s="18"/>
      <c r="I24" s="18"/>
      <c r="J24" s="18"/>
      <c r="K24" s="18"/>
      <c r="L24" s="19"/>
    </row>
    <row r="25" spans="1:12" x14ac:dyDescent="0.15">
      <c r="A25" s="13"/>
      <c r="B25" s="28"/>
      <c r="C25" s="32"/>
      <c r="D25" s="34"/>
      <c r="E25" s="18"/>
      <c r="F25" s="18"/>
      <c r="G25" s="18"/>
      <c r="H25" s="18"/>
      <c r="I25" s="18"/>
      <c r="J25" s="18"/>
      <c r="K25" s="18"/>
      <c r="L25" s="19"/>
    </row>
    <row r="26" spans="1:12" x14ac:dyDescent="0.15">
      <c r="A26" s="13"/>
      <c r="B26" s="28"/>
      <c r="C26" s="32"/>
      <c r="D26" s="34"/>
      <c r="E26" s="18"/>
      <c r="F26" s="18"/>
      <c r="G26" s="18"/>
      <c r="H26" s="18"/>
      <c r="I26" s="18"/>
      <c r="J26" s="18"/>
      <c r="K26" s="18"/>
      <c r="L26" s="19"/>
    </row>
    <row r="27" spans="1:12" x14ac:dyDescent="0.15">
      <c r="A27" s="13"/>
      <c r="B27" s="28"/>
      <c r="C27" s="32"/>
      <c r="D27" s="34"/>
      <c r="E27" s="18"/>
      <c r="F27" s="18"/>
      <c r="G27" s="18"/>
      <c r="H27" s="18"/>
      <c r="I27" s="18"/>
      <c r="J27" s="18"/>
      <c r="K27" s="18"/>
      <c r="L27" s="19"/>
    </row>
    <row r="28" spans="1:12" x14ac:dyDescent="0.15">
      <c r="A28" s="13"/>
      <c r="B28" s="28"/>
      <c r="C28" s="32"/>
      <c r="D28" s="34"/>
      <c r="E28" s="18"/>
      <c r="F28" s="18"/>
      <c r="G28" s="18"/>
      <c r="H28" s="18"/>
      <c r="I28" s="18"/>
      <c r="J28" s="18"/>
      <c r="K28" s="18"/>
      <c r="L28" s="19"/>
    </row>
    <row r="29" spans="1:12" x14ac:dyDescent="0.15">
      <c r="A29" s="13"/>
      <c r="B29" s="28"/>
      <c r="C29" s="32"/>
      <c r="D29" s="34"/>
      <c r="E29" s="18"/>
      <c r="F29" s="18"/>
      <c r="G29" s="18"/>
      <c r="H29" s="18"/>
      <c r="I29" s="18"/>
      <c r="J29" s="18"/>
      <c r="K29" s="18"/>
      <c r="L29" s="19"/>
    </row>
    <row r="30" spans="1:12" x14ac:dyDescent="0.15">
      <c r="A30" s="13"/>
      <c r="B30" s="28"/>
      <c r="C30" s="32"/>
      <c r="D30" s="34"/>
      <c r="E30" s="18"/>
      <c r="F30" s="18"/>
      <c r="G30" s="18"/>
      <c r="H30" s="18"/>
      <c r="I30" s="18"/>
      <c r="J30" s="18"/>
      <c r="K30" s="18"/>
      <c r="L30" s="19"/>
    </row>
    <row r="31" spans="1:12" x14ac:dyDescent="0.15">
      <c r="A31" s="13"/>
      <c r="B31" s="28"/>
      <c r="C31" s="32"/>
      <c r="D31" s="34"/>
      <c r="E31" s="18"/>
      <c r="F31" s="18"/>
      <c r="G31" s="18"/>
      <c r="H31" s="18"/>
      <c r="I31" s="18"/>
      <c r="J31" s="18"/>
      <c r="K31" s="18"/>
      <c r="L31" s="19"/>
    </row>
    <row r="32" spans="1:12" x14ac:dyDescent="0.15">
      <c r="A32" s="13"/>
      <c r="B32" s="28"/>
      <c r="C32" s="32"/>
      <c r="D32" s="34"/>
      <c r="E32" s="18"/>
      <c r="F32" s="18"/>
      <c r="G32" s="18"/>
      <c r="H32" s="18"/>
      <c r="I32" s="18"/>
      <c r="J32" s="18"/>
      <c r="K32" s="18"/>
      <c r="L32" s="19"/>
    </row>
    <row r="33" spans="1:12" x14ac:dyDescent="0.15">
      <c r="A33" s="13"/>
      <c r="B33" s="28"/>
      <c r="C33" s="32"/>
      <c r="D33" s="34"/>
      <c r="E33" s="18"/>
      <c r="F33" s="18"/>
      <c r="G33" s="18"/>
      <c r="H33" s="18"/>
      <c r="I33" s="18"/>
      <c r="J33" s="18"/>
      <c r="K33" s="18"/>
      <c r="L33" s="19"/>
    </row>
    <row r="34" spans="1:12" x14ac:dyDescent="0.15">
      <c r="A34" s="13"/>
      <c r="B34" s="28"/>
      <c r="C34" s="32"/>
      <c r="D34" s="34"/>
      <c r="E34" s="18"/>
      <c r="F34" s="18"/>
      <c r="G34" s="18"/>
      <c r="H34" s="18"/>
      <c r="I34" s="18"/>
      <c r="J34" s="18"/>
      <c r="K34" s="18"/>
      <c r="L34" s="19"/>
    </row>
    <row r="35" spans="1:12" x14ac:dyDescent="0.15">
      <c r="A35" s="13"/>
      <c r="B35" s="28"/>
      <c r="C35" s="32"/>
      <c r="D35" s="34"/>
      <c r="E35" s="18"/>
      <c r="F35" s="18"/>
      <c r="G35" s="18"/>
      <c r="H35" s="18"/>
      <c r="I35" s="18"/>
      <c r="J35" s="18"/>
      <c r="K35" s="18"/>
      <c r="L35" s="19"/>
    </row>
    <row r="36" spans="1:12" x14ac:dyDescent="0.15">
      <c r="A36" s="13"/>
      <c r="B36" s="28"/>
      <c r="C36" s="32"/>
      <c r="D36" s="34"/>
      <c r="E36" s="18"/>
      <c r="F36" s="18"/>
      <c r="G36" s="18"/>
      <c r="H36" s="18"/>
      <c r="I36" s="18"/>
      <c r="J36" s="18"/>
      <c r="K36" s="18"/>
      <c r="L36" s="19"/>
    </row>
    <row r="37" spans="1:12" x14ac:dyDescent="0.15">
      <c r="A37" s="13"/>
      <c r="B37" s="28"/>
      <c r="C37" s="32"/>
      <c r="D37" s="34"/>
      <c r="E37" s="18"/>
      <c r="F37" s="18"/>
      <c r="G37" s="18"/>
      <c r="H37" s="18"/>
      <c r="I37" s="18"/>
      <c r="J37" s="18"/>
      <c r="K37" s="18"/>
      <c r="L37" s="19"/>
    </row>
    <row r="38" spans="1:12" x14ac:dyDescent="0.15">
      <c r="A38" s="13"/>
      <c r="B38" s="28"/>
      <c r="C38" s="32"/>
      <c r="D38" s="34"/>
      <c r="E38" s="18"/>
      <c r="F38" s="18"/>
      <c r="G38" s="18"/>
      <c r="H38" s="18"/>
      <c r="I38" s="18"/>
      <c r="J38" s="18"/>
      <c r="K38" s="18"/>
      <c r="L38" s="19"/>
    </row>
    <row r="39" spans="1:12" x14ac:dyDescent="0.15">
      <c r="A39" s="13"/>
      <c r="B39" s="28"/>
      <c r="C39" s="32"/>
      <c r="D39" s="34"/>
      <c r="E39" s="18"/>
      <c r="F39" s="18"/>
      <c r="G39" s="18"/>
      <c r="H39" s="18"/>
      <c r="I39" s="18"/>
      <c r="J39" s="18"/>
      <c r="K39" s="18"/>
      <c r="L39" s="19"/>
    </row>
    <row r="40" spans="1:12" x14ac:dyDescent="0.15">
      <c r="A40" s="13"/>
      <c r="B40" s="28"/>
      <c r="C40" s="32"/>
      <c r="D40" s="34"/>
      <c r="E40" s="18"/>
      <c r="F40" s="18"/>
      <c r="G40" s="18"/>
      <c r="H40" s="18"/>
      <c r="I40" s="18"/>
      <c r="J40" s="18"/>
      <c r="K40" s="18"/>
      <c r="L40" s="19"/>
    </row>
    <row r="41" spans="1:12" x14ac:dyDescent="0.15">
      <c r="A41" s="13"/>
      <c r="B41" s="28"/>
      <c r="C41" s="32"/>
      <c r="D41" s="34"/>
      <c r="E41" s="18"/>
      <c r="F41" s="18"/>
      <c r="G41" s="18"/>
      <c r="H41" s="18"/>
      <c r="I41" s="18"/>
      <c r="J41" s="18"/>
      <c r="K41" s="18"/>
      <c r="L41" s="19"/>
    </row>
    <row r="42" spans="1:12" x14ac:dyDescent="0.15">
      <c r="A42" s="13"/>
      <c r="B42" s="28"/>
      <c r="C42" s="32"/>
      <c r="D42" s="34"/>
      <c r="E42" s="18"/>
      <c r="F42" s="18"/>
      <c r="G42" s="18"/>
      <c r="H42" s="18"/>
      <c r="I42" s="18"/>
      <c r="J42" s="18"/>
      <c r="K42" s="18"/>
      <c r="L42" s="19"/>
    </row>
    <row r="43" spans="1:12" x14ac:dyDescent="0.15">
      <c r="A43" s="13"/>
      <c r="B43" s="28"/>
      <c r="C43" s="32"/>
      <c r="D43" s="34"/>
      <c r="E43" s="18"/>
      <c r="F43" s="18"/>
      <c r="G43" s="18"/>
      <c r="H43" s="18"/>
      <c r="I43" s="18"/>
      <c r="J43" s="18"/>
      <c r="K43" s="18"/>
      <c r="L43" s="19"/>
    </row>
    <row r="44" spans="1:12" ht="14" thickBot="1" x14ac:dyDescent="0.2">
      <c r="A44" s="15"/>
      <c r="B44" s="29"/>
      <c r="C44" s="33"/>
      <c r="D44" s="35"/>
      <c r="E44" s="20"/>
      <c r="F44" s="20"/>
      <c r="G44" s="20"/>
      <c r="H44" s="20"/>
      <c r="I44" s="20"/>
      <c r="J44" s="20"/>
      <c r="K44" s="20"/>
      <c r="L44" s="21"/>
    </row>
    <row r="57" spans="4:5" x14ac:dyDescent="0.15">
      <c r="D57" s="9"/>
      <c r="E57" s="9"/>
    </row>
    <row r="60" spans="4:5" x14ac:dyDescent="0.15">
      <c r="D60" s="10"/>
      <c r="E60" s="10"/>
    </row>
  </sheetData>
  <phoneticPr fontId="0" type="noConversion"/>
  <pageMargins left="0.75" right="0.75" top="1" bottom="1"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62"/>
  <sheetViews>
    <sheetView showZeros="0" workbookViewId="0">
      <pane xSplit="3" ySplit="6" topLeftCell="D7" activePane="bottomRight" state="frozen"/>
      <selection pane="topRight" activeCell="D1" sqref="D1"/>
      <selection pane="bottomLeft" activeCell="A7" sqref="A7"/>
      <selection pane="bottomRight" activeCell="F6" sqref="F6"/>
    </sheetView>
  </sheetViews>
  <sheetFormatPr baseColWidth="10" defaultColWidth="9.1640625" defaultRowHeight="13" x14ac:dyDescent="0.15"/>
  <cols>
    <col min="1" max="1" width="22.6640625" style="5" customWidth="1"/>
    <col min="2" max="2" width="8.5" style="5" bestFit="1" customWidth="1"/>
    <col min="3" max="3" width="10.5" style="5" bestFit="1" customWidth="1"/>
    <col min="4" max="4" width="9.33203125" style="5" bestFit="1" customWidth="1"/>
    <col min="5" max="5" width="16.1640625" style="5" customWidth="1"/>
    <col min="6" max="6" width="14.5" style="5" bestFit="1" customWidth="1"/>
    <col min="7" max="7" width="16.6640625" style="5" bestFit="1" customWidth="1"/>
    <col min="8" max="9" width="9.1640625" style="5"/>
    <col min="10" max="10" width="12.83203125" style="5" bestFit="1" customWidth="1"/>
    <col min="11" max="16384" width="9.1640625" style="5"/>
  </cols>
  <sheetData>
    <row r="2" spans="1:16" ht="14" thickBot="1" x14ac:dyDescent="0.2">
      <c r="A2" s="4" t="s">
        <v>22</v>
      </c>
    </row>
    <row r="3" spans="1:16" ht="14" thickBot="1" x14ac:dyDescent="0.2">
      <c r="E3" s="50" t="str">
        <f>'Consumo de materiais'!D3</f>
        <v>Pizza muzzarela</v>
      </c>
      <c r="F3" s="50" t="str">
        <f>'Consumo de materiais'!E3</f>
        <v>Pizza presunto</v>
      </c>
      <c r="G3" s="50" t="str">
        <f>'Consumo de materiais'!F3</f>
        <v>Pizza marguerita</v>
      </c>
      <c r="H3" s="51"/>
      <c r="I3" s="51"/>
      <c r="J3" s="51"/>
      <c r="K3" s="51"/>
      <c r="L3" s="51"/>
      <c r="M3" s="51"/>
      <c r="N3" s="51"/>
      <c r="O3" s="52"/>
    </row>
    <row r="4" spans="1:16" ht="14" thickBot="1" x14ac:dyDescent="0.2">
      <c r="C4" s="5" t="s">
        <v>53</v>
      </c>
      <c r="D4" s="48" t="s">
        <v>23</v>
      </c>
      <c r="E4" s="99">
        <f>SUM(E7:E12)</f>
        <v>6.6999999999999993</v>
      </c>
      <c r="F4" s="99">
        <f>SUM(F7:F12)</f>
        <v>10</v>
      </c>
      <c r="G4" s="99">
        <f>SUM(G7:G12)</f>
        <v>8.6</v>
      </c>
      <c r="H4" s="44"/>
      <c r="I4" s="44"/>
      <c r="J4" s="44"/>
      <c r="K4" s="44"/>
      <c r="L4" s="44"/>
      <c r="M4" s="44"/>
      <c r="N4" s="44"/>
      <c r="O4" s="45"/>
    </row>
    <row r="5" spans="1:16" ht="14" thickBot="1" x14ac:dyDescent="0.2">
      <c r="C5" s="5" t="s">
        <v>54</v>
      </c>
      <c r="D5" s="49" t="s">
        <v>21</v>
      </c>
      <c r="E5" s="97">
        <f>E4*E6</f>
        <v>33500</v>
      </c>
      <c r="F5" s="97">
        <f>F4*F6</f>
        <v>10000</v>
      </c>
      <c r="G5" s="97">
        <f>G4*G6</f>
        <v>10320</v>
      </c>
      <c r="H5" s="46"/>
      <c r="I5" s="46"/>
      <c r="J5" s="46"/>
      <c r="K5" s="46"/>
      <c r="L5" s="46"/>
      <c r="M5" s="46"/>
      <c r="N5" s="46"/>
      <c r="O5" s="47"/>
    </row>
    <row r="6" spans="1:16" ht="14" thickBot="1" x14ac:dyDescent="0.2">
      <c r="A6" s="11" t="s">
        <v>12</v>
      </c>
      <c r="B6" s="12" t="s">
        <v>2</v>
      </c>
      <c r="C6" s="22" t="s">
        <v>52</v>
      </c>
      <c r="D6" s="31" t="s">
        <v>21</v>
      </c>
      <c r="E6" s="50">
        <f>'Consumo de materiais'!D4</f>
        <v>5000</v>
      </c>
      <c r="F6" s="50">
        <f>'Consumo de materiais'!E4</f>
        <v>1000</v>
      </c>
      <c r="G6" s="50">
        <f>'Consumo de materiais'!F4</f>
        <v>1200</v>
      </c>
      <c r="H6" s="53"/>
      <c r="I6" s="53"/>
      <c r="J6" s="53"/>
      <c r="K6" s="53"/>
      <c r="L6" s="53"/>
      <c r="M6" s="53"/>
      <c r="N6" s="53"/>
      <c r="O6" s="54"/>
      <c r="P6" s="4"/>
    </row>
    <row r="7" spans="1:16" ht="15" thickTop="1" thickBot="1" x14ac:dyDescent="0.2">
      <c r="A7" s="13" t="str">
        <f>QUESTÕES!A4</f>
        <v>Farinha de trigo</v>
      </c>
      <c r="B7" s="13" t="str">
        <f>QUESTÕES!B4</f>
        <v>kg</v>
      </c>
      <c r="C7" s="43">
        <f>QUESTÕES!C4</f>
        <v>1</v>
      </c>
      <c r="D7" s="56"/>
      <c r="E7" s="59">
        <f>QUESTÕES!C15*'Custo de materiais'!C7</f>
        <v>0.5</v>
      </c>
      <c r="F7" s="59">
        <f>QUESTÕES!D15*'Custo de materiais'!C7</f>
        <v>0.5</v>
      </c>
      <c r="G7" s="59">
        <f>QUESTÕES!E15*'Custo de materiais'!C7</f>
        <v>0.6</v>
      </c>
      <c r="H7" s="60"/>
      <c r="I7" s="60"/>
      <c r="J7" s="60"/>
      <c r="K7" s="60"/>
      <c r="L7" s="60"/>
      <c r="M7" s="60"/>
      <c r="N7" s="60"/>
      <c r="O7" s="61"/>
    </row>
    <row r="8" spans="1:16" ht="14" thickBot="1" x14ac:dyDescent="0.2">
      <c r="A8" s="13" t="str">
        <f>QUESTÕES!A5</f>
        <v>Ovo</v>
      </c>
      <c r="B8" s="13" t="str">
        <f>QUESTÕES!B5</f>
        <v>un.</v>
      </c>
      <c r="C8" s="43">
        <f>QUESTÕES!C5</f>
        <v>0.5</v>
      </c>
      <c r="D8" s="56"/>
      <c r="E8" s="59">
        <f>QUESTÕES!C16*'Custo de materiais'!C8</f>
        <v>0.5</v>
      </c>
      <c r="F8" s="59">
        <f>QUESTÕES!D16*'Custo de materiais'!C8</f>
        <v>1.5</v>
      </c>
      <c r="G8" s="59">
        <f>QUESTÕES!E16*'Custo de materiais'!C8</f>
        <v>1</v>
      </c>
      <c r="H8" s="60"/>
      <c r="I8" s="60"/>
      <c r="J8" s="60"/>
      <c r="K8" s="60"/>
      <c r="L8" s="60"/>
      <c r="M8" s="60"/>
      <c r="N8" s="60"/>
      <c r="O8" s="61"/>
    </row>
    <row r="9" spans="1:16" ht="14" thickBot="1" x14ac:dyDescent="0.2">
      <c r="A9" s="13" t="str">
        <f>QUESTÕES!A6</f>
        <v>Leite</v>
      </c>
      <c r="B9" s="13" t="str">
        <f>QUESTÕES!B6</f>
        <v>L</v>
      </c>
      <c r="C9" s="43">
        <f>QUESTÕES!C6</f>
        <v>1</v>
      </c>
      <c r="D9" s="56"/>
      <c r="E9" s="59">
        <f>QUESTÕES!C17*'Custo de materiais'!C9</f>
        <v>0.4</v>
      </c>
      <c r="F9" s="59">
        <f>QUESTÕES!D17*'Custo de materiais'!C9</f>
        <v>0.4</v>
      </c>
      <c r="G9" s="59">
        <f>QUESTÕES!E17*'Custo de materiais'!C9</f>
        <v>0.4</v>
      </c>
      <c r="H9" s="60"/>
      <c r="I9" s="60"/>
      <c r="J9" s="60"/>
      <c r="K9" s="60"/>
      <c r="L9" s="60"/>
      <c r="M9" s="60"/>
      <c r="N9" s="60"/>
      <c r="O9" s="61"/>
    </row>
    <row r="10" spans="1:16" ht="14" thickBot="1" x14ac:dyDescent="0.2">
      <c r="A10" s="13" t="str">
        <f>QUESTÕES!A7</f>
        <v>Queijo muzzarela</v>
      </c>
      <c r="B10" s="13" t="str">
        <f>QUESTÕES!B7</f>
        <v>kg</v>
      </c>
      <c r="C10" s="43">
        <f>QUESTÕES!C7</f>
        <v>8</v>
      </c>
      <c r="D10" s="56"/>
      <c r="E10" s="59">
        <f>QUESTÕES!C18*'Custo de materiais'!C10</f>
        <v>4.8</v>
      </c>
      <c r="F10" s="59">
        <f>QUESTÕES!D18*'Custo de materiais'!C10</f>
        <v>1.6</v>
      </c>
      <c r="G10" s="59">
        <f>QUESTÕES!E18*'Custo de materiais'!C10</f>
        <v>5.6</v>
      </c>
      <c r="H10" s="60"/>
      <c r="I10" s="60"/>
      <c r="J10" s="60"/>
      <c r="K10" s="60"/>
      <c r="L10" s="60"/>
      <c r="M10" s="60"/>
      <c r="N10" s="60"/>
      <c r="O10" s="61"/>
    </row>
    <row r="11" spans="1:16" ht="14" thickBot="1" x14ac:dyDescent="0.2">
      <c r="A11" s="13" t="str">
        <f>QUESTÕES!A8</f>
        <v>Molho de tomate</v>
      </c>
      <c r="B11" s="13" t="str">
        <f>QUESTÕES!B8</f>
        <v>kg</v>
      </c>
      <c r="C11" s="43">
        <f>QUESTÕES!C8</f>
        <v>5</v>
      </c>
      <c r="D11" s="56"/>
      <c r="E11" s="59">
        <f>QUESTÕES!C19*'Custo de materiais'!C11</f>
        <v>0.5</v>
      </c>
      <c r="F11" s="59">
        <f>QUESTÕES!D19*'Custo de materiais'!C11</f>
        <v>1</v>
      </c>
      <c r="G11" s="59">
        <f>QUESTÕES!E19*'Custo de materiais'!C11</f>
        <v>1</v>
      </c>
      <c r="H11" s="60"/>
      <c r="I11" s="60"/>
      <c r="J11" s="60"/>
      <c r="K11" s="60"/>
      <c r="L11" s="60"/>
      <c r="M11" s="60"/>
      <c r="N11" s="60"/>
      <c r="O11" s="61"/>
    </row>
    <row r="12" spans="1:16" x14ac:dyDescent="0.15">
      <c r="A12" s="13" t="str">
        <f>QUESTÕES!A9</f>
        <v>Presunto</v>
      </c>
      <c r="B12" s="13" t="str">
        <f>QUESTÕES!B9</f>
        <v>kg</v>
      </c>
      <c r="C12" s="43">
        <f>QUESTÕES!C9</f>
        <v>20</v>
      </c>
      <c r="D12" s="56"/>
      <c r="E12" s="59">
        <f>QUESTÕES!C20*'Custo de materiais'!C12</f>
        <v>0</v>
      </c>
      <c r="F12" s="59">
        <f>QUESTÕES!D20*'Custo de materiais'!C12</f>
        <v>5</v>
      </c>
      <c r="G12" s="59">
        <f>QUESTÕES!E20*'Custo de materiais'!C12</f>
        <v>0</v>
      </c>
      <c r="H12" s="60"/>
      <c r="I12" s="60"/>
      <c r="J12" s="60"/>
      <c r="K12" s="60"/>
      <c r="L12" s="60"/>
      <c r="M12" s="60"/>
      <c r="N12" s="60"/>
      <c r="O12" s="61"/>
    </row>
    <row r="13" spans="1:16" x14ac:dyDescent="0.15">
      <c r="A13" s="13"/>
      <c r="B13" s="14"/>
      <c r="C13" s="55"/>
      <c r="D13" s="56"/>
      <c r="E13" s="59"/>
      <c r="F13" s="60"/>
      <c r="G13" s="60"/>
      <c r="H13" s="60"/>
      <c r="I13" s="60"/>
      <c r="J13" s="60"/>
      <c r="K13" s="60"/>
      <c r="L13" s="60"/>
      <c r="M13" s="60"/>
      <c r="N13" s="60"/>
      <c r="O13" s="61"/>
    </row>
    <row r="14" spans="1:16" x14ac:dyDescent="0.15">
      <c r="A14" s="13"/>
      <c r="B14" s="14"/>
      <c r="C14" s="55"/>
      <c r="D14" s="56"/>
      <c r="E14" s="59"/>
      <c r="F14" s="60"/>
      <c r="G14" s="60"/>
      <c r="H14" s="60"/>
      <c r="I14" s="60"/>
      <c r="J14" s="60"/>
      <c r="K14" s="60"/>
      <c r="L14" s="60"/>
      <c r="M14" s="60"/>
      <c r="N14" s="60"/>
      <c r="O14" s="61"/>
    </row>
    <row r="15" spans="1:16" x14ac:dyDescent="0.15">
      <c r="A15" s="13"/>
      <c r="B15" s="14"/>
      <c r="C15" s="55"/>
      <c r="D15" s="56"/>
      <c r="E15" s="59"/>
      <c r="F15" s="60"/>
      <c r="G15" s="60"/>
      <c r="H15" s="60"/>
      <c r="I15" s="60"/>
      <c r="J15" s="60"/>
      <c r="K15" s="60"/>
      <c r="L15" s="60"/>
      <c r="M15" s="60"/>
      <c r="N15" s="60"/>
      <c r="O15" s="61"/>
    </row>
    <row r="16" spans="1:16" x14ac:dyDescent="0.15">
      <c r="A16" s="13"/>
      <c r="B16" s="14"/>
      <c r="C16" s="55"/>
      <c r="D16" s="56"/>
      <c r="E16" s="59"/>
      <c r="F16" s="60"/>
      <c r="G16" s="60"/>
      <c r="H16" s="60"/>
      <c r="I16" s="60"/>
      <c r="J16" s="60"/>
      <c r="K16" s="60"/>
      <c r="L16" s="60"/>
      <c r="M16" s="60"/>
      <c r="N16" s="60"/>
      <c r="O16" s="61"/>
    </row>
    <row r="17" spans="1:15" x14ac:dyDescent="0.15">
      <c r="A17" s="13"/>
      <c r="B17" s="14"/>
      <c r="C17" s="55"/>
      <c r="D17" s="56"/>
      <c r="E17" s="59"/>
      <c r="F17" s="60"/>
      <c r="G17" s="60"/>
      <c r="H17" s="60"/>
      <c r="I17" s="60"/>
      <c r="J17" s="60"/>
      <c r="K17" s="60"/>
      <c r="L17" s="60"/>
      <c r="M17" s="60"/>
      <c r="N17" s="60"/>
      <c r="O17" s="61"/>
    </row>
    <row r="18" spans="1:15" x14ac:dyDescent="0.15">
      <c r="A18" s="13"/>
      <c r="B18" s="14"/>
      <c r="C18" s="55"/>
      <c r="D18" s="56"/>
      <c r="E18" s="59"/>
      <c r="F18" s="60"/>
      <c r="G18" s="60"/>
      <c r="H18" s="60"/>
      <c r="I18" s="60"/>
      <c r="J18" s="60"/>
      <c r="K18" s="60"/>
      <c r="L18" s="60"/>
      <c r="M18" s="60"/>
      <c r="N18" s="60"/>
      <c r="O18" s="61"/>
    </row>
    <row r="19" spans="1:15" x14ac:dyDescent="0.15">
      <c r="A19" s="13"/>
      <c r="B19" s="14"/>
      <c r="C19" s="55"/>
      <c r="D19" s="56"/>
      <c r="E19" s="59"/>
      <c r="F19" s="60"/>
      <c r="G19" s="60"/>
      <c r="H19" s="60"/>
      <c r="I19" s="60"/>
      <c r="J19" s="60"/>
      <c r="K19" s="60"/>
      <c r="L19" s="60"/>
      <c r="M19" s="60"/>
      <c r="N19" s="60"/>
      <c r="O19" s="61"/>
    </row>
    <row r="20" spans="1:15" x14ac:dyDescent="0.15">
      <c r="A20" s="13"/>
      <c r="B20" s="14"/>
      <c r="C20" s="55"/>
      <c r="D20" s="56"/>
      <c r="E20" s="59"/>
      <c r="F20" s="60"/>
      <c r="G20" s="60"/>
      <c r="H20" s="60"/>
      <c r="I20" s="60"/>
      <c r="J20" s="60"/>
      <c r="K20" s="60"/>
      <c r="L20" s="60"/>
      <c r="M20" s="60"/>
      <c r="N20" s="60"/>
      <c r="O20" s="61"/>
    </row>
    <row r="21" spans="1:15" x14ac:dyDescent="0.15">
      <c r="A21" s="13"/>
      <c r="B21" s="14"/>
      <c r="C21" s="55"/>
      <c r="D21" s="56"/>
      <c r="E21" s="59"/>
      <c r="F21" s="60"/>
      <c r="G21" s="60"/>
      <c r="H21" s="60"/>
      <c r="I21" s="60"/>
      <c r="J21" s="60"/>
      <c r="K21" s="60"/>
      <c r="L21" s="60"/>
      <c r="M21" s="60"/>
      <c r="N21" s="60"/>
      <c r="O21" s="61"/>
    </row>
    <row r="22" spans="1:15" x14ac:dyDescent="0.15">
      <c r="A22" s="13"/>
      <c r="B22" s="14"/>
      <c r="C22" s="55"/>
      <c r="D22" s="56"/>
      <c r="E22" s="59"/>
      <c r="F22" s="60"/>
      <c r="G22" s="60"/>
      <c r="H22" s="60"/>
      <c r="I22" s="60"/>
      <c r="J22" s="60"/>
      <c r="K22" s="60"/>
      <c r="L22" s="60"/>
      <c r="M22" s="60"/>
      <c r="N22" s="60"/>
      <c r="O22" s="61"/>
    </row>
    <row r="23" spans="1:15" x14ac:dyDescent="0.15">
      <c r="A23" s="13"/>
      <c r="B23" s="14"/>
      <c r="C23" s="55"/>
      <c r="D23" s="56"/>
      <c r="E23" s="59"/>
      <c r="F23" s="60"/>
      <c r="G23" s="60"/>
      <c r="H23" s="60"/>
      <c r="I23" s="60"/>
      <c r="J23" s="60"/>
      <c r="K23" s="60"/>
      <c r="L23" s="60"/>
      <c r="M23" s="60"/>
      <c r="N23" s="60"/>
      <c r="O23" s="61"/>
    </row>
    <row r="24" spans="1:15" x14ac:dyDescent="0.15">
      <c r="A24" s="13"/>
      <c r="B24" s="14"/>
      <c r="C24" s="55"/>
      <c r="D24" s="56"/>
      <c r="E24" s="59"/>
      <c r="F24" s="60"/>
      <c r="G24" s="60"/>
      <c r="H24" s="60"/>
      <c r="I24" s="60"/>
      <c r="J24" s="60"/>
      <c r="K24" s="60"/>
      <c r="L24" s="60"/>
      <c r="M24" s="60"/>
      <c r="N24" s="60"/>
      <c r="O24" s="61"/>
    </row>
    <row r="25" spans="1:15" x14ac:dyDescent="0.15">
      <c r="A25" s="13"/>
      <c r="B25" s="14"/>
      <c r="C25" s="55"/>
      <c r="D25" s="56"/>
      <c r="E25" s="59"/>
      <c r="F25" s="60"/>
      <c r="G25" s="60"/>
      <c r="H25" s="60"/>
      <c r="I25" s="60"/>
      <c r="J25" s="60"/>
      <c r="K25" s="60"/>
      <c r="L25" s="60"/>
      <c r="M25" s="60"/>
      <c r="N25" s="60"/>
      <c r="O25" s="61"/>
    </row>
    <row r="26" spans="1:15" x14ac:dyDescent="0.15">
      <c r="A26" s="13"/>
      <c r="B26" s="14"/>
      <c r="C26" s="55"/>
      <c r="D26" s="56"/>
      <c r="E26" s="59"/>
      <c r="F26" s="60"/>
      <c r="G26" s="60"/>
      <c r="H26" s="60"/>
      <c r="I26" s="60"/>
      <c r="J26" s="60"/>
      <c r="K26" s="60"/>
      <c r="L26" s="60"/>
      <c r="M26" s="60"/>
      <c r="N26" s="60"/>
      <c r="O26" s="61"/>
    </row>
    <row r="27" spans="1:15" x14ac:dyDescent="0.15">
      <c r="A27" s="13"/>
      <c r="B27" s="14"/>
      <c r="C27" s="55"/>
      <c r="D27" s="56"/>
      <c r="E27" s="59"/>
      <c r="F27" s="60"/>
      <c r="G27" s="60"/>
      <c r="H27" s="60"/>
      <c r="I27" s="60"/>
      <c r="J27" s="60"/>
      <c r="K27" s="60"/>
      <c r="L27" s="60"/>
      <c r="M27" s="60"/>
      <c r="N27" s="60"/>
      <c r="O27" s="61"/>
    </row>
    <row r="28" spans="1:15" x14ac:dyDescent="0.15">
      <c r="A28" s="13"/>
      <c r="B28" s="14"/>
      <c r="C28" s="55"/>
      <c r="D28" s="56"/>
      <c r="E28" s="59"/>
      <c r="F28" s="60"/>
      <c r="G28" s="60"/>
      <c r="H28" s="60"/>
      <c r="I28" s="60"/>
      <c r="J28" s="60"/>
      <c r="K28" s="60"/>
      <c r="L28" s="60"/>
      <c r="M28" s="60"/>
      <c r="N28" s="60"/>
      <c r="O28" s="61"/>
    </row>
    <row r="29" spans="1:15" x14ac:dyDescent="0.15">
      <c r="A29" s="13"/>
      <c r="B29" s="14"/>
      <c r="C29" s="55"/>
      <c r="D29" s="56"/>
      <c r="E29" s="59"/>
      <c r="F29" s="60"/>
      <c r="G29" s="60"/>
      <c r="H29" s="60"/>
      <c r="I29" s="60"/>
      <c r="J29" s="60"/>
      <c r="K29" s="60"/>
      <c r="L29" s="60"/>
      <c r="M29" s="60"/>
      <c r="N29" s="60"/>
      <c r="O29" s="61"/>
    </row>
    <row r="30" spans="1:15" x14ac:dyDescent="0.15">
      <c r="A30" s="13"/>
      <c r="B30" s="14"/>
      <c r="C30" s="55"/>
      <c r="D30" s="56"/>
      <c r="E30" s="59"/>
      <c r="F30" s="60"/>
      <c r="G30" s="60"/>
      <c r="H30" s="60"/>
      <c r="I30" s="60"/>
      <c r="J30" s="60"/>
      <c r="K30" s="60"/>
      <c r="L30" s="60"/>
      <c r="M30" s="60"/>
      <c r="N30" s="60"/>
      <c r="O30" s="61"/>
    </row>
    <row r="31" spans="1:15" x14ac:dyDescent="0.15">
      <c r="A31" s="13"/>
      <c r="B31" s="14"/>
      <c r="C31" s="55"/>
      <c r="D31" s="56"/>
      <c r="E31" s="59"/>
      <c r="F31" s="60"/>
      <c r="G31" s="60"/>
      <c r="H31" s="60"/>
      <c r="I31" s="60"/>
      <c r="J31" s="60"/>
      <c r="K31" s="60"/>
      <c r="L31" s="60"/>
      <c r="M31" s="60"/>
      <c r="N31" s="60"/>
      <c r="O31" s="61"/>
    </row>
    <row r="32" spans="1:15" x14ac:dyDescent="0.15">
      <c r="A32" s="13"/>
      <c r="B32" s="14"/>
      <c r="C32" s="55"/>
      <c r="D32" s="56"/>
      <c r="E32" s="59"/>
      <c r="F32" s="60"/>
      <c r="G32" s="60"/>
      <c r="H32" s="60"/>
      <c r="I32" s="60"/>
      <c r="J32" s="60"/>
      <c r="K32" s="60"/>
      <c r="L32" s="60"/>
      <c r="M32" s="60"/>
      <c r="N32" s="60"/>
      <c r="O32" s="61"/>
    </row>
    <row r="33" spans="1:15" x14ac:dyDescent="0.15">
      <c r="A33" s="13"/>
      <c r="B33" s="14"/>
      <c r="C33" s="55"/>
      <c r="D33" s="56"/>
      <c r="E33" s="59"/>
      <c r="F33" s="60"/>
      <c r="G33" s="60"/>
      <c r="H33" s="60"/>
      <c r="I33" s="60"/>
      <c r="J33" s="60"/>
      <c r="K33" s="60"/>
      <c r="L33" s="60"/>
      <c r="M33" s="60"/>
      <c r="N33" s="60"/>
      <c r="O33" s="61"/>
    </row>
    <row r="34" spans="1:15" x14ac:dyDescent="0.15">
      <c r="A34" s="13"/>
      <c r="B34" s="14"/>
      <c r="C34" s="55"/>
      <c r="D34" s="56"/>
      <c r="E34" s="59"/>
      <c r="F34" s="60"/>
      <c r="G34" s="60"/>
      <c r="H34" s="60"/>
      <c r="I34" s="60"/>
      <c r="J34" s="60"/>
      <c r="K34" s="60"/>
      <c r="L34" s="60"/>
      <c r="M34" s="60"/>
      <c r="N34" s="60"/>
      <c r="O34" s="61"/>
    </row>
    <row r="35" spans="1:15" x14ac:dyDescent="0.15">
      <c r="A35" s="13"/>
      <c r="B35" s="14"/>
      <c r="C35" s="55"/>
      <c r="D35" s="56"/>
      <c r="E35" s="59"/>
      <c r="F35" s="60"/>
      <c r="G35" s="60"/>
      <c r="H35" s="60"/>
      <c r="I35" s="60"/>
      <c r="J35" s="60"/>
      <c r="K35" s="60"/>
      <c r="L35" s="60"/>
      <c r="M35" s="60"/>
      <c r="N35" s="60"/>
      <c r="O35" s="61"/>
    </row>
    <row r="36" spans="1:15" x14ac:dyDescent="0.15">
      <c r="A36" s="13"/>
      <c r="B36" s="14"/>
      <c r="C36" s="55"/>
      <c r="D36" s="56"/>
      <c r="E36" s="59"/>
      <c r="F36" s="60"/>
      <c r="G36" s="60"/>
      <c r="H36" s="60"/>
      <c r="I36" s="60"/>
      <c r="J36" s="60"/>
      <c r="K36" s="60"/>
      <c r="L36" s="60"/>
      <c r="M36" s="60"/>
      <c r="N36" s="60"/>
      <c r="O36" s="61"/>
    </row>
    <row r="37" spans="1:15" x14ac:dyDescent="0.15">
      <c r="A37" s="13"/>
      <c r="B37" s="14"/>
      <c r="C37" s="55"/>
      <c r="D37" s="56"/>
      <c r="E37" s="59"/>
      <c r="F37" s="60"/>
      <c r="G37" s="60"/>
      <c r="H37" s="60"/>
      <c r="I37" s="60"/>
      <c r="J37" s="60"/>
      <c r="K37" s="60"/>
      <c r="L37" s="60"/>
      <c r="M37" s="60"/>
      <c r="N37" s="60"/>
      <c r="O37" s="61"/>
    </row>
    <row r="38" spans="1:15" x14ac:dyDescent="0.15">
      <c r="A38" s="13"/>
      <c r="B38" s="14"/>
      <c r="C38" s="55"/>
      <c r="D38" s="56"/>
      <c r="E38" s="59"/>
      <c r="F38" s="60"/>
      <c r="G38" s="60"/>
      <c r="H38" s="60"/>
      <c r="I38" s="60"/>
      <c r="J38" s="60"/>
      <c r="K38" s="60"/>
      <c r="L38" s="60"/>
      <c r="M38" s="60"/>
      <c r="N38" s="60"/>
      <c r="O38" s="61"/>
    </row>
    <row r="39" spans="1:15" x14ac:dyDescent="0.15">
      <c r="A39" s="13"/>
      <c r="B39" s="14"/>
      <c r="C39" s="55"/>
      <c r="D39" s="56"/>
      <c r="E39" s="59"/>
      <c r="F39" s="60"/>
      <c r="G39" s="60"/>
      <c r="H39" s="60"/>
      <c r="I39" s="60"/>
      <c r="J39" s="60"/>
      <c r="K39" s="60"/>
      <c r="L39" s="60"/>
      <c r="M39" s="60"/>
      <c r="N39" s="60"/>
      <c r="O39" s="61"/>
    </row>
    <row r="40" spans="1:15" x14ac:dyDescent="0.15">
      <c r="A40" s="13"/>
      <c r="B40" s="14"/>
      <c r="C40" s="55"/>
      <c r="D40" s="56"/>
      <c r="E40" s="59"/>
      <c r="F40" s="60"/>
      <c r="G40" s="60"/>
      <c r="H40" s="60"/>
      <c r="I40" s="60"/>
      <c r="J40" s="60"/>
      <c r="K40" s="60"/>
      <c r="L40" s="60"/>
      <c r="M40" s="60"/>
      <c r="N40" s="60"/>
      <c r="O40" s="61"/>
    </row>
    <row r="41" spans="1:15" x14ac:dyDescent="0.15">
      <c r="A41" s="13"/>
      <c r="B41" s="14"/>
      <c r="C41" s="55"/>
      <c r="D41" s="56"/>
      <c r="E41" s="59"/>
      <c r="F41" s="60"/>
      <c r="G41" s="60"/>
      <c r="H41" s="60"/>
      <c r="I41" s="60"/>
      <c r="J41" s="60"/>
      <c r="K41" s="60"/>
      <c r="L41" s="60"/>
      <c r="M41" s="60"/>
      <c r="N41" s="60"/>
      <c r="O41" s="61"/>
    </row>
    <row r="42" spans="1:15" x14ac:dyDescent="0.15">
      <c r="A42" s="13"/>
      <c r="B42" s="14"/>
      <c r="C42" s="55"/>
      <c r="D42" s="56"/>
      <c r="E42" s="59"/>
      <c r="F42" s="60"/>
      <c r="G42" s="60"/>
      <c r="H42" s="60"/>
      <c r="I42" s="60"/>
      <c r="J42" s="60"/>
      <c r="K42" s="60"/>
      <c r="L42" s="60"/>
      <c r="M42" s="60"/>
      <c r="N42" s="60"/>
      <c r="O42" s="61"/>
    </row>
    <row r="43" spans="1:15" x14ac:dyDescent="0.15">
      <c r="A43" s="13"/>
      <c r="B43" s="14"/>
      <c r="C43" s="55"/>
      <c r="D43" s="56"/>
      <c r="E43" s="59"/>
      <c r="F43" s="60"/>
      <c r="G43" s="60"/>
      <c r="H43" s="60"/>
      <c r="I43" s="60"/>
      <c r="J43" s="60"/>
      <c r="K43" s="60"/>
      <c r="L43" s="60"/>
      <c r="M43" s="60"/>
      <c r="N43" s="60"/>
      <c r="O43" s="61"/>
    </row>
    <row r="44" spans="1:15" x14ac:dyDescent="0.15">
      <c r="A44" s="13"/>
      <c r="B44" s="14"/>
      <c r="C44" s="55"/>
      <c r="D44" s="56"/>
      <c r="E44" s="59"/>
      <c r="F44" s="60"/>
      <c r="G44" s="60"/>
      <c r="H44" s="60"/>
      <c r="I44" s="60"/>
      <c r="J44" s="60"/>
      <c r="K44" s="60"/>
      <c r="L44" s="60"/>
      <c r="M44" s="60"/>
      <c r="N44" s="60"/>
      <c r="O44" s="61"/>
    </row>
    <row r="45" spans="1:15" x14ac:dyDescent="0.15">
      <c r="A45" s="13"/>
      <c r="B45" s="14"/>
      <c r="C45" s="55"/>
      <c r="D45" s="56"/>
      <c r="E45" s="59"/>
      <c r="F45" s="60"/>
      <c r="G45" s="60"/>
      <c r="H45" s="60"/>
      <c r="I45" s="60"/>
      <c r="J45" s="60"/>
      <c r="K45" s="60"/>
      <c r="L45" s="60"/>
      <c r="M45" s="60"/>
      <c r="N45" s="60"/>
      <c r="O45" s="61"/>
    </row>
    <row r="46" spans="1:15" ht="14" thickBot="1" x14ac:dyDescent="0.2">
      <c r="A46" s="15"/>
      <c r="B46" s="16"/>
      <c r="C46" s="57"/>
      <c r="D46" s="58"/>
      <c r="E46" s="62"/>
      <c r="F46" s="63"/>
      <c r="G46" s="63"/>
      <c r="H46" s="63"/>
      <c r="I46" s="63"/>
      <c r="J46" s="63"/>
      <c r="K46" s="63"/>
      <c r="L46" s="63"/>
      <c r="M46" s="63"/>
      <c r="N46" s="63"/>
      <c r="O46" s="64"/>
    </row>
    <row r="59" spans="5:7" x14ac:dyDescent="0.15">
      <c r="E59" s="9"/>
      <c r="F59" s="9"/>
      <c r="G59" s="9"/>
    </row>
    <row r="62" spans="5:7" x14ac:dyDescent="0.15">
      <c r="E62" s="10"/>
      <c r="F62" s="10"/>
      <c r="G62" s="10"/>
    </row>
  </sheetData>
  <phoneticPr fontId="0" type="noConversion"/>
  <pageMargins left="0.75" right="0.75" top="1" bottom="1" header="0.49212598499999999" footer="0.49212598499999999"/>
  <pageSetup orientation="portrait" horizontalDpi="4294967293"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3"/>
  <sheetViews>
    <sheetView showZeros="0" zoomScale="150" zoomScaleNormal="150" workbookViewId="0">
      <pane xSplit="1" ySplit="2" topLeftCell="B3" activePane="bottomRight" state="frozen"/>
      <selection pane="topRight" activeCell="B1" sqref="B1"/>
      <selection pane="bottomLeft" activeCell="A3" sqref="A3"/>
      <selection pane="bottomRight" activeCell="J12" sqref="J12"/>
    </sheetView>
  </sheetViews>
  <sheetFormatPr baseColWidth="10" defaultColWidth="9.1640625" defaultRowHeight="13" x14ac:dyDescent="0.15"/>
  <cols>
    <col min="1" max="1" width="17.5" style="5" customWidth="1"/>
    <col min="2" max="2" width="8.33203125" style="5" bestFit="1" customWidth="1"/>
    <col min="3" max="3" width="11.1640625" style="5" customWidth="1"/>
    <col min="4" max="4" width="10.6640625" style="5" customWidth="1"/>
    <col min="5" max="5" width="14.1640625" style="5" bestFit="1" customWidth="1"/>
    <col min="6" max="6" width="10.1640625" style="5" bestFit="1" customWidth="1"/>
    <col min="7" max="7" width="14.5" style="5" customWidth="1"/>
    <col min="8" max="8" width="14" style="5" customWidth="1"/>
    <col min="9" max="9" width="16.1640625" style="5" bestFit="1" customWidth="1"/>
    <col min="10" max="10" width="16.1640625" style="5" customWidth="1"/>
    <col min="11" max="11" width="13.83203125" style="5" bestFit="1" customWidth="1"/>
    <col min="12" max="12" width="13.6640625" style="126" bestFit="1" customWidth="1"/>
    <col min="13" max="13" width="11" style="126" customWidth="1"/>
    <col min="14" max="14" width="9.33203125" style="126" bestFit="1" customWidth="1"/>
    <col min="15" max="15" width="10.1640625" style="126" bestFit="1" customWidth="1"/>
    <col min="16" max="17" width="9.1640625" style="126"/>
    <col min="18" max="16384" width="9.1640625" style="5"/>
  </cols>
  <sheetData>
    <row r="1" spans="1:20" ht="14" customHeight="1" thickBot="1" x14ac:dyDescent="0.2">
      <c r="I1" s="119" t="s">
        <v>86</v>
      </c>
      <c r="M1" s="186"/>
      <c r="N1" s="217" t="s">
        <v>114</v>
      </c>
    </row>
    <row r="2" spans="1:20" x14ac:dyDescent="0.15">
      <c r="A2" s="155" t="s">
        <v>24</v>
      </c>
      <c r="B2" s="156" t="s">
        <v>13</v>
      </c>
      <c r="C2" s="156" t="s">
        <v>20</v>
      </c>
      <c r="D2" s="157" t="s">
        <v>90</v>
      </c>
      <c r="E2" s="157" t="s">
        <v>89</v>
      </c>
      <c r="F2" s="158" t="s">
        <v>91</v>
      </c>
      <c r="G2" s="159" t="s">
        <v>92</v>
      </c>
      <c r="H2" s="160" t="s">
        <v>96</v>
      </c>
      <c r="I2" s="187" t="s">
        <v>113</v>
      </c>
      <c r="J2" s="153" t="s">
        <v>87</v>
      </c>
      <c r="K2" s="152" t="s">
        <v>89</v>
      </c>
      <c r="L2" s="151" t="s">
        <v>33</v>
      </c>
      <c r="M2" s="125" t="s">
        <v>97</v>
      </c>
      <c r="N2" s="218"/>
      <c r="O2" s="125" t="s">
        <v>98</v>
      </c>
      <c r="R2" s="126"/>
    </row>
    <row r="3" spans="1:20" x14ac:dyDescent="0.15">
      <c r="A3" s="161" t="str">
        <f>QUESTÕES!F4</f>
        <v>Pizza muzzarela</v>
      </c>
      <c r="B3" s="162">
        <f>(F3+G3)/(1-E3)</f>
        <v>11.767676767676766</v>
      </c>
      <c r="C3" s="162">
        <f>QUESTÕES!J4</f>
        <v>5000</v>
      </c>
      <c r="D3" s="163">
        <f>C3*B3</f>
        <v>58838.38383838383</v>
      </c>
      <c r="E3" s="222">
        <f>D13</f>
        <v>0.22999999999999998</v>
      </c>
      <c r="F3" s="164">
        <f>'Custo de materiais'!E4</f>
        <v>6.6999999999999993</v>
      </c>
      <c r="G3" s="221">
        <f>D12/C6</f>
        <v>2.3611111111111112</v>
      </c>
      <c r="H3" s="165">
        <f>G3*C3</f>
        <v>11805.555555555557</v>
      </c>
      <c r="I3" s="188">
        <f>H3/$H$6</f>
        <v>0.69444444444444453</v>
      </c>
      <c r="J3" s="166">
        <f>F3*C3</f>
        <v>33500</v>
      </c>
      <c r="K3" s="167">
        <f>D3*E3</f>
        <v>13532.828282828279</v>
      </c>
      <c r="L3" s="164">
        <f>K3+J3+H3</f>
        <v>58838.383838383837</v>
      </c>
      <c r="M3" s="168">
        <f>D3/(K3+J3)</f>
        <v>1.2510067114093959</v>
      </c>
      <c r="N3" s="169">
        <f>H3/D3</f>
        <v>0.20064377682403439</v>
      </c>
      <c r="O3" s="164">
        <f>F3/(1-E3-N3)</f>
        <v>11.767676767676766</v>
      </c>
      <c r="R3" s="126"/>
    </row>
    <row r="4" spans="1:20" x14ac:dyDescent="0.15">
      <c r="A4" s="161" t="str">
        <f>QUESTÕES!F5</f>
        <v>Pizza presunto</v>
      </c>
      <c r="B4" s="162">
        <f>(F4+G3)/(1-E3)</f>
        <v>16.053391053391053</v>
      </c>
      <c r="C4" s="162">
        <f>QUESTÕES!J5</f>
        <v>1000</v>
      </c>
      <c r="D4" s="163">
        <f>C4*B4</f>
        <v>16053.391053391053</v>
      </c>
      <c r="E4" s="222"/>
      <c r="F4" s="164">
        <f>'Custo de materiais'!F4</f>
        <v>10</v>
      </c>
      <c r="G4" s="221"/>
      <c r="H4" s="165">
        <f>G3*C4</f>
        <v>2361.1111111111113</v>
      </c>
      <c r="I4" s="188">
        <f>H4/$H$6</f>
        <v>0.1388888888888889</v>
      </c>
      <c r="J4" s="166">
        <f>F4*C4</f>
        <v>10000</v>
      </c>
      <c r="K4" s="167">
        <f>D4*E3</f>
        <v>3692.2799422799417</v>
      </c>
      <c r="L4" s="164">
        <f>K4+J4+H4</f>
        <v>16053.391053391053</v>
      </c>
      <c r="M4" s="168">
        <f>D4/(K4+J4)</f>
        <v>1.1724410486101964</v>
      </c>
      <c r="N4" s="169">
        <f>H4/D4</f>
        <v>0.14707865168539327</v>
      </c>
      <c r="O4" s="164">
        <f>F4/(1-E3-N4)</f>
        <v>16.053391053391053</v>
      </c>
      <c r="R4" s="126"/>
    </row>
    <row r="5" spans="1:20" ht="14" thickBot="1" x14ac:dyDescent="0.2">
      <c r="A5" s="161" t="str">
        <f>QUESTÕES!F6</f>
        <v>Pizza marguerita</v>
      </c>
      <c r="B5" s="162">
        <f>(F5+G3)/(1-E3)</f>
        <v>14.235209235209235</v>
      </c>
      <c r="C5" s="170">
        <f>QUESTÕES!J6</f>
        <v>1200</v>
      </c>
      <c r="D5" s="171">
        <f>C5*B5</f>
        <v>17082.251082251081</v>
      </c>
      <c r="E5" s="222"/>
      <c r="F5" s="164">
        <f>'Custo de materiais'!G4</f>
        <v>8.6</v>
      </c>
      <c r="G5" s="221"/>
      <c r="H5" s="174">
        <f>G3*C5</f>
        <v>2833.3333333333335</v>
      </c>
      <c r="I5" s="188">
        <f>H5/$H$6</f>
        <v>0.16666666666666669</v>
      </c>
      <c r="J5" s="175">
        <f>F5*C5</f>
        <v>10320</v>
      </c>
      <c r="K5" s="176">
        <f>D5*E3</f>
        <v>3928.9177489177482</v>
      </c>
      <c r="L5" s="164">
        <f>K5+J5+H5</f>
        <v>17082.251082251081</v>
      </c>
      <c r="M5" s="168">
        <f>D5/(K5+J5)</f>
        <v>1.1988455111651222</v>
      </c>
      <c r="N5" s="169">
        <f>H5/D5</f>
        <v>0.16586416624429803</v>
      </c>
      <c r="O5" s="164">
        <f>F5/(1-E3-N5)</f>
        <v>14.235209235209235</v>
      </c>
      <c r="R5" s="126"/>
    </row>
    <row r="6" spans="1:20" ht="14" thickBot="1" x14ac:dyDescent="0.2">
      <c r="C6" s="172">
        <f>SUM(C3:C5)</f>
        <v>7200</v>
      </c>
      <c r="D6" s="173">
        <f>SUM(D3:D5)</f>
        <v>91974.025974025964</v>
      </c>
      <c r="E6" s="66"/>
      <c r="G6" s="121"/>
      <c r="H6" s="177">
        <f>SUM(H3:H5)</f>
        <v>17000</v>
      </c>
      <c r="I6" s="178"/>
      <c r="J6" s="178">
        <f>SUM(J3:J5)</f>
        <v>53820</v>
      </c>
      <c r="K6" s="179">
        <f>SUM(K3:K5)</f>
        <v>21154.025974025968</v>
      </c>
      <c r="L6" s="154">
        <f>SUM(L3:L5)</f>
        <v>91974.025974025979</v>
      </c>
      <c r="R6" s="126"/>
    </row>
    <row r="7" spans="1:20" x14ac:dyDescent="0.15">
      <c r="E7" s="90"/>
      <c r="G7" s="118" t="s">
        <v>135</v>
      </c>
    </row>
    <row r="8" spans="1:20" x14ac:dyDescent="0.15">
      <c r="G8" s="66"/>
      <c r="H8" s="66"/>
      <c r="I8" s="66"/>
      <c r="J8" s="66"/>
      <c r="K8" s="66"/>
      <c r="R8" s="66"/>
      <c r="S8" s="66"/>
      <c r="T8" s="66"/>
    </row>
    <row r="9" spans="1:20" ht="14" thickBot="1" x14ac:dyDescent="0.2">
      <c r="B9" s="130"/>
      <c r="C9" s="136" t="s">
        <v>93</v>
      </c>
      <c r="D9" s="130"/>
      <c r="E9" s="130"/>
      <c r="F9" s="130"/>
      <c r="G9" s="130"/>
      <c r="H9" s="130"/>
      <c r="I9" s="130"/>
      <c r="J9" s="130"/>
      <c r="K9" s="130"/>
      <c r="L9" s="139"/>
      <c r="M9" s="139"/>
    </row>
    <row r="10" spans="1:20" x14ac:dyDescent="0.15">
      <c r="B10" s="130"/>
      <c r="C10" s="141" t="s">
        <v>88</v>
      </c>
      <c r="D10" s="142">
        <v>15000</v>
      </c>
      <c r="E10" s="130"/>
      <c r="F10" s="130"/>
      <c r="G10" s="130"/>
      <c r="H10" s="130"/>
      <c r="I10" s="130"/>
      <c r="J10" s="130"/>
      <c r="K10" s="130"/>
      <c r="L10" s="139"/>
      <c r="M10" s="139"/>
    </row>
    <row r="11" spans="1:20" x14ac:dyDescent="0.15">
      <c r="B11" s="130"/>
      <c r="C11" s="143" t="s">
        <v>60</v>
      </c>
      <c r="D11" s="144">
        <v>2000</v>
      </c>
      <c r="E11" s="130"/>
      <c r="F11" s="130"/>
      <c r="G11" s="132"/>
      <c r="H11" s="133"/>
      <c r="I11" s="132"/>
      <c r="J11" s="132"/>
      <c r="K11" s="134"/>
      <c r="L11" s="135"/>
      <c r="M11" s="134" t="s">
        <v>99</v>
      </c>
      <c r="N11" s="125"/>
    </row>
    <row r="12" spans="1:20" ht="14" thickBot="1" x14ac:dyDescent="0.2">
      <c r="B12" s="212"/>
      <c r="C12" s="145"/>
      <c r="D12" s="146">
        <f>D11+D10</f>
        <v>17000</v>
      </c>
      <c r="E12" s="130"/>
      <c r="F12" s="136"/>
      <c r="G12" s="137"/>
      <c r="H12" s="138"/>
      <c r="I12" s="131"/>
      <c r="J12" s="139"/>
      <c r="K12" s="220"/>
      <c r="L12" s="219"/>
      <c r="M12" s="223" t="s">
        <v>100</v>
      </c>
    </row>
    <row r="13" spans="1:20" x14ac:dyDescent="0.15">
      <c r="B13" s="212"/>
      <c r="C13" s="147" t="s">
        <v>89</v>
      </c>
      <c r="D13" s="148">
        <f>D14+D16</f>
        <v>0.22999999999999998</v>
      </c>
      <c r="E13" s="130"/>
      <c r="F13" s="136" t="s">
        <v>129</v>
      </c>
      <c r="G13" s="137"/>
      <c r="H13" s="138"/>
      <c r="I13" s="131"/>
      <c r="J13" s="139"/>
      <c r="K13" s="220"/>
      <c r="L13" s="219"/>
      <c r="M13" s="223"/>
    </row>
    <row r="14" spans="1:20" x14ac:dyDescent="0.15">
      <c r="B14" s="212"/>
      <c r="C14" s="213" t="s">
        <v>94</v>
      </c>
      <c r="D14" s="214">
        <v>0.18</v>
      </c>
      <c r="E14" s="216"/>
      <c r="F14" s="136"/>
      <c r="G14" s="137"/>
      <c r="H14" s="138"/>
      <c r="I14" s="131"/>
      <c r="J14" s="139"/>
      <c r="K14" s="220"/>
      <c r="L14" s="219"/>
      <c r="M14" s="223"/>
    </row>
    <row r="15" spans="1:20" ht="14" customHeight="1" x14ac:dyDescent="0.15">
      <c r="B15" s="212"/>
      <c r="C15" s="213"/>
      <c r="D15" s="215"/>
      <c r="E15" s="216"/>
      <c r="F15" s="136" t="s">
        <v>130</v>
      </c>
      <c r="G15" s="130"/>
      <c r="H15" s="140"/>
      <c r="I15" s="138"/>
      <c r="J15" s="130"/>
      <c r="K15" s="138"/>
      <c r="L15" s="139"/>
      <c r="M15" s="223"/>
    </row>
    <row r="16" spans="1:20" ht="26" customHeight="1" thickBot="1" x14ac:dyDescent="0.2">
      <c r="B16" s="212"/>
      <c r="C16" s="149" t="s">
        <v>95</v>
      </c>
      <c r="D16" s="150">
        <v>0.05</v>
      </c>
      <c r="E16" s="130"/>
      <c r="F16" s="136" t="s">
        <v>131</v>
      </c>
      <c r="G16" s="130"/>
      <c r="H16" s="130"/>
      <c r="I16" s="130"/>
      <c r="J16" s="130"/>
      <c r="K16" s="130"/>
      <c r="L16" s="139"/>
      <c r="M16" s="223"/>
    </row>
    <row r="17" spans="6:12" x14ac:dyDescent="0.15">
      <c r="F17" s="99">
        <f>1/0.77</f>
        <v>1.2987012987012987</v>
      </c>
      <c r="G17" s="118" t="s">
        <v>132</v>
      </c>
      <c r="J17" s="123"/>
      <c r="K17" s="124"/>
    </row>
    <row r="18" spans="6:12" x14ac:dyDescent="0.15">
      <c r="K18" s="127"/>
      <c r="L18" s="128"/>
    </row>
    <row r="19" spans="6:12" x14ac:dyDescent="0.15">
      <c r="H19" s="118"/>
      <c r="J19" s="120"/>
      <c r="K19" s="127"/>
      <c r="L19" s="128"/>
    </row>
    <row r="20" spans="6:12" x14ac:dyDescent="0.15">
      <c r="J20" s="129"/>
      <c r="K20" s="127"/>
      <c r="L20" s="128"/>
    </row>
    <row r="21" spans="6:12" x14ac:dyDescent="0.15">
      <c r="H21" s="118"/>
    </row>
    <row r="22" spans="6:12" x14ac:dyDescent="0.15">
      <c r="H22" s="118"/>
      <c r="J22" s="10"/>
      <c r="K22" s="118"/>
      <c r="L22" s="128"/>
    </row>
    <row r="23" spans="6:12" x14ac:dyDescent="0.15">
      <c r="H23" s="118"/>
    </row>
  </sheetData>
  <mergeCells count="10">
    <mergeCell ref="B12:B16"/>
    <mergeCell ref="C14:C15"/>
    <mergeCell ref="D14:D15"/>
    <mergeCell ref="E14:E15"/>
    <mergeCell ref="N1:N2"/>
    <mergeCell ref="L12:L14"/>
    <mergeCell ref="K12:K14"/>
    <mergeCell ref="G3:G5"/>
    <mergeCell ref="E3:E5"/>
    <mergeCell ref="M12:M16"/>
  </mergeCells>
  <phoneticPr fontId="0" type="noConversion"/>
  <pageMargins left="0.75" right="0.75" top="1" bottom="1" header="0.49212598499999999" footer="0.4921259849999999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H55"/>
  <sheetViews>
    <sheetView topLeftCell="B16" zoomScale="140" zoomScaleNormal="140" workbookViewId="0">
      <selection activeCell="G33" sqref="G33"/>
    </sheetView>
  </sheetViews>
  <sheetFormatPr baseColWidth="10" defaultColWidth="9.1640625" defaultRowHeight="13" x14ac:dyDescent="0.15"/>
  <cols>
    <col min="1" max="1" width="9" style="5" customWidth="1"/>
    <col min="2" max="2" width="20" style="5" bestFit="1" customWidth="1"/>
    <col min="3" max="4" width="11.1640625" style="5" bestFit="1" customWidth="1"/>
    <col min="5" max="5" width="14" style="5" bestFit="1" customWidth="1"/>
    <col min="6" max="6" width="12.33203125" style="5" bestFit="1" customWidth="1"/>
    <col min="7" max="7" width="12.1640625" style="5" bestFit="1" customWidth="1"/>
    <col min="8" max="8" width="10.1640625" style="5" bestFit="1" customWidth="1"/>
    <col min="9" max="9" width="10.6640625" style="5" customWidth="1"/>
    <col min="10" max="10" width="11.83203125" style="5" customWidth="1"/>
    <col min="11" max="11" width="10.1640625" style="5" bestFit="1" customWidth="1"/>
    <col min="12" max="17" width="9.83203125" style="5" bestFit="1" customWidth="1"/>
    <col min="18" max="19" width="10.1640625" style="5" bestFit="1" customWidth="1"/>
    <col min="20" max="137" width="9.1640625" style="5"/>
    <col min="138" max="138" width="10.1640625" style="5" bestFit="1" customWidth="1"/>
    <col min="139" max="16384" width="9.1640625" style="5"/>
  </cols>
  <sheetData>
    <row r="1" spans="2:14" ht="14" thickBot="1" x14ac:dyDescent="0.2">
      <c r="C1" s="106" t="s">
        <v>76</v>
      </c>
    </row>
    <row r="2" spans="2:14" ht="14" thickBot="1" x14ac:dyDescent="0.2">
      <c r="B2" s="208" t="s">
        <v>28</v>
      </c>
      <c r="C2" s="209"/>
      <c r="D2" s="210"/>
    </row>
    <row r="3" spans="2:14" ht="19" thickBot="1" x14ac:dyDescent="0.2">
      <c r="B3" s="71" t="s">
        <v>16</v>
      </c>
      <c r="C3" s="91">
        <f>'Margem LUCRO (CALC MARK UP)'!D6</f>
        <v>91974.025974025964</v>
      </c>
      <c r="D3" s="73">
        <f>C3/$C$3</f>
        <v>1</v>
      </c>
      <c r="G3"/>
      <c r="H3" s="103" t="s">
        <v>106</v>
      </c>
      <c r="I3"/>
      <c r="J3"/>
    </row>
    <row r="4" spans="2:14" ht="14" thickBot="1" x14ac:dyDescent="0.2">
      <c r="B4" s="68" t="s">
        <v>26</v>
      </c>
      <c r="C4" s="66">
        <f>'Margem LUCRO (CALC MARK UP)'!K6</f>
        <v>21154.025974025968</v>
      </c>
      <c r="D4" s="73">
        <f>C4/$C$3</f>
        <v>0.22999999999999995</v>
      </c>
      <c r="G4" s="1">
        <f>C3*12</f>
        <v>1103688.3116883116</v>
      </c>
      <c r="H4" s="104" t="s">
        <v>82</v>
      </c>
      <c r="I4"/>
      <c r="J4"/>
    </row>
    <row r="5" spans="2:14" ht="14" thickBot="1" x14ac:dyDescent="0.2">
      <c r="B5" s="69" t="s">
        <v>27</v>
      </c>
      <c r="C5" s="65">
        <f>'Margem LUCRO (CALC MARK UP)'!J6</f>
        <v>53820</v>
      </c>
      <c r="D5" s="73">
        <f>C5/$C$3</f>
        <v>0.58516520756848356</v>
      </c>
      <c r="G5" s="1">
        <f>C4*12</f>
        <v>253848.31168831163</v>
      </c>
      <c r="H5" s="104" t="s">
        <v>81</v>
      </c>
      <c r="J5"/>
    </row>
    <row r="6" spans="2:14" ht="14" thickBot="1" x14ac:dyDescent="0.2">
      <c r="B6" s="70" t="s">
        <v>14</v>
      </c>
      <c r="C6" s="76">
        <f>C3-C4-C5</f>
        <v>17000</v>
      </c>
      <c r="D6" s="73">
        <f>C6/$C$3</f>
        <v>0.18483479243151654</v>
      </c>
      <c r="G6" s="1">
        <f>G4-G5</f>
        <v>849840</v>
      </c>
      <c r="H6" s="104" t="s">
        <v>70</v>
      </c>
      <c r="I6"/>
      <c r="J6"/>
    </row>
    <row r="7" spans="2:14" ht="14" thickBot="1" x14ac:dyDescent="0.2">
      <c r="G7" s="1">
        <f>D22</f>
        <v>837840</v>
      </c>
      <c r="H7" s="104" t="s">
        <v>101</v>
      </c>
      <c r="I7"/>
      <c r="J7"/>
    </row>
    <row r="8" spans="2:14" ht="14" thickBot="1" x14ac:dyDescent="0.2">
      <c r="B8" s="208" t="s">
        <v>34</v>
      </c>
      <c r="C8" s="209"/>
      <c r="D8" s="210"/>
      <c r="G8"/>
      <c r="H8" s="104" t="s">
        <v>103</v>
      </c>
      <c r="I8"/>
      <c r="J8"/>
    </row>
    <row r="9" spans="2:14" ht="14" thickBot="1" x14ac:dyDescent="0.2">
      <c r="B9" s="84" t="s">
        <v>14</v>
      </c>
      <c r="C9" s="78">
        <f>C6</f>
        <v>17000</v>
      </c>
      <c r="D9" s="73">
        <f>C9/$C$3</f>
        <v>0.18483479243151654</v>
      </c>
      <c r="G9" s="1">
        <f>G6-G7</f>
        <v>12000</v>
      </c>
      <c r="H9" s="104" t="s">
        <v>62</v>
      </c>
      <c r="I9"/>
      <c r="J9"/>
    </row>
    <row r="10" spans="2:14" ht="14" thickBot="1" x14ac:dyDescent="0.2">
      <c r="B10" s="85" t="s">
        <v>25</v>
      </c>
      <c r="C10" s="67">
        <f>QUESTÕES!H28</f>
        <v>15000</v>
      </c>
      <c r="D10" s="73">
        <f>C10/$C$3</f>
        <v>0.16308952273369107</v>
      </c>
      <c r="G10">
        <v>0</v>
      </c>
      <c r="H10" s="104" t="s">
        <v>63</v>
      </c>
      <c r="I10"/>
      <c r="J10"/>
    </row>
    <row r="11" spans="2:14" ht="14" thickBot="1" x14ac:dyDescent="0.2">
      <c r="B11" s="86" t="s">
        <v>79</v>
      </c>
      <c r="C11" s="83">
        <f>C9-C10</f>
        <v>2000</v>
      </c>
      <c r="D11" s="73">
        <f>C11/$C$3</f>
        <v>2.1745269697825476E-2</v>
      </c>
      <c r="E11" s="66">
        <f>C11*12</f>
        <v>24000</v>
      </c>
      <c r="G11">
        <v>0</v>
      </c>
      <c r="H11" s="104" t="s">
        <v>71</v>
      </c>
      <c r="I11"/>
      <c r="J11"/>
    </row>
    <row r="12" spans="2:14" x14ac:dyDescent="0.15">
      <c r="G12">
        <v>0</v>
      </c>
      <c r="H12" s="104" t="s">
        <v>64</v>
      </c>
      <c r="I12"/>
      <c r="J12"/>
    </row>
    <row r="13" spans="2:14" x14ac:dyDescent="0.15">
      <c r="B13" s="118" t="s">
        <v>122</v>
      </c>
      <c r="C13" s="99">
        <v>120000</v>
      </c>
      <c r="G13">
        <v>0</v>
      </c>
      <c r="H13" s="104" t="s">
        <v>72</v>
      </c>
      <c r="I13"/>
      <c r="J13"/>
    </row>
    <row r="14" spans="2:14" x14ac:dyDescent="0.15">
      <c r="B14" s="5" t="s">
        <v>75</v>
      </c>
      <c r="C14" s="5">
        <v>10</v>
      </c>
      <c r="G14" s="1">
        <f>G9-G10</f>
        <v>12000</v>
      </c>
      <c r="H14" s="105" t="s">
        <v>104</v>
      </c>
      <c r="I14"/>
      <c r="J14"/>
      <c r="N14" s="104"/>
    </row>
    <row r="15" spans="2:14" x14ac:dyDescent="0.15">
      <c r="G15" s="1">
        <f>D21</f>
        <v>12000</v>
      </c>
      <c r="H15" s="105" t="s">
        <v>102</v>
      </c>
      <c r="I15"/>
      <c r="J15"/>
      <c r="N15" s="104"/>
    </row>
    <row r="16" spans="2:14" ht="14" thickBot="1" x14ac:dyDescent="0.2">
      <c r="G16" s="1">
        <f>G14+G15</f>
        <v>24000</v>
      </c>
      <c r="H16" s="105" t="s">
        <v>65</v>
      </c>
      <c r="I16"/>
      <c r="J16"/>
      <c r="L16" s="100"/>
    </row>
    <row r="17" spans="2:122" x14ac:dyDescent="0.15">
      <c r="B17" s="193" t="s">
        <v>66</v>
      </c>
      <c r="C17" s="194" t="s">
        <v>111</v>
      </c>
      <c r="D17" s="195" t="s">
        <v>112</v>
      </c>
      <c r="G17"/>
      <c r="I17"/>
      <c r="J17"/>
      <c r="N17" s="104"/>
    </row>
    <row r="18" spans="2:122" x14ac:dyDescent="0.15">
      <c r="B18" s="196" t="s">
        <v>67</v>
      </c>
      <c r="C18" s="192">
        <f>C5</f>
        <v>53820</v>
      </c>
      <c r="D18" s="197"/>
      <c r="E18"/>
      <c r="F18"/>
      <c r="G18"/>
      <c r="H18" s="105"/>
      <c r="I18"/>
      <c r="J18"/>
    </row>
    <row r="19" spans="2:122" x14ac:dyDescent="0.15">
      <c r="B19" s="196" t="s">
        <v>68</v>
      </c>
      <c r="C19" s="192">
        <f>C10</f>
        <v>15000</v>
      </c>
      <c r="D19" s="197"/>
      <c r="E19"/>
      <c r="F19"/>
      <c r="G19" s="1">
        <f>D21</f>
        <v>12000</v>
      </c>
      <c r="H19" s="104" t="s">
        <v>74</v>
      </c>
      <c r="I19"/>
      <c r="J19"/>
    </row>
    <row r="20" spans="2:122" x14ac:dyDescent="0.15">
      <c r="B20" s="196"/>
      <c r="C20" s="192">
        <f>C18+C19</f>
        <v>68820</v>
      </c>
      <c r="D20" s="198">
        <f>C20*12</f>
        <v>825840</v>
      </c>
      <c r="G20" s="1">
        <f>G16-G19</f>
        <v>12000</v>
      </c>
      <c r="H20" s="104" t="s">
        <v>133</v>
      </c>
      <c r="I20"/>
      <c r="J20"/>
    </row>
    <row r="21" spans="2:122" x14ac:dyDescent="0.15">
      <c r="B21" s="196" t="s">
        <v>69</v>
      </c>
      <c r="C21" s="114"/>
      <c r="D21" s="198">
        <f>C13/C14</f>
        <v>12000</v>
      </c>
      <c r="G21" s="1">
        <f>G20*0.3</f>
        <v>3600</v>
      </c>
      <c r="H21" s="104" t="s">
        <v>77</v>
      </c>
      <c r="I21"/>
      <c r="J21"/>
    </row>
    <row r="22" spans="2:122" ht="14" thickBot="1" x14ac:dyDescent="0.2">
      <c r="B22" s="199" t="s">
        <v>66</v>
      </c>
      <c r="C22" s="200">
        <f>(C5+C10)</f>
        <v>68820</v>
      </c>
      <c r="D22" s="201">
        <f>D20+D21</f>
        <v>837840</v>
      </c>
      <c r="G22" s="1">
        <f>G16-G21</f>
        <v>20400</v>
      </c>
      <c r="H22" s="104" t="s">
        <v>134</v>
      </c>
      <c r="I22"/>
      <c r="J22"/>
      <c r="L22" s="181" t="s">
        <v>73</v>
      </c>
    </row>
    <row r="23" spans="2:122" x14ac:dyDescent="0.15">
      <c r="G23" s="66">
        <f>D21</f>
        <v>12000</v>
      </c>
      <c r="H23" s="5" t="s">
        <v>83</v>
      </c>
      <c r="I23"/>
      <c r="J23"/>
    </row>
    <row r="24" spans="2:122" x14ac:dyDescent="0.15">
      <c r="F24" s="66"/>
      <c r="G24" s="66">
        <f>G22-G23</f>
        <v>8400</v>
      </c>
      <c r="H24" s="104" t="s">
        <v>126</v>
      </c>
    </row>
    <row r="25" spans="2:122" x14ac:dyDescent="0.15">
      <c r="G25" s="3">
        <f>G24/C13</f>
        <v>7.0000000000000007E-2</v>
      </c>
      <c r="H25" s="104" t="s">
        <v>110</v>
      </c>
    </row>
    <row r="26" spans="2:122" x14ac:dyDescent="0.15">
      <c r="B26" s="107" t="s">
        <v>85</v>
      </c>
      <c r="C26" s="107"/>
      <c r="D26" s="107"/>
      <c r="E26" s="107"/>
      <c r="F26" s="107"/>
    </row>
    <row r="27" spans="2:122" ht="18" x14ac:dyDescent="0.2">
      <c r="B27" s="107" t="s">
        <v>80</v>
      </c>
      <c r="C27" s="107"/>
      <c r="D27" s="107"/>
      <c r="E27" s="107"/>
      <c r="F27" s="107"/>
      <c r="G27" s="111" t="s">
        <v>84</v>
      </c>
      <c r="H27" s="111"/>
      <c r="I27" s="111"/>
      <c r="J27" s="111"/>
      <c r="K27" s="111"/>
    </row>
    <row r="28" spans="2:122" x14ac:dyDescent="0.15">
      <c r="B28" s="190" t="s">
        <v>121</v>
      </c>
      <c r="C28" s="107"/>
      <c r="D28" s="107"/>
      <c r="E28" s="107"/>
      <c r="F28" s="107"/>
    </row>
    <row r="29" spans="2:122" x14ac:dyDescent="0.15">
      <c r="G29" s="106">
        <v>0</v>
      </c>
      <c r="H29" s="106">
        <v>1</v>
      </c>
      <c r="I29" s="106">
        <v>2</v>
      </c>
      <c r="J29" s="106">
        <v>3</v>
      </c>
      <c r="K29" s="106">
        <v>4</v>
      </c>
      <c r="L29" s="106">
        <v>5</v>
      </c>
      <c r="M29" s="106">
        <v>6</v>
      </c>
      <c r="N29" s="106">
        <v>7</v>
      </c>
      <c r="O29" s="106">
        <v>8</v>
      </c>
      <c r="P29" s="106">
        <v>9</v>
      </c>
      <c r="Q29" s="106">
        <v>10</v>
      </c>
    </row>
    <row r="30" spans="2:122" x14ac:dyDescent="0.15">
      <c r="B30" s="190" t="s">
        <v>105</v>
      </c>
      <c r="C30" s="107"/>
      <c r="D30" s="107"/>
      <c r="G30" s="99">
        <f>-C13</f>
        <v>-120000</v>
      </c>
      <c r="H30" s="66">
        <f>G16</f>
        <v>24000</v>
      </c>
      <c r="I30" s="66">
        <f>H30</f>
        <v>24000</v>
      </c>
      <c r="J30" s="66">
        <f>I30</f>
        <v>24000</v>
      </c>
      <c r="K30" s="66">
        <f t="shared" ref="K30:Q30" si="0">J30</f>
        <v>24000</v>
      </c>
      <c r="L30" s="66">
        <f t="shared" si="0"/>
        <v>24000</v>
      </c>
      <c r="M30" s="66">
        <f t="shared" si="0"/>
        <v>24000</v>
      </c>
      <c r="N30" s="66">
        <f t="shared" si="0"/>
        <v>24000</v>
      </c>
      <c r="O30" s="66">
        <f t="shared" si="0"/>
        <v>24000</v>
      </c>
      <c r="P30" s="66">
        <f t="shared" si="0"/>
        <v>24000</v>
      </c>
      <c r="Q30" s="66">
        <f t="shared" si="0"/>
        <v>24000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2:122" x14ac:dyDescent="0.15">
      <c r="G32" s="106" t="s">
        <v>78</v>
      </c>
      <c r="I32" s="189" t="s">
        <v>125</v>
      </c>
      <c r="J32" s="183"/>
      <c r="K32" s="183"/>
      <c r="L32" s="183"/>
      <c r="M32" s="183"/>
      <c r="N32" s="183"/>
      <c r="O32" s="183"/>
      <c r="P32" s="183"/>
      <c r="Q32" s="183"/>
      <c r="R32" s="183"/>
      <c r="S32" s="183"/>
      <c r="T32" s="183"/>
      <c r="U32" s="183"/>
    </row>
    <row r="33" spans="1:138" x14ac:dyDescent="0.15">
      <c r="G33" s="9">
        <f>IRR(G30:Q30)</f>
        <v>0.15098414477112576</v>
      </c>
      <c r="I33" s="224" t="s">
        <v>124</v>
      </c>
      <c r="J33" s="225"/>
      <c r="K33" s="225"/>
      <c r="L33" s="225"/>
      <c r="M33" s="225"/>
      <c r="N33" s="225"/>
      <c r="O33" s="225"/>
      <c r="P33" s="225"/>
      <c r="Q33" s="225"/>
      <c r="R33" s="225"/>
      <c r="S33" s="225"/>
      <c r="T33" s="225"/>
      <c r="U33" s="225"/>
    </row>
    <row r="34" spans="1:138" x14ac:dyDescent="0.15">
      <c r="I34" s="184" t="s">
        <v>109</v>
      </c>
      <c r="J34" s="185"/>
      <c r="K34" s="185"/>
      <c r="L34" s="185"/>
      <c r="M34" s="185"/>
      <c r="N34" s="185"/>
      <c r="O34" s="185"/>
      <c r="P34" s="185"/>
      <c r="Q34" s="107"/>
      <c r="R34" s="107"/>
      <c r="S34" s="107"/>
      <c r="T34" s="107"/>
      <c r="U34" s="107"/>
    </row>
    <row r="35" spans="1:138" ht="16" customHeight="1" x14ac:dyDescent="0.15">
      <c r="A35" s="226" t="s">
        <v>127</v>
      </c>
      <c r="B35" s="226"/>
      <c r="C35" s="226"/>
      <c r="D35" s="226"/>
      <c r="E35" s="226"/>
      <c r="F35" s="226"/>
    </row>
    <row r="36" spans="1:138" ht="16" customHeight="1" x14ac:dyDescent="0.15">
      <c r="A36" s="226"/>
      <c r="B36" s="226"/>
      <c r="C36" s="226"/>
      <c r="D36" s="226"/>
      <c r="E36" s="226"/>
      <c r="F36" s="226"/>
    </row>
    <row r="37" spans="1:138" ht="16" customHeight="1" x14ac:dyDescent="0.15">
      <c r="A37" s="226"/>
      <c r="B37" s="226"/>
      <c r="C37" s="226"/>
      <c r="D37" s="226"/>
      <c r="E37" s="226"/>
      <c r="F37" s="226"/>
      <c r="G37" s="226" t="s">
        <v>115</v>
      </c>
      <c r="H37" s="226"/>
      <c r="I37" s="226"/>
      <c r="J37" s="226"/>
      <c r="K37" s="226"/>
      <c r="L37" s="226"/>
      <c r="M37" s="226"/>
      <c r="N37" s="226"/>
      <c r="O37" s="226"/>
      <c r="P37" s="226"/>
    </row>
    <row r="38" spans="1:138" ht="16" customHeight="1" x14ac:dyDescent="0.15">
      <c r="A38" s="226"/>
      <c r="B38" s="226"/>
      <c r="C38" s="226"/>
      <c r="D38" s="226"/>
      <c r="E38" s="226"/>
      <c r="F38" s="226"/>
      <c r="G38" s="226"/>
      <c r="H38" s="226"/>
      <c r="I38" s="226"/>
      <c r="J38" s="226"/>
      <c r="K38" s="226"/>
      <c r="L38" s="226"/>
      <c r="M38" s="226"/>
      <c r="N38" s="226"/>
      <c r="O38" s="226"/>
      <c r="P38" s="226"/>
    </row>
    <row r="39" spans="1:138" ht="16" customHeight="1" x14ac:dyDescent="0.15">
      <c r="A39" s="226"/>
      <c r="B39" s="226"/>
      <c r="C39" s="226"/>
      <c r="D39" s="226"/>
      <c r="E39" s="226"/>
      <c r="F39" s="226"/>
      <c r="G39" s="226"/>
      <c r="H39" s="226"/>
      <c r="I39" s="226"/>
      <c r="J39" s="226"/>
      <c r="K39" s="226"/>
      <c r="L39" s="226"/>
      <c r="M39" s="226"/>
      <c r="N39" s="226"/>
      <c r="O39" s="226"/>
      <c r="P39" s="22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38" ht="25" customHeight="1" x14ac:dyDescent="0.15">
      <c r="A40" s="226"/>
      <c r="B40" s="226"/>
      <c r="C40" s="226"/>
      <c r="D40" s="226"/>
      <c r="E40" s="226"/>
      <c r="F40" s="226"/>
      <c r="G40" s="226"/>
      <c r="H40" s="226"/>
      <c r="I40" s="226"/>
      <c r="J40" s="226"/>
      <c r="K40" s="226"/>
      <c r="L40" s="226"/>
      <c r="M40" s="226"/>
      <c r="N40" s="226"/>
      <c r="O40" s="226"/>
      <c r="P40" s="226"/>
    </row>
    <row r="41" spans="1:138" ht="16" customHeight="1" x14ac:dyDescent="0.15">
      <c r="A41" s="226"/>
      <c r="B41" s="226"/>
      <c r="C41" s="226"/>
      <c r="D41" s="226"/>
      <c r="E41" s="226"/>
      <c r="F41" s="226"/>
      <c r="G41" s="106"/>
    </row>
    <row r="42" spans="1:138" ht="16" customHeight="1" x14ac:dyDescent="0.15">
      <c r="A42" s="226"/>
      <c r="B42" s="226"/>
      <c r="C42" s="226"/>
      <c r="D42" s="226"/>
      <c r="E42" s="226"/>
      <c r="F42" s="226"/>
      <c r="G42" s="108"/>
    </row>
    <row r="43" spans="1:138" ht="16" customHeight="1" x14ac:dyDescent="0.15">
      <c r="A43" s="226"/>
      <c r="B43" s="226"/>
      <c r="C43" s="226"/>
      <c r="D43" s="226"/>
      <c r="E43" s="226"/>
      <c r="F43" s="226"/>
      <c r="G43" s="227" t="s">
        <v>116</v>
      </c>
      <c r="H43" s="227"/>
      <c r="I43" s="227"/>
      <c r="J43" s="227"/>
      <c r="K43" s="227"/>
      <c r="L43" s="227"/>
      <c r="M43" s="227"/>
    </row>
    <row r="44" spans="1:138" ht="16" customHeight="1" x14ac:dyDescent="0.15">
      <c r="A44" s="226"/>
      <c r="B44" s="226"/>
      <c r="C44" s="226"/>
      <c r="D44" s="226"/>
      <c r="E44" s="226"/>
      <c r="F44" s="226"/>
      <c r="G44" s="227" t="s">
        <v>117</v>
      </c>
      <c r="H44" s="227"/>
      <c r="I44" s="227"/>
      <c r="J44" s="227"/>
      <c r="K44" s="191">
        <f>G24</f>
        <v>8400</v>
      </c>
      <c r="L44" s="122"/>
      <c r="M44" s="122"/>
    </row>
    <row r="45" spans="1:138" ht="16" customHeight="1" x14ac:dyDescent="0.15">
      <c r="A45" s="226"/>
      <c r="B45" s="226"/>
      <c r="C45" s="226"/>
      <c r="D45" s="226"/>
      <c r="E45" s="226"/>
      <c r="F45" s="226"/>
      <c r="G45" s="227" t="s">
        <v>118</v>
      </c>
      <c r="H45" s="227"/>
      <c r="I45" s="227"/>
      <c r="J45" s="227"/>
      <c r="K45" s="191">
        <f>G21</f>
        <v>3600</v>
      </c>
      <c r="L45" s="122"/>
      <c r="M45" s="122"/>
    </row>
    <row r="46" spans="1:138" ht="16" customHeight="1" x14ac:dyDescent="0.15">
      <c r="A46" s="226"/>
      <c r="B46" s="226"/>
      <c r="C46" s="226"/>
      <c r="D46" s="226"/>
      <c r="E46" s="226"/>
      <c r="F46" s="226"/>
      <c r="G46" s="227" t="s">
        <v>119</v>
      </c>
      <c r="H46" s="227"/>
      <c r="I46" s="227"/>
      <c r="J46" s="227"/>
      <c r="K46" s="191">
        <f>G19</f>
        <v>12000</v>
      </c>
      <c r="L46" s="122"/>
      <c r="M46" s="122"/>
      <c r="T46" s="182"/>
      <c r="U46" s="182"/>
    </row>
    <row r="47" spans="1:138" ht="16" customHeight="1" x14ac:dyDescent="0.15">
      <c r="A47" s="226"/>
      <c r="B47" s="226"/>
      <c r="C47" s="226"/>
      <c r="D47" s="226"/>
      <c r="E47" s="226"/>
      <c r="F47" s="226"/>
      <c r="G47" s="227" t="s">
        <v>120</v>
      </c>
      <c r="H47" s="227"/>
      <c r="I47" s="227"/>
      <c r="J47" s="227"/>
      <c r="K47" s="191">
        <f>K44+K45+K46</f>
        <v>24000</v>
      </c>
      <c r="L47" s="122"/>
      <c r="M47" s="122"/>
    </row>
    <row r="48" spans="1:138" ht="16" customHeight="1" x14ac:dyDescent="0.15">
      <c r="A48" s="226"/>
      <c r="B48" s="226"/>
      <c r="C48" s="226"/>
      <c r="D48" s="226"/>
      <c r="E48" s="226"/>
      <c r="F48" s="226"/>
      <c r="K48" s="122"/>
      <c r="L48" s="122"/>
      <c r="M48" s="122"/>
    </row>
    <row r="49" spans="1:10" ht="13" customHeight="1" x14ac:dyDescent="0.15">
      <c r="A49" s="226"/>
      <c r="B49" s="226"/>
      <c r="C49" s="226"/>
      <c r="D49" s="226"/>
      <c r="E49" s="226"/>
      <c r="F49" s="226"/>
    </row>
    <row r="50" spans="1:10" ht="13" customHeight="1" x14ac:dyDescent="0.15">
      <c r="A50" s="226"/>
      <c r="B50" s="226"/>
      <c r="C50" s="226"/>
      <c r="D50" s="226"/>
      <c r="E50" s="226"/>
      <c r="F50" s="226"/>
    </row>
    <row r="51" spans="1:10" ht="13" customHeight="1" x14ac:dyDescent="0.15">
      <c r="A51" s="226"/>
      <c r="B51" s="226"/>
      <c r="C51" s="226"/>
      <c r="D51" s="226"/>
      <c r="E51" s="226"/>
      <c r="F51" s="226"/>
    </row>
    <row r="52" spans="1:10" ht="13" customHeight="1" x14ac:dyDescent="0.15">
      <c r="A52" s="226"/>
      <c r="B52" s="226"/>
      <c r="C52" s="226"/>
      <c r="D52" s="226"/>
      <c r="E52" s="226"/>
      <c r="F52" s="226"/>
      <c r="J52" s="118" t="s">
        <v>128</v>
      </c>
    </row>
    <row r="53" spans="1:10" ht="13" customHeight="1" x14ac:dyDescent="0.15">
      <c r="A53" s="226"/>
      <c r="B53" s="226"/>
      <c r="C53" s="226"/>
      <c r="D53" s="226"/>
      <c r="E53" s="226"/>
      <c r="F53" s="226"/>
    </row>
    <row r="54" spans="1:10" ht="13" customHeight="1" x14ac:dyDescent="0.15">
      <c r="A54" s="226"/>
      <c r="B54" s="226"/>
      <c r="C54" s="226"/>
      <c r="D54" s="226"/>
      <c r="E54" s="226"/>
      <c r="F54" s="226"/>
    </row>
    <row r="55" spans="1:10" ht="13" customHeight="1" x14ac:dyDescent="0.15">
      <c r="A55" s="226"/>
      <c r="B55" s="226"/>
      <c r="C55" s="226"/>
      <c r="D55" s="226"/>
      <c r="E55" s="226"/>
      <c r="F55" s="226"/>
    </row>
  </sheetData>
  <mergeCells count="10">
    <mergeCell ref="B2:D2"/>
    <mergeCell ref="B8:D8"/>
    <mergeCell ref="I33:U33"/>
    <mergeCell ref="A35:F55"/>
    <mergeCell ref="G45:J45"/>
    <mergeCell ref="G46:J46"/>
    <mergeCell ref="G47:J47"/>
    <mergeCell ref="G37:P40"/>
    <mergeCell ref="G43:M43"/>
    <mergeCell ref="G44:J44"/>
  </mergeCells>
  <phoneticPr fontId="0" type="noConversion"/>
  <pageMargins left="0.75" right="0.75" top="1" bottom="1" header="0.49212598499999999" footer="0.4921259849999999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2:K6"/>
  <sheetViews>
    <sheetView tabSelected="1" topLeftCell="B1" zoomScale="187" zoomScaleNormal="100" workbookViewId="0">
      <selection activeCell="K3" sqref="K3"/>
    </sheetView>
  </sheetViews>
  <sheetFormatPr baseColWidth="10" defaultRowHeight="13" x14ac:dyDescent="0.15"/>
  <sheetData>
    <row r="2" spans="5:11" ht="28" x14ac:dyDescent="0.15">
      <c r="E2" s="180"/>
      <c r="F2" s="203" t="s">
        <v>136</v>
      </c>
      <c r="G2" s="204" t="s">
        <v>137</v>
      </c>
      <c r="H2" s="203" t="s">
        <v>138</v>
      </c>
      <c r="I2" s="203" t="s">
        <v>139</v>
      </c>
      <c r="K2" s="228" t="s">
        <v>144</v>
      </c>
    </row>
    <row r="3" spans="5:11" x14ac:dyDescent="0.15">
      <c r="E3" s="180" t="s">
        <v>140</v>
      </c>
      <c r="F3" s="207">
        <v>65976</v>
      </c>
      <c r="G3" s="207">
        <v>37783.199999999997</v>
      </c>
      <c r="H3" s="206">
        <v>0.31485999999999997</v>
      </c>
      <c r="I3" s="206">
        <v>0.54</v>
      </c>
    </row>
    <row r="4" spans="5:11" x14ac:dyDescent="0.15">
      <c r="E4" s="180" t="s">
        <v>141</v>
      </c>
      <c r="F4" s="207">
        <v>84720</v>
      </c>
      <c r="G4" s="207">
        <v>50904</v>
      </c>
      <c r="H4" s="206">
        <v>0.42420000000000002</v>
      </c>
      <c r="I4" s="206">
        <v>0.7</v>
      </c>
    </row>
    <row r="5" spans="5:11" x14ac:dyDescent="0.15">
      <c r="E5" s="180" t="s">
        <v>142</v>
      </c>
      <c r="F5" s="207">
        <v>49796.069248970365</v>
      </c>
      <c r="G5" s="207">
        <v>20857.248474279259</v>
      </c>
      <c r="H5" s="206">
        <v>0.10428624237139629</v>
      </c>
      <c r="I5" s="206">
        <v>0.24898034624485182</v>
      </c>
    </row>
    <row r="6" spans="5:11" x14ac:dyDescent="0.15">
      <c r="E6" s="180" t="s">
        <v>143</v>
      </c>
      <c r="F6" s="207">
        <f>Resultado!G16</f>
        <v>24000</v>
      </c>
      <c r="G6" s="207">
        <f>Resultado!G24</f>
        <v>8400</v>
      </c>
      <c r="H6" s="206">
        <f>Resultado!G25</f>
        <v>7.0000000000000007E-2</v>
      </c>
      <c r="I6" s="205">
        <f>Resultado!G33</f>
        <v>0.15098414477112576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workbookViewId="0">
      <selection activeCell="B1" sqref="B1"/>
    </sheetView>
  </sheetViews>
  <sheetFormatPr baseColWidth="10" defaultColWidth="8.83203125" defaultRowHeight="13" x14ac:dyDescent="0.15"/>
  <cols>
    <col min="1" max="1" width="9.33203125" bestFit="1" customWidth="1"/>
    <col min="2" max="2" width="10.33203125" bestFit="1" customWidth="1"/>
    <col min="3" max="3" width="9.33203125" bestFit="1" customWidth="1"/>
  </cols>
  <sheetData>
    <row r="1" spans="1:5" x14ac:dyDescent="0.15">
      <c r="A1" t="s">
        <v>31</v>
      </c>
      <c r="B1" s="1">
        <f>Resultado!C3/10</f>
        <v>9197.4025974025972</v>
      </c>
    </row>
    <row r="2" spans="1:5" x14ac:dyDescent="0.15">
      <c r="A2" t="s">
        <v>14</v>
      </c>
      <c r="B2" s="2">
        <f>Resultado!$D$6</f>
        <v>0.18483479243151654</v>
      </c>
    </row>
    <row r="3" spans="1:5" x14ac:dyDescent="0.15">
      <c r="A3" t="s">
        <v>29</v>
      </c>
      <c r="B3" s="1">
        <f>Resultado!C10</f>
        <v>15000</v>
      </c>
    </row>
    <row r="4" spans="1:5" x14ac:dyDescent="0.15">
      <c r="A4" t="s">
        <v>32</v>
      </c>
      <c r="B4" s="3">
        <f>Resultado!$D$5+Resultado!$D$4</f>
        <v>0.81516520756848354</v>
      </c>
    </row>
    <row r="9" spans="1:5" x14ac:dyDescent="0.15">
      <c r="A9" t="s">
        <v>30</v>
      </c>
      <c r="B9" t="s">
        <v>29</v>
      </c>
      <c r="C9" t="s">
        <v>32</v>
      </c>
      <c r="D9" t="s">
        <v>33</v>
      </c>
      <c r="E9" t="s">
        <v>60</v>
      </c>
    </row>
    <row r="10" spans="1:5" x14ac:dyDescent="0.15">
      <c r="A10" s="79">
        <v>0</v>
      </c>
      <c r="B10" s="79">
        <f t="shared" ref="B10:B21" si="0">$B$3</f>
        <v>15000</v>
      </c>
      <c r="C10" s="79">
        <f t="shared" ref="C10:C15" si="1">A10*$B$4</f>
        <v>0</v>
      </c>
      <c r="D10" s="80">
        <f t="shared" ref="D10:D15" si="2">C10+B10</f>
        <v>15000</v>
      </c>
      <c r="E10" s="80">
        <f>A10-D10</f>
        <v>-15000</v>
      </c>
    </row>
    <row r="11" spans="1:5" x14ac:dyDescent="0.15">
      <c r="A11" s="79">
        <f t="shared" ref="A11:A21" si="3">A10+$B$1</f>
        <v>9197.4025974025972</v>
      </c>
      <c r="B11" s="79">
        <f t="shared" si="0"/>
        <v>15000</v>
      </c>
      <c r="C11" s="79">
        <f t="shared" si="1"/>
        <v>7497.4025974025981</v>
      </c>
      <c r="D11" s="80">
        <f t="shared" si="2"/>
        <v>22497.402597402597</v>
      </c>
      <c r="E11" s="80">
        <f t="shared" ref="E11:E21" si="4">A11-D11</f>
        <v>-13300</v>
      </c>
    </row>
    <row r="12" spans="1:5" x14ac:dyDescent="0.15">
      <c r="A12" s="79">
        <f t="shared" si="3"/>
        <v>18394.805194805194</v>
      </c>
      <c r="B12" s="79">
        <f t="shared" si="0"/>
        <v>15000</v>
      </c>
      <c r="C12" s="79">
        <f t="shared" si="1"/>
        <v>14994.805194805196</v>
      </c>
      <c r="D12" s="80">
        <f t="shared" si="2"/>
        <v>29994.805194805194</v>
      </c>
      <c r="E12" s="80">
        <f t="shared" si="4"/>
        <v>-11600</v>
      </c>
    </row>
    <row r="13" spans="1:5" x14ac:dyDescent="0.15">
      <c r="A13" s="79">
        <f t="shared" si="3"/>
        <v>27592.207792207791</v>
      </c>
      <c r="B13" s="79">
        <f t="shared" si="0"/>
        <v>15000</v>
      </c>
      <c r="C13" s="79">
        <f t="shared" si="1"/>
        <v>22492.207792207795</v>
      </c>
      <c r="D13" s="80">
        <f t="shared" si="2"/>
        <v>37492.207792207795</v>
      </c>
      <c r="E13" s="80">
        <f t="shared" si="4"/>
        <v>-9900.0000000000036</v>
      </c>
    </row>
    <row r="14" spans="1:5" x14ac:dyDescent="0.15">
      <c r="A14" s="79">
        <f t="shared" si="3"/>
        <v>36789.610389610389</v>
      </c>
      <c r="B14" s="79">
        <f t="shared" si="0"/>
        <v>15000</v>
      </c>
      <c r="C14" s="79">
        <f t="shared" si="1"/>
        <v>29989.610389610392</v>
      </c>
      <c r="D14" s="80">
        <f t="shared" si="2"/>
        <v>44989.610389610389</v>
      </c>
      <c r="E14" s="80">
        <f t="shared" si="4"/>
        <v>-8200</v>
      </c>
    </row>
    <row r="15" spans="1:5" x14ac:dyDescent="0.15">
      <c r="A15" s="79">
        <f t="shared" si="3"/>
        <v>45987.012987012989</v>
      </c>
      <c r="B15" s="79">
        <f t="shared" si="0"/>
        <v>15000</v>
      </c>
      <c r="C15" s="79">
        <f t="shared" si="1"/>
        <v>37487.012987012989</v>
      </c>
      <c r="D15" s="80">
        <f t="shared" si="2"/>
        <v>52487.012987012989</v>
      </c>
      <c r="E15" s="80">
        <f t="shared" si="4"/>
        <v>-6500</v>
      </c>
    </row>
    <row r="16" spans="1:5" x14ac:dyDescent="0.15">
      <c r="A16" s="79">
        <f t="shared" si="3"/>
        <v>55184.41558441559</v>
      </c>
      <c r="B16" s="79">
        <f t="shared" si="0"/>
        <v>15000</v>
      </c>
      <c r="C16" s="79">
        <f t="shared" ref="C16:C21" si="5">A16*$B$4</f>
        <v>44984.41558441559</v>
      </c>
      <c r="D16" s="80">
        <f t="shared" ref="D16:D21" si="6">C16+B16</f>
        <v>59984.41558441559</v>
      </c>
      <c r="E16" s="80">
        <f t="shared" si="4"/>
        <v>-4800</v>
      </c>
    </row>
    <row r="17" spans="1:5" x14ac:dyDescent="0.15">
      <c r="A17" s="79">
        <f t="shared" si="3"/>
        <v>64381.818181818191</v>
      </c>
      <c r="B17" s="79">
        <f t="shared" si="0"/>
        <v>15000</v>
      </c>
      <c r="C17" s="79">
        <f t="shared" si="5"/>
        <v>52481.818181818191</v>
      </c>
      <c r="D17" s="80">
        <f t="shared" si="6"/>
        <v>67481.818181818191</v>
      </c>
      <c r="E17" s="80">
        <f t="shared" si="4"/>
        <v>-3100</v>
      </c>
    </row>
    <row r="18" spans="1:5" x14ac:dyDescent="0.15">
      <c r="A18" s="79">
        <f t="shared" si="3"/>
        <v>73579.220779220792</v>
      </c>
      <c r="B18" s="79">
        <f t="shared" si="0"/>
        <v>15000</v>
      </c>
      <c r="C18" s="79">
        <f t="shared" si="5"/>
        <v>59979.220779220792</v>
      </c>
      <c r="D18" s="80">
        <f t="shared" si="6"/>
        <v>74979.220779220792</v>
      </c>
      <c r="E18" s="80">
        <f t="shared" si="4"/>
        <v>-1400</v>
      </c>
    </row>
    <row r="19" spans="1:5" x14ac:dyDescent="0.15">
      <c r="A19" s="79">
        <f t="shared" si="3"/>
        <v>82776.623376623393</v>
      </c>
      <c r="B19" s="79">
        <f t="shared" si="0"/>
        <v>15000</v>
      </c>
      <c r="C19" s="79">
        <f t="shared" si="5"/>
        <v>67476.623376623393</v>
      </c>
      <c r="D19" s="80">
        <f t="shared" si="6"/>
        <v>82476.623376623393</v>
      </c>
      <c r="E19" s="80">
        <f t="shared" si="4"/>
        <v>300</v>
      </c>
    </row>
    <row r="20" spans="1:5" x14ac:dyDescent="0.15">
      <c r="A20" s="79">
        <f t="shared" si="3"/>
        <v>91974.025974025993</v>
      </c>
      <c r="B20" s="79">
        <f t="shared" si="0"/>
        <v>15000</v>
      </c>
      <c r="C20" s="79">
        <f t="shared" si="5"/>
        <v>74974.025974025993</v>
      </c>
      <c r="D20" s="80">
        <f t="shared" si="6"/>
        <v>89974.025974025993</v>
      </c>
      <c r="E20" s="80">
        <f t="shared" si="4"/>
        <v>2000</v>
      </c>
    </row>
    <row r="21" spans="1:5" x14ac:dyDescent="0.15">
      <c r="A21" s="79">
        <f t="shared" si="3"/>
        <v>101171.42857142859</v>
      </c>
      <c r="B21" s="79">
        <f t="shared" si="0"/>
        <v>15000</v>
      </c>
      <c r="C21" s="79">
        <f t="shared" si="5"/>
        <v>82471.428571428594</v>
      </c>
      <c r="D21" s="80">
        <f t="shared" si="6"/>
        <v>97471.428571428594</v>
      </c>
      <c r="E21" s="80">
        <f t="shared" si="4"/>
        <v>3700</v>
      </c>
    </row>
    <row r="22" spans="1:5" x14ac:dyDescent="0.15">
      <c r="A22" s="79"/>
      <c r="B22" s="79"/>
      <c r="C22" s="79"/>
      <c r="D22" s="80"/>
    </row>
    <row r="23" spans="1:5" x14ac:dyDescent="0.15">
      <c r="A23" s="79"/>
      <c r="B23" s="79"/>
      <c r="C23" s="79"/>
      <c r="D23" s="80"/>
    </row>
    <row r="24" spans="1:5" x14ac:dyDescent="0.15">
      <c r="A24" s="79"/>
      <c r="B24" s="79"/>
      <c r="C24" s="79"/>
      <c r="D24" s="80"/>
    </row>
    <row r="25" spans="1:5" x14ac:dyDescent="0.15">
      <c r="A25" s="79"/>
      <c r="B25" s="79"/>
      <c r="C25" s="79"/>
      <c r="D25" s="80"/>
    </row>
    <row r="26" spans="1:5" x14ac:dyDescent="0.15">
      <c r="A26" s="79"/>
      <c r="B26" s="79"/>
      <c r="C26" s="79"/>
      <c r="D26" s="80"/>
    </row>
    <row r="27" spans="1:5" x14ac:dyDescent="0.15">
      <c r="A27" s="79"/>
      <c r="B27" s="79"/>
      <c r="C27" s="79"/>
      <c r="D27" s="80"/>
    </row>
    <row r="28" spans="1:5" x14ac:dyDescent="0.15">
      <c r="A28" s="79"/>
      <c r="B28" s="79"/>
      <c r="C28" s="79"/>
      <c r="D28" s="80"/>
    </row>
    <row r="29" spans="1:5" x14ac:dyDescent="0.15">
      <c r="A29" s="79"/>
      <c r="B29" s="79"/>
      <c r="C29" s="79"/>
      <c r="D29" s="80"/>
    </row>
    <row r="30" spans="1:5" x14ac:dyDescent="0.15">
      <c r="A30" s="79"/>
      <c r="B30" s="79"/>
      <c r="C30" s="79"/>
      <c r="D30" s="80"/>
    </row>
    <row r="31" spans="1:5" x14ac:dyDescent="0.15">
      <c r="A31" s="79"/>
      <c r="B31" s="79"/>
      <c r="C31" s="79"/>
      <c r="D31" s="80"/>
    </row>
    <row r="32" spans="1:5" x14ac:dyDescent="0.15">
      <c r="A32" s="79"/>
      <c r="B32" s="79"/>
      <c r="C32" s="79"/>
      <c r="D32" s="80"/>
    </row>
    <row r="33" spans="1:4" x14ac:dyDescent="0.15">
      <c r="A33" s="79"/>
      <c r="B33" s="79"/>
      <c r="C33" s="79"/>
      <c r="D33" s="80"/>
    </row>
    <row r="34" spans="1:4" x14ac:dyDescent="0.15">
      <c r="A34" s="79"/>
      <c r="B34" s="79"/>
      <c r="C34" s="79"/>
      <c r="D34" s="80"/>
    </row>
    <row r="35" spans="1:4" x14ac:dyDescent="0.15">
      <c r="A35" s="79"/>
      <c r="B35" s="79"/>
      <c r="C35" s="79"/>
      <c r="D35" s="80"/>
    </row>
    <row r="36" spans="1:4" x14ac:dyDescent="0.15">
      <c r="A36" s="79"/>
      <c r="B36" s="79"/>
      <c r="C36" s="79"/>
      <c r="D36" s="80"/>
    </row>
    <row r="37" spans="1:4" x14ac:dyDescent="0.15">
      <c r="A37" s="79"/>
      <c r="B37" s="79"/>
      <c r="C37" s="79"/>
      <c r="D37" s="80"/>
    </row>
    <row r="38" spans="1:4" x14ac:dyDescent="0.15">
      <c r="A38" s="79"/>
      <c r="B38" s="79"/>
      <c r="C38" s="79"/>
      <c r="D38" s="80"/>
    </row>
    <row r="39" spans="1:4" x14ac:dyDescent="0.15">
      <c r="A39" s="79"/>
      <c r="B39" s="79"/>
      <c r="C39" s="79"/>
      <c r="D39" s="80"/>
    </row>
    <row r="40" spans="1:4" x14ac:dyDescent="0.15">
      <c r="A40" s="79"/>
      <c r="B40" s="79"/>
      <c r="C40" s="79"/>
      <c r="D40" s="80"/>
    </row>
    <row r="41" spans="1:4" x14ac:dyDescent="0.15">
      <c r="A41" s="79"/>
      <c r="B41" s="79"/>
      <c r="C41" s="79"/>
      <c r="D41" s="80"/>
    </row>
    <row r="42" spans="1:4" x14ac:dyDescent="0.15">
      <c r="A42" s="79"/>
      <c r="B42" s="79"/>
      <c r="C42" s="79"/>
      <c r="D42" s="80"/>
    </row>
  </sheetData>
  <phoneticPr fontId="0" type="noConversion"/>
  <pageMargins left="0.75" right="0.75" top="1" bottom="1"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QUESTÕES</vt:lpstr>
      <vt:lpstr>Consumo de materiais</vt:lpstr>
      <vt:lpstr>Custo de materiais</vt:lpstr>
      <vt:lpstr>Margem LUCRO (CALC MARK UP)</vt:lpstr>
      <vt:lpstr>Resultado</vt:lpstr>
      <vt:lpstr>ANÁLISE</vt:lpstr>
      <vt:lpstr>PED</vt:lpstr>
      <vt:lpstr>QUESTÕES!Print_Area</vt:lpstr>
    </vt:vector>
  </TitlesOfParts>
  <Company>Infoco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Dadidi</dc:creator>
  <cp:lastModifiedBy>Microsoft Office User</cp:lastModifiedBy>
  <cp:lastPrinted>2003-06-22T21:40:26Z</cp:lastPrinted>
  <dcterms:created xsi:type="dcterms:W3CDTF">2001-05-29T17:43:00Z</dcterms:created>
  <dcterms:modified xsi:type="dcterms:W3CDTF">2023-04-11T15:03:50Z</dcterms:modified>
</cp:coreProperties>
</file>