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80" activeTab="1"/>
  </bookViews>
  <sheets>
    <sheet name="Custos camin" sheetId="1" r:id="rId1"/>
    <sheet name="Custos camin alunos" sheetId="2" r:id="rId2"/>
    <sheet name="ISRAEL" sheetId="3" r:id="rId3"/>
    <sheet name="israel aula 19-3" sheetId="4" r:id="rId4"/>
  </sheets>
  <definedNames/>
  <calcPr fullCalcOnLoad="1"/>
</workbook>
</file>

<file path=xl/sharedStrings.xml><?xml version="1.0" encoding="utf-8"?>
<sst xmlns="http://schemas.openxmlformats.org/spreadsheetml/2006/main" count="175" uniqueCount="96">
  <si>
    <t>A</t>
  </si>
  <si>
    <t>B</t>
  </si>
  <si>
    <t>RT</t>
  </si>
  <si>
    <t xml:space="preserve"> </t>
  </si>
  <si>
    <t>R</t>
  </si>
  <si>
    <t>C/D</t>
  </si>
  <si>
    <t>MC</t>
  </si>
  <si>
    <t>CF</t>
  </si>
  <si>
    <t>MC2</t>
  </si>
  <si>
    <t>MC1</t>
  </si>
  <si>
    <t>CF SEDE</t>
  </si>
  <si>
    <t>LUCRO</t>
  </si>
  <si>
    <t>MC2/REC</t>
  </si>
  <si>
    <t>MC2/INV</t>
  </si>
  <si>
    <t>INV</t>
  </si>
  <si>
    <t>MC2/AREA</t>
  </si>
  <si>
    <t>EMPRESA</t>
  </si>
  <si>
    <t xml:space="preserve">Caminhão </t>
  </si>
  <si>
    <t>C</t>
  </si>
  <si>
    <t>cvu/km[R$/km]</t>
  </si>
  <si>
    <t>tonelagem [t]</t>
  </si>
  <si>
    <t>Investimento [R$]</t>
  </si>
  <si>
    <t>CUSTOS FIXOS DA EMPRESA [R$/MÊS]</t>
  </si>
  <si>
    <t>MÊS m</t>
  </si>
  <si>
    <t>KM RODADOS</t>
  </si>
  <si>
    <t>Receita total[R$]</t>
  </si>
  <si>
    <t>Qual o caminhão com melhor rentabilidade?</t>
  </si>
  <si>
    <t>mct [R$/m^s]=</t>
  </si>
  <si>
    <t>cvt [R$/m^s]=</t>
  </si>
  <si>
    <t>mctu [%] =</t>
  </si>
  <si>
    <t>mcu % =</t>
  </si>
  <si>
    <t>tr =</t>
  </si>
  <si>
    <t>t.km?</t>
  </si>
  <si>
    <t>t.km</t>
  </si>
  <si>
    <t>LUCRO =</t>
  </si>
  <si>
    <t>TR =</t>
  </si>
  <si>
    <t>cf.x [R$/mês]=</t>
  </si>
  <si>
    <t>É a empresa rentável?</t>
  </si>
  <si>
    <t>cf.rateado [R$/km]=</t>
  </si>
  <si>
    <t>cut [R$/km] =</t>
  </si>
  <si>
    <t>ct.x [R$/mês] =</t>
  </si>
  <si>
    <t xml:space="preserve">lucro unitário </t>
  </si>
  <si>
    <t>lucro total =</t>
  </si>
  <si>
    <t>cf.rateado próprio[R$/km]=</t>
  </si>
  <si>
    <t>totais</t>
  </si>
  <si>
    <t>custeio por absorção</t>
  </si>
  <si>
    <t>custeio variável (DIRETO</t>
  </si>
  <si>
    <t>PNEUS</t>
  </si>
  <si>
    <t>SOM</t>
  </si>
  <si>
    <t>PEÇAS</t>
  </si>
  <si>
    <t>loja1</t>
  </si>
  <si>
    <t>loja2</t>
  </si>
  <si>
    <t>loja3</t>
  </si>
  <si>
    <t>DEP</t>
  </si>
  <si>
    <t>LT</t>
  </si>
  <si>
    <t>IR</t>
  </si>
  <si>
    <t>FCF</t>
  </si>
  <si>
    <t>tir</t>
  </si>
  <si>
    <t>lajir</t>
  </si>
  <si>
    <t>roi</t>
  </si>
  <si>
    <t>LOJA 1</t>
  </si>
  <si>
    <t>LOJA 2</t>
  </si>
  <si>
    <t>LOJA 3</t>
  </si>
  <si>
    <t>CDV</t>
  </si>
  <si>
    <t>Cfpróprio</t>
  </si>
  <si>
    <t>soma MC</t>
  </si>
  <si>
    <t xml:space="preserve"> PEÇAS</t>
  </si>
  <si>
    <t>Linha de Produtos</t>
  </si>
  <si>
    <t>RECEITAS</t>
  </si>
  <si>
    <t>CUSTOS/</t>
  </si>
  <si>
    <t>DESP</t>
  </si>
  <si>
    <t>ÍTEM</t>
  </si>
  <si>
    <t>DESPESAS FIXAS</t>
  </si>
  <si>
    <t>INVESTIMENTO</t>
  </si>
  <si>
    <t>ÁREA ÚTIL (m2)</t>
  </si>
  <si>
    <t>SEDE</t>
  </si>
  <si>
    <t>ROI</t>
  </si>
  <si>
    <t>"ROI"</t>
  </si>
  <si>
    <t>CF RATEADO</t>
  </si>
  <si>
    <t>CUSTO TOTAL</t>
  </si>
  <si>
    <t>RECEITA TOTAL</t>
  </si>
  <si>
    <t>MCT</t>
  </si>
  <si>
    <t>TRC</t>
  </si>
  <si>
    <t>EBITDA</t>
  </si>
  <si>
    <t>DEPtributária</t>
  </si>
  <si>
    <t>LUCROtrib</t>
  </si>
  <si>
    <t>LUCRO FINAL</t>
  </si>
  <si>
    <t>DEPcontábil</t>
  </si>
  <si>
    <t>LUCRO CONTÁBIL</t>
  </si>
  <si>
    <t>EBITDA - IR</t>
  </si>
  <si>
    <t>FLUXO CD CAIXA</t>
  </si>
  <si>
    <t>CONT FINANCEIRA</t>
  </si>
  <si>
    <t>ANO</t>
  </si>
  <si>
    <t>TIR</t>
  </si>
  <si>
    <t>PERPETUIDADE</t>
  </si>
  <si>
    <t>DEPT</t>
  </si>
</sst>
</file>

<file path=xl/styles.xml><?xml version="1.0" encoding="utf-8"?>
<styleSheet xmlns="http://schemas.openxmlformats.org/spreadsheetml/2006/main">
  <numFmts count="3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.0_);_(* \(#,##0.0\);_(* &quot;-&quot;??_);_(@_)"/>
    <numFmt numFmtId="179" formatCode="_(* #,##0_);_(* \(#,##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_)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[$€-2]\ #,##0.00_);[Red]\([$€-2]\ #,##0.00\)"/>
    <numFmt numFmtId="194" formatCode="0.0%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9" fontId="0" fillId="0" borderId="0" xfId="57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/>
    </xf>
    <xf numFmtId="9" fontId="1" fillId="33" borderId="0" xfId="57" applyFont="1" applyFill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9" fontId="1" fillId="0" borderId="10" xfId="57" applyFont="1" applyBorder="1" applyAlignment="1">
      <alignment/>
    </xf>
    <xf numFmtId="9" fontId="1" fillId="33" borderId="10" xfId="57" applyFont="1" applyFill="1" applyBorder="1" applyAlignment="1">
      <alignment/>
    </xf>
    <xf numFmtId="0" fontId="1" fillId="33" borderId="10" xfId="0" applyFont="1" applyFill="1" applyBorder="1" applyAlignment="1">
      <alignment/>
    </xf>
    <xf numFmtId="43" fontId="1" fillId="0" borderId="10" xfId="42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34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2" fillId="34" borderId="17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179" fontId="0" fillId="0" borderId="0" xfId="42" applyNumberFormat="1" applyFont="1" applyAlignment="1">
      <alignment/>
    </xf>
    <xf numFmtId="9" fontId="0" fillId="33" borderId="0" xfId="57" applyFont="1" applyFill="1" applyAlignment="1">
      <alignment/>
    </xf>
    <xf numFmtId="0" fontId="0" fillId="33" borderId="10" xfId="0" applyFill="1" applyBorder="1" applyAlignment="1">
      <alignment horizontal="center"/>
    </xf>
    <xf numFmtId="1" fontId="0" fillId="0" borderId="0" xfId="4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20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justify" vertical="top" wrapText="1"/>
    </xf>
    <xf numFmtId="3" fontId="0" fillId="0" borderId="22" xfId="0" applyNumberFormat="1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3" fontId="0" fillId="0" borderId="24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9" fontId="0" fillId="0" borderId="10" xfId="57" applyFont="1" applyBorder="1" applyAlignment="1">
      <alignment/>
    </xf>
    <xf numFmtId="179" fontId="0" fillId="0" borderId="10" xfId="42" applyNumberFormat="1" applyFont="1" applyBorder="1" applyAlignment="1">
      <alignment/>
    </xf>
    <xf numFmtId="179" fontId="0" fillId="0" borderId="10" xfId="0" applyNumberFormat="1" applyBorder="1" applyAlignment="1">
      <alignment/>
    </xf>
    <xf numFmtId="3" fontId="0" fillId="36" borderId="10" xfId="0" applyNumberFormat="1" applyFill="1" applyBorder="1" applyAlignment="1">
      <alignment/>
    </xf>
    <xf numFmtId="9" fontId="0" fillId="35" borderId="10" xfId="57" applyFont="1" applyFill="1" applyBorder="1" applyAlignment="1">
      <alignment/>
    </xf>
    <xf numFmtId="179" fontId="0" fillId="35" borderId="10" xfId="0" applyNumberFormat="1" applyFill="1" applyBorder="1" applyAlignment="1">
      <alignment/>
    </xf>
    <xf numFmtId="9" fontId="0" fillId="0" borderId="0" xfId="57" applyFont="1" applyBorder="1" applyAlignment="1">
      <alignment/>
    </xf>
    <xf numFmtId="179" fontId="0" fillId="0" borderId="0" xfId="42" applyNumberFormat="1" applyFont="1" applyBorder="1" applyAlignment="1">
      <alignment/>
    </xf>
    <xf numFmtId="179" fontId="0" fillId="0" borderId="0" xfId="0" applyNumberFormat="1" applyBorder="1" applyAlignment="1">
      <alignment/>
    </xf>
    <xf numFmtId="9" fontId="0" fillId="35" borderId="0" xfId="57" applyFont="1" applyFill="1" applyAlignment="1">
      <alignment/>
    </xf>
    <xf numFmtId="194" fontId="0" fillId="0" borderId="0" xfId="57" applyNumberFormat="1" applyFont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9" fontId="0" fillId="0" borderId="0" xfId="42" applyNumberFormat="1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1" sqref="A1:IV16384"/>
    </sheetView>
  </sheetViews>
  <sheetFormatPr defaultColWidth="8.8515625" defaultRowHeight="12.75"/>
  <cols>
    <col min="1" max="1" width="18.7109375" style="0" bestFit="1" customWidth="1"/>
    <col min="2" max="2" width="17.421875" style="0" customWidth="1"/>
    <col min="3" max="3" width="8.8515625" style="0" customWidth="1"/>
    <col min="4" max="6" width="11.421875" style="0" bestFit="1" customWidth="1"/>
    <col min="7" max="7" width="11.28125" style="0" bestFit="1" customWidth="1"/>
  </cols>
  <sheetData>
    <row r="2" spans="4:7" ht="12.75">
      <c r="D2" t="s">
        <v>22</v>
      </c>
      <c r="G2" s="25">
        <v>55000</v>
      </c>
    </row>
    <row r="3" spans="7:9" ht="12.75">
      <c r="G3" t="s">
        <v>34</v>
      </c>
      <c r="I3" s="2">
        <f>G19-G2</f>
        <v>4000</v>
      </c>
    </row>
    <row r="4" spans="7:9" ht="12.75">
      <c r="G4" t="s">
        <v>35</v>
      </c>
      <c r="I4" s="3">
        <f>I3*12/G7</f>
        <v>0.10666666666666667</v>
      </c>
    </row>
    <row r="5" spans="4:6" ht="12.75">
      <c r="D5" s="70" t="s">
        <v>17</v>
      </c>
      <c r="E5" s="70"/>
      <c r="F5" s="70"/>
    </row>
    <row r="6" spans="4:7" ht="12.75">
      <c r="D6" s="27" t="s">
        <v>0</v>
      </c>
      <c r="E6" s="27" t="s">
        <v>1</v>
      </c>
      <c r="F6" s="27" t="s">
        <v>18</v>
      </c>
      <c r="G6" s="1" t="s">
        <v>44</v>
      </c>
    </row>
    <row r="7" spans="2:9" ht="12.75">
      <c r="B7" t="s">
        <v>21</v>
      </c>
      <c r="D7" s="28">
        <v>80000</v>
      </c>
      <c r="E7" s="28">
        <v>120000</v>
      </c>
      <c r="F7" s="28">
        <v>250000</v>
      </c>
      <c r="G7" s="28">
        <f>SUM(D7:F7)</f>
        <v>450000</v>
      </c>
      <c r="I7" t="s">
        <v>32</v>
      </c>
    </row>
    <row r="8" spans="2:7" ht="12.75">
      <c r="B8" t="s">
        <v>19</v>
      </c>
      <c r="D8" s="28">
        <v>3</v>
      </c>
      <c r="E8" s="28">
        <v>5</v>
      </c>
      <c r="F8" s="28">
        <v>9</v>
      </c>
      <c r="G8" s="28"/>
    </row>
    <row r="9" spans="2:7" ht="12.75">
      <c r="B9" t="s">
        <v>36</v>
      </c>
      <c r="D9" s="28">
        <v>8000</v>
      </c>
      <c r="E9" s="28">
        <v>12000</v>
      </c>
      <c r="F9" s="28">
        <v>15000</v>
      </c>
      <c r="G9" s="28">
        <f>SUM(D9:F9)</f>
        <v>35000</v>
      </c>
    </row>
    <row r="10" spans="2:7" ht="12.75">
      <c r="B10" t="s">
        <v>20</v>
      </c>
      <c r="D10" s="29">
        <v>10</v>
      </c>
      <c r="E10" s="29">
        <v>15</v>
      </c>
      <c r="F10" s="29">
        <v>28</v>
      </c>
      <c r="G10" s="29"/>
    </row>
    <row r="11" spans="2:7" ht="12.75">
      <c r="B11" t="s">
        <v>24</v>
      </c>
      <c r="D11" s="28">
        <v>15000</v>
      </c>
      <c r="E11" s="28">
        <v>12000</v>
      </c>
      <c r="F11" s="28">
        <v>28000</v>
      </c>
      <c r="G11" s="28">
        <f>SUM(D11:F11)</f>
        <v>55000</v>
      </c>
    </row>
    <row r="12" spans="1:7" ht="12.75">
      <c r="A12" t="s">
        <v>23</v>
      </c>
      <c r="B12" t="s">
        <v>33</v>
      </c>
      <c r="D12" s="28">
        <f>D10*D11</f>
        <v>150000</v>
      </c>
      <c r="E12" s="28">
        <f>E10*E11</f>
        <v>180000</v>
      </c>
      <c r="F12" s="28">
        <f>F10*F11</f>
        <v>784000</v>
      </c>
      <c r="G12" s="28">
        <f>SUM(D12:F12)</f>
        <v>1114000</v>
      </c>
    </row>
    <row r="13" spans="2:7" ht="12.75">
      <c r="B13" t="s">
        <v>25</v>
      </c>
      <c r="D13" s="28">
        <v>67000</v>
      </c>
      <c r="E13" s="28">
        <v>84000</v>
      </c>
      <c r="F13" s="28">
        <v>300000</v>
      </c>
      <c r="G13" s="28">
        <f>SUM(D13:F13)</f>
        <v>451000</v>
      </c>
    </row>
    <row r="15" ht="12.75">
      <c r="B15" t="s">
        <v>26</v>
      </c>
    </row>
    <row r="16" ht="13.5" thickBot="1">
      <c r="B16" t="s">
        <v>37</v>
      </c>
    </row>
    <row r="17" spans="1:7" ht="12.75">
      <c r="A17" s="66" t="s">
        <v>46</v>
      </c>
      <c r="B17" t="s">
        <v>28</v>
      </c>
      <c r="D17" s="25">
        <f>D8*D11</f>
        <v>45000</v>
      </c>
      <c r="E17" s="25">
        <f>E8*E11</f>
        <v>60000</v>
      </c>
      <c r="F17" s="25">
        <f>F8*F11</f>
        <v>252000</v>
      </c>
      <c r="G17" s="25">
        <f>SUM(D17:F17)</f>
        <v>357000</v>
      </c>
    </row>
    <row r="18" spans="1:7" ht="12.75">
      <c r="A18" s="67"/>
      <c r="B18" t="s">
        <v>40</v>
      </c>
      <c r="D18" s="2">
        <f>D17+D9</f>
        <v>53000</v>
      </c>
      <c r="E18" s="2">
        <f>E17+E9</f>
        <v>72000</v>
      </c>
      <c r="F18" s="2">
        <f>F17+F9</f>
        <v>267000</v>
      </c>
      <c r="G18" s="25">
        <f>SUM(D18:F18)</f>
        <v>392000</v>
      </c>
    </row>
    <row r="19" spans="1:7" ht="12.75">
      <c r="A19" s="67"/>
      <c r="B19" t="s">
        <v>27</v>
      </c>
      <c r="D19" s="25">
        <f>D13-D18</f>
        <v>14000</v>
      </c>
      <c r="E19" s="25">
        <f>E13-E18</f>
        <v>12000</v>
      </c>
      <c r="F19" s="25">
        <f>F13-F18</f>
        <v>33000</v>
      </c>
      <c r="G19" s="25">
        <f>SUM(D19:F19)</f>
        <v>59000</v>
      </c>
    </row>
    <row r="20" spans="1:6" ht="12.75">
      <c r="A20" s="67"/>
      <c r="B20" t="s">
        <v>29</v>
      </c>
      <c r="D20" s="3">
        <f>D19/$G$19</f>
        <v>0.23728813559322035</v>
      </c>
      <c r="E20" s="3">
        <f>E19/$G$19</f>
        <v>0.2033898305084746</v>
      </c>
      <c r="F20" s="26">
        <f>F19/$G$19</f>
        <v>0.559322033898305</v>
      </c>
    </row>
    <row r="21" spans="1:6" ht="13.5" thickBot="1">
      <c r="A21" s="68"/>
      <c r="B21" t="s">
        <v>30</v>
      </c>
      <c r="D21" s="26">
        <f>D19/D13</f>
        <v>0.208955223880597</v>
      </c>
      <c r="E21" s="3">
        <f>E19/E13</f>
        <v>0.14285714285714285</v>
      </c>
      <c r="F21" s="3">
        <f>F19/F13</f>
        <v>0.11</v>
      </c>
    </row>
    <row r="22" spans="2:6" ht="12.75">
      <c r="B22" t="s">
        <v>31</v>
      </c>
      <c r="D22" s="26">
        <f>(D19/D7)*12</f>
        <v>2.0999999999999996</v>
      </c>
      <c r="E22" s="3">
        <f>(E19/E7)*12</f>
        <v>1.2000000000000002</v>
      </c>
      <c r="F22" s="3">
        <f>(F19/F7)*12</f>
        <v>1.584</v>
      </c>
    </row>
    <row r="23" ht="13.5" thickBot="1">
      <c r="G23" s="2"/>
    </row>
    <row r="24" spans="1:6" ht="12.75">
      <c r="A24" s="66" t="s">
        <v>45</v>
      </c>
      <c r="B24" t="s">
        <v>43</v>
      </c>
      <c r="D24" s="23">
        <f>D9/D11</f>
        <v>0.5333333333333333</v>
      </c>
      <c r="E24" s="23">
        <f>E9/E11</f>
        <v>1</v>
      </c>
      <c r="F24" s="23">
        <f>F9/F11</f>
        <v>0.5357142857142857</v>
      </c>
    </row>
    <row r="25" spans="1:6" ht="12.75">
      <c r="A25" s="67"/>
      <c r="B25" t="s">
        <v>38</v>
      </c>
      <c r="D25" s="69">
        <f>G2/G11</f>
        <v>1</v>
      </c>
      <c r="E25" s="69"/>
      <c r="F25" s="69"/>
    </row>
    <row r="26" spans="1:6" ht="12.75">
      <c r="A26" s="67"/>
      <c r="B26" t="s">
        <v>39</v>
      </c>
      <c r="D26" s="24">
        <f>D24+D25+D8</f>
        <v>4.533333333333333</v>
      </c>
      <c r="E26" s="24">
        <f>E24+D25+E8</f>
        <v>7</v>
      </c>
      <c r="F26" s="24">
        <f>F24+F8+D25</f>
        <v>10.535714285714286</v>
      </c>
    </row>
    <row r="27" spans="1:6" ht="12.75">
      <c r="A27" s="67"/>
      <c r="B27" t="s">
        <v>40</v>
      </c>
      <c r="D27" s="25">
        <f>D26*D11</f>
        <v>68000</v>
      </c>
      <c r="E27" s="25">
        <f>E26*E11</f>
        <v>84000</v>
      </c>
      <c r="F27" s="25">
        <f>F26*F11</f>
        <v>295000</v>
      </c>
    </row>
    <row r="28" spans="1:2" ht="12.75">
      <c r="A28" s="67"/>
      <c r="B28" t="s">
        <v>41</v>
      </c>
    </row>
    <row r="29" spans="1:7" ht="12.75">
      <c r="A29" s="67"/>
      <c r="B29" t="s">
        <v>42</v>
      </c>
      <c r="D29" s="2">
        <f>D13-D27</f>
        <v>-1000</v>
      </c>
      <c r="E29" s="2">
        <f>E13-E27</f>
        <v>0</v>
      </c>
      <c r="F29" s="2">
        <f>F13-F27</f>
        <v>5000</v>
      </c>
      <c r="G29" s="25">
        <f>SUM(D29:F29)</f>
        <v>4000</v>
      </c>
    </row>
    <row r="30" spans="1:6" ht="13.5" thickBot="1">
      <c r="A30" s="68"/>
      <c r="D30" s="3">
        <f>D29/D13</f>
        <v>-0.014925373134328358</v>
      </c>
      <c r="E30" s="3">
        <f>E29/E13</f>
        <v>0</v>
      </c>
      <c r="F30" s="26">
        <f>F29/F13</f>
        <v>0.016666666666666666</v>
      </c>
    </row>
  </sheetData>
  <sheetProtection/>
  <mergeCells count="4">
    <mergeCell ref="A17:A21"/>
    <mergeCell ref="D25:F25"/>
    <mergeCell ref="A24:A30"/>
    <mergeCell ref="D5:F5"/>
  </mergeCells>
  <printOptions/>
  <pageMargins left="0.75" right="0.75" top="1" bottom="1" header="0.492125985" footer="0.49212598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PageLayoutView="0" workbookViewId="0" topLeftCell="A1">
      <selection activeCell="E22" sqref="E22"/>
    </sheetView>
  </sheetViews>
  <sheetFormatPr defaultColWidth="8.8515625" defaultRowHeight="12.75"/>
  <cols>
    <col min="1" max="1" width="18.7109375" style="0" bestFit="1" customWidth="1"/>
    <col min="2" max="2" width="17.421875" style="0" customWidth="1"/>
    <col min="3" max="3" width="8.8515625" style="0" customWidth="1"/>
    <col min="4" max="6" width="11.421875" style="0" bestFit="1" customWidth="1"/>
    <col min="7" max="7" width="11.28125" style="0" bestFit="1" customWidth="1"/>
  </cols>
  <sheetData>
    <row r="2" spans="4:7" ht="12.75">
      <c r="D2" t="s">
        <v>22</v>
      </c>
      <c r="G2" s="25">
        <v>55000</v>
      </c>
    </row>
    <row r="3" spans="7:9" ht="12.75">
      <c r="G3" t="s">
        <v>34</v>
      </c>
      <c r="I3" s="2">
        <f>G19-G2</f>
        <v>-55000</v>
      </c>
    </row>
    <row r="4" spans="7:9" ht="12.75">
      <c r="G4" t="s">
        <v>35</v>
      </c>
      <c r="I4" s="3">
        <f>I3*12/G7</f>
        <v>-1.4666666666666666</v>
      </c>
    </row>
    <row r="5" spans="4:6" ht="12.75">
      <c r="D5" s="70" t="s">
        <v>17</v>
      </c>
      <c r="E5" s="70"/>
      <c r="F5" s="70"/>
    </row>
    <row r="6" spans="4:7" ht="12.75">
      <c r="D6" s="27" t="s">
        <v>0</v>
      </c>
      <c r="E6" s="27" t="s">
        <v>1</v>
      </c>
      <c r="F6" s="27" t="s">
        <v>18</v>
      </c>
      <c r="G6" s="1" t="s">
        <v>44</v>
      </c>
    </row>
    <row r="7" spans="2:9" ht="12.75">
      <c r="B7" t="s">
        <v>21</v>
      </c>
      <c r="D7" s="28">
        <v>80000</v>
      </c>
      <c r="E7" s="28">
        <v>120000</v>
      </c>
      <c r="F7" s="28">
        <v>250000</v>
      </c>
      <c r="G7" s="28">
        <f>SUM(D7:F7)</f>
        <v>450000</v>
      </c>
      <c r="I7" t="s">
        <v>32</v>
      </c>
    </row>
    <row r="8" spans="2:7" ht="12.75">
      <c r="B8" t="s">
        <v>19</v>
      </c>
      <c r="D8" s="28">
        <v>3</v>
      </c>
      <c r="E8" s="28">
        <v>5</v>
      </c>
      <c r="F8" s="28">
        <v>9</v>
      </c>
      <c r="G8" s="28"/>
    </row>
    <row r="9" spans="2:7" ht="12.75">
      <c r="B9" t="s">
        <v>36</v>
      </c>
      <c r="D9" s="28">
        <v>8000</v>
      </c>
      <c r="E9" s="28">
        <v>12000</v>
      </c>
      <c r="F9" s="28">
        <v>15000</v>
      </c>
      <c r="G9" s="28">
        <f>SUM(D9:F9)</f>
        <v>35000</v>
      </c>
    </row>
    <row r="10" spans="2:7" ht="12.75">
      <c r="B10" t="s">
        <v>20</v>
      </c>
      <c r="D10" s="29">
        <v>10</v>
      </c>
      <c r="E10" s="29">
        <v>15</v>
      </c>
      <c r="F10" s="29">
        <v>28</v>
      </c>
      <c r="G10" s="29"/>
    </row>
    <row r="11" spans="2:7" ht="12.75">
      <c r="B11" t="s">
        <v>24</v>
      </c>
      <c r="D11" s="28">
        <v>15000</v>
      </c>
      <c r="E11" s="28">
        <v>12000</v>
      </c>
      <c r="F11" s="28">
        <v>28000</v>
      </c>
      <c r="G11" s="28">
        <f>SUM(D11:F11)</f>
        <v>55000</v>
      </c>
    </row>
    <row r="12" spans="1:7" ht="12.75">
      <c r="A12" t="s">
        <v>23</v>
      </c>
      <c r="B12" t="s">
        <v>33</v>
      </c>
      <c r="D12" s="28">
        <f>D10*D11</f>
        <v>150000</v>
      </c>
      <c r="E12" s="28">
        <f>E10*E11</f>
        <v>180000</v>
      </c>
      <c r="F12" s="28">
        <f>F10*F11</f>
        <v>784000</v>
      </c>
      <c r="G12" s="28">
        <f>SUM(D12:F12)</f>
        <v>1114000</v>
      </c>
    </row>
    <row r="13" spans="2:7" ht="12.75">
      <c r="B13" t="s">
        <v>25</v>
      </c>
      <c r="D13" s="28">
        <v>67000</v>
      </c>
      <c r="E13" s="28">
        <v>84000</v>
      </c>
      <c r="F13" s="28">
        <v>300000</v>
      </c>
      <c r="G13" s="28">
        <f>SUM(D13:F13)</f>
        <v>451000</v>
      </c>
    </row>
    <row r="15" ht="12.75">
      <c r="B15" t="s">
        <v>26</v>
      </c>
    </row>
    <row r="16" ht="13.5" thickBot="1">
      <c r="B16" t="s">
        <v>37</v>
      </c>
    </row>
    <row r="17" spans="1:7" ht="12.75">
      <c r="A17" s="66" t="s">
        <v>46</v>
      </c>
      <c r="B17" t="s">
        <v>28</v>
      </c>
      <c r="D17" s="25"/>
      <c r="E17" s="25"/>
      <c r="F17" s="25"/>
      <c r="G17" s="25"/>
    </row>
    <row r="18" spans="1:7" ht="12.75">
      <c r="A18" s="67"/>
      <c r="B18" t="s">
        <v>40</v>
      </c>
      <c r="D18" s="2"/>
      <c r="E18" s="2"/>
      <c r="F18" s="2"/>
      <c r="G18" s="25"/>
    </row>
    <row r="19" spans="1:7" ht="12.75">
      <c r="A19" s="67"/>
      <c r="B19" t="s">
        <v>27</v>
      </c>
      <c r="D19" s="25"/>
      <c r="E19" s="25"/>
      <c r="F19" s="25"/>
      <c r="G19" s="25"/>
    </row>
    <row r="20" spans="1:6" ht="12.75">
      <c r="A20" s="67"/>
      <c r="B20" t="s">
        <v>29</v>
      </c>
      <c r="D20" s="3"/>
      <c r="E20" s="3"/>
      <c r="F20" s="26"/>
    </row>
    <row r="21" spans="1:6" ht="13.5" thickBot="1">
      <c r="A21" s="68"/>
      <c r="B21" t="s">
        <v>30</v>
      </c>
      <c r="D21" s="26"/>
      <c r="E21" s="3"/>
      <c r="F21" s="3"/>
    </row>
    <row r="22" spans="2:6" ht="12.75">
      <c r="B22" t="s">
        <v>31</v>
      </c>
      <c r="D22" s="26"/>
      <c r="E22" s="3"/>
      <c r="F22" s="3"/>
    </row>
    <row r="23" ht="13.5" thickBot="1">
      <c r="G23" s="2"/>
    </row>
    <row r="24" spans="1:6" ht="12.75">
      <c r="A24" s="66" t="s">
        <v>45</v>
      </c>
      <c r="B24" t="s">
        <v>43</v>
      </c>
      <c r="D24" s="23"/>
      <c r="E24" s="23"/>
      <c r="F24" s="23"/>
    </row>
    <row r="25" spans="1:6" ht="12.75">
      <c r="A25" s="67"/>
      <c r="B25" t="s">
        <v>38</v>
      </c>
      <c r="D25" s="69"/>
      <c r="E25" s="69"/>
      <c r="F25" s="69"/>
    </row>
    <row r="26" spans="1:6" ht="12.75">
      <c r="A26" s="67"/>
      <c r="B26" t="s">
        <v>39</v>
      </c>
      <c r="D26" s="24"/>
      <c r="E26" s="24"/>
      <c r="F26" s="24"/>
    </row>
    <row r="27" spans="1:6" ht="12.75">
      <c r="A27" s="67"/>
      <c r="B27" t="s">
        <v>40</v>
      </c>
      <c r="D27" s="25"/>
      <c r="E27" s="25"/>
      <c r="F27" s="25"/>
    </row>
    <row r="28" spans="1:2" ht="12.75">
      <c r="A28" s="67"/>
      <c r="B28" t="s">
        <v>41</v>
      </c>
    </row>
    <row r="29" spans="1:7" ht="12.75">
      <c r="A29" s="67"/>
      <c r="B29" t="s">
        <v>42</v>
      </c>
      <c r="D29" s="2"/>
      <c r="E29" s="2"/>
      <c r="F29" s="2"/>
      <c r="G29" s="25"/>
    </row>
    <row r="30" spans="1:6" ht="13.5" thickBot="1">
      <c r="A30" s="68"/>
      <c r="D30" s="3"/>
      <c r="E30" s="3"/>
      <c r="F30" s="26"/>
    </row>
  </sheetData>
  <sheetProtection/>
  <mergeCells count="4">
    <mergeCell ref="D5:F5"/>
    <mergeCell ref="A17:A21"/>
    <mergeCell ref="A24:A30"/>
    <mergeCell ref="D25:F25"/>
  </mergeCell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B5:S28"/>
  <sheetViews>
    <sheetView zoomScale="150" zoomScaleNormal="150" zoomScalePageLayoutView="0" workbookViewId="0" topLeftCell="I1">
      <selection activeCell="I13" sqref="I13"/>
    </sheetView>
  </sheetViews>
  <sheetFormatPr defaultColWidth="8.8515625" defaultRowHeight="12.75"/>
  <cols>
    <col min="1" max="1" width="8.8515625" style="0" customWidth="1"/>
    <col min="2" max="2" width="10.421875" style="0" bestFit="1" customWidth="1"/>
    <col min="3" max="3" width="8.8515625" style="0" customWidth="1"/>
    <col min="4" max="4" width="6.28125" style="0" bestFit="1" customWidth="1"/>
    <col min="5" max="5" width="5.8515625" style="0" customWidth="1"/>
    <col min="6" max="6" width="7.00390625" style="0" bestFit="1" customWidth="1"/>
    <col min="7" max="7" width="5.140625" style="0" bestFit="1" customWidth="1"/>
    <col min="8" max="8" width="5.7109375" style="0" bestFit="1" customWidth="1"/>
    <col min="9" max="9" width="8.00390625" style="0" bestFit="1" customWidth="1"/>
    <col min="10" max="11" width="9.28125" style="0" bestFit="1" customWidth="1"/>
  </cols>
  <sheetData>
    <row r="5" spans="2:11" ht="12.75">
      <c r="B5" s="4" t="s">
        <v>14</v>
      </c>
      <c r="C5" s="4"/>
      <c r="D5" s="4">
        <v>3</v>
      </c>
      <c r="E5" s="4"/>
      <c r="F5" s="4">
        <v>5.5</v>
      </c>
      <c r="G5" s="4"/>
      <c r="H5" s="4">
        <v>4</v>
      </c>
      <c r="I5" s="4"/>
      <c r="J5" s="4">
        <v>3</v>
      </c>
      <c r="K5">
        <f>J5+H5+F5+D5</f>
        <v>15.5</v>
      </c>
    </row>
    <row r="6" spans="2:10" ht="13.5" thickBot="1">
      <c r="B6" s="4"/>
      <c r="C6" s="4"/>
      <c r="D6" s="4">
        <v>100</v>
      </c>
      <c r="E6" s="4"/>
      <c r="F6" s="4">
        <v>120</v>
      </c>
      <c r="G6" s="4" t="s">
        <v>3</v>
      </c>
      <c r="H6" s="4">
        <v>80</v>
      </c>
      <c r="I6" s="4"/>
      <c r="J6" s="4"/>
    </row>
    <row r="7" spans="2:10" ht="18.75" thickBot="1">
      <c r="B7" s="17"/>
      <c r="C7" s="14"/>
      <c r="D7" s="71" t="s">
        <v>50</v>
      </c>
      <c r="E7" s="72"/>
      <c r="F7" s="72" t="s">
        <v>51</v>
      </c>
      <c r="G7" s="72"/>
      <c r="H7" s="72" t="s">
        <v>52</v>
      </c>
      <c r="I7" s="73"/>
      <c r="J7" s="4"/>
    </row>
    <row r="8" spans="2:17" ht="12.75">
      <c r="B8" s="18"/>
      <c r="C8" s="22" t="s">
        <v>4</v>
      </c>
      <c r="D8" s="15">
        <v>30</v>
      </c>
      <c r="E8" s="15" t="s">
        <v>3</v>
      </c>
      <c r="F8" s="15">
        <v>15</v>
      </c>
      <c r="G8" s="15"/>
      <c r="H8" s="15">
        <v>20</v>
      </c>
      <c r="I8" s="15"/>
      <c r="J8" s="7">
        <f>D8+F8+H8</f>
        <v>65</v>
      </c>
      <c r="P8">
        <v>5</v>
      </c>
      <c r="Q8">
        <v>0.25</v>
      </c>
    </row>
    <row r="9" spans="2:19" ht="18">
      <c r="B9" s="19" t="s">
        <v>47</v>
      </c>
      <c r="C9" s="22" t="s">
        <v>5</v>
      </c>
      <c r="D9" s="8">
        <v>24</v>
      </c>
      <c r="E9" s="8" t="s">
        <v>3</v>
      </c>
      <c r="F9" s="8">
        <v>12</v>
      </c>
      <c r="G9" s="8"/>
      <c r="H9" s="8">
        <v>17</v>
      </c>
      <c r="I9" s="8"/>
      <c r="J9" s="4"/>
      <c r="P9" s="1" t="s">
        <v>53</v>
      </c>
      <c r="Q9" s="1" t="s">
        <v>54</v>
      </c>
      <c r="R9" s="1" t="s">
        <v>55</v>
      </c>
      <c r="S9" s="1" t="s">
        <v>56</v>
      </c>
    </row>
    <row r="10" spans="2:19" ht="12.75">
      <c r="B10" s="20"/>
      <c r="C10" s="22" t="s">
        <v>6</v>
      </c>
      <c r="D10" s="8">
        <f>D8-D9</f>
        <v>6</v>
      </c>
      <c r="E10" s="10">
        <f>D10/D8</f>
        <v>0.2</v>
      </c>
      <c r="F10" s="8">
        <f>F8-F9</f>
        <v>3</v>
      </c>
      <c r="G10" s="10">
        <f>F10/F8</f>
        <v>0.2</v>
      </c>
      <c r="H10" s="8">
        <f>H8-H9</f>
        <v>3</v>
      </c>
      <c r="I10" s="10">
        <f>H10/H8</f>
        <v>0.15</v>
      </c>
      <c r="J10" s="7">
        <f>D10+F10+H10</f>
        <v>12</v>
      </c>
      <c r="K10" s="3">
        <f>J10/J8</f>
        <v>0.18461538461538463</v>
      </c>
      <c r="N10">
        <v>0</v>
      </c>
      <c r="O10">
        <v>-15.5</v>
      </c>
      <c r="S10">
        <f>O10-R10</f>
        <v>-15.5</v>
      </c>
    </row>
    <row r="11" spans="2:19" ht="12.75">
      <c r="B11" s="20"/>
      <c r="C11" s="16"/>
      <c r="D11" s="8"/>
      <c r="E11" s="8"/>
      <c r="F11" s="8"/>
      <c r="G11" s="8"/>
      <c r="H11" s="8"/>
      <c r="I11" s="8"/>
      <c r="J11" s="4"/>
      <c r="N11">
        <v>1</v>
      </c>
      <c r="O11">
        <v>4.3</v>
      </c>
      <c r="P11">
        <f>$O$10/5</f>
        <v>-3.1</v>
      </c>
      <c r="Q11">
        <f>O11+P11</f>
        <v>1.1999999999999997</v>
      </c>
      <c r="R11">
        <f>Q11*$Q$8</f>
        <v>0.29999999999999993</v>
      </c>
      <c r="S11" s="23">
        <f aca="true" t="shared" si="0" ref="S11:S18">O11-R11</f>
        <v>4</v>
      </c>
    </row>
    <row r="12" spans="2:19" ht="12.75">
      <c r="B12" s="20"/>
      <c r="C12" s="22" t="s">
        <v>4</v>
      </c>
      <c r="D12" s="8">
        <v>10</v>
      </c>
      <c r="E12" s="8"/>
      <c r="F12" s="8">
        <v>15</v>
      </c>
      <c r="G12" s="8"/>
      <c r="H12" s="8">
        <v>8</v>
      </c>
      <c r="I12" s="8"/>
      <c r="J12" s="7">
        <f>D12+F12+H12</f>
        <v>33</v>
      </c>
      <c r="N12">
        <v>2</v>
      </c>
      <c r="O12">
        <v>4.3</v>
      </c>
      <c r="P12">
        <f>$O$10/5</f>
        <v>-3.1</v>
      </c>
      <c r="Q12">
        <f aca="true" t="shared" si="1" ref="Q12:Q18">O12+P12</f>
        <v>1.1999999999999997</v>
      </c>
      <c r="R12">
        <f aca="true" t="shared" si="2" ref="R12:R18">Q12*$Q$8</f>
        <v>0.29999999999999993</v>
      </c>
      <c r="S12" s="23">
        <f t="shared" si="0"/>
        <v>4</v>
      </c>
    </row>
    <row r="13" spans="2:19" ht="18">
      <c r="B13" s="19" t="s">
        <v>48</v>
      </c>
      <c r="C13" s="22" t="s">
        <v>5</v>
      </c>
      <c r="D13" s="8">
        <v>7</v>
      </c>
      <c r="E13" s="8"/>
      <c r="F13" s="8">
        <v>8.8</v>
      </c>
      <c r="G13" s="8"/>
      <c r="H13" s="8">
        <v>5.5</v>
      </c>
      <c r="I13" s="8"/>
      <c r="J13" s="4"/>
      <c r="N13">
        <v>3</v>
      </c>
      <c r="O13">
        <v>4.3</v>
      </c>
      <c r="P13">
        <f>$O$10/5</f>
        <v>-3.1</v>
      </c>
      <c r="Q13">
        <f t="shared" si="1"/>
        <v>1.1999999999999997</v>
      </c>
      <c r="R13">
        <f t="shared" si="2"/>
        <v>0.29999999999999993</v>
      </c>
      <c r="S13" s="23">
        <f t="shared" si="0"/>
        <v>4</v>
      </c>
    </row>
    <row r="14" spans="2:19" ht="12.75">
      <c r="B14" s="20"/>
      <c r="C14" s="22" t="s">
        <v>6</v>
      </c>
      <c r="D14" s="8">
        <f>D12-D13</f>
        <v>3</v>
      </c>
      <c r="E14" s="10">
        <f>D14/D12</f>
        <v>0.3</v>
      </c>
      <c r="F14" s="8">
        <f>F12-F13</f>
        <v>6.199999999999999</v>
      </c>
      <c r="G14" s="11">
        <f>F14/F12</f>
        <v>0.4133333333333333</v>
      </c>
      <c r="H14" s="8">
        <f>H12-H13</f>
        <v>2.5</v>
      </c>
      <c r="I14" s="10">
        <f>H14/H12</f>
        <v>0.3125</v>
      </c>
      <c r="J14" s="4">
        <f>D14+F14+H14</f>
        <v>11.7</v>
      </c>
      <c r="K14" s="3">
        <f>J14/J12</f>
        <v>0.3545454545454545</v>
      </c>
      <c r="N14">
        <v>4</v>
      </c>
      <c r="O14">
        <v>4.3</v>
      </c>
      <c r="P14">
        <f>$O$10/5</f>
        <v>-3.1</v>
      </c>
      <c r="Q14">
        <f t="shared" si="1"/>
        <v>1.1999999999999997</v>
      </c>
      <c r="R14">
        <f t="shared" si="2"/>
        <v>0.29999999999999993</v>
      </c>
      <c r="S14" s="23">
        <f t="shared" si="0"/>
        <v>4</v>
      </c>
    </row>
    <row r="15" spans="2:19" ht="12.75">
      <c r="B15" s="20"/>
      <c r="C15" s="16"/>
      <c r="D15" s="8"/>
      <c r="E15" s="8"/>
      <c r="F15" s="8"/>
      <c r="G15" s="8"/>
      <c r="H15" s="8"/>
      <c r="I15" s="8"/>
      <c r="J15" s="4"/>
      <c r="N15">
        <v>5</v>
      </c>
      <c r="O15">
        <v>4.3</v>
      </c>
      <c r="P15">
        <f>$O$10/5</f>
        <v>-3.1</v>
      </c>
      <c r="Q15">
        <f t="shared" si="1"/>
        <v>1.1999999999999997</v>
      </c>
      <c r="R15">
        <f t="shared" si="2"/>
        <v>0.29999999999999993</v>
      </c>
      <c r="S15" s="23">
        <f t="shared" si="0"/>
        <v>4</v>
      </c>
    </row>
    <row r="16" spans="2:19" ht="12.75">
      <c r="B16" s="20"/>
      <c r="C16" s="22" t="s">
        <v>4</v>
      </c>
      <c r="D16" s="8">
        <v>8.5</v>
      </c>
      <c r="E16" s="8"/>
      <c r="F16" s="8">
        <v>6</v>
      </c>
      <c r="G16" s="8"/>
      <c r="H16" s="8">
        <v>4</v>
      </c>
      <c r="I16" s="8"/>
      <c r="J16" s="4">
        <f>D16+F16+H16</f>
        <v>18.5</v>
      </c>
      <c r="K16" s="3" t="s">
        <v>3</v>
      </c>
      <c r="N16">
        <v>6</v>
      </c>
      <c r="O16">
        <v>4.3</v>
      </c>
      <c r="Q16">
        <f t="shared" si="1"/>
        <v>4.3</v>
      </c>
      <c r="R16">
        <f t="shared" si="2"/>
        <v>1.075</v>
      </c>
      <c r="S16" s="23">
        <f t="shared" si="0"/>
        <v>3.2249999999999996</v>
      </c>
    </row>
    <row r="17" spans="2:19" ht="18.75" thickBot="1">
      <c r="B17" s="21" t="s">
        <v>49</v>
      </c>
      <c r="C17" s="22" t="s">
        <v>5</v>
      </c>
      <c r="D17" s="8">
        <v>5.5</v>
      </c>
      <c r="E17" s="8"/>
      <c r="F17" s="8">
        <v>4.5</v>
      </c>
      <c r="G17" s="8"/>
      <c r="H17" s="8">
        <v>3.2</v>
      </c>
      <c r="I17" s="8"/>
      <c r="J17" s="4"/>
      <c r="N17">
        <v>7</v>
      </c>
      <c r="O17">
        <v>4.3</v>
      </c>
      <c r="Q17">
        <f t="shared" si="1"/>
        <v>4.3</v>
      </c>
      <c r="R17">
        <f t="shared" si="2"/>
        <v>1.075</v>
      </c>
      <c r="S17" s="23">
        <f t="shared" si="0"/>
        <v>3.2249999999999996</v>
      </c>
    </row>
    <row r="18" spans="2:19" ht="12.75">
      <c r="B18" s="15"/>
      <c r="C18" s="9" t="s">
        <v>6</v>
      </c>
      <c r="D18" s="8">
        <f>D16-D17</f>
        <v>3</v>
      </c>
      <c r="E18" s="10">
        <f>D18/D16</f>
        <v>0.35294117647058826</v>
      </c>
      <c r="F18" s="8">
        <f>F16-F17</f>
        <v>1.5</v>
      </c>
      <c r="G18" s="10">
        <f>F18/F16</f>
        <v>0.25</v>
      </c>
      <c r="H18" s="8">
        <f>H16-H17</f>
        <v>0.7999999999999998</v>
      </c>
      <c r="I18" s="10">
        <f>H18/H16</f>
        <v>0.19999999999999996</v>
      </c>
      <c r="J18" s="4">
        <f>D18+F18+H18</f>
        <v>5.3</v>
      </c>
      <c r="K18" s="5">
        <f>J18/J16</f>
        <v>0.2864864864864865</v>
      </c>
      <c r="N18">
        <v>8</v>
      </c>
      <c r="O18">
        <v>4.3</v>
      </c>
      <c r="Q18">
        <f t="shared" si="1"/>
        <v>4.3</v>
      </c>
      <c r="R18">
        <f t="shared" si="2"/>
        <v>1.075</v>
      </c>
      <c r="S18" s="23">
        <f t="shared" si="0"/>
        <v>3.2249999999999996</v>
      </c>
    </row>
    <row r="19" spans="2:19" ht="12.75">
      <c r="B19" s="8"/>
      <c r="C19" s="8"/>
      <c r="D19" s="8"/>
      <c r="E19" s="8"/>
      <c r="F19" s="8"/>
      <c r="G19" s="8"/>
      <c r="H19" s="8"/>
      <c r="I19" s="8"/>
      <c r="J19" s="4"/>
      <c r="M19" t="s">
        <v>57</v>
      </c>
      <c r="N19" s="30">
        <f>IRR(O10:O18)</f>
        <v>0.221413174076438</v>
      </c>
      <c r="S19" s="30">
        <f>IRR(S10:S18)</f>
        <v>0.18160059266603734</v>
      </c>
    </row>
    <row r="20" spans="2:10" ht="12.75">
      <c r="B20" s="9" t="s">
        <v>9</v>
      </c>
      <c r="C20" s="8"/>
      <c r="D20" s="8">
        <f>D10+D14+D18</f>
        <v>12</v>
      </c>
      <c r="E20" s="8"/>
      <c r="F20" s="8">
        <f>F10+F14+F18</f>
        <v>10.7</v>
      </c>
      <c r="G20" s="8"/>
      <c r="H20" s="8">
        <f>H10+H14+H18</f>
        <v>6.3</v>
      </c>
      <c r="I20" s="8"/>
      <c r="J20" s="4">
        <f>D20+F20+H20</f>
        <v>29</v>
      </c>
    </row>
    <row r="21" spans="2:10" ht="12.75">
      <c r="B21" s="9" t="s">
        <v>7</v>
      </c>
      <c r="C21" s="8"/>
      <c r="D21" s="8">
        <v>8.5</v>
      </c>
      <c r="E21" s="8"/>
      <c r="F21" s="8">
        <v>5.2</v>
      </c>
      <c r="G21" s="8"/>
      <c r="H21" s="8">
        <v>7</v>
      </c>
      <c r="I21" s="8"/>
      <c r="J21" s="4">
        <f>D21+F21+H21</f>
        <v>20.7</v>
      </c>
    </row>
    <row r="22" spans="2:11" ht="12.75">
      <c r="B22" s="9" t="s">
        <v>8</v>
      </c>
      <c r="C22" s="8"/>
      <c r="D22" s="8">
        <f>D20-D21</f>
        <v>3.5</v>
      </c>
      <c r="E22" s="10">
        <f>D22/D20</f>
        <v>0.2916666666666667</v>
      </c>
      <c r="F22" s="12">
        <f>F20-F21</f>
        <v>5.499999999999999</v>
      </c>
      <c r="G22" s="10">
        <f>F22/F20</f>
        <v>0.514018691588785</v>
      </c>
      <c r="H22" s="8">
        <f>H20-H21</f>
        <v>-0.7000000000000002</v>
      </c>
      <c r="I22" s="10">
        <f>H22/H20</f>
        <v>-0.11111111111111115</v>
      </c>
      <c r="J22" s="4">
        <f>D22+F22+H22</f>
        <v>8.3</v>
      </c>
      <c r="K22" s="3" t="s">
        <v>3</v>
      </c>
    </row>
    <row r="23" spans="2:10" ht="12.75">
      <c r="B23" s="9" t="s">
        <v>10</v>
      </c>
      <c r="C23" s="8"/>
      <c r="D23" s="8"/>
      <c r="E23" s="8"/>
      <c r="F23" s="8"/>
      <c r="G23" s="8"/>
      <c r="H23" s="8"/>
      <c r="I23" s="8"/>
      <c r="J23" s="4">
        <v>4</v>
      </c>
    </row>
    <row r="24" spans="2:11" ht="12.75">
      <c r="B24" s="8"/>
      <c r="C24" s="8"/>
      <c r="D24" s="8"/>
      <c r="E24" s="8"/>
      <c r="F24" s="8"/>
      <c r="G24" s="8"/>
      <c r="H24" s="8"/>
      <c r="I24" s="8" t="s">
        <v>11</v>
      </c>
      <c r="J24" s="4">
        <f>J22-J23</f>
        <v>4.300000000000001</v>
      </c>
      <c r="K24" t="s">
        <v>58</v>
      </c>
    </row>
    <row r="25" spans="2:12" ht="12.75">
      <c r="B25" s="9" t="s">
        <v>2</v>
      </c>
      <c r="C25" s="8"/>
      <c r="D25" s="8">
        <f>D8+D12+D16</f>
        <v>48.5</v>
      </c>
      <c r="E25" s="8"/>
      <c r="F25" s="8">
        <f>F8+F12+F16</f>
        <v>36</v>
      </c>
      <c r="G25" s="8"/>
      <c r="H25" s="8">
        <f>H8+H12+H16</f>
        <v>32</v>
      </c>
      <c r="I25" s="8">
        <f>D25+F25+H25</f>
        <v>116.5</v>
      </c>
      <c r="J25" s="5">
        <f>J24/I25</f>
        <v>0.0369098712446352</v>
      </c>
      <c r="L25">
        <f>J24/K5</f>
        <v>0.2774193548387097</v>
      </c>
    </row>
    <row r="26" spans="2:10" ht="12.75">
      <c r="B26" s="9" t="s">
        <v>12</v>
      </c>
      <c r="C26" s="8"/>
      <c r="D26" s="10">
        <f>D22/D25</f>
        <v>0.07216494845360824</v>
      </c>
      <c r="E26" s="8"/>
      <c r="F26" s="10">
        <f>F22/F25</f>
        <v>0.15277777777777776</v>
      </c>
      <c r="G26" s="8"/>
      <c r="H26" s="10">
        <f>H22/H25</f>
        <v>-0.021875000000000006</v>
      </c>
      <c r="I26" s="8"/>
      <c r="J26" s="5">
        <f>J22/I25</f>
        <v>0.07124463519313305</v>
      </c>
    </row>
    <row r="27" spans="2:11" ht="12.75">
      <c r="B27" s="9" t="s">
        <v>13</v>
      </c>
      <c r="C27" s="8"/>
      <c r="D27" s="11">
        <f>D22/D5</f>
        <v>1.1666666666666667</v>
      </c>
      <c r="E27" s="8"/>
      <c r="F27" s="10">
        <f>F22/F5</f>
        <v>0.9999999999999999</v>
      </c>
      <c r="G27" s="8"/>
      <c r="H27" s="10">
        <f>H22/H5</f>
        <v>-0.17500000000000004</v>
      </c>
      <c r="I27" s="8"/>
      <c r="J27" s="6">
        <f>J24/K5</f>
        <v>0.2774193548387097</v>
      </c>
      <c r="K27" t="s">
        <v>59</v>
      </c>
    </row>
    <row r="28" spans="2:11" ht="12.75">
      <c r="B28" s="9" t="s">
        <v>15</v>
      </c>
      <c r="C28" s="8"/>
      <c r="D28" s="8">
        <f>D22/D6*1000</f>
        <v>35</v>
      </c>
      <c r="E28" s="8"/>
      <c r="F28" s="13">
        <f>F22/F6*1000</f>
        <v>45.83333333333332</v>
      </c>
      <c r="G28" s="8"/>
      <c r="H28" s="8">
        <f>H22/H6*1000</f>
        <v>-8.750000000000002</v>
      </c>
      <c r="I28" s="8"/>
      <c r="J28" s="4"/>
      <c r="K28" t="s">
        <v>16</v>
      </c>
    </row>
  </sheetData>
  <sheetProtection/>
  <mergeCells count="3">
    <mergeCell ref="D7:E7"/>
    <mergeCell ref="F7:G7"/>
    <mergeCell ref="H7:I7"/>
  </mergeCells>
  <printOptions/>
  <pageMargins left="0.75" right="0.75" top="1" bottom="1" header="0.492125985" footer="0.492125985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4"/>
  <sheetViews>
    <sheetView zoomScale="150" zoomScaleNormal="150" zoomScalePageLayoutView="0" workbookViewId="0" topLeftCell="C21">
      <selection activeCell="D40" sqref="D39:D40"/>
    </sheetView>
  </sheetViews>
  <sheetFormatPr defaultColWidth="11.421875" defaultRowHeight="12.75"/>
  <cols>
    <col min="1" max="2" width="8.8515625" style="0" customWidth="1"/>
    <col min="3" max="3" width="12.7109375" style="0" customWidth="1"/>
    <col min="4" max="4" width="9.8515625" style="0" bestFit="1" customWidth="1"/>
    <col min="5" max="5" width="8.8515625" style="0" customWidth="1"/>
    <col min="6" max="6" width="9.421875" style="0" bestFit="1" customWidth="1"/>
    <col min="7" max="7" width="8.8515625" style="0" customWidth="1"/>
    <col min="8" max="8" width="9.421875" style="0" bestFit="1" customWidth="1"/>
    <col min="9" max="9" width="9.421875" style="0" customWidth="1"/>
    <col min="10" max="10" width="15.28125" style="0" customWidth="1"/>
    <col min="11" max="11" width="9.421875" style="0" bestFit="1" customWidth="1"/>
    <col min="12" max="16384" width="8.8515625" style="0" customWidth="1"/>
  </cols>
  <sheetData>
    <row r="1" spans="1:7" ht="13.5" thickBot="1">
      <c r="A1" s="32"/>
      <c r="B1" s="74" t="s">
        <v>47</v>
      </c>
      <c r="C1" s="75"/>
      <c r="D1" s="74" t="s">
        <v>48</v>
      </c>
      <c r="E1" s="75"/>
      <c r="F1" s="74" t="s">
        <v>66</v>
      </c>
      <c r="G1" s="75"/>
    </row>
    <row r="2" spans="1:7" ht="13.5">
      <c r="A2" s="76" t="s">
        <v>67</v>
      </c>
      <c r="B2" s="76" t="s">
        <v>68</v>
      </c>
      <c r="C2" s="33" t="s">
        <v>69</v>
      </c>
      <c r="D2" s="76" t="s">
        <v>68</v>
      </c>
      <c r="E2" s="33" t="s">
        <v>69</v>
      </c>
      <c r="F2" s="76" t="s">
        <v>68</v>
      </c>
      <c r="G2" s="33" t="s">
        <v>69</v>
      </c>
    </row>
    <row r="3" spans="1:7" ht="15" thickBot="1">
      <c r="A3" s="77"/>
      <c r="B3" s="77"/>
      <c r="C3" s="34" t="s">
        <v>70</v>
      </c>
      <c r="D3" s="77"/>
      <c r="E3" s="34" t="s">
        <v>70</v>
      </c>
      <c r="F3" s="77"/>
      <c r="G3" s="34" t="s">
        <v>70</v>
      </c>
    </row>
    <row r="4" spans="1:7" ht="15" thickBot="1">
      <c r="A4" s="35" t="s">
        <v>60</v>
      </c>
      <c r="B4" s="37">
        <v>30000</v>
      </c>
      <c r="C4" s="37">
        <v>24000</v>
      </c>
      <c r="D4" s="37">
        <v>10000</v>
      </c>
      <c r="E4" s="37">
        <v>7000</v>
      </c>
      <c r="F4" s="37">
        <v>8500</v>
      </c>
      <c r="G4" s="37">
        <v>5500</v>
      </c>
    </row>
    <row r="5" spans="1:7" ht="15" thickBot="1">
      <c r="A5" s="35" t="s">
        <v>61</v>
      </c>
      <c r="B5" s="37">
        <v>15000</v>
      </c>
      <c r="C5" s="37">
        <v>12000</v>
      </c>
      <c r="D5" s="37">
        <v>15000</v>
      </c>
      <c r="E5" s="37">
        <v>8800</v>
      </c>
      <c r="F5" s="37">
        <v>6000</v>
      </c>
      <c r="G5" s="37">
        <v>4500</v>
      </c>
    </row>
    <row r="6" spans="1:7" ht="15" thickBot="1">
      <c r="A6" s="35" t="s">
        <v>62</v>
      </c>
      <c r="B6" s="37">
        <v>20000</v>
      </c>
      <c r="C6" s="37">
        <v>17000</v>
      </c>
      <c r="D6" s="37">
        <v>8000</v>
      </c>
      <c r="E6" s="37">
        <v>5500</v>
      </c>
      <c r="F6" s="37">
        <v>4000</v>
      </c>
      <c r="G6" s="37">
        <v>3200</v>
      </c>
    </row>
    <row r="7" spans="1:4" ht="42.75" thickBot="1">
      <c r="A7" s="38" t="s">
        <v>71</v>
      </c>
      <c r="B7" s="39" t="s">
        <v>72</v>
      </c>
      <c r="C7" s="39" t="s">
        <v>73</v>
      </c>
      <c r="D7" s="40" t="s">
        <v>74</v>
      </c>
    </row>
    <row r="8" spans="1:4" ht="15" thickBot="1">
      <c r="A8" s="41" t="s">
        <v>60</v>
      </c>
      <c r="B8" s="42">
        <v>8500</v>
      </c>
      <c r="C8" s="42">
        <v>3000</v>
      </c>
      <c r="D8" s="43">
        <v>100</v>
      </c>
    </row>
    <row r="9" spans="1:4" ht="15" thickBot="1">
      <c r="A9" s="38" t="s">
        <v>61</v>
      </c>
      <c r="B9" s="42">
        <v>5200</v>
      </c>
      <c r="C9" s="42">
        <v>5500</v>
      </c>
      <c r="D9" s="43">
        <v>120</v>
      </c>
    </row>
    <row r="10" spans="1:4" ht="15" thickBot="1">
      <c r="A10" s="38" t="s">
        <v>62</v>
      </c>
      <c r="B10" s="42">
        <v>7000</v>
      </c>
      <c r="C10" s="42">
        <v>4000</v>
      </c>
      <c r="D10" s="43">
        <v>80</v>
      </c>
    </row>
    <row r="11" spans="1:4" ht="13.5">
      <c r="A11" s="44" t="s">
        <v>75</v>
      </c>
      <c r="B11" s="45">
        <v>4000</v>
      </c>
      <c r="C11" s="45">
        <v>3000</v>
      </c>
      <c r="D11" s="46">
        <f>D8+D9+D10</f>
        <v>300</v>
      </c>
    </row>
    <row r="12" ht="12.75">
      <c r="C12" s="36">
        <f>C8+C9+C10+C11</f>
        <v>15500</v>
      </c>
    </row>
    <row r="16" spans="2:9" ht="12.75">
      <c r="B16" s="49"/>
      <c r="C16" s="49"/>
      <c r="D16" s="50" t="s">
        <v>60</v>
      </c>
      <c r="E16" s="49"/>
      <c r="F16" s="50" t="s">
        <v>61</v>
      </c>
      <c r="G16" s="49"/>
      <c r="H16" s="50" t="s">
        <v>62</v>
      </c>
      <c r="I16" s="47"/>
    </row>
    <row r="17" spans="2:9" ht="12.75">
      <c r="B17" s="49"/>
      <c r="C17" s="50" t="s">
        <v>2</v>
      </c>
      <c r="D17" s="51">
        <f>B4</f>
        <v>30000</v>
      </c>
      <c r="E17" s="49"/>
      <c r="F17" s="51">
        <f>B5</f>
        <v>15000</v>
      </c>
      <c r="G17" s="49"/>
      <c r="H17" s="51">
        <f>B6</f>
        <v>20000</v>
      </c>
      <c r="I17" s="48"/>
    </row>
    <row r="18" spans="2:9" ht="12.75">
      <c r="B18" s="50" t="s">
        <v>47</v>
      </c>
      <c r="C18" s="50" t="s">
        <v>63</v>
      </c>
      <c r="D18" s="51">
        <f>C4</f>
        <v>24000</v>
      </c>
      <c r="E18" s="49"/>
      <c r="F18" s="51">
        <f>C5</f>
        <v>12000</v>
      </c>
      <c r="G18" s="49"/>
      <c r="H18" s="51">
        <f>C6</f>
        <v>17000</v>
      </c>
      <c r="I18" s="48"/>
    </row>
    <row r="19" spans="2:9" ht="12.75">
      <c r="B19" s="49"/>
      <c r="C19" s="50" t="s">
        <v>6</v>
      </c>
      <c r="D19" s="51">
        <f>D17-D18</f>
        <v>6000</v>
      </c>
      <c r="E19" s="49"/>
      <c r="F19" s="51">
        <f>F17-F18</f>
        <v>3000</v>
      </c>
      <c r="G19" s="49"/>
      <c r="H19" s="51">
        <f>H17-H18</f>
        <v>3000</v>
      </c>
      <c r="I19" s="48"/>
    </row>
    <row r="20" spans="2:9" ht="12.75">
      <c r="B20" s="49"/>
      <c r="C20" s="50" t="s">
        <v>2</v>
      </c>
      <c r="D20" s="51">
        <f>D4</f>
        <v>10000</v>
      </c>
      <c r="E20" s="49"/>
      <c r="F20" s="51">
        <f>D5</f>
        <v>15000</v>
      </c>
      <c r="G20" s="49"/>
      <c r="H20" s="51">
        <f>D6</f>
        <v>8000</v>
      </c>
      <c r="I20" s="48"/>
    </row>
    <row r="21" spans="2:9" ht="12.75">
      <c r="B21" s="50" t="s">
        <v>48</v>
      </c>
      <c r="C21" s="50" t="s">
        <v>63</v>
      </c>
      <c r="D21" s="51">
        <f>E4</f>
        <v>7000</v>
      </c>
      <c r="E21" s="49"/>
      <c r="F21" s="51">
        <f>E5</f>
        <v>8800</v>
      </c>
      <c r="G21" s="49"/>
      <c r="H21" s="51">
        <f>E6</f>
        <v>5500</v>
      </c>
      <c r="I21" s="48"/>
    </row>
    <row r="22" spans="2:9" ht="12.75">
      <c r="B22" s="49"/>
      <c r="C22" s="50" t="s">
        <v>6</v>
      </c>
      <c r="D22" s="51">
        <f>D20-D21</f>
        <v>3000</v>
      </c>
      <c r="E22" s="49"/>
      <c r="F22" s="51">
        <f>F20-F21</f>
        <v>6200</v>
      </c>
      <c r="G22" s="49"/>
      <c r="H22" s="51">
        <f>H20-H21</f>
        <v>2500</v>
      </c>
      <c r="I22" s="48"/>
    </row>
    <row r="23" spans="2:9" ht="12.75">
      <c r="B23" s="49"/>
      <c r="C23" s="50" t="s">
        <v>2</v>
      </c>
      <c r="D23" s="51">
        <f>F4</f>
        <v>8500</v>
      </c>
      <c r="E23" s="49"/>
      <c r="F23" s="51">
        <f>F5</f>
        <v>6000</v>
      </c>
      <c r="G23" s="49"/>
      <c r="H23" s="51">
        <f>F6</f>
        <v>4000</v>
      </c>
      <c r="I23" s="48"/>
    </row>
    <row r="24" spans="2:9" ht="12.75">
      <c r="B24" s="50" t="s">
        <v>49</v>
      </c>
      <c r="C24" s="50" t="s">
        <v>63</v>
      </c>
      <c r="D24" s="52">
        <v>5500</v>
      </c>
      <c r="E24" s="49"/>
      <c r="F24" s="51">
        <f>G5</f>
        <v>4500</v>
      </c>
      <c r="G24" s="49"/>
      <c r="H24" s="51">
        <f>G6</f>
        <v>3200</v>
      </c>
      <c r="I24" s="48"/>
    </row>
    <row r="25" spans="2:9" ht="12.75">
      <c r="B25" s="49"/>
      <c r="C25" s="50" t="s">
        <v>6</v>
      </c>
      <c r="D25" s="51">
        <f>D23-D24</f>
        <v>3000</v>
      </c>
      <c r="E25" s="49"/>
      <c r="F25" s="51">
        <f>F23-F24</f>
        <v>1500</v>
      </c>
      <c r="G25" s="49"/>
      <c r="H25" s="51">
        <f>H23-H24</f>
        <v>800</v>
      </c>
      <c r="I25" s="48"/>
    </row>
    <row r="26" spans="2:9" ht="12.75">
      <c r="B26" s="49"/>
      <c r="C26" s="50" t="s">
        <v>65</v>
      </c>
      <c r="D26" s="51">
        <f>D19+D22+D25</f>
        <v>12000</v>
      </c>
      <c r="E26" s="49"/>
      <c r="F26" s="51">
        <f>F19+F22+F25</f>
        <v>10700</v>
      </c>
      <c r="G26" s="49"/>
      <c r="H26" s="51">
        <f>H19+H22+H25</f>
        <v>6300</v>
      </c>
      <c r="I26" s="48"/>
    </row>
    <row r="27" spans="2:9" ht="12.75">
      <c r="B27" s="49"/>
      <c r="C27" s="50" t="s">
        <v>64</v>
      </c>
      <c r="D27" s="51">
        <f>B8</f>
        <v>8500</v>
      </c>
      <c r="E27" s="49"/>
      <c r="F27" s="51">
        <f>B9</f>
        <v>5200</v>
      </c>
      <c r="G27" s="49"/>
      <c r="H27" s="51">
        <f>B10</f>
        <v>7000</v>
      </c>
      <c r="I27" s="48"/>
    </row>
    <row r="28" spans="2:11" ht="12.75">
      <c r="B28" s="49"/>
      <c r="C28" s="50" t="s">
        <v>8</v>
      </c>
      <c r="D28" s="51">
        <f>D26-D27</f>
        <v>3500</v>
      </c>
      <c r="E28" s="55">
        <f>D28/$K$28</f>
        <v>0.42168674698795183</v>
      </c>
      <c r="F28" s="54">
        <f>F26-F27</f>
        <v>5500</v>
      </c>
      <c r="G28" s="55">
        <f>F28/$K$28</f>
        <v>0.6626506024096386</v>
      </c>
      <c r="H28" s="51">
        <f>H26-H27</f>
        <v>-700</v>
      </c>
      <c r="I28" s="55">
        <f>H28/$K$28</f>
        <v>-0.08433734939759036</v>
      </c>
      <c r="J28" s="31" t="s">
        <v>81</v>
      </c>
      <c r="K28" s="36">
        <f>D28+F28+H28</f>
        <v>8300</v>
      </c>
    </row>
    <row r="29" spans="2:9" ht="12.75">
      <c r="B29" s="49"/>
      <c r="C29" s="53" t="s">
        <v>73</v>
      </c>
      <c r="D29" s="51">
        <f>C8</f>
        <v>3000</v>
      </c>
      <c r="E29" s="49"/>
      <c r="F29" s="58">
        <f>C9</f>
        <v>5500</v>
      </c>
      <c r="G29" s="49"/>
      <c r="H29" s="51">
        <f>C10</f>
        <v>4000</v>
      </c>
      <c r="I29" s="48"/>
    </row>
    <row r="30" spans="2:9" ht="12.75">
      <c r="B30" s="49"/>
      <c r="C30" s="53" t="s">
        <v>77</v>
      </c>
      <c r="D30" s="59">
        <f>D28/D29</f>
        <v>1.1666666666666667</v>
      </c>
      <c r="E30" s="49"/>
      <c r="F30" s="55">
        <f>F28/F29</f>
        <v>1</v>
      </c>
      <c r="G30" s="49"/>
      <c r="H30" s="55">
        <f>H28/H29</f>
        <v>-0.175</v>
      </c>
      <c r="I30" s="61"/>
    </row>
    <row r="31" spans="2:20" ht="12.75">
      <c r="B31" s="49"/>
      <c r="C31" s="53" t="s">
        <v>78</v>
      </c>
      <c r="D31" s="56">
        <f>D8/$D$11*$B$11</f>
        <v>1333.3333333333333</v>
      </c>
      <c r="E31" s="49"/>
      <c r="F31" s="56">
        <f>D9/D11*B11</f>
        <v>1600</v>
      </c>
      <c r="G31" s="49"/>
      <c r="H31" s="56">
        <f>D10/D11*B11</f>
        <v>1066.6666666666667</v>
      </c>
      <c r="I31" s="62"/>
      <c r="O31" s="31" t="s">
        <v>93</v>
      </c>
      <c r="P31" s="3">
        <f>(IRR(P33:P43))</f>
        <v>0.2468771770438194</v>
      </c>
      <c r="T31" s="65">
        <f>(IRR(T33:T43))</f>
        <v>0.19041852709188034</v>
      </c>
    </row>
    <row r="32" spans="2:20" ht="12.75">
      <c r="B32" s="49"/>
      <c r="C32" s="53" t="s">
        <v>79</v>
      </c>
      <c r="D32" s="57">
        <f>D31+D18+D21+D24+D27</f>
        <v>46333.33333333333</v>
      </c>
      <c r="E32" s="49"/>
      <c r="F32" s="57">
        <f>F31+F18+F21+F24+F27</f>
        <v>32100</v>
      </c>
      <c r="G32" s="49"/>
      <c r="H32" s="57">
        <f>H31+H18+H21+H24+H27</f>
        <v>33766.66666666667</v>
      </c>
      <c r="I32" s="63"/>
      <c r="O32" s="31" t="s">
        <v>92</v>
      </c>
      <c r="Q32" s="31" t="s">
        <v>95</v>
      </c>
      <c r="R32" s="31" t="s">
        <v>54</v>
      </c>
      <c r="S32" s="31" t="s">
        <v>55</v>
      </c>
      <c r="T32" s="31" t="s">
        <v>56</v>
      </c>
    </row>
    <row r="33" spans="2:20" ht="12.75">
      <c r="B33" s="49"/>
      <c r="C33" s="53" t="s">
        <v>80</v>
      </c>
      <c r="D33" s="51">
        <f>D17+D20+D23</f>
        <v>48500</v>
      </c>
      <c r="E33" s="49"/>
      <c r="F33" s="51">
        <f>F17+F20+F23</f>
        <v>36000</v>
      </c>
      <c r="G33" s="49"/>
      <c r="H33" s="51">
        <f>H17+H20+H23</f>
        <v>32000</v>
      </c>
      <c r="I33" s="48"/>
      <c r="O33">
        <v>0</v>
      </c>
      <c r="P33" s="36">
        <f>-C12</f>
        <v>-15500</v>
      </c>
      <c r="T33" s="36">
        <f>P33</f>
        <v>-15500</v>
      </c>
    </row>
    <row r="34" spans="2:20" ht="12.75">
      <c r="B34" s="49"/>
      <c r="C34" s="53" t="s">
        <v>11</v>
      </c>
      <c r="D34" s="57">
        <f>D33-D32</f>
        <v>2166.6666666666715</v>
      </c>
      <c r="E34" s="49"/>
      <c r="F34" s="60">
        <f>F33-F32</f>
        <v>3900</v>
      </c>
      <c r="G34" s="49"/>
      <c r="H34" s="57">
        <f>H33-H32</f>
        <v>-1766.6666666666715</v>
      </c>
      <c r="I34" s="63"/>
      <c r="O34">
        <v>1</v>
      </c>
      <c r="P34" s="36">
        <f aca="true" t="shared" si="0" ref="P34:P43">$K$37</f>
        <v>4300</v>
      </c>
      <c r="Q34" s="2">
        <f>$K$39</f>
        <v>2214.285714285714</v>
      </c>
      <c r="R34" s="2">
        <f>P34-Q34</f>
        <v>2085.714285714286</v>
      </c>
      <c r="S34" s="2">
        <f>R34*0.3</f>
        <v>625.7142857142857</v>
      </c>
      <c r="T34" s="2">
        <f aca="true" t="shared" si="1" ref="T34:T42">P34-S34</f>
        <v>3674.285714285714</v>
      </c>
    </row>
    <row r="35" spans="2:20" ht="12.75">
      <c r="B35" s="49"/>
      <c r="C35" s="53" t="s">
        <v>76</v>
      </c>
      <c r="D35" s="55">
        <f>D34/D29</f>
        <v>0.7222222222222239</v>
      </c>
      <c r="E35" s="49"/>
      <c r="F35" s="55">
        <f>F34/F29</f>
        <v>0.7090909090909091</v>
      </c>
      <c r="G35" s="49"/>
      <c r="H35" s="55">
        <f>H34/H29</f>
        <v>-0.4416666666666679</v>
      </c>
      <c r="I35" s="61"/>
      <c r="O35">
        <v>2</v>
      </c>
      <c r="P35" s="36">
        <f t="shared" si="0"/>
        <v>4300</v>
      </c>
      <c r="Q35" s="2">
        <f aca="true" t="shared" si="2" ref="Q35:Q40">$K$39</f>
        <v>2214.285714285714</v>
      </c>
      <c r="R35" s="2">
        <f aca="true" t="shared" si="3" ref="R35:R43">P35-Q35</f>
        <v>2085.714285714286</v>
      </c>
      <c r="S35" s="2">
        <f aca="true" t="shared" si="4" ref="S35:S43">R35*0.3</f>
        <v>625.7142857142857</v>
      </c>
      <c r="T35" s="2">
        <f t="shared" si="1"/>
        <v>3674.285714285714</v>
      </c>
    </row>
    <row r="36" spans="10:20" ht="12.75">
      <c r="J36" s="31" t="s">
        <v>10</v>
      </c>
      <c r="K36" s="36">
        <f>B11</f>
        <v>4000</v>
      </c>
      <c r="O36">
        <v>3</v>
      </c>
      <c r="P36" s="36">
        <f t="shared" si="0"/>
        <v>4300</v>
      </c>
      <c r="Q36" s="2">
        <f t="shared" si="2"/>
        <v>2214.285714285714</v>
      </c>
      <c r="R36" s="2">
        <f t="shared" si="3"/>
        <v>2085.714285714286</v>
      </c>
      <c r="S36" s="2">
        <f t="shared" si="4"/>
        <v>625.7142857142857</v>
      </c>
      <c r="T36" s="2">
        <f t="shared" si="1"/>
        <v>3674.285714285714</v>
      </c>
    </row>
    <row r="37" spans="10:20" ht="12.75">
      <c r="J37" s="31" t="s">
        <v>11</v>
      </c>
      <c r="K37" s="36">
        <f>K28-K36</f>
        <v>4300</v>
      </c>
      <c r="L37" s="31" t="s">
        <v>83</v>
      </c>
      <c r="O37">
        <v>4</v>
      </c>
      <c r="P37" s="36">
        <f t="shared" si="0"/>
        <v>4300</v>
      </c>
      <c r="Q37" s="2">
        <f t="shared" si="2"/>
        <v>2214.285714285714</v>
      </c>
      <c r="R37" s="2">
        <f t="shared" si="3"/>
        <v>2085.714285714286</v>
      </c>
      <c r="S37" s="2">
        <f t="shared" si="4"/>
        <v>625.7142857142857</v>
      </c>
      <c r="T37" s="2">
        <f t="shared" si="1"/>
        <v>3674.285714285714</v>
      </c>
    </row>
    <row r="38" spans="10:20" ht="12.75">
      <c r="J38" s="31" t="s">
        <v>82</v>
      </c>
      <c r="K38" s="3">
        <f>K37/C12</f>
        <v>0.27741935483870966</v>
      </c>
      <c r="O38">
        <v>5</v>
      </c>
      <c r="P38" s="36">
        <f t="shared" si="0"/>
        <v>4300</v>
      </c>
      <c r="Q38" s="2">
        <f t="shared" si="2"/>
        <v>2214.285714285714</v>
      </c>
      <c r="R38" s="2">
        <f t="shared" si="3"/>
        <v>2085.714285714286</v>
      </c>
      <c r="S38" s="2">
        <f t="shared" si="4"/>
        <v>625.7142857142857</v>
      </c>
      <c r="T38" s="2">
        <f t="shared" si="1"/>
        <v>3674.285714285714</v>
      </c>
    </row>
    <row r="39" spans="10:20" ht="12.75">
      <c r="J39" s="31" t="s">
        <v>84</v>
      </c>
      <c r="K39" s="25">
        <f>C12/7</f>
        <v>2214.285714285714</v>
      </c>
      <c r="O39">
        <v>6</v>
      </c>
      <c r="P39" s="36">
        <f t="shared" si="0"/>
        <v>4300</v>
      </c>
      <c r="Q39" s="2">
        <f t="shared" si="2"/>
        <v>2214.285714285714</v>
      </c>
      <c r="R39" s="2">
        <f t="shared" si="3"/>
        <v>2085.714285714286</v>
      </c>
      <c r="S39" s="2">
        <f t="shared" si="4"/>
        <v>625.7142857142857</v>
      </c>
      <c r="T39" s="2">
        <f t="shared" si="1"/>
        <v>3674.285714285714</v>
      </c>
    </row>
    <row r="40" spans="10:20" ht="12.75">
      <c r="J40" s="31" t="s">
        <v>85</v>
      </c>
      <c r="K40" s="2">
        <f>K37-K39</f>
        <v>2085.714285714286</v>
      </c>
      <c r="O40">
        <v>7</v>
      </c>
      <c r="P40" s="36">
        <f t="shared" si="0"/>
        <v>4300</v>
      </c>
      <c r="Q40" s="2">
        <f t="shared" si="2"/>
        <v>2214.285714285714</v>
      </c>
      <c r="R40" s="2">
        <f t="shared" si="3"/>
        <v>2085.714285714286</v>
      </c>
      <c r="S40" s="2">
        <f t="shared" si="4"/>
        <v>625.7142857142857</v>
      </c>
      <c r="T40" s="2">
        <f t="shared" si="1"/>
        <v>3674.285714285714</v>
      </c>
    </row>
    <row r="41" spans="10:20" ht="12.75">
      <c r="J41" s="31" t="s">
        <v>55</v>
      </c>
      <c r="K41" s="2">
        <f>0.3*K40</f>
        <v>625.7142857142857</v>
      </c>
      <c r="O41">
        <v>8</v>
      </c>
      <c r="P41" s="36">
        <f t="shared" si="0"/>
        <v>4300</v>
      </c>
      <c r="R41" s="2">
        <f t="shared" si="3"/>
        <v>4300</v>
      </c>
      <c r="S41" s="2">
        <f t="shared" si="4"/>
        <v>1290</v>
      </c>
      <c r="T41" s="2">
        <f t="shared" si="1"/>
        <v>3010</v>
      </c>
    </row>
    <row r="42" spans="10:20" ht="12.75">
      <c r="J42" s="31" t="s">
        <v>86</v>
      </c>
      <c r="K42" s="2">
        <f>K37-K41</f>
        <v>3674.285714285714</v>
      </c>
      <c r="O42">
        <v>9</v>
      </c>
      <c r="P42" s="36">
        <f t="shared" si="0"/>
        <v>4300</v>
      </c>
      <c r="R42" s="2">
        <f t="shared" si="3"/>
        <v>4300</v>
      </c>
      <c r="S42" s="2">
        <f t="shared" si="4"/>
        <v>1290</v>
      </c>
      <c r="T42" s="2">
        <f t="shared" si="1"/>
        <v>3010</v>
      </c>
    </row>
    <row r="43" spans="10:20" ht="12.75">
      <c r="J43" s="31" t="s">
        <v>87</v>
      </c>
      <c r="K43">
        <f>C12/10</f>
        <v>1550</v>
      </c>
      <c r="O43">
        <v>10</v>
      </c>
      <c r="P43" s="36">
        <f t="shared" si="0"/>
        <v>4300</v>
      </c>
      <c r="R43" s="2">
        <f t="shared" si="3"/>
        <v>4300</v>
      </c>
      <c r="S43" s="2">
        <f t="shared" si="4"/>
        <v>1290</v>
      </c>
      <c r="T43" s="2">
        <f>$P$43-$S$43</f>
        <v>3010</v>
      </c>
    </row>
    <row r="44" spans="10:20" ht="12.75">
      <c r="J44" s="31" t="s">
        <v>88</v>
      </c>
      <c r="K44" s="2">
        <f>K42-K43</f>
        <v>2124.285714285714</v>
      </c>
      <c r="P44" s="36"/>
      <c r="T44" s="2"/>
    </row>
    <row r="45" spans="10:20" ht="12.75">
      <c r="J45" s="31" t="s">
        <v>89</v>
      </c>
      <c r="K45" s="2">
        <f>K44+K43</f>
        <v>3674.285714285714</v>
      </c>
      <c r="L45" s="31" t="s">
        <v>90</v>
      </c>
      <c r="P45" s="36"/>
      <c r="T45" s="2"/>
    </row>
    <row r="46" spans="10:20" ht="12.75">
      <c r="J46" s="31" t="s">
        <v>82</v>
      </c>
      <c r="K46" s="64">
        <f>K45/C12</f>
        <v>0.23705069124423964</v>
      </c>
      <c r="L46" s="31" t="s">
        <v>91</v>
      </c>
      <c r="P46" s="36"/>
      <c r="T46" s="2"/>
    </row>
    <row r="47" spans="11:20" ht="12.75">
      <c r="K47" s="31" t="s">
        <v>94</v>
      </c>
      <c r="P47" s="36"/>
      <c r="T47" s="2"/>
    </row>
    <row r="48" spans="16:20" ht="12.75">
      <c r="P48" s="36"/>
      <c r="T48" s="2"/>
    </row>
    <row r="49" spans="16:20" ht="12.75">
      <c r="P49" s="36"/>
      <c r="T49" s="2"/>
    </row>
    <row r="50" spans="16:20" ht="12.75">
      <c r="P50" s="36"/>
      <c r="T50" s="2"/>
    </row>
    <row r="51" spans="16:20" ht="12.75">
      <c r="P51" s="36"/>
      <c r="T51" s="2"/>
    </row>
    <row r="52" spans="16:20" ht="12.75">
      <c r="P52" s="36"/>
      <c r="T52" s="2"/>
    </row>
    <row r="53" spans="16:20" ht="12.75">
      <c r="P53" s="36"/>
      <c r="T53" s="2"/>
    </row>
    <row r="54" spans="16:20" ht="12.75">
      <c r="P54" s="36"/>
      <c r="T54" s="2"/>
    </row>
    <row r="55" spans="16:20" ht="12.75">
      <c r="P55" s="36"/>
      <c r="T55" s="2"/>
    </row>
    <row r="56" spans="16:20" ht="12.75">
      <c r="P56" s="36"/>
      <c r="T56" s="2"/>
    </row>
    <row r="57" spans="16:20" ht="12.75">
      <c r="P57" s="36"/>
      <c r="T57" s="2"/>
    </row>
    <row r="58" spans="16:20" ht="12.75">
      <c r="P58" s="36"/>
      <c r="T58" s="2"/>
    </row>
    <row r="59" spans="16:20" ht="12.75">
      <c r="P59" s="36"/>
      <c r="T59" s="2"/>
    </row>
    <row r="60" spans="16:20" ht="12.75">
      <c r="P60" s="36"/>
      <c r="T60" s="2"/>
    </row>
    <row r="61" spans="16:20" ht="12.75">
      <c r="P61" s="36"/>
      <c r="T61" s="2"/>
    </row>
    <row r="62" spans="16:20" ht="12.75">
      <c r="P62" s="36"/>
      <c r="T62" s="2"/>
    </row>
    <row r="63" spans="16:20" ht="12.75">
      <c r="P63" s="36"/>
      <c r="T63" s="2"/>
    </row>
    <row r="64" spans="16:20" ht="12.75">
      <c r="P64" s="36"/>
      <c r="T64" s="2"/>
    </row>
    <row r="65" spans="16:20" ht="12.75">
      <c r="P65" s="36"/>
      <c r="T65" s="2"/>
    </row>
    <row r="66" spans="16:20" ht="12.75">
      <c r="P66" s="36"/>
      <c r="T66" s="2"/>
    </row>
    <row r="67" spans="16:20" ht="12.75">
      <c r="P67" s="36"/>
      <c r="T67" s="2"/>
    </row>
    <row r="68" spans="16:20" ht="12.75">
      <c r="P68" s="36"/>
      <c r="T68" s="2"/>
    </row>
    <row r="69" spans="16:20" ht="12.75">
      <c r="P69" s="36"/>
      <c r="T69" s="2"/>
    </row>
    <row r="70" spans="16:20" ht="12.75">
      <c r="P70" s="36"/>
      <c r="T70" s="2"/>
    </row>
    <row r="71" spans="16:20" ht="12.75">
      <c r="P71" s="36"/>
      <c r="T71" s="2"/>
    </row>
    <row r="72" spans="16:20" ht="12.75">
      <c r="P72" s="36"/>
      <c r="T72" s="2"/>
    </row>
    <row r="73" spans="16:20" ht="12.75">
      <c r="P73" s="36"/>
      <c r="T73" s="2"/>
    </row>
    <row r="74" spans="16:20" ht="12.75">
      <c r="P74" s="36"/>
      <c r="T74" s="2"/>
    </row>
    <row r="75" spans="16:20" ht="12.75">
      <c r="P75" s="36"/>
      <c r="T75" s="2"/>
    </row>
    <row r="76" spans="16:20" ht="12.75">
      <c r="P76" s="36"/>
      <c r="T76" s="2"/>
    </row>
    <row r="77" spans="16:20" ht="12.75">
      <c r="P77" s="36"/>
      <c r="T77" s="2"/>
    </row>
    <row r="78" spans="16:20" ht="12.75">
      <c r="P78" s="36"/>
      <c r="T78" s="2"/>
    </row>
    <row r="79" spans="16:20" ht="12.75">
      <c r="P79" s="36"/>
      <c r="T79" s="2"/>
    </row>
    <row r="80" spans="16:20" ht="12.75">
      <c r="P80" s="36"/>
      <c r="T80" s="2"/>
    </row>
    <row r="81" spans="16:20" ht="12.75">
      <c r="P81" s="36"/>
      <c r="T81" s="2"/>
    </row>
    <row r="82" spans="16:20" ht="12.75">
      <c r="P82" s="36"/>
      <c r="T82" s="2"/>
    </row>
    <row r="83" spans="16:20" ht="12.75">
      <c r="P83" s="36"/>
      <c r="T83" s="2"/>
    </row>
    <row r="84" spans="16:20" ht="12.75">
      <c r="P84" s="36"/>
      <c r="T84" s="2"/>
    </row>
    <row r="85" spans="16:20" ht="12.75">
      <c r="P85" s="36"/>
      <c r="T85" s="2"/>
    </row>
    <row r="86" spans="16:20" ht="12.75">
      <c r="P86" s="36"/>
      <c r="T86" s="2"/>
    </row>
    <row r="87" spans="16:20" ht="12.75">
      <c r="P87" s="36"/>
      <c r="T87" s="2"/>
    </row>
    <row r="88" spans="16:20" ht="12.75">
      <c r="P88" s="36"/>
      <c r="T88" s="2"/>
    </row>
    <row r="89" spans="16:20" ht="12.75">
      <c r="P89" s="36"/>
      <c r="T89" s="2"/>
    </row>
    <row r="90" spans="16:20" ht="12.75">
      <c r="P90" s="36"/>
      <c r="T90" s="2"/>
    </row>
    <row r="91" spans="16:20" ht="12.75">
      <c r="P91" s="36"/>
      <c r="T91" s="2"/>
    </row>
    <row r="92" spans="16:20" ht="12.75">
      <c r="P92" s="36"/>
      <c r="T92" s="2"/>
    </row>
    <row r="93" spans="16:20" ht="12.75">
      <c r="P93" s="36"/>
      <c r="T93" s="2"/>
    </row>
    <row r="94" spans="16:20" ht="12.75">
      <c r="P94" s="36"/>
      <c r="T94" s="2"/>
    </row>
    <row r="95" spans="16:20" ht="12.75">
      <c r="P95" s="36"/>
      <c r="T95" s="2"/>
    </row>
    <row r="96" spans="16:20" ht="12.75">
      <c r="P96" s="36"/>
      <c r="T96" s="2"/>
    </row>
    <row r="97" spans="16:20" ht="12.75">
      <c r="P97" s="36"/>
      <c r="T97" s="2"/>
    </row>
    <row r="98" spans="16:20" ht="12.75">
      <c r="P98" s="36"/>
      <c r="T98" s="2"/>
    </row>
    <row r="99" spans="16:20" ht="12.75">
      <c r="P99" s="36"/>
      <c r="T99" s="2"/>
    </row>
    <row r="100" spans="16:20" ht="12.75">
      <c r="P100" s="36"/>
      <c r="T100" s="2"/>
    </row>
    <row r="101" spans="16:20" ht="12.75">
      <c r="P101" s="36"/>
      <c r="T101" s="2"/>
    </row>
    <row r="102" spans="16:20" ht="12.75">
      <c r="P102" s="36"/>
      <c r="T102" s="2"/>
    </row>
    <row r="103" spans="16:20" ht="12.75">
      <c r="P103" s="36"/>
      <c r="T103" s="2"/>
    </row>
    <row r="104" spans="16:20" ht="12.75">
      <c r="P104" s="36"/>
      <c r="T104" s="2"/>
    </row>
    <row r="105" spans="16:20" ht="12.75">
      <c r="P105" s="36"/>
      <c r="T105" s="2"/>
    </row>
    <row r="106" spans="16:20" ht="12.75">
      <c r="P106" s="36"/>
      <c r="T106" s="2"/>
    </row>
    <row r="107" spans="16:20" ht="12.75">
      <c r="P107" s="36"/>
      <c r="T107" s="2"/>
    </row>
    <row r="108" spans="16:20" ht="12.75">
      <c r="P108" s="36"/>
      <c r="T108" s="2"/>
    </row>
    <row r="109" spans="16:20" ht="12.75">
      <c r="P109" s="36"/>
      <c r="T109" s="2"/>
    </row>
    <row r="110" spans="16:20" ht="12.75">
      <c r="P110" s="36"/>
      <c r="T110" s="2"/>
    </row>
    <row r="111" spans="16:20" ht="12.75">
      <c r="P111" s="36"/>
      <c r="T111" s="2"/>
    </row>
    <row r="112" spans="16:20" ht="12.75">
      <c r="P112" s="36"/>
      <c r="T112" s="2"/>
    </row>
    <row r="113" spans="16:20" ht="12.75">
      <c r="P113" s="36"/>
      <c r="T113" s="2"/>
    </row>
    <row r="114" spans="16:20" ht="12.75">
      <c r="P114" s="36"/>
      <c r="T114" s="2"/>
    </row>
    <row r="115" spans="16:20" ht="12.75">
      <c r="P115" s="36"/>
      <c r="T115" s="2"/>
    </row>
    <row r="116" spans="16:20" ht="12.75">
      <c r="P116" s="36"/>
      <c r="T116" s="2"/>
    </row>
    <row r="117" spans="16:20" ht="12.75">
      <c r="P117" s="36"/>
      <c r="T117" s="2"/>
    </row>
    <row r="118" spans="16:20" ht="12.75">
      <c r="P118" s="36"/>
      <c r="T118" s="2"/>
    </row>
    <row r="119" spans="16:20" ht="12.75">
      <c r="P119" s="36"/>
      <c r="T119" s="2"/>
    </row>
    <row r="120" spans="16:20" ht="12.75">
      <c r="P120" s="36"/>
      <c r="T120" s="2"/>
    </row>
    <row r="121" spans="16:20" ht="12.75">
      <c r="P121" s="36"/>
      <c r="T121" s="2"/>
    </row>
    <row r="122" spans="16:20" ht="12.75">
      <c r="P122" s="36"/>
      <c r="T122" s="2"/>
    </row>
    <row r="123" spans="16:20" ht="12.75">
      <c r="P123" s="36"/>
      <c r="T123" s="2"/>
    </row>
    <row r="124" spans="16:20" ht="12.75">
      <c r="P124" s="36"/>
      <c r="T124" s="2"/>
    </row>
    <row r="125" spans="16:20" ht="12.75">
      <c r="P125" s="36"/>
      <c r="T125" s="2"/>
    </row>
    <row r="126" spans="16:20" ht="12.75">
      <c r="P126" s="36"/>
      <c r="T126" s="2"/>
    </row>
    <row r="127" spans="16:20" ht="12.75">
      <c r="P127" s="36"/>
      <c r="T127" s="2"/>
    </row>
    <row r="128" spans="16:20" ht="12.75">
      <c r="P128" s="36"/>
      <c r="T128" s="2"/>
    </row>
    <row r="129" spans="16:20" ht="12.75">
      <c r="P129" s="36"/>
      <c r="T129" s="2"/>
    </row>
    <row r="130" spans="16:20" ht="12.75">
      <c r="P130" s="36"/>
      <c r="T130" s="2"/>
    </row>
    <row r="131" spans="16:20" ht="12.75">
      <c r="P131" s="36"/>
      <c r="T131" s="2"/>
    </row>
    <row r="132" spans="16:20" ht="12.75">
      <c r="P132" s="36"/>
      <c r="T132" s="2"/>
    </row>
    <row r="133" spans="16:20" ht="12.75">
      <c r="P133" s="36"/>
      <c r="T133" s="2"/>
    </row>
    <row r="134" spans="16:20" ht="12.75">
      <c r="P134" s="36"/>
      <c r="T134" s="2"/>
    </row>
    <row r="135" spans="16:20" ht="12.75">
      <c r="P135" s="36"/>
      <c r="T135" s="2"/>
    </row>
    <row r="136" spans="16:20" ht="12.75">
      <c r="P136" s="36"/>
      <c r="T136" s="2"/>
    </row>
    <row r="137" spans="16:20" ht="12.75">
      <c r="P137" s="36"/>
      <c r="T137" s="2"/>
    </row>
    <row r="138" spans="16:20" ht="12.75">
      <c r="P138" s="36"/>
      <c r="T138" s="2"/>
    </row>
    <row r="139" spans="16:20" ht="12.75">
      <c r="P139" s="36"/>
      <c r="T139" s="2"/>
    </row>
    <row r="140" spans="16:20" ht="12.75">
      <c r="P140" s="36"/>
      <c r="T140" s="2"/>
    </row>
    <row r="141" spans="16:20" ht="12.75">
      <c r="P141" s="36"/>
      <c r="T141" s="2"/>
    </row>
    <row r="142" spans="16:20" ht="12.75">
      <c r="P142" s="36"/>
      <c r="T142" s="2"/>
    </row>
    <row r="143" spans="16:20" ht="12.75">
      <c r="P143" s="36"/>
      <c r="T143" s="2"/>
    </row>
    <row r="144" spans="16:20" ht="12.75">
      <c r="P144" s="36"/>
      <c r="T144" s="2"/>
    </row>
    <row r="145" spans="16:20" ht="12.75">
      <c r="P145" s="36"/>
      <c r="T145" s="2"/>
    </row>
    <row r="146" spans="16:20" ht="12.75">
      <c r="P146" s="36"/>
      <c r="T146" s="2"/>
    </row>
    <row r="147" spans="16:20" ht="12.75">
      <c r="P147" s="36"/>
      <c r="T147" s="2"/>
    </row>
    <row r="148" spans="16:20" ht="12.75">
      <c r="P148" s="36"/>
      <c r="T148" s="2"/>
    </row>
    <row r="149" spans="16:20" ht="12.75">
      <c r="P149" s="36"/>
      <c r="T149" s="2"/>
    </row>
    <row r="150" ht="12.75">
      <c r="T150" s="2"/>
    </row>
    <row r="151" ht="12.75">
      <c r="T151" s="2"/>
    </row>
    <row r="152" ht="12.75">
      <c r="T152" s="2"/>
    </row>
    <row r="153" ht="12.75">
      <c r="T153" s="2"/>
    </row>
    <row r="154" ht="12.75">
      <c r="T154" s="2"/>
    </row>
    <row r="155" ht="12.75">
      <c r="T155" s="2"/>
    </row>
    <row r="156" ht="12.75">
      <c r="T156" s="2"/>
    </row>
    <row r="157" ht="12.75">
      <c r="T157" s="2"/>
    </row>
    <row r="158" ht="12.75">
      <c r="T158" s="2"/>
    </row>
    <row r="159" ht="12.75">
      <c r="T159" s="2"/>
    </row>
    <row r="160" ht="12.75">
      <c r="T160" s="2"/>
    </row>
    <row r="161" ht="12.75">
      <c r="T161" s="2"/>
    </row>
    <row r="162" ht="12.75">
      <c r="T162" s="2"/>
    </row>
    <row r="163" ht="12.75">
      <c r="T163" s="2"/>
    </row>
    <row r="164" ht="12.75">
      <c r="T164" s="2"/>
    </row>
    <row r="165" ht="12.75">
      <c r="T165" s="2"/>
    </row>
    <row r="166" ht="12.75">
      <c r="T166" s="2"/>
    </row>
    <row r="167" ht="12.75">
      <c r="T167" s="2"/>
    </row>
    <row r="168" ht="12.75">
      <c r="T168" s="2"/>
    </row>
    <row r="169" ht="12.75">
      <c r="T169" s="2"/>
    </row>
    <row r="170" ht="12.75">
      <c r="T170" s="2"/>
    </row>
    <row r="171" ht="12.75">
      <c r="T171" s="2"/>
    </row>
    <row r="172" ht="12.75">
      <c r="T172" s="2"/>
    </row>
    <row r="173" ht="12.75">
      <c r="T173" s="2"/>
    </row>
    <row r="174" ht="12.75">
      <c r="T174" s="2"/>
    </row>
    <row r="175" ht="12.75">
      <c r="T175" s="2"/>
    </row>
    <row r="176" ht="12.75">
      <c r="T176" s="2"/>
    </row>
    <row r="177" ht="12.75">
      <c r="T177" s="2"/>
    </row>
    <row r="178" ht="12.75">
      <c r="T178" s="2"/>
    </row>
    <row r="179" ht="12.75">
      <c r="T179" s="2"/>
    </row>
    <row r="180" ht="12.75">
      <c r="T180" s="2"/>
    </row>
    <row r="181" ht="12.75">
      <c r="T181" s="2"/>
    </row>
    <row r="182" ht="12.75">
      <c r="T182" s="2"/>
    </row>
    <row r="183" ht="12.75">
      <c r="T183" s="2"/>
    </row>
    <row r="184" ht="12.75">
      <c r="T184" s="2"/>
    </row>
    <row r="185" ht="12.75">
      <c r="T185" s="2"/>
    </row>
    <row r="186" ht="12.75">
      <c r="T186" s="2"/>
    </row>
    <row r="187" ht="12.75">
      <c r="T187" s="2"/>
    </row>
    <row r="188" ht="12.75">
      <c r="T188" s="2"/>
    </row>
    <row r="189" ht="12.75">
      <c r="T189" s="2"/>
    </row>
    <row r="190" ht="12.75">
      <c r="T190" s="2"/>
    </row>
    <row r="191" ht="12.75">
      <c r="T191" s="2"/>
    </row>
    <row r="192" ht="12.75">
      <c r="T192" s="2"/>
    </row>
    <row r="193" ht="12.75">
      <c r="T193" s="2"/>
    </row>
    <row r="194" ht="12.75">
      <c r="T194" s="2"/>
    </row>
    <row r="195" ht="12.75">
      <c r="T195" s="2"/>
    </row>
    <row r="196" ht="12.75">
      <c r="T196" s="2"/>
    </row>
    <row r="197" ht="12.75">
      <c r="T197" s="2"/>
    </row>
    <row r="198" ht="12.75">
      <c r="T198" s="2"/>
    </row>
    <row r="199" ht="12.75">
      <c r="T199" s="2"/>
    </row>
    <row r="200" ht="12.75">
      <c r="T200" s="2"/>
    </row>
    <row r="201" ht="12.75">
      <c r="T201" s="2"/>
    </row>
    <row r="202" ht="12.75">
      <c r="T202" s="2"/>
    </row>
    <row r="203" ht="12.75">
      <c r="T203" s="2"/>
    </row>
    <row r="204" ht="12.75">
      <c r="T204" s="2"/>
    </row>
    <row r="205" ht="12.75">
      <c r="T205" s="2"/>
    </row>
    <row r="206" ht="12.75">
      <c r="T206" s="2"/>
    </row>
    <row r="207" ht="12.75">
      <c r="T207" s="2"/>
    </row>
    <row r="208" ht="12.75">
      <c r="T208" s="2"/>
    </row>
    <row r="209" ht="12.75">
      <c r="T209" s="2"/>
    </row>
    <row r="210" ht="12.75">
      <c r="T210" s="2"/>
    </row>
    <row r="211" ht="12.75">
      <c r="T211" s="2"/>
    </row>
    <row r="212" ht="12.75">
      <c r="T212" s="2"/>
    </row>
    <row r="213" ht="12.75">
      <c r="T213" s="2"/>
    </row>
    <row r="214" ht="12.75">
      <c r="T214" s="2"/>
    </row>
    <row r="215" ht="12.75">
      <c r="T215" s="2"/>
    </row>
    <row r="216" ht="12.75">
      <c r="T216" s="2"/>
    </row>
    <row r="217" ht="12.75">
      <c r="T217" s="2"/>
    </row>
    <row r="218" ht="12.75">
      <c r="T218" s="2"/>
    </row>
    <row r="219" ht="12.75">
      <c r="T219" s="2"/>
    </row>
    <row r="220" ht="12.75">
      <c r="T220" s="2"/>
    </row>
    <row r="221" ht="12.75">
      <c r="T221" s="2"/>
    </row>
    <row r="222" ht="12.75">
      <c r="T222" s="2"/>
    </row>
    <row r="223" ht="12.75">
      <c r="T223" s="2"/>
    </row>
    <row r="224" ht="12.75">
      <c r="T224" s="2"/>
    </row>
  </sheetData>
  <sheetProtection/>
  <mergeCells count="7">
    <mergeCell ref="B1:C1"/>
    <mergeCell ref="D1:E1"/>
    <mergeCell ref="F1:G1"/>
    <mergeCell ref="A2:A3"/>
    <mergeCell ref="B2:B3"/>
    <mergeCell ref="D2:D3"/>
    <mergeCell ref="F2:F3"/>
  </mergeCells>
  <printOptions/>
  <pageMargins left="0.511811024" right="0.511811024" top="0.787401575" bottom="0.787401575" header="0.31496062" footer="0.31496062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Microsoft Office User</cp:lastModifiedBy>
  <dcterms:created xsi:type="dcterms:W3CDTF">2000-04-07T18:21:58Z</dcterms:created>
  <dcterms:modified xsi:type="dcterms:W3CDTF">2019-03-19T12:52:01Z</dcterms:modified>
  <cp:category/>
  <cp:version/>
  <cp:contentType/>
  <cp:contentStatus/>
</cp:coreProperties>
</file>