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oogle Drive\pqi 3402 opIII\exercicios\"/>
    </mc:Choice>
  </mc:AlternateContent>
  <xr:revisionPtr revIDLastSave="0" documentId="13_ncr:1_{F8C9CAA4-1D8D-46B7-A3B6-0DA8B6D89D2C}" xr6:coauthVersionLast="46" xr6:coauthVersionMax="46" xr10:uidLastSave="{00000000-0000-0000-0000-000000000000}"/>
  <bookViews>
    <workbookView xWindow="-108" yWindow="-108" windowWidth="23256" windowHeight="12576" xr2:uid="{FD868EC4-C050-4A6C-914F-ADDFF692952B}"/>
  </bookViews>
  <sheets>
    <sheet name="aula flash" sheetId="1" r:id="rId1"/>
  </sheets>
  <externalReferences>
    <externalReference r:id="rId2"/>
    <externalReference r:id="rId3"/>
    <externalReference r:id="rId4"/>
    <externalReference r:id="rId5"/>
  </externalReferences>
  <definedNames>
    <definedName name="A.">[1]vibracao!$C$12</definedName>
    <definedName name="alpha">[2]FL03a05!$B$17</definedName>
    <definedName name="alpha_">#REF!</definedName>
    <definedName name="dens">[3]calculos!$C$31</definedName>
    <definedName name="F.">[2]FL06a08!$B$78</definedName>
    <definedName name="F..">[2]FL06a08!$B$191</definedName>
    <definedName name="F...">[2]Nguyen_mar!$D$125</definedName>
    <definedName name="F_">'aula flash'!$C$12</definedName>
    <definedName name="F___">#REF!</definedName>
    <definedName name="g.">[1]vibracao!$C$13</definedName>
    <definedName name="K3.">[2]FL06a08!$B$85</definedName>
    <definedName name="K3..">[2]FL06a08!$B$198</definedName>
    <definedName name="K3...">[2]Nguyen_mar!$D$132</definedName>
    <definedName name="K3_">'aula flash'!$C$19</definedName>
    <definedName name="K3__">[2]Nguyen!$B$114</definedName>
    <definedName name="K4.">[2]FL06a08!$B$86</definedName>
    <definedName name="K4..">[2]FL06a08!$B$199</definedName>
    <definedName name="K4...">[2]Nguyen_mar!$D$133</definedName>
    <definedName name="K4_">'aula flash'!$C$20</definedName>
    <definedName name="K4__">[2]Nguyen!$B$115</definedName>
    <definedName name="K5.">[2]FL06a08!$B$87</definedName>
    <definedName name="K5..">[2]FL06a08!$B$200</definedName>
    <definedName name="K5...">[2]Nguyen_mar!$D$134</definedName>
    <definedName name="K5_">'aula flash'!$C$21</definedName>
    <definedName name="K5__">[2]Nguyen!$B$116</definedName>
    <definedName name="K6.">[2]FL06a08!$B$88</definedName>
    <definedName name="K6..">[2]FL06a08!$B$201</definedName>
    <definedName name="K6...">[2]Nguyen_mar!$D$135</definedName>
    <definedName name="K6_">'aula flash'!$C$22</definedName>
    <definedName name="K6__">[2]Nguyen!$B$117</definedName>
    <definedName name="massa">[3]calculos!$C$49</definedName>
    <definedName name="P">'aula flash'!$C$17</definedName>
    <definedName name="pm_aas">[4]dados!$T$1</definedName>
    <definedName name="pm_acet">[4]dados!$W$2</definedName>
    <definedName name="Pmsa">[3]calculos!$C$12</definedName>
    <definedName name="PMsh">[3]calculos!$C$11</definedName>
    <definedName name="rho">[3]csd!$G$2:$H$2</definedName>
    <definedName name="rho_acet">[4]dados!$W$3</definedName>
    <definedName name="solver_adj" localSheetId="0" hidden="1">'aula flash'!$C$43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'aula flash'!$D$43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T">'aula flash'!$C$18</definedName>
    <definedName name="T..">[2]Nguyen_mar!$D$131</definedName>
    <definedName name="T...">[2]Nguyen_mar!$D$131</definedName>
    <definedName name="z3.">[2]FL06a08!$B$79</definedName>
    <definedName name="z3..">[2]FL06a08!$B$192</definedName>
    <definedName name="z3...">[2]Nguyen_mar!$D$126</definedName>
    <definedName name="z3_">'aula flash'!$C$13</definedName>
    <definedName name="z3__">[2]Nguyen!$B$108</definedName>
    <definedName name="z4.">[2]FL06a08!$B$80</definedName>
    <definedName name="z4..">[2]FL06a08!$B$193</definedName>
    <definedName name="z4...">[2]Nguyen_mar!$D$127</definedName>
    <definedName name="z4_">'aula flash'!$C$14</definedName>
    <definedName name="z4__">[2]Nguyen!$B$109</definedName>
    <definedName name="z5.">[2]FL06a08!$B$81</definedName>
    <definedName name="z5..">[2]FL06a08!$B$194</definedName>
    <definedName name="z5...">[2]Nguyen_mar!$D$128</definedName>
    <definedName name="z5_">'aula flash'!$C$15</definedName>
    <definedName name="z5__">[2]Nguyen!$B$110</definedName>
    <definedName name="z6.">[2]FL06a08!$B$82</definedName>
    <definedName name="z6..">[2]FL06a08!$B$195</definedName>
    <definedName name="z6...">[2]Nguyen_mar!$D$129</definedName>
    <definedName name="z6_">'aula flash'!$C$16</definedName>
    <definedName name="z6__">[2]Nguyen!$B$111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7" i="1" l="1"/>
  <c r="C57" i="1"/>
  <c r="I56" i="1"/>
  <c r="H56" i="1"/>
  <c r="C56" i="1"/>
  <c r="I55" i="1"/>
  <c r="H55" i="1"/>
  <c r="C55" i="1"/>
  <c r="I54" i="1"/>
  <c r="H54" i="1"/>
  <c r="C54" i="1"/>
  <c r="E43" i="1"/>
  <c r="D43" i="1"/>
  <c r="C36" i="1"/>
  <c r="C34" i="1"/>
  <c r="D33" i="1"/>
  <c r="D32" i="1"/>
  <c r="F43" i="1" l="1"/>
  <c r="C44" i="1" s="1"/>
  <c r="E44" i="1" s="1"/>
  <c r="D44" i="1" l="1"/>
  <c r="F44" i="1" s="1"/>
  <c r="C45" i="1" s="1"/>
  <c r="E45" i="1" l="1"/>
  <c r="D45" i="1"/>
  <c r="F45" i="1" l="1"/>
  <c r="C46" i="1" s="1"/>
  <c r="E46" i="1" s="1"/>
  <c r="D49" i="1" l="1"/>
  <c r="K54" i="1" s="1"/>
  <c r="D54" i="1"/>
  <c r="E54" i="1" s="1"/>
  <c r="D57" i="1"/>
  <c r="E57" i="1" s="1"/>
  <c r="D46" i="1"/>
  <c r="F46" i="1" s="1"/>
  <c r="K57" i="1"/>
  <c r="D55" i="1"/>
  <c r="E55" i="1" s="1"/>
  <c r="D56" i="1"/>
  <c r="E56" i="1" s="1"/>
  <c r="K55" i="1"/>
  <c r="G54" i="1"/>
  <c r="K56" i="1" l="1"/>
  <c r="D50" i="1"/>
  <c r="J56" i="1"/>
  <c r="G56" i="1"/>
  <c r="G55" i="1"/>
  <c r="L56" i="1" l="1"/>
  <c r="J55" i="1"/>
  <c r="L55" i="1" s="1"/>
  <c r="J57" i="1"/>
  <c r="L57" i="1" s="1"/>
  <c r="J54" i="1"/>
  <c r="L54" i="1" s="1"/>
</calcChain>
</file>

<file path=xl/sharedStrings.xml><?xml version="1.0" encoding="utf-8"?>
<sst xmlns="http://schemas.openxmlformats.org/spreadsheetml/2006/main" count="99" uniqueCount="81">
  <si>
    <t>z</t>
  </si>
  <si>
    <t>P</t>
  </si>
  <si>
    <t>Pa</t>
  </si>
  <si>
    <t>x</t>
  </si>
  <si>
    <t>y</t>
  </si>
  <si>
    <r>
      <t>◦</t>
    </r>
    <r>
      <rPr>
        <sz val="10"/>
        <color rgb="FF000000"/>
        <rFont val="Calibri"/>
        <family val="2"/>
        <scheme val="minor"/>
      </rPr>
      <t>A seguinte corrente é alimentada a um tambor flash</t>
    </r>
  </si>
  <si>
    <r>
      <t>◦</t>
    </r>
    <r>
      <rPr>
        <sz val="10"/>
        <color rgb="FF000000"/>
        <rFont val="Calibri"/>
        <family val="2"/>
        <scheme val="minor"/>
      </rPr>
      <t xml:space="preserve">Na entrada do tambor, a corrente é aquecida isobaricamente até 366.5K. Nas condições do tambor, o equilíbrio é dado por  </t>
    </r>
  </si>
  <si>
    <r>
      <t>◦</t>
    </r>
    <r>
      <rPr>
        <sz val="10"/>
        <color rgb="FF000000"/>
        <rFont val="Calibri"/>
        <family val="2"/>
        <scheme val="minor"/>
      </rPr>
      <t>(a) Indique se o problema está especificado corretamente.</t>
    </r>
  </si>
  <si>
    <r>
      <t>◦</t>
    </r>
    <r>
      <rPr>
        <sz val="10"/>
        <color rgb="FF000000"/>
        <rFont val="Calibri"/>
        <family val="2"/>
        <scheme val="minor"/>
      </rPr>
      <t>(a) no tambor flash há mesmo uma mistura L/V?</t>
    </r>
  </si>
  <si>
    <r>
      <t>◦</t>
    </r>
    <r>
      <rPr>
        <sz val="10"/>
        <color rgb="FF000000"/>
        <rFont val="Calibri"/>
        <family val="2"/>
        <scheme val="minor"/>
      </rPr>
      <t>(b) qual a fração da alimentação vaporizada no tambor?</t>
    </r>
  </si>
  <si>
    <r>
      <t>◦</t>
    </r>
    <r>
      <rPr>
        <sz val="10"/>
        <color rgb="FF000000"/>
        <rFont val="Calibri"/>
        <family val="2"/>
        <scheme val="minor"/>
      </rPr>
      <t>(c) qual a composição do vapor e do líquido deixando o tambor?</t>
    </r>
  </si>
  <si>
    <r>
      <t>◦</t>
    </r>
    <r>
      <rPr>
        <sz val="10"/>
        <color rgb="FF000000"/>
        <rFont val="Calibri"/>
        <family val="2"/>
        <scheme val="minor"/>
      </rPr>
      <t>(d) indique como calcular o calor a ser fornecido ao sistema</t>
    </r>
  </si>
  <si>
    <t>DADOS</t>
  </si>
  <si>
    <t>F_</t>
  </si>
  <si>
    <t>kmol/h</t>
  </si>
  <si>
    <t>z3_</t>
  </si>
  <si>
    <t>mol/mol</t>
  </si>
  <si>
    <t>propano</t>
  </si>
  <si>
    <t>z4_</t>
  </si>
  <si>
    <t>n-butano</t>
  </si>
  <si>
    <t>z5_</t>
  </si>
  <si>
    <t>n-pentano</t>
  </si>
  <si>
    <t>z6_</t>
  </si>
  <si>
    <t>n-hexano</t>
  </si>
  <si>
    <t>T</t>
  </si>
  <si>
    <t>K</t>
  </si>
  <si>
    <t>K3_</t>
  </si>
  <si>
    <t>-</t>
  </si>
  <si>
    <t>at flash conditions</t>
  </si>
  <si>
    <t>K4_</t>
  </si>
  <si>
    <t>K5_</t>
  </si>
  <si>
    <t>K6_</t>
  </si>
  <si>
    <t>SOLUÇÃO (a)</t>
  </si>
  <si>
    <t xml:space="preserve">o sistema está bem especificado, pois a alimentação é conhecida </t>
  </si>
  <si>
    <t xml:space="preserve">   (composição, T_F e P_F) e são ainda especificadas 2 </t>
  </si>
  <si>
    <t xml:space="preserve">   variáveis, T e P.</t>
  </si>
  <si>
    <t>SOLUÇÃO (b)</t>
  </si>
  <si>
    <t>alguns valores K são &gt;1 e outros &lt;1, logo é necessário checar</t>
  </si>
  <si>
    <t xml:space="preserve">    se a mistura se encontra entre os pontos de bolha e orvalho</t>
  </si>
  <si>
    <t>Usando Rachford rice para fração de vapor psi = 0 e psi = 1:</t>
  </si>
  <si>
    <t>psi</t>
  </si>
  <si>
    <t>f(psi)</t>
  </si>
  <si>
    <t>f(0) =</t>
  </si>
  <si>
    <t xml:space="preserve">   uma vez que f(0) &lt; 0 a mistura está acima do ponto de bolha</t>
  </si>
  <si>
    <t xml:space="preserve">f(1) = </t>
  </si>
  <si>
    <t xml:space="preserve">   uma vez que f(1) &gt;0  a mistura está abaixo do ponto de orvalho</t>
  </si>
  <si>
    <t>logo, a mistura é parcialmente vapor, que é a resposta desejada.</t>
  </si>
  <si>
    <t>SOLUÇÃO (c)</t>
  </si>
  <si>
    <t>Resolvamos a equação (3) iterativamente usando o método de Newton</t>
  </si>
  <si>
    <t xml:space="preserve">   (excel solver also gives good results: find psi that make f(psi)=0</t>
  </si>
  <si>
    <t>k</t>
  </si>
  <si>
    <t>f'(psi)</t>
  </si>
  <si>
    <t>psi_k</t>
  </si>
  <si>
    <t>na quarta iteração f(psi) é praticamente nulo, a raiz da equacao foi encontrada</t>
  </si>
  <si>
    <t>logo, psi = V/F = 0,1219</t>
  </si>
  <si>
    <t>entao</t>
  </si>
  <si>
    <t xml:space="preserve">V=F psi = </t>
  </si>
  <si>
    <t>L= F-V</t>
  </si>
  <si>
    <t>SOLUÇÃO (d)</t>
  </si>
  <si>
    <t>e das equacoes (5) e (6):</t>
  </si>
  <si>
    <t>alfa i, i+1</t>
  </si>
  <si>
    <t>compon,</t>
  </si>
  <si>
    <t>(xi/xi+1)/(yi/yi+1)</t>
  </si>
  <si>
    <t>Ki/Ki+1</t>
  </si>
  <si>
    <t>Fzi</t>
  </si>
  <si>
    <t>Lxi</t>
  </si>
  <si>
    <t>Vyi</t>
  </si>
  <si>
    <t>Fzi-Lxi-Vzi = 0??</t>
  </si>
  <si>
    <t>c3</t>
  </si>
  <si>
    <t>c4</t>
  </si>
  <si>
    <t>c5</t>
  </si>
  <si>
    <t>c6</t>
  </si>
  <si>
    <t>SOLUÇÃO (e)</t>
  </si>
  <si>
    <t>o calor é fornecido a partir do balanço de energia (eq. 8)</t>
  </si>
  <si>
    <r>
      <t xml:space="preserve">como T,P, </t>
    </r>
    <r>
      <rPr>
        <b/>
        <sz val="10"/>
        <color rgb="FFFF0000"/>
        <rFont val="Calibri"/>
        <family val="2"/>
        <scheme val="minor"/>
      </rPr>
      <t>composição</t>
    </r>
    <r>
      <rPr>
        <sz val="10"/>
        <color theme="1"/>
        <rFont val="Calibri"/>
        <family val="2"/>
        <scheme val="minor"/>
      </rPr>
      <t xml:space="preserve"> e vazão de cada corrente é</t>
    </r>
  </si>
  <si>
    <t xml:space="preserve">   conhecida, as entalpias específicas também o são. </t>
  </si>
  <si>
    <t>hv = hv(T,P,y)</t>
  </si>
  <si>
    <t>hl = hl(T,P,x)</t>
  </si>
  <si>
    <t>hz=hz(Tf,Pf, z)</t>
  </si>
  <si>
    <t>exercício 4.5 - cálculo de flash isotermico com modelo termodinâmico</t>
  </si>
  <si>
    <t>EXERCÍCIO DE 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</si>
</sst>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"/>
    <numFmt numFmtId="166" formatCode="_-* #,##0.0_-;\-* #,##0.0_-;_-* &quot;-&quot;??_-;_-@_-"/>
    <numFmt numFmtId="170" formatCode="0.0"/>
    <numFmt numFmtId="172" formatCode="0.0000"/>
    <numFmt numFmtId="173" formatCode="0.000000"/>
    <numFmt numFmtId="174" formatCode="_-* #,##0.000_-;\-* #,##0.0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166" fontId="0" fillId="0" borderId="0" xfId="1" applyNumberFormat="1" applyFont="1"/>
    <xf numFmtId="2" fontId="0" fillId="0" borderId="0" xfId="0" applyNumberFormat="1"/>
    <xf numFmtId="170" fontId="0" fillId="0" borderId="0" xfId="0" applyNumberFormat="1"/>
    <xf numFmtId="43" fontId="0" fillId="0" borderId="0" xfId="1" applyFont="1"/>
    <xf numFmtId="0" fontId="10" fillId="0" borderId="0" xfId="0" applyFont="1" applyAlignment="1">
      <alignment horizontal="left" indent="4" readingOrder="1"/>
    </xf>
    <xf numFmtId="0" fontId="0" fillId="0" borderId="0" xfId="0" quotePrefix="1"/>
    <xf numFmtId="164" fontId="0" fillId="0" borderId="0" xfId="0" applyNumberFormat="1"/>
    <xf numFmtId="172" fontId="0" fillId="0" borderId="0" xfId="0" applyNumberFormat="1"/>
    <xf numFmtId="172" fontId="2" fillId="0" borderId="0" xfId="0" applyNumberFormat="1" applyFont="1"/>
    <xf numFmtId="173" fontId="2" fillId="0" borderId="0" xfId="0" applyNumberFormat="1" applyFont="1"/>
    <xf numFmtId="0" fontId="3" fillId="0" borderId="0" xfId="0" applyFont="1"/>
    <xf numFmtId="174" fontId="0" fillId="0" borderId="0" xfId="1" applyNumberFormat="1" applyFont="1"/>
    <xf numFmtId="0" fontId="5" fillId="0" borderId="0" xfId="0" applyFont="1" applyAlignment="1">
      <alignment wrapText="1"/>
    </xf>
    <xf numFmtId="166" fontId="5" fillId="0" borderId="0" xfId="1" applyNumberFormat="1" applyFont="1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17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composicoes</a:t>
            </a:r>
            <a:r>
              <a:rPr lang="pt-BR" baseline="0"/>
              <a:t> na saída do flash</a:t>
            </a:r>
          </a:p>
          <a:p>
            <a:pPr>
              <a:defRPr/>
            </a:pPr>
            <a:endParaRPr lang="pt-BR" baseline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4758146804683123"/>
          <c:y val="0.18273708120386145"/>
          <c:w val="0.66518093270660561"/>
          <c:h val="0.62319864155494076"/>
        </c:manualLayout>
      </c:layout>
      <c:lineChart>
        <c:grouping val="standard"/>
        <c:varyColors val="0"/>
        <c:ser>
          <c:idx val="0"/>
          <c:order val="0"/>
          <c:tx>
            <c:strRef>
              <c:f>'aula flash'!$D$53</c:f>
              <c:strCache>
                <c:ptCount val="1"/>
                <c:pt idx="0">
                  <c:v> x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'aula flash'!$B$54:$B$57</c:f>
              <c:strCache>
                <c:ptCount val="4"/>
                <c:pt idx="0">
                  <c:v>c3</c:v>
                </c:pt>
                <c:pt idx="1">
                  <c:v>c4</c:v>
                </c:pt>
                <c:pt idx="2">
                  <c:v>c5</c:v>
                </c:pt>
                <c:pt idx="3">
                  <c:v>c6</c:v>
                </c:pt>
              </c:strCache>
            </c:strRef>
          </c:cat>
          <c:val>
            <c:numRef>
              <c:f>'aula flash'!$D$54:$D$57</c:f>
              <c:numCache>
                <c:formatCode>_-* #,##0.000_-;\-* #,##0.000_-;_-* "-"??_-;_-@_-</c:formatCode>
                <c:ptCount val="4"/>
                <c:pt idx="0">
                  <c:v>7.1941099679230222E-2</c:v>
                </c:pt>
                <c:pt idx="1">
                  <c:v>0.18324879736047375</c:v>
                </c:pt>
                <c:pt idx="2">
                  <c:v>0.30981801312335583</c:v>
                </c:pt>
                <c:pt idx="3">
                  <c:v>0.4349920031138414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66-422A-98DB-1EBD0CB12485}"/>
            </c:ext>
          </c:extLst>
        </c:ser>
        <c:ser>
          <c:idx val="1"/>
          <c:order val="1"/>
          <c:tx>
            <c:strRef>
              <c:f>'aula flash'!$E$53</c:f>
              <c:strCache>
                <c:ptCount val="1"/>
                <c:pt idx="0">
                  <c:v> y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'aula flash'!$B$54:$B$57</c:f>
              <c:strCache>
                <c:ptCount val="4"/>
                <c:pt idx="0">
                  <c:v>c3</c:v>
                </c:pt>
                <c:pt idx="1">
                  <c:v>c4</c:v>
                </c:pt>
                <c:pt idx="2">
                  <c:v>c5</c:v>
                </c:pt>
                <c:pt idx="3">
                  <c:v>c6</c:v>
                </c:pt>
              </c:strCache>
            </c:strRef>
          </c:cat>
          <c:val>
            <c:numRef>
              <c:f>'aula flash'!$E$54:$E$57</c:f>
              <c:numCache>
                <c:formatCode>_-* #,##0.000_-;\-* #,##0.000_-;_-* "-"??_-;_-@_-</c:formatCode>
                <c:ptCount val="4"/>
                <c:pt idx="0">
                  <c:v>0.30215261865276694</c:v>
                </c:pt>
                <c:pt idx="1">
                  <c:v>0.32068539538082907</c:v>
                </c:pt>
                <c:pt idx="2">
                  <c:v>0.2292653297112833</c:v>
                </c:pt>
                <c:pt idx="3">
                  <c:v>0.14789728105870609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66-422A-98DB-1EBD0CB12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361624"/>
        <c:axId val="679355720"/>
      </c:lineChart>
      <c:catAx>
        <c:axId val="679361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9355720"/>
        <c:crosses val="autoZero"/>
        <c:auto val="1"/>
        <c:lblAlgn val="ctr"/>
        <c:lblOffset val="100"/>
        <c:tickMarkSkip val="1"/>
        <c:noMultiLvlLbl val="0"/>
      </c:catAx>
      <c:valAx>
        <c:axId val="67935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x, 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9361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composicoes na saída do flash</a:t>
            </a:r>
          </a:p>
          <a:p>
            <a:pPr>
              <a:defRPr/>
            </a:pP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0157169933982219"/>
          <c:y val="0.18273708120386145"/>
          <c:w val="0.7322558408143458"/>
          <c:h val="0.58925624362741758"/>
        </c:manualLayout>
      </c:layout>
      <c:lineChart>
        <c:grouping val="standard"/>
        <c:varyColors val="0"/>
        <c:ser>
          <c:idx val="0"/>
          <c:order val="0"/>
          <c:tx>
            <c:strRef>
              <c:f>'aula flash'!$D$53</c:f>
              <c:strCache>
                <c:ptCount val="1"/>
                <c:pt idx="0">
                  <c:v> x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'aula flash'!$B$54:$B$57</c:f>
              <c:strCache>
                <c:ptCount val="4"/>
                <c:pt idx="0">
                  <c:v>c3</c:v>
                </c:pt>
                <c:pt idx="1">
                  <c:v>c4</c:v>
                </c:pt>
                <c:pt idx="2">
                  <c:v>c5</c:v>
                </c:pt>
                <c:pt idx="3">
                  <c:v>c6</c:v>
                </c:pt>
              </c:strCache>
            </c:strRef>
          </c:cat>
          <c:val>
            <c:numRef>
              <c:f>'aula flash'!$D$54:$D$57</c:f>
              <c:numCache>
                <c:formatCode>_-* #,##0.000_-;\-* #,##0.000_-;_-* "-"??_-;_-@_-</c:formatCode>
                <c:ptCount val="4"/>
                <c:pt idx="0">
                  <c:v>7.1941099679230222E-2</c:v>
                </c:pt>
                <c:pt idx="1">
                  <c:v>0.18324879736047375</c:v>
                </c:pt>
                <c:pt idx="2">
                  <c:v>0.30981801312335583</c:v>
                </c:pt>
                <c:pt idx="3">
                  <c:v>0.4349920031138414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166-422A-98DB-1EBD0CB12485}"/>
            </c:ext>
          </c:extLst>
        </c:ser>
        <c:ser>
          <c:idx val="1"/>
          <c:order val="1"/>
          <c:tx>
            <c:strRef>
              <c:f>'aula flash'!$E$53</c:f>
              <c:strCache>
                <c:ptCount val="1"/>
                <c:pt idx="0">
                  <c:v> y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'aula flash'!$B$54:$B$57</c:f>
              <c:strCache>
                <c:ptCount val="4"/>
                <c:pt idx="0">
                  <c:v>c3</c:v>
                </c:pt>
                <c:pt idx="1">
                  <c:v>c4</c:v>
                </c:pt>
                <c:pt idx="2">
                  <c:v>c5</c:v>
                </c:pt>
                <c:pt idx="3">
                  <c:v>c6</c:v>
                </c:pt>
              </c:strCache>
            </c:strRef>
          </c:cat>
          <c:val>
            <c:numRef>
              <c:f>'aula flash'!$E$54:$E$57</c:f>
              <c:numCache>
                <c:formatCode>_-* #,##0.000_-;\-* #,##0.000_-;_-* "-"??_-;_-@_-</c:formatCode>
                <c:ptCount val="4"/>
                <c:pt idx="0">
                  <c:v>0.30215261865276694</c:v>
                </c:pt>
                <c:pt idx="1">
                  <c:v>0.32068539538082907</c:v>
                </c:pt>
                <c:pt idx="2">
                  <c:v>0.2292653297112833</c:v>
                </c:pt>
                <c:pt idx="3">
                  <c:v>0.14789728105870609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166-422A-98DB-1EBD0CB12485}"/>
            </c:ext>
          </c:extLst>
        </c:ser>
        <c:ser>
          <c:idx val="2"/>
          <c:order val="2"/>
          <c:tx>
            <c:strRef>
              <c:f>'aula flash'!$C$53</c:f>
              <c:strCache>
                <c:ptCount val="1"/>
                <c:pt idx="0">
                  <c:v>z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'aula flash'!$C$54:$C$57</c:f>
              <c:numCache>
                <c:formatCode>General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F-4453-85BA-E5E9B5C79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361624"/>
        <c:axId val="679355720"/>
      </c:lineChart>
      <c:catAx>
        <c:axId val="679361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9355720"/>
        <c:crosses val="autoZero"/>
        <c:auto val="1"/>
        <c:lblAlgn val="ctr"/>
        <c:lblOffset val="100"/>
        <c:tickMarkSkip val="1"/>
        <c:noMultiLvlLbl val="0"/>
      </c:catAx>
      <c:valAx>
        <c:axId val="67935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x, 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79361624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270000562465739"/>
          <c:y val="0.87835244050140571"/>
          <c:w val="0.51385425706031618"/>
          <c:h val="0.115990465792623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449580</xdr:colOff>
      <xdr:row>37</xdr:row>
      <xdr:rowOff>72390</xdr:rowOff>
    </xdr:from>
    <xdr:to>
      <xdr:col>13</xdr:col>
      <xdr:colOff>211455</xdr:colOff>
      <xdr:row>40</xdr:row>
      <xdr:rowOff>167640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1154370"/>
          <a:ext cx="2886075" cy="643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449580</xdr:colOff>
      <xdr:row>41</xdr:row>
      <xdr:rowOff>72390</xdr:rowOff>
    </xdr:from>
    <xdr:to>
      <xdr:col>11</xdr:col>
      <xdr:colOff>554355</xdr:colOff>
      <xdr:row>44</xdr:row>
      <xdr:rowOff>34290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1885890"/>
          <a:ext cx="1979295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449580</xdr:colOff>
      <xdr:row>44</xdr:row>
      <xdr:rowOff>148590</xdr:rowOff>
    </xdr:from>
    <xdr:to>
      <xdr:col>12</xdr:col>
      <xdr:colOff>554355</xdr:colOff>
      <xdr:row>49</xdr:row>
      <xdr:rowOff>83062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4832" t="39169" r="27560" b="42000"/>
        <a:stretch>
          <a:fillRect/>
        </a:stretch>
      </xdr:blipFill>
      <xdr:spPr bwMode="auto">
        <a:xfrm>
          <a:off x="5410200" y="32510730"/>
          <a:ext cx="2604135" cy="848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209550</xdr:colOff>
      <xdr:row>10</xdr:row>
      <xdr:rowOff>180975</xdr:rowOff>
    </xdr:from>
    <xdr:to>
      <xdr:col>14</xdr:col>
      <xdr:colOff>200025</xdr:colOff>
      <xdr:row>32</xdr:row>
      <xdr:rowOff>9525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5330" y="26325195"/>
          <a:ext cx="4364355" cy="3851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7620</xdr:colOff>
      <xdr:row>50</xdr:row>
      <xdr:rowOff>60960</xdr:rowOff>
    </xdr:from>
    <xdr:to>
      <xdr:col>12</xdr:col>
      <xdr:colOff>304800</xdr:colOff>
      <xdr:row>61</xdr:row>
      <xdr:rowOff>137160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87631</xdr:colOff>
      <xdr:row>61</xdr:row>
      <xdr:rowOff>129539</xdr:rowOff>
    </xdr:from>
    <xdr:to>
      <xdr:col>4</xdr:col>
      <xdr:colOff>99061</xdr:colOff>
      <xdr:row>63</xdr:row>
      <xdr:rowOff>7620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0851" r="56787" b="2819"/>
        <a:stretch/>
      </xdr:blipFill>
      <xdr:spPr bwMode="auto">
        <a:xfrm>
          <a:off x="712471" y="35768279"/>
          <a:ext cx="1885950" cy="2438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445476</xdr:colOff>
      <xdr:row>50</xdr:row>
      <xdr:rowOff>78545</xdr:rowOff>
    </xdr:from>
    <xdr:to>
      <xdr:col>17</xdr:col>
      <xdr:colOff>222737</xdr:colOff>
      <xdr:row>61</xdr:row>
      <xdr:rowOff>154745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DC61345-D068-4C97-8D10-F9F0ABD36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kler/Dropbox/downloads/lacto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ercicios%202021%203%20eq%20flas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kler/Documents/x_IPT%20ensino/tecnologia%20de%20particulas/aulas%20de%20exercicios%20e%20provas/superados/solubilidade%20do%20sulfato%20de%20cobre%205aq%20mulli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kler/Documents/x_IPT%20orientandos/prado/dados%20dos%20ensaios%20prado%20v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ctose"/>
      <sheetName val="vibracao"/>
    </sheetNames>
    <sheetDataSet>
      <sheetData sheetId="0"/>
      <sheetData sheetId="1">
        <row r="12">
          <cell r="C12">
            <v>4.8549999999999999E-3</v>
          </cell>
        </row>
        <row r="13">
          <cell r="C13">
            <v>9.8000000000000007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la ex leitura diagr fase"/>
      <sheetName val="aula exemplo diagr fase"/>
      <sheetName val="aula ex constr diagr fase"/>
      <sheetName val="binario ideal seader"/>
      <sheetName val="EQ3 a EQ6"/>
      <sheetName val="EQ7"/>
      <sheetName val="EQ8"/>
      <sheetName val="aula flash"/>
      <sheetName val="Nguyen"/>
      <sheetName val="Nguyen_mar"/>
      <sheetName val="FL01"/>
      <sheetName val="FL02"/>
      <sheetName val="FL03a05"/>
      <sheetName val="FL06a08"/>
      <sheetName val="K Values"/>
      <sheetName val="vapor pressures"/>
      <sheetName val="alpha 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8">
          <cell r="B108">
            <v>0</v>
          </cell>
        </row>
        <row r="109">
          <cell r="B109">
            <v>0.5</v>
          </cell>
        </row>
        <row r="110">
          <cell r="B110">
            <v>0.5</v>
          </cell>
        </row>
        <row r="111">
          <cell r="B111">
            <v>0</v>
          </cell>
        </row>
        <row r="114">
          <cell r="B114">
            <v>1</v>
          </cell>
        </row>
        <row r="115">
          <cell r="B115">
            <v>1.4598835611336323</v>
          </cell>
        </row>
        <row r="116">
          <cell r="B116">
            <v>0.60615626284608481</v>
          </cell>
        </row>
        <row r="117">
          <cell r="B117">
            <v>1</v>
          </cell>
        </row>
      </sheetData>
      <sheetData sheetId="9">
        <row r="125">
          <cell r="D125">
            <v>1</v>
          </cell>
        </row>
        <row r="126">
          <cell r="D126">
            <v>0</v>
          </cell>
        </row>
        <row r="127">
          <cell r="D127">
            <v>0</v>
          </cell>
        </row>
        <row r="128">
          <cell r="D128">
            <v>0.4</v>
          </cell>
        </row>
        <row r="129">
          <cell r="D129">
            <v>0.6</v>
          </cell>
        </row>
        <row r="131">
          <cell r="D131">
            <v>360</v>
          </cell>
        </row>
        <row r="132">
          <cell r="D132">
            <v>1</v>
          </cell>
        </row>
        <row r="133">
          <cell r="D133">
            <v>1</v>
          </cell>
        </row>
        <row r="134">
          <cell r="D134">
            <v>2.8707177141012918</v>
          </cell>
        </row>
        <row r="135">
          <cell r="D135">
            <v>0.36852227455992814</v>
          </cell>
        </row>
      </sheetData>
      <sheetData sheetId="10"/>
      <sheetData sheetId="11"/>
      <sheetData sheetId="12">
        <row r="17">
          <cell r="B17">
            <v>2.2999999999999998</v>
          </cell>
        </row>
      </sheetData>
      <sheetData sheetId="13">
        <row r="78">
          <cell r="B78">
            <v>2</v>
          </cell>
        </row>
        <row r="79">
          <cell r="B79">
            <v>0</v>
          </cell>
        </row>
        <row r="80">
          <cell r="B80">
            <v>0.5</v>
          </cell>
        </row>
        <row r="81">
          <cell r="B81">
            <v>0.5</v>
          </cell>
        </row>
        <row r="82">
          <cell r="B82">
            <v>0</v>
          </cell>
        </row>
        <row r="85">
          <cell r="B85">
            <v>1</v>
          </cell>
        </row>
        <row r="86">
          <cell r="B86">
            <v>1.5584459538686464</v>
          </cell>
        </row>
        <row r="87">
          <cell r="B87">
            <v>0.65775433809191164</v>
          </cell>
        </row>
        <row r="88">
          <cell r="B88">
            <v>1</v>
          </cell>
        </row>
        <row r="191">
          <cell r="B191">
            <v>2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0.3</v>
          </cell>
        </row>
        <row r="195">
          <cell r="B195">
            <v>0.7</v>
          </cell>
        </row>
        <row r="198">
          <cell r="B198">
            <v>1</v>
          </cell>
        </row>
        <row r="199">
          <cell r="B199">
            <v>1</v>
          </cell>
        </row>
        <row r="200">
          <cell r="B200">
            <v>5.7073643589895218</v>
          </cell>
        </row>
        <row r="201">
          <cell r="B201">
            <v>0.47695154196603928</v>
          </cell>
        </row>
      </sheetData>
      <sheetData sheetId="14"/>
      <sheetData sheetId="15">
        <row r="4">
          <cell r="E4">
            <v>73.304000000000002</v>
          </cell>
        </row>
      </sheetData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(L)"/>
      <sheetName val=" logn(L)"/>
      <sheetName val="n(L)"/>
      <sheetName val="vol%"/>
      <sheetName val="csd"/>
      <sheetName val="calculos"/>
      <sheetName val="solu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 t="str">
            <v>rho</v>
          </cell>
          <cell r="H2">
            <v>2.2859999999999998E-3</v>
          </cell>
        </row>
      </sheetData>
      <sheetData sheetId="5">
        <row r="11">
          <cell r="C11">
            <v>249.5</v>
          </cell>
        </row>
        <row r="12">
          <cell r="C12">
            <v>159.5</v>
          </cell>
        </row>
        <row r="31">
          <cell r="C31">
            <v>2286</v>
          </cell>
        </row>
        <row r="49">
          <cell r="C49">
            <v>0.12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q"/>
      <sheetName val="Tmeta"/>
      <sheetName val="Tmeta_us"/>
      <sheetName val="dados"/>
      <sheetName val="Plan2"/>
      <sheetName val="Plan3"/>
    </sheetNames>
    <sheetDataSet>
      <sheetData sheetId="0">
        <row r="21">
          <cell r="B21" t="str">
            <v>eq_corr</v>
          </cell>
        </row>
      </sheetData>
      <sheetData sheetId="1">
        <row r="21">
          <cell r="B21" t="str">
            <v>meta_corr</v>
          </cell>
        </row>
      </sheetData>
      <sheetData sheetId="2">
        <row r="21">
          <cell r="B21" t="str">
            <v>meta_us_corr</v>
          </cell>
        </row>
      </sheetData>
      <sheetData sheetId="3">
        <row r="1">
          <cell r="T1">
            <v>180</v>
          </cell>
        </row>
        <row r="2">
          <cell r="W2">
            <v>60</v>
          </cell>
        </row>
        <row r="3">
          <cell r="W3">
            <v>1049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8F4F-64F0-4C2A-A150-C05E3AA19A8C}">
  <dimension ref="A1:V66"/>
  <sheetViews>
    <sheetView tabSelected="1" topLeftCell="A43" zoomScale="130" zoomScaleNormal="130" workbookViewId="0">
      <selection activeCell="N62" sqref="N62"/>
    </sheetView>
  </sheetViews>
  <sheetFormatPr defaultColWidth="9.109375" defaultRowHeight="13.8" x14ac:dyDescent="0.3"/>
  <cols>
    <col min="1" max="6" width="9.109375" style="2"/>
    <col min="7" max="7" width="8.5546875" style="2" bestFit="1" customWidth="1"/>
    <col min="8" max="14" width="9.109375" style="2"/>
    <col min="15" max="15" width="9.109375" style="2" customWidth="1"/>
    <col min="16" max="18" width="9.109375" style="2"/>
    <col min="19" max="19" width="4.6640625" style="2" customWidth="1"/>
    <col min="20" max="20" width="9.109375" style="2"/>
    <col min="21" max="21" width="9.33203125" style="2" customWidth="1"/>
    <col min="22" max="22" width="10.5546875" style="2" bestFit="1" customWidth="1"/>
    <col min="23" max="24" width="7.88671875" style="2" customWidth="1"/>
    <col min="25" max="25" width="9.33203125" style="2" customWidth="1"/>
    <col min="26" max="26" width="7.109375" style="2" customWidth="1"/>
    <col min="27" max="27" width="9" style="2" customWidth="1"/>
    <col min="28" max="28" width="9.109375" style="2"/>
    <col min="29" max="29" width="11.5546875" style="2" bestFit="1" customWidth="1"/>
    <col min="30" max="16384" width="9.109375" style="2"/>
  </cols>
  <sheetData>
    <row r="1" spans="1:18" x14ac:dyDescent="0.3">
      <c r="A1" s="1" t="s">
        <v>80</v>
      </c>
    </row>
    <row r="2" spans="1:18" x14ac:dyDescent="0.3">
      <c r="A2" s="1"/>
    </row>
    <row r="3" spans="1:18" ht="14.4" x14ac:dyDescent="0.3">
      <c r="A3" s="4" t="s">
        <v>79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ht="14.4" x14ac:dyDescent="0.3">
      <c r="A4" s="9" t="s">
        <v>5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</row>
    <row r="5" spans="1:18" ht="14.4" x14ac:dyDescent="0.3">
      <c r="A5" s="9" t="s">
        <v>6</v>
      </c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</row>
    <row r="6" spans="1:18" ht="14.4" x14ac:dyDescent="0.3">
      <c r="A6" s="9" t="s">
        <v>7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 ht="14.4" x14ac:dyDescent="0.3">
      <c r="A7" s="9" t="s">
        <v>8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</row>
    <row r="8" spans="1:18" ht="14.4" x14ac:dyDescent="0.3">
      <c r="A8" s="9" t="s">
        <v>9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4.4" x14ac:dyDescent="0.3">
      <c r="A9" s="9" t="s">
        <v>10</v>
      </c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4.4" x14ac:dyDescent="0.3">
      <c r="A10" s="9" t="s">
        <v>11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4.4" x14ac:dyDescent="0.3">
      <c r="A11" s="3" t="s">
        <v>12</v>
      </c>
      <c r="B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4.4" x14ac:dyDescent="0.3">
      <c r="B12" t="s">
        <v>13</v>
      </c>
      <c r="C12">
        <v>100</v>
      </c>
      <c r="D12" t="s">
        <v>14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4.4" x14ac:dyDescent="0.3">
      <c r="B13" t="s">
        <v>15</v>
      </c>
      <c r="C13">
        <v>0.1</v>
      </c>
      <c r="D13" t="s">
        <v>16</v>
      </c>
      <c r="E13" t="s">
        <v>17</v>
      </c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4.4" x14ac:dyDescent="0.3">
      <c r="B14" t="s">
        <v>18</v>
      </c>
      <c r="C14">
        <v>0.2</v>
      </c>
      <c r="D14" t="s">
        <v>16</v>
      </c>
      <c r="E14" t="s">
        <v>19</v>
      </c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4.4" x14ac:dyDescent="0.3">
      <c r="B15" t="s">
        <v>20</v>
      </c>
      <c r="C15">
        <v>0.3</v>
      </c>
      <c r="D15" t="s">
        <v>16</v>
      </c>
      <c r="E15" t="s">
        <v>21</v>
      </c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4.4" x14ac:dyDescent="0.3">
      <c r="B16" t="s">
        <v>22</v>
      </c>
      <c r="C16">
        <v>0.4</v>
      </c>
      <c r="D16" t="s">
        <v>16</v>
      </c>
      <c r="E16" t="s">
        <v>23</v>
      </c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4.4" x14ac:dyDescent="0.3">
      <c r="B17" t="s">
        <v>1</v>
      </c>
      <c r="C17">
        <v>689500</v>
      </c>
      <c r="D17" t="s">
        <v>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4.4" x14ac:dyDescent="0.3">
      <c r="B18" t="s">
        <v>24</v>
      </c>
      <c r="C18">
        <v>366.5</v>
      </c>
      <c r="D18" t="s">
        <v>25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4.4" x14ac:dyDescent="0.3">
      <c r="B19" t="s">
        <v>26</v>
      </c>
      <c r="C19">
        <v>4.2</v>
      </c>
      <c r="D19" s="10" t="s">
        <v>27</v>
      </c>
      <c r="E19" t="s">
        <v>28</v>
      </c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4.4" x14ac:dyDescent="0.3">
      <c r="B20" t="s">
        <v>29</v>
      </c>
      <c r="C20">
        <v>1.75</v>
      </c>
      <c r="D20" s="10" t="s">
        <v>27</v>
      </c>
      <c r="E20" t="s">
        <v>28</v>
      </c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4.4" x14ac:dyDescent="0.3">
      <c r="B21" t="s">
        <v>30</v>
      </c>
      <c r="C21">
        <v>0.74</v>
      </c>
      <c r="D21" s="10" t="s">
        <v>27</v>
      </c>
      <c r="E21" t="s">
        <v>28</v>
      </c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4.4" x14ac:dyDescent="0.3">
      <c r="B22" t="s">
        <v>31</v>
      </c>
      <c r="C22">
        <v>0.34</v>
      </c>
      <c r="D22" s="10" t="s">
        <v>27</v>
      </c>
      <c r="E22" t="s">
        <v>28</v>
      </c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4.4" x14ac:dyDescent="0.3">
      <c r="A23" s="4" t="s">
        <v>32</v>
      </c>
      <c r="B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4.4" x14ac:dyDescent="0.3">
      <c r="B24" s="2" t="s">
        <v>33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4.4" x14ac:dyDescent="0.3">
      <c r="B25" t="s">
        <v>34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4.4" x14ac:dyDescent="0.3">
      <c r="B26" t="s">
        <v>35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4.4" x14ac:dyDescent="0.3">
      <c r="A27" s="4" t="s">
        <v>36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4.4" x14ac:dyDescent="0.3">
      <c r="B28" t="s">
        <v>37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4.4" x14ac:dyDescent="0.3">
      <c r="B29" t="s">
        <v>38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4.4" x14ac:dyDescent="0.3">
      <c r="B30" t="s">
        <v>39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4.4" x14ac:dyDescent="0.3">
      <c r="B31"/>
      <c r="C31" t="s">
        <v>40</v>
      </c>
      <c r="D31" t="s">
        <v>41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4.4" x14ac:dyDescent="0.3">
      <c r="B32"/>
      <c r="C32">
        <v>0</v>
      </c>
      <c r="D32" s="11">
        <f>z3_*(1-K3_)/(1+$C32*(K3_-1))+z4_*(1-K4_)/(1+$C32*(K4_-1))+z5_*(1-K5_)/(1+$C32*(K5_-1))+z6_*(1-K6_)/(1+$C32*(K6_-1))</f>
        <v>-0.12800000000000011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ht="14.4" x14ac:dyDescent="0.3">
      <c r="B33"/>
      <c r="C33">
        <v>1</v>
      </c>
      <c r="D33" s="11">
        <f>z3_*(1-K3_)/(1+$C33*(K3_-1))+z4_*(1-K4_)/(1+$C33*(K4_-1))+z5_*(1-K5_)/(1+$C33*(K5_-1))+z6_*(1-K6_)/(1+$C33*(K6_-1))</f>
        <v>0.71997123173593724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ht="14.4" x14ac:dyDescent="0.3">
      <c r="B34" t="s">
        <v>42</v>
      </c>
      <c r="C34" s="11">
        <f>z3_*(1-K3_)+z4_*(1-K4_)+z5_*(1-K5_)+z6_*(1-K6_)</f>
        <v>-0.12800000000000011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ht="14.4" x14ac:dyDescent="0.3">
      <c r="B35" t="s">
        <v>43</v>
      </c>
      <c r="C35" s="11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ht="14.4" x14ac:dyDescent="0.3">
      <c r="B36" t="s">
        <v>44</v>
      </c>
      <c r="C36" s="11">
        <f>z3_*(1-K3_)/(1+K3_-1)+z4_*(1-K4_)/(1+K4_-1)+z5_*(1-K5_)/(1+K5_-1)+z6_*(1-K6_)/(1+K6_-1)</f>
        <v>0.71997123173593724</v>
      </c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14.4" x14ac:dyDescent="0.3">
      <c r="B37" t="s">
        <v>45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ht="14.4" x14ac:dyDescent="0.3">
      <c r="B38" t="s">
        <v>46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4.4" x14ac:dyDescent="0.3">
      <c r="B39" s="4" t="s">
        <v>47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2:18" ht="14.4" x14ac:dyDescent="0.3">
      <c r="B40" t="s">
        <v>48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2:18" ht="14.4" x14ac:dyDescent="0.3">
      <c r="B41" t="s">
        <v>49</v>
      </c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2:18" ht="14.4" x14ac:dyDescent="0.3">
      <c r="B42" t="s">
        <v>50</v>
      </c>
      <c r="C42" t="s">
        <v>40</v>
      </c>
      <c r="D42" t="s">
        <v>41</v>
      </c>
      <c r="E42" t="s">
        <v>51</v>
      </c>
      <c r="F42" t="s">
        <v>52</v>
      </c>
      <c r="G42"/>
      <c r="H42"/>
      <c r="I42"/>
      <c r="J42"/>
      <c r="K42"/>
      <c r="L42"/>
      <c r="M42"/>
      <c r="N42"/>
      <c r="O42"/>
      <c r="P42"/>
      <c r="Q42"/>
      <c r="R42"/>
    </row>
    <row r="43" spans="2:18" ht="14.4" x14ac:dyDescent="0.3">
      <c r="B43">
        <v>1</v>
      </c>
      <c r="C43" s="12">
        <v>0.5</v>
      </c>
      <c r="D43" s="7">
        <f>z3_*(1-K3_)/(1+$C43*(K3_-1))+z4_*(1-K4_)/(1+$C43*(K4_-1))+z5_*(1-K5_)/(1+$C43*(K5_-1))+z6_*(1-K6_)/(1+$C43*(K6_-1))</f>
        <v>0.25151719099222947</v>
      </c>
      <c r="E43" s="6">
        <f>z3_*(1-K3_)^2/(1+$C43*(K3_-1))^2+z4_*(1-K4_)^2/(1+$C43*(K4_-1))^2+z5_*(1-K5_)^2/(1+$C43*(K5_-1))^2+z6_*(1-K6_)^2/(1+$C43*(K6_-1))^2</f>
        <v>0.62592573017187336</v>
      </c>
      <c r="F43" s="12">
        <f>C43-D43/E43</f>
        <v>9.8167675703049961E-2</v>
      </c>
      <c r="G43"/>
      <c r="H43"/>
      <c r="I43"/>
      <c r="J43"/>
      <c r="K43"/>
      <c r="L43"/>
      <c r="M43"/>
      <c r="N43"/>
      <c r="O43"/>
      <c r="P43"/>
      <c r="Q43"/>
      <c r="R43"/>
    </row>
    <row r="44" spans="2:18" ht="14.4" x14ac:dyDescent="0.3">
      <c r="B44">
        <v>2</v>
      </c>
      <c r="C44" s="12">
        <f>F43</f>
        <v>9.8167675703049961E-2</v>
      </c>
      <c r="D44" s="6">
        <f>z3_*(1-K3_)/(1+$C44*(K3_-1))+z4_*(1-K4_)/(1+$C44*(K4_-1))+z5_*(1-K5_)/(1+$C44*(K5_-1))+z6_*(1-K6_)/(1+$C44*(K6_-1))</f>
        <v>-2.0886658813244807E-2</v>
      </c>
      <c r="E44" s="6">
        <f>z3_*(1-K3_)^2/(1+$C44*(K3_-1))^2+z4_*(1-K4_)^2/(1+$C44*(K4_-1))^2+z5_*(1-K5_)^2/(1+$C44*(K5_-1))^2+z6_*(1-K6_)^2/(1+$C44*(K6_-1))^2</f>
        <v>0.9111255128835829</v>
      </c>
      <c r="F44" s="12">
        <f>C44-D44/E44</f>
        <v>0.12109169497141782</v>
      </c>
      <c r="G44"/>
      <c r="H44"/>
      <c r="I44"/>
      <c r="J44"/>
      <c r="K44"/>
      <c r="L44"/>
      <c r="M44"/>
      <c r="N44"/>
      <c r="O44"/>
      <c r="P44"/>
      <c r="Q44"/>
      <c r="R44"/>
    </row>
    <row r="45" spans="2:18" ht="14.4" x14ac:dyDescent="0.3">
      <c r="B45">
        <v>3</v>
      </c>
      <c r="C45" s="12">
        <f>F44</f>
        <v>0.12109169497141782</v>
      </c>
      <c r="D45" s="12">
        <f>z3_*(1-K3_)/(1+$C45*(K3_-1))+z4_*(1-K4_)/(1+$C45*(K4_-1))+z5_*(1-K5_)/(1+$C45*(K5_-1))+z6_*(1-K6_)/(1+$C45*(K6_-1))</f>
        <v>-6.7580675479117502E-4</v>
      </c>
      <c r="E45" s="6">
        <f>z3_*(1-K3_)^2/(1+$C45*(K3_-1))^2+z4_*(1-K4_)^2/(1+$C45*(K4_-1))^2+z5_*(1-K5_)^2/(1+$C45*(K5_-1))^2+z6_*(1-K6_)^2/(1+$C45*(K6_-1))^2</f>
        <v>0.85390129949694493</v>
      </c>
      <c r="F45" s="12">
        <f>C45-D45/E45</f>
        <v>0.12188312924513225</v>
      </c>
      <c r="G45"/>
      <c r="H45"/>
      <c r="I45"/>
      <c r="J45"/>
      <c r="K45"/>
      <c r="L45"/>
      <c r="M45"/>
      <c r="N45"/>
      <c r="O45"/>
      <c r="P45"/>
      <c r="Q45"/>
      <c r="R45"/>
    </row>
    <row r="46" spans="2:18" ht="14.4" x14ac:dyDescent="0.3">
      <c r="B46">
        <v>4</v>
      </c>
      <c r="C46" s="13">
        <f>F45</f>
        <v>0.12188312924513225</v>
      </c>
      <c r="D46" s="14">
        <f>z3_*(1-K3_)/(1+$C46*(K3_-1))+z4_*(1-K4_)/(1+$C46*(K4_-1))+z5_*(1-K5_)/(1+$C46*(K5_-1))+z6_*(1-K6_)/(1+$C46*(K6_-1))</f>
        <v>-7.1152668429386168E-7</v>
      </c>
      <c r="E46" s="6">
        <f>z3_*(1-K3_)^2/(1+$C46*(K3_-1))^2+z4_*(1-K4_)^2/(1+$C46*(K4_-1))^2+z5_*(1-K5_)^2/(1+$C46*(K5_-1))^2+z6_*(1-K6_)^2/(1+$C46*(K6_-1))^2</f>
        <v>0.85210509165414794</v>
      </c>
      <c r="F46" s="12">
        <f>C46-D46/E46</f>
        <v>0.12188396426735107</v>
      </c>
      <c r="G46"/>
      <c r="H46"/>
      <c r="I46"/>
      <c r="J46"/>
      <c r="K46"/>
      <c r="L46"/>
      <c r="M46"/>
      <c r="N46"/>
      <c r="O46"/>
      <c r="P46"/>
      <c r="Q46"/>
      <c r="R46"/>
    </row>
    <row r="47" spans="2:18" ht="14.4" x14ac:dyDescent="0.3">
      <c r="B47" t="s">
        <v>53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2:18" ht="14.4" x14ac:dyDescent="0.3">
      <c r="B48" s="15" t="s">
        <v>54</v>
      </c>
      <c r="C48" s="15"/>
      <c r="D48" s="15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22" ht="14.4" x14ac:dyDescent="0.3">
      <c r="B49" t="s">
        <v>55</v>
      </c>
      <c r="C49" s="16" t="s">
        <v>56</v>
      </c>
      <c r="D49" s="16">
        <f>C46*F_</f>
        <v>12.188312924513225</v>
      </c>
      <c r="E49" t="s">
        <v>14</v>
      </c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22" ht="14.4" x14ac:dyDescent="0.3">
      <c r="A50"/>
      <c r="C50" s="16" t="s">
        <v>57</v>
      </c>
      <c r="D50" s="16">
        <f>F_-D49</f>
        <v>87.811687075486773</v>
      </c>
      <c r="E50" t="s">
        <v>14</v>
      </c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22" ht="14.4" x14ac:dyDescent="0.3">
      <c r="A51" s="4" t="s">
        <v>58</v>
      </c>
      <c r="B51" s="16"/>
      <c r="C51" s="16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22" ht="14.4" x14ac:dyDescent="0.3">
      <c r="B52" t="s">
        <v>59</v>
      </c>
      <c r="C52" s="16"/>
      <c r="D52" s="16"/>
      <c r="E52"/>
      <c r="G52" t="s">
        <v>60</v>
      </c>
      <c r="H52" t="s">
        <v>60</v>
      </c>
      <c r="I52"/>
      <c r="J52"/>
      <c r="K52"/>
      <c r="L52"/>
      <c r="M52"/>
      <c r="N52"/>
      <c r="O52"/>
      <c r="P52"/>
      <c r="Q52"/>
      <c r="R52"/>
    </row>
    <row r="53" spans="1:22" ht="27.6" x14ac:dyDescent="0.3">
      <c r="B53" t="s">
        <v>61</v>
      </c>
      <c r="C53" s="2" t="s">
        <v>0</v>
      </c>
      <c r="D53" s="16" t="s">
        <v>3</v>
      </c>
      <c r="E53" s="16" t="s">
        <v>4</v>
      </c>
      <c r="G53" s="17" t="s">
        <v>62</v>
      </c>
      <c r="H53" s="2" t="s">
        <v>63</v>
      </c>
      <c r="I53" t="s">
        <v>64</v>
      </c>
      <c r="J53" t="s">
        <v>65</v>
      </c>
      <c r="K53" t="s">
        <v>66</v>
      </c>
      <c r="L53" t="s">
        <v>67</v>
      </c>
      <c r="M53"/>
      <c r="N53"/>
      <c r="O53"/>
      <c r="P53"/>
      <c r="Q53"/>
      <c r="R53"/>
    </row>
    <row r="54" spans="1:22" ht="14.4" x14ac:dyDescent="0.3">
      <c r="B54" t="s">
        <v>68</v>
      </c>
      <c r="C54" s="2">
        <f>C13</f>
        <v>0.1</v>
      </c>
      <c r="D54" s="16">
        <f>z3_/(1+$C$46*(K3_-1))</f>
        <v>7.1941099679230222E-2</v>
      </c>
      <c r="E54" s="16">
        <f>D54*K3_</f>
        <v>0.30215261865276694</v>
      </c>
      <c r="G54" s="5">
        <f>(E54/E55)/(D54/D55)</f>
        <v>2.4</v>
      </c>
      <c r="H54" s="18">
        <f>C19/C20</f>
        <v>2.4</v>
      </c>
      <c r="I54">
        <f>F_*z3_</f>
        <v>10</v>
      </c>
      <c r="J54" s="8">
        <f>D$50*D54</f>
        <v>6.3172693328989658</v>
      </c>
      <c r="K54" s="8">
        <f>D$49*E54</f>
        <v>3.6827306671010351</v>
      </c>
      <c r="L54" s="12">
        <f>I54-J54-K54</f>
        <v>0</v>
      </c>
      <c r="M54"/>
      <c r="N54"/>
      <c r="O54"/>
      <c r="P54"/>
      <c r="Q54"/>
      <c r="R54"/>
      <c r="S54" s="19" t="s">
        <v>64</v>
      </c>
      <c r="T54" s="19" t="s">
        <v>65</v>
      </c>
      <c r="U54" s="19" t="s">
        <v>66</v>
      </c>
      <c r="V54" s="19" t="s">
        <v>67</v>
      </c>
    </row>
    <row r="55" spans="1:22" ht="14.4" x14ac:dyDescent="0.3">
      <c r="B55" t="s">
        <v>69</v>
      </c>
      <c r="C55" s="2">
        <f>C14</f>
        <v>0.2</v>
      </c>
      <c r="D55" s="16">
        <f>z4_/(1+$C$46*(K4_-1))</f>
        <v>0.18324879736047375</v>
      </c>
      <c r="E55" s="16">
        <f>D55*K4_</f>
        <v>0.32068539538082907</v>
      </c>
      <c r="G55" s="5">
        <f>(E55/E56)/(D55/D56)</f>
        <v>2.3648648648648649</v>
      </c>
      <c r="H55" s="18">
        <f>C20/C21</f>
        <v>2.3648648648648649</v>
      </c>
      <c r="I55">
        <f>F_*z4_</f>
        <v>20</v>
      </c>
      <c r="J55" s="8">
        <f>D$50*D55</f>
        <v>16.091386050777206</v>
      </c>
      <c r="K55" s="8">
        <f>D$49*E55</f>
        <v>3.9086139492227927</v>
      </c>
      <c r="L55" s="12">
        <f t="shared" ref="L55:L57" si="0">I55-J55-K55</f>
        <v>0</v>
      </c>
      <c r="M55"/>
      <c r="N55"/>
      <c r="O55"/>
      <c r="P55"/>
      <c r="Q55"/>
      <c r="R55"/>
      <c r="S55" s="19">
        <v>10</v>
      </c>
      <c r="T55" s="20">
        <v>6.3172693328989658</v>
      </c>
      <c r="U55" s="20">
        <v>3.6827306671010351</v>
      </c>
      <c r="V55" s="21">
        <v>0</v>
      </c>
    </row>
    <row r="56" spans="1:22" ht="14.4" x14ac:dyDescent="0.3">
      <c r="B56" t="s">
        <v>70</v>
      </c>
      <c r="C56" s="2">
        <f>C15</f>
        <v>0.3</v>
      </c>
      <c r="D56" s="16">
        <f>z5_/(1+$C$46*(K5_-1))</f>
        <v>0.30981801312335583</v>
      </c>
      <c r="E56" s="16">
        <f>D56*K5_</f>
        <v>0.2292653297112833</v>
      </c>
      <c r="G56" s="5">
        <f>(E56/E57)/(D56/D57)</f>
        <v>2.1764705882352939</v>
      </c>
      <c r="H56" s="18">
        <f>C21/C22</f>
        <v>2.1764705882352939</v>
      </c>
      <c r="I56">
        <f>F_*z5_</f>
        <v>30</v>
      </c>
      <c r="J56" s="8">
        <f>D$50*D56</f>
        <v>27.205642418737177</v>
      </c>
      <c r="K56" s="8">
        <f>D$49*E56</f>
        <v>2.7943575812628203</v>
      </c>
      <c r="L56" s="12">
        <f t="shared" si="0"/>
        <v>0</v>
      </c>
      <c r="M56"/>
      <c r="N56"/>
      <c r="O56"/>
      <c r="P56"/>
      <c r="Q56"/>
      <c r="R56"/>
      <c r="S56" s="19">
        <v>20</v>
      </c>
      <c r="T56" s="20">
        <v>16.091386050777206</v>
      </c>
      <c r="U56" s="20">
        <v>3.9086139492227927</v>
      </c>
      <c r="V56" s="21">
        <v>0</v>
      </c>
    </row>
    <row r="57" spans="1:22" ht="14.4" x14ac:dyDescent="0.3">
      <c r="B57" t="s">
        <v>71</v>
      </c>
      <c r="C57" s="2">
        <f>C16</f>
        <v>0.4</v>
      </c>
      <c r="D57" s="16">
        <f>z6_/(1+$C$46*(K6_-1))</f>
        <v>0.4349920031138414</v>
      </c>
      <c r="E57" s="16">
        <f>D57*K6_</f>
        <v>0.14789728105870609</v>
      </c>
      <c r="G57"/>
      <c r="I57">
        <f>F_*z6_</f>
        <v>40</v>
      </c>
      <c r="J57" s="8">
        <f>D$50*D57</f>
        <v>38.197381657771807</v>
      </c>
      <c r="K57" s="8">
        <f>D$49*E57</f>
        <v>1.8026183422281923</v>
      </c>
      <c r="L57" s="12">
        <f t="shared" si="0"/>
        <v>0</v>
      </c>
      <c r="M57"/>
      <c r="N57"/>
      <c r="O57"/>
      <c r="P57"/>
      <c r="Q57"/>
      <c r="R57"/>
      <c r="S57" s="19">
        <v>30</v>
      </c>
      <c r="T57" s="20">
        <v>27.205642418737177</v>
      </c>
      <c r="U57" s="20">
        <v>2.7943575812628203</v>
      </c>
      <c r="V57" s="21">
        <v>0</v>
      </c>
    </row>
    <row r="58" spans="1:22" ht="14.4" x14ac:dyDescent="0.3">
      <c r="A58" s="4" t="s">
        <v>72</v>
      </c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19">
        <v>40</v>
      </c>
      <c r="T58" s="20">
        <v>38.197381657771807</v>
      </c>
      <c r="U58" s="20">
        <v>1.8026183422281923</v>
      </c>
      <c r="V58" s="21">
        <v>0</v>
      </c>
    </row>
    <row r="59" spans="1:22" ht="14.4" x14ac:dyDescent="0.3">
      <c r="B59" s="2" t="s">
        <v>73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22" ht="14.4" x14ac:dyDescent="0.3">
      <c r="B60" s="2" t="s">
        <v>74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22" ht="14.4" x14ac:dyDescent="0.3">
      <c r="A61"/>
      <c r="B61" s="2" t="s">
        <v>75</v>
      </c>
    </row>
    <row r="62" spans="1:22" ht="14.4" x14ac:dyDescent="0.3">
      <c r="A62"/>
    </row>
    <row r="63" spans="1:22" ht="14.4" x14ac:dyDescent="0.3">
      <c r="B63"/>
    </row>
    <row r="64" spans="1:22" x14ac:dyDescent="0.3">
      <c r="C64" s="2" t="s">
        <v>76</v>
      </c>
    </row>
    <row r="65" spans="3:3" x14ac:dyDescent="0.3">
      <c r="C65" s="2" t="s">
        <v>77</v>
      </c>
    </row>
    <row r="66" spans="3:3" x14ac:dyDescent="0.3">
      <c r="C66" s="2" t="s">
        <v>78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11</vt:i4>
      </vt:variant>
    </vt:vector>
  </HeadingPairs>
  <TitlesOfParts>
    <vt:vector size="12" baseType="lpstr">
      <vt:lpstr>aula flash</vt:lpstr>
      <vt:lpstr>F_</vt:lpstr>
      <vt:lpstr>K3_</vt:lpstr>
      <vt:lpstr>K4_</vt:lpstr>
      <vt:lpstr>K5_</vt:lpstr>
      <vt:lpstr>K6_</vt:lpstr>
      <vt:lpstr>P</vt:lpstr>
      <vt:lpstr>T</vt:lpstr>
      <vt:lpstr>z3_</vt:lpstr>
      <vt:lpstr>z4_</vt:lpstr>
      <vt:lpstr>z5_</vt:lpstr>
      <vt:lpstr>z6_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2021-01-26T11:25:24Z</dcterms:created>
  <dcterms:modified xsi:type="dcterms:W3CDTF">2021-01-26T14:04:13Z</dcterms:modified>
</cp:coreProperties>
</file>