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CC8400_Risco\Risco_2022\Prova 1_Risco\"/>
    </mc:Choice>
  </mc:AlternateContent>
  <bookViews>
    <workbookView xWindow="0" yWindow="0" windowWidth="15345" windowHeight="4635" activeTab="2"/>
  </bookViews>
  <sheets>
    <sheet name="Exercício 1" sheetId="1" r:id="rId1"/>
    <sheet name="Exercício 2" sheetId="2" r:id="rId2"/>
    <sheet name="Exercício 3" sheetId="3" r:id="rId3"/>
    <sheet name="Exercício 4" sheetId="4" r:id="rId4"/>
    <sheet name="Exercício 5" sheetId="5" r:id="rId5"/>
    <sheet name="Exercício 6" sheetId="6" r:id="rId6"/>
    <sheet name="Exercício 7" sheetId="7" r:id="rId7"/>
    <sheet name="Exercício 8" sheetId="8" r:id="rId8"/>
    <sheet name="Exercício 9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9" l="1"/>
  <c r="B7" i="9" s="1"/>
  <c r="B2" i="9"/>
  <c r="B3" i="9" s="1"/>
  <c r="C7" i="8" l="1"/>
  <c r="C8" i="8" s="1"/>
  <c r="C11" i="8" s="1"/>
  <c r="B7" i="8"/>
  <c r="B8" i="8" s="1"/>
  <c r="B11" i="8" l="1"/>
  <c r="D8" i="8"/>
  <c r="B3" i="7"/>
  <c r="B6" i="7" s="1"/>
  <c r="A11" i="8" l="1"/>
  <c r="D11" i="8"/>
  <c r="B16" i="8" s="1"/>
  <c r="I3" i="5"/>
  <c r="J3" i="5" s="1"/>
  <c r="H3" i="5"/>
  <c r="I2" i="5"/>
  <c r="J2" i="5" s="1"/>
  <c r="H2" i="5"/>
  <c r="D8" i="5"/>
  <c r="H4" i="5" s="1"/>
  <c r="A8" i="5"/>
  <c r="E8" i="5"/>
  <c r="I4" i="5" s="1"/>
  <c r="E5" i="4"/>
  <c r="F5" i="4" s="1"/>
  <c r="G5" i="4" s="1"/>
  <c r="C4" i="4"/>
  <c r="E4" i="4" s="1"/>
  <c r="F4" i="4" s="1"/>
  <c r="G4" i="4" s="1"/>
  <c r="C5" i="4"/>
  <c r="C6" i="4"/>
  <c r="E6" i="4" s="1"/>
  <c r="F6" i="4" s="1"/>
  <c r="G6" i="4" s="1"/>
  <c r="C7" i="4"/>
  <c r="E7" i="4" s="1"/>
  <c r="F7" i="4" s="1"/>
  <c r="G7" i="4" s="1"/>
  <c r="C3" i="4"/>
  <c r="E3" i="4" s="1"/>
  <c r="F3" i="4" s="1"/>
  <c r="G3" i="4" s="1"/>
  <c r="C21" i="3"/>
  <c r="D21" i="3" s="1"/>
  <c r="C22" i="3"/>
  <c r="D22" i="3" s="1"/>
  <c r="C23" i="3"/>
  <c r="D23" i="3" s="1"/>
  <c r="C20" i="3"/>
  <c r="D20" i="3" s="1"/>
  <c r="B21" i="3"/>
  <c r="E21" i="3" s="1"/>
  <c r="B22" i="3"/>
  <c r="E22" i="3" s="1"/>
  <c r="B23" i="3"/>
  <c r="E23" i="3" s="1"/>
  <c r="B20" i="3"/>
  <c r="E20" i="3" s="1"/>
  <c r="C11" i="3"/>
  <c r="C12" i="3"/>
  <c r="C13" i="3"/>
  <c r="C10" i="3"/>
  <c r="B11" i="3"/>
  <c r="B12" i="3"/>
  <c r="B13" i="3"/>
  <c r="B10" i="3"/>
  <c r="H2" i="3"/>
  <c r="G2" i="3"/>
  <c r="E24" i="3" l="1"/>
  <c r="E25" i="3" s="1"/>
  <c r="H3" i="3" s="1"/>
  <c r="H4" i="3" s="1"/>
  <c r="G8" i="4"/>
  <c r="G9" i="4" s="1"/>
  <c r="J4" i="5"/>
  <c r="D10" i="3"/>
  <c r="E10" i="3" s="1"/>
  <c r="D13" i="3"/>
  <c r="E13" i="3" s="1"/>
  <c r="D12" i="3"/>
  <c r="E12" i="3" s="1"/>
  <c r="D11" i="3"/>
  <c r="E11" i="3" s="1"/>
  <c r="E14" i="3" l="1"/>
  <c r="E15" i="3" s="1"/>
  <c r="G3" i="3" s="1"/>
  <c r="G4" i="3" s="1"/>
</calcChain>
</file>

<file path=xl/sharedStrings.xml><?xml version="1.0" encoding="utf-8"?>
<sst xmlns="http://schemas.openxmlformats.org/spreadsheetml/2006/main" count="104" uniqueCount="71">
  <si>
    <t>1-  Considere as seguintes informações:</t>
  </si>
  <si>
    <t>Analisando as afirmações acima, pode-se dizer que:</t>
  </si>
  <si>
    <t>I-                   O risco legal pode surgir a partir das diferenças conjunturais entre legislações de dois ou mais países envolvidos em negociações.</t>
  </si>
  <si>
    <t>II-                O risco de crédito pode surgir da possibilidade de uma determinada parte vir a entrar em inadimplência em qualquer transação.</t>
  </si>
  <si>
    <t>III-             O risco operacional surge quando um investidor perde mais do que esperava em uma operação em bolsa de valores.</t>
  </si>
  <si>
    <t>IV-             O risco de liquidez surge da dificuldade que um investidor pode ter em tentar vender uma ação na bolsa de valores a um preço determinado e não encontrar um comprador.</t>
  </si>
  <si>
    <t>a)      As afirmações I e III são falsas.</t>
  </si>
  <si>
    <t>b)      As afirmações II e IV são falsas.</t>
  </si>
  <si>
    <t>c)      Apenas a afirmação IV é falsa.</t>
  </si>
  <si>
    <t>d)     Apenas a afirmação III é falsa.</t>
  </si>
  <si>
    <t>e)      Todas as afirmações são verdadeiras.</t>
  </si>
  <si>
    <t>2-  Um banco quando empresta dinheiro a uma empresa a uma taxa de juros prefixada está sujeito principalmente aos seguintes riscos:</t>
  </si>
  <si>
    <t>a)      Risco de liquidez e risco operacional</t>
  </si>
  <si>
    <t>b)      Risco de liquidez e risco de crédito.</t>
  </si>
  <si>
    <t>c)      Risco operacional e risco de mercado.</t>
  </si>
  <si>
    <t>d)     Risco de crédito e risco de liquidez.</t>
  </si>
  <si>
    <t>e)      Risco de crédito e risco de mercado.</t>
  </si>
  <si>
    <t>Cenários</t>
  </si>
  <si>
    <t>Probabilidades</t>
  </si>
  <si>
    <t>Ret. X</t>
  </si>
  <si>
    <t>Ret. Y</t>
  </si>
  <si>
    <t>Ativo X</t>
  </si>
  <si>
    <t>Ativo Y</t>
  </si>
  <si>
    <t>Retorno esperado</t>
  </si>
  <si>
    <t>Desvio-Padrão</t>
  </si>
  <si>
    <t>Coeficiente de Variação</t>
  </si>
  <si>
    <t>Ativo X- Desvio-Padrão</t>
  </si>
  <si>
    <t>Ret.-Ret. Esperado</t>
  </si>
  <si>
    <t>Prob (Ret-Ret. Esperado)^2</t>
  </si>
  <si>
    <t>Variância</t>
  </si>
  <si>
    <t>Desvio-padrão</t>
  </si>
  <si>
    <t>Data</t>
  </si>
  <si>
    <t>ITUB3</t>
  </si>
  <si>
    <t>Retorno</t>
  </si>
  <si>
    <t>CDI</t>
  </si>
  <si>
    <t>(Ret.- CDI)</t>
  </si>
  <si>
    <t>Mínimo (Ret-CDI;0)</t>
  </si>
  <si>
    <t>Mínimo (Ret-CDI;0)^2</t>
  </si>
  <si>
    <t>Soma</t>
  </si>
  <si>
    <t>Downside Risk</t>
  </si>
  <si>
    <t>Ativo A</t>
  </si>
  <si>
    <t>Ativo B</t>
  </si>
  <si>
    <t>Risco</t>
  </si>
  <si>
    <t>Correlação</t>
  </si>
  <si>
    <t>Participação</t>
  </si>
  <si>
    <t>A</t>
  </si>
  <si>
    <t>B</t>
  </si>
  <si>
    <t>Ativos</t>
  </si>
  <si>
    <t xml:space="preserve">A </t>
  </si>
  <si>
    <t>Carteira (A e B)</t>
  </si>
  <si>
    <t>menor coeficiente de variação (A)</t>
  </si>
  <si>
    <t xml:space="preserve">Volatilidade anual </t>
  </si>
  <si>
    <t>Ano</t>
  </si>
  <si>
    <t>dias</t>
  </si>
  <si>
    <t>Volatilidade (45 dias)</t>
  </si>
  <si>
    <t>Comprovando</t>
  </si>
  <si>
    <t>Volatilidade anual</t>
  </si>
  <si>
    <t>Riscos</t>
  </si>
  <si>
    <t>Correlação (A e B)</t>
  </si>
  <si>
    <t>Investimento</t>
  </si>
  <si>
    <t>Em $</t>
  </si>
  <si>
    <t>Em %</t>
  </si>
  <si>
    <t>Z(95%)</t>
  </si>
  <si>
    <t>Período</t>
  </si>
  <si>
    <t>15 dias</t>
  </si>
  <si>
    <t>VaR (95%, 15 dias)</t>
  </si>
  <si>
    <t>a.m</t>
  </si>
  <si>
    <t>a.d</t>
  </si>
  <si>
    <t>VaR (10 dias, 95%)</t>
  </si>
  <si>
    <t>para 10 dias</t>
  </si>
  <si>
    <t>Ativo Y- Desvio-Padrão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</si>
</sst>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%"/>
    <numFmt numFmtId="165" formatCode="0.000%"/>
    <numFmt numFmtId="166" formatCode="0.000"/>
    <numFmt numFmtId="167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0" fontId="0" fillId="0" borderId="0" xfId="0" applyNumberFormat="1"/>
    <xf numFmtId="10" fontId="5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10" fontId="3" fillId="0" borderId="9" xfId="1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8" xfId="0" applyFont="1" applyBorder="1"/>
    <xf numFmtId="165" fontId="3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3" fillId="0" borderId="12" xfId="1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3" fillId="2" borderId="17" xfId="0" applyFont="1" applyFill="1" applyBorder="1" applyAlignment="1">
      <alignment horizontal="center"/>
    </xf>
    <xf numFmtId="165" fontId="0" fillId="0" borderId="4" xfId="1" applyNumberFormat="1" applyFont="1" applyFill="1" applyBorder="1" applyAlignment="1">
      <alignment horizontal="center"/>
    </xf>
    <xf numFmtId="10" fontId="3" fillId="0" borderId="0" xfId="0" applyNumberFormat="1" applyFont="1" applyBorder="1"/>
    <xf numFmtId="0" fontId="3" fillId="2" borderId="18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1" xfId="0" applyFont="1" applyBorder="1"/>
    <xf numFmtId="166" fontId="6" fillId="0" borderId="12" xfId="0" applyNumberFormat="1" applyFont="1" applyBorder="1" applyAlignment="1">
      <alignment horizontal="center"/>
    </xf>
    <xf numFmtId="0" fontId="0" fillId="0" borderId="15" xfId="0" applyBorder="1"/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21" xfId="0" applyBorder="1"/>
    <xf numFmtId="0" fontId="0" fillId="0" borderId="9" xfId="0" applyBorder="1"/>
    <xf numFmtId="2" fontId="0" fillId="0" borderId="9" xfId="0" applyNumberFormat="1" applyBorder="1" applyAlignment="1">
      <alignment horizontal="center"/>
    </xf>
    <xf numFmtId="10" fontId="0" fillId="0" borderId="9" xfId="1" applyNumberFormat="1" applyFont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7" fontId="0" fillId="0" borderId="8" xfId="0" applyNumberForma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7" xfId="0" applyFont="1" applyBorder="1"/>
    <xf numFmtId="167" fontId="2" fillId="0" borderId="4" xfId="1" applyNumberFormat="1" applyFont="1" applyBorder="1" applyAlignment="1">
      <alignment horizontal="center"/>
    </xf>
    <xf numFmtId="9" fontId="0" fillId="0" borderId="0" xfId="0" applyNumberFormat="1"/>
    <xf numFmtId="0" fontId="0" fillId="0" borderId="15" xfId="0" applyBorder="1" applyAlignment="1">
      <alignment horizontal="center"/>
    </xf>
    <xf numFmtId="0" fontId="2" fillId="0" borderId="18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166" fontId="2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20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0" fontId="0" fillId="0" borderId="18" xfId="0" applyBorder="1"/>
    <xf numFmtId="9" fontId="0" fillId="0" borderId="0" xfId="1" applyFont="1" applyBorder="1" applyAlignment="1">
      <alignment horizontal="center"/>
    </xf>
    <xf numFmtId="9" fontId="0" fillId="0" borderId="14" xfId="1" applyFont="1" applyBorder="1" applyAlignment="1">
      <alignment horizontal="center"/>
    </xf>
    <xf numFmtId="9" fontId="0" fillId="0" borderId="20" xfId="1" applyFont="1" applyBorder="1" applyAlignment="1">
      <alignment horizontal="center"/>
    </xf>
    <xf numFmtId="9" fontId="0" fillId="0" borderId="4" xfId="1" applyFont="1" applyBorder="1" applyAlignment="1">
      <alignment horizontal="center"/>
    </xf>
    <xf numFmtId="0" fontId="0" fillId="0" borderId="2" xfId="0" applyBorder="1" applyAlignment="1">
      <alignment horizontal="center"/>
    </xf>
    <xf numFmtId="9" fontId="0" fillId="0" borderId="17" xfId="0" applyNumberFormat="1" applyBorder="1" applyAlignment="1">
      <alignment horizontal="center"/>
    </xf>
    <xf numFmtId="9" fontId="0" fillId="0" borderId="20" xfId="0" applyNumberForma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20" xfId="1" applyNumberFormat="1" applyFont="1" applyBorder="1" applyAlignment="1">
      <alignment horizontal="center"/>
    </xf>
    <xf numFmtId="0" fontId="3" fillId="0" borderId="15" xfId="0" applyFont="1" applyBorder="1"/>
    <xf numFmtId="10" fontId="3" fillId="0" borderId="19" xfId="1" applyNumberFormat="1" applyFont="1" applyBorder="1" applyAlignment="1">
      <alignment horizontal="center"/>
    </xf>
    <xf numFmtId="0" fontId="3" fillId="0" borderId="16" xfId="0" applyFont="1" applyBorder="1"/>
    <xf numFmtId="0" fontId="3" fillId="0" borderId="18" xfId="0" applyFont="1" applyBorder="1"/>
    <xf numFmtId="0" fontId="3" fillId="0" borderId="0" xfId="0" applyFont="1" applyBorder="1" applyAlignment="1">
      <alignment horizontal="center"/>
    </xf>
    <xf numFmtId="0" fontId="3" fillId="0" borderId="14" xfId="0" applyFont="1" applyBorder="1"/>
    <xf numFmtId="0" fontId="3" fillId="0" borderId="17" xfId="0" applyFont="1" applyBorder="1"/>
    <xf numFmtId="10" fontId="3" fillId="0" borderId="20" xfId="1" applyNumberFormat="1" applyFont="1" applyBorder="1" applyAlignment="1">
      <alignment horizontal="center"/>
    </xf>
    <xf numFmtId="0" fontId="3" fillId="0" borderId="4" xfId="0" applyFont="1" applyBorder="1"/>
    <xf numFmtId="10" fontId="3" fillId="0" borderId="4" xfId="1" applyNumberFormat="1" applyFont="1" applyBorder="1"/>
    <xf numFmtId="10" fontId="0" fillId="0" borderId="4" xfId="1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0" xfId="0" applyNumberFormat="1"/>
    <xf numFmtId="10" fontId="0" fillId="0" borderId="17" xfId="0" applyNumberFormat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/>
    <xf numFmtId="4" fontId="0" fillId="2" borderId="4" xfId="0" applyNumberFormat="1" applyFill="1" applyBorder="1" applyAlignment="1">
      <alignment horizontal="center"/>
    </xf>
    <xf numFmtId="9" fontId="3" fillId="0" borderId="19" xfId="0" applyNumberFormat="1" applyFont="1" applyBorder="1"/>
    <xf numFmtId="165" fontId="3" fillId="0" borderId="0" xfId="1" applyNumberFormat="1" applyFont="1" applyBorder="1"/>
    <xf numFmtId="4" fontId="3" fillId="0" borderId="20" xfId="0" applyNumberFormat="1" applyFont="1" applyBorder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</xdr:row>
      <xdr:rowOff>4762</xdr:rowOff>
    </xdr:from>
    <xdr:ext cx="5170646" cy="9428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aixaDeTexto 1"/>
            <xdr:cNvSpPr txBox="1"/>
          </xdr:nvSpPr>
          <xdr:spPr>
            <a:xfrm>
              <a:off x="190500" y="195262"/>
              <a:ext cx="5170646" cy="9428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3000" b="0" i="1">
                        <a:latin typeface="Cambria Math" panose="02040503050406030204" pitchFamily="18" charset="0"/>
                      </a:rPr>
                      <m:t>𝐵𝑒𝑡𝑎</m:t>
                    </m:r>
                    <m:r>
                      <a:rPr lang="pt-BR" sz="3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3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3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3000" b="0" i="1">
                                <a:latin typeface="Cambria Math" panose="02040503050406030204" pitchFamily="18" charset="0"/>
                              </a:rPr>
                              <m:t>𝐶𝑂𝑉𝐴</m:t>
                            </m:r>
                          </m:e>
                          <m:sub>
                            <m:r>
                              <a:rPr lang="pt-BR" sz="30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  <m:r>
                              <a:rPr lang="pt-BR" sz="3000" b="0" i="1">
                                <a:latin typeface="Cambria Math" panose="02040503050406030204" pitchFamily="18" charset="0"/>
                              </a:rPr>
                              <m:t>,</m:t>
                            </m:r>
                            <m:r>
                              <a:rPr lang="pt-BR" sz="30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sz="3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3000" b="0" i="1">
                                <a:latin typeface="Cambria Math" panose="02040503050406030204" pitchFamily="18" charset="0"/>
                              </a:rPr>
                              <m:t>𝑉𝐴𝑅</m:t>
                            </m:r>
                          </m:e>
                          <m:sub>
                            <m:r>
                              <a:rPr lang="pt-BR" sz="30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sub>
                        </m:sSub>
                      </m:den>
                    </m:f>
                    <m:r>
                      <a:rPr lang="pt-BR" sz="30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BR" sz="30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BR" sz="3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3000" b="0" i="1">
                                <a:latin typeface="Cambria Math" panose="02040503050406030204" pitchFamily="18" charset="0"/>
                              </a:rPr>
                              <m:t>𝑉𝐴𝑅</m:t>
                            </m:r>
                          </m:e>
                          <m:sub>
                            <m:r>
                              <a:rPr lang="pt-BR" sz="30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pt-BR" sz="30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BR" sz="3000" b="0" i="1">
                                <a:latin typeface="Cambria Math" panose="02040503050406030204" pitchFamily="18" charset="0"/>
                              </a:rPr>
                              <m:t>𝑉𝐴𝑅</m:t>
                            </m:r>
                          </m:e>
                          <m:sub>
                            <m:r>
                              <a:rPr lang="pt-BR" sz="3000" b="0" i="1">
                                <a:latin typeface="Cambria Math" panose="02040503050406030204" pitchFamily="18" charset="0"/>
                              </a:rPr>
                              <m:t>𝑀</m:t>
                            </m:r>
                          </m:sub>
                        </m:sSub>
                      </m:den>
                    </m:f>
                    <m:r>
                      <a:rPr lang="pt-BR" sz="3000" b="0" i="1">
                        <a:latin typeface="Cambria Math" panose="02040503050406030204" pitchFamily="18" charset="0"/>
                      </a:rPr>
                      <m:t>=1</m:t>
                    </m:r>
                  </m:oMath>
                </m:oMathPara>
              </a14:m>
              <a:endParaRPr lang="pt-BR" sz="3000"/>
            </a:p>
          </xdr:txBody>
        </xdr:sp>
      </mc:Choice>
      <mc:Fallback xmlns="">
        <xdr:sp macro="" textlink="">
          <xdr:nvSpPr>
            <xdr:cNvPr id="2" name="CaixaDeTexto 1"/>
            <xdr:cNvSpPr txBox="1"/>
          </xdr:nvSpPr>
          <xdr:spPr>
            <a:xfrm>
              <a:off x="190500" y="195262"/>
              <a:ext cx="5170646" cy="9428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3000" b="0" i="0">
                  <a:latin typeface="Cambria Math" panose="02040503050406030204" pitchFamily="18" charset="0"/>
                </a:rPr>
                <a:t>𝐵𝑒𝑡𝑎=〖𝐶𝑂𝑉𝐴〗_(𝑀,𝑀)/〖𝑉𝐴𝑅〗_𝑀 =〖𝑉𝐴𝑅〗_𝑀/〖𝑉𝐴𝑅〗_𝑀 =1</a:t>
              </a:r>
              <a:endParaRPr lang="pt-BR" sz="30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showGridLines="0" workbookViewId="0">
      <selection activeCell="G13" sqref="G13"/>
    </sheetView>
  </sheetViews>
  <sheetFormatPr defaultRowHeight="15" x14ac:dyDescent="0.25"/>
  <cols>
    <col min="1" max="1" width="9.140625" customWidth="1"/>
  </cols>
  <sheetData>
    <row r="1" spans="1:1" x14ac:dyDescent="0.25">
      <c r="A1" t="s">
        <v>0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8" spans="1:1" x14ac:dyDescent="0.25">
      <c r="A8" t="s">
        <v>1</v>
      </c>
    </row>
    <row r="9" spans="1:1" x14ac:dyDescent="0.25">
      <c r="A9" t="s">
        <v>6</v>
      </c>
    </row>
    <row r="10" spans="1:1" x14ac:dyDescent="0.25">
      <c r="A10" t="s">
        <v>7</v>
      </c>
    </row>
    <row r="11" spans="1:1" x14ac:dyDescent="0.25">
      <c r="A11" t="s">
        <v>8</v>
      </c>
    </row>
    <row r="12" spans="1:1" x14ac:dyDescent="0.25">
      <c r="A12" s="3" t="s">
        <v>9</v>
      </c>
    </row>
    <row r="13" spans="1:1" x14ac:dyDescent="0.25">
      <c r="A13" t="s">
        <v>10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showGridLines="0" workbookViewId="0">
      <selection activeCell="E9" sqref="E9"/>
    </sheetView>
  </sheetViews>
  <sheetFormatPr defaultRowHeight="15" x14ac:dyDescent="0.25"/>
  <sheetData>
    <row r="1" spans="1:4" x14ac:dyDescent="0.25">
      <c r="A1" t="s">
        <v>11</v>
      </c>
    </row>
    <row r="2" spans="1:4" x14ac:dyDescent="0.25">
      <c r="A2" t="s">
        <v>12</v>
      </c>
    </row>
    <row r="3" spans="1:4" x14ac:dyDescent="0.25">
      <c r="A3" t="s">
        <v>13</v>
      </c>
    </row>
    <row r="4" spans="1:4" x14ac:dyDescent="0.25">
      <c r="A4" t="s">
        <v>14</v>
      </c>
    </row>
    <row r="5" spans="1:4" x14ac:dyDescent="0.25">
      <c r="A5" t="s">
        <v>15</v>
      </c>
    </row>
    <row r="6" spans="1:4" x14ac:dyDescent="0.25">
      <c r="A6" s="3" t="s">
        <v>16</v>
      </c>
      <c r="B6" s="3"/>
      <c r="C6" s="3"/>
      <c r="D6" s="3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/>
  </sheetViews>
  <sheetFormatPr defaultRowHeight="15" x14ac:dyDescent="0.25"/>
  <cols>
    <col min="1" max="1" width="13.85546875" customWidth="1"/>
    <col min="2" max="2" width="18.28515625" customWidth="1"/>
    <col min="3" max="3" width="20.140625" customWidth="1"/>
    <col min="4" max="4" width="19.140625" customWidth="1"/>
    <col min="5" max="5" width="26.42578125" bestFit="1" customWidth="1"/>
    <col min="6" max="6" width="22.28515625" bestFit="1" customWidth="1"/>
    <col min="7" max="7" width="12" customWidth="1"/>
    <col min="8" max="8" width="12.140625" customWidth="1"/>
  </cols>
  <sheetData>
    <row r="1" spans="1:8" ht="16.5" thickBot="1" x14ac:dyDescent="0.3">
      <c r="A1" s="4" t="s">
        <v>17</v>
      </c>
      <c r="B1" s="5" t="s">
        <v>18</v>
      </c>
      <c r="C1" s="5" t="s">
        <v>19</v>
      </c>
      <c r="D1" s="5" t="s">
        <v>20</v>
      </c>
      <c r="F1" s="12"/>
      <c r="G1" s="13" t="s">
        <v>21</v>
      </c>
      <c r="H1" s="13" t="s">
        <v>22</v>
      </c>
    </row>
    <row r="2" spans="1:8" ht="16.5" thickBot="1" x14ac:dyDescent="0.3">
      <c r="A2" s="6">
        <v>1</v>
      </c>
      <c r="B2" s="8">
        <v>0.1</v>
      </c>
      <c r="C2" s="8">
        <v>0.02</v>
      </c>
      <c r="D2" s="8">
        <v>-0.03</v>
      </c>
      <c r="F2" s="17" t="s">
        <v>23</v>
      </c>
      <c r="G2" s="15">
        <f>SUMPRODUCT(B2:B5,C2:C5)</f>
        <v>5.1750000000000004E-2</v>
      </c>
      <c r="H2" s="15">
        <f>SUMPRODUCT(B2:B5,D2:D5)</f>
        <v>6.0749999999999998E-2</v>
      </c>
    </row>
    <row r="3" spans="1:8" ht="16.5" thickBot="1" x14ac:dyDescent="0.3">
      <c r="A3" s="6">
        <v>2</v>
      </c>
      <c r="B3" s="8">
        <v>0.25</v>
      </c>
      <c r="C3" s="8">
        <v>3.5000000000000003E-2</v>
      </c>
      <c r="D3" s="8">
        <v>2.5000000000000001E-2</v>
      </c>
      <c r="F3" s="17" t="s">
        <v>24</v>
      </c>
      <c r="G3" s="18">
        <f>E15</f>
        <v>2.5655165171949292E-2</v>
      </c>
      <c r="H3" s="18">
        <f>E25</f>
        <v>4.3596874888000861E-2</v>
      </c>
    </row>
    <row r="4" spans="1:8" ht="16.5" thickBot="1" x14ac:dyDescent="0.3">
      <c r="A4" s="6">
        <v>3</v>
      </c>
      <c r="B4" s="8">
        <v>0.35</v>
      </c>
      <c r="C4" s="8">
        <v>0.04</v>
      </c>
      <c r="D4" s="8">
        <v>7.0000000000000007E-2</v>
      </c>
      <c r="F4" s="33" t="s">
        <v>25</v>
      </c>
      <c r="G4" s="34">
        <f>G3/G2</f>
        <v>0.4957519839990201</v>
      </c>
      <c r="H4" s="34">
        <f>H3/H2</f>
        <v>0.71764403107820351</v>
      </c>
    </row>
    <row r="5" spans="1:8" ht="16.5" thickBot="1" x14ac:dyDescent="0.3">
      <c r="A5" s="6">
        <v>4</v>
      </c>
      <c r="B5" s="8">
        <v>0.3</v>
      </c>
      <c r="C5" s="8">
        <v>0.09</v>
      </c>
      <c r="D5" s="8">
        <v>0.11</v>
      </c>
    </row>
    <row r="6" spans="1:8" x14ac:dyDescent="0.25">
      <c r="B6" s="7"/>
    </row>
    <row r="7" spans="1:8" ht="15.75" x14ac:dyDescent="0.25">
      <c r="A7" s="1"/>
      <c r="B7" s="1"/>
      <c r="C7" s="1"/>
      <c r="D7" s="1"/>
    </row>
    <row r="8" spans="1:8" ht="16.5" thickBot="1" x14ac:dyDescent="0.3">
      <c r="A8" s="1" t="s">
        <v>26</v>
      </c>
      <c r="B8" s="1"/>
      <c r="C8" s="1"/>
      <c r="D8" s="1"/>
    </row>
    <row r="9" spans="1:8" ht="15.75" x14ac:dyDescent="0.25">
      <c r="A9" s="9" t="s">
        <v>17</v>
      </c>
      <c r="B9" s="10" t="s">
        <v>18</v>
      </c>
      <c r="C9" s="10" t="s">
        <v>19</v>
      </c>
      <c r="D9" s="10" t="s">
        <v>27</v>
      </c>
      <c r="E9" s="11" t="s">
        <v>28</v>
      </c>
    </row>
    <row r="10" spans="1:8" ht="15.75" x14ac:dyDescent="0.25">
      <c r="A10" s="14">
        <v>1</v>
      </c>
      <c r="B10" s="15">
        <f>B2</f>
        <v>0.1</v>
      </c>
      <c r="C10" s="16">
        <f>C2</f>
        <v>0.02</v>
      </c>
      <c r="D10" s="18">
        <f>C10-$G$2</f>
        <v>-3.175E-2</v>
      </c>
      <c r="E10" s="31">
        <f>B10*(D10^2)</f>
        <v>1.0080625000000001E-4</v>
      </c>
    </row>
    <row r="11" spans="1:8" ht="15.75" x14ac:dyDescent="0.25">
      <c r="A11" s="14">
        <v>2</v>
      </c>
      <c r="B11" s="15">
        <f t="shared" ref="B11:C13" si="0">B3</f>
        <v>0.25</v>
      </c>
      <c r="C11" s="16">
        <f t="shared" si="0"/>
        <v>3.5000000000000003E-2</v>
      </c>
      <c r="D11" s="18">
        <f t="shared" ref="D11:D13" si="1">C11-$G$2</f>
        <v>-1.6750000000000001E-2</v>
      </c>
      <c r="E11" s="31">
        <f t="shared" ref="E11:E13" si="2">B11*(D11^2)</f>
        <v>7.0140625000000013E-5</v>
      </c>
    </row>
    <row r="12" spans="1:8" ht="15.75" x14ac:dyDescent="0.25">
      <c r="A12" s="14">
        <v>3</v>
      </c>
      <c r="B12" s="15">
        <f t="shared" si="0"/>
        <v>0.35</v>
      </c>
      <c r="C12" s="16">
        <f t="shared" si="0"/>
        <v>0.04</v>
      </c>
      <c r="D12" s="18">
        <f t="shared" si="1"/>
        <v>-1.1750000000000003E-2</v>
      </c>
      <c r="E12" s="31">
        <f t="shared" si="2"/>
        <v>4.8321875000000028E-5</v>
      </c>
    </row>
    <row r="13" spans="1:8" ht="16.5" thickBot="1" x14ac:dyDescent="0.3">
      <c r="A13" s="19">
        <v>4</v>
      </c>
      <c r="B13" s="20">
        <f t="shared" si="0"/>
        <v>0.3</v>
      </c>
      <c r="C13" s="21">
        <f t="shared" si="0"/>
        <v>0.09</v>
      </c>
      <c r="D13" s="22">
        <f t="shared" si="1"/>
        <v>3.8249999999999992E-2</v>
      </c>
      <c r="E13" s="32">
        <f t="shared" si="2"/>
        <v>4.3891874999999982E-4</v>
      </c>
    </row>
    <row r="14" spans="1:8" ht="15.75" x14ac:dyDescent="0.25">
      <c r="A14" s="23"/>
      <c r="B14" s="23"/>
      <c r="C14" s="23"/>
      <c r="D14" s="28" t="s">
        <v>29</v>
      </c>
      <c r="E14" s="29">
        <f>SUM(E10:E13)</f>
        <v>6.5818749999999992E-4</v>
      </c>
    </row>
    <row r="15" spans="1:8" ht="16.5" thickBot="1" x14ac:dyDescent="0.3">
      <c r="A15" s="23"/>
      <c r="B15" s="23"/>
      <c r="C15" s="23"/>
      <c r="D15" s="25" t="s">
        <v>30</v>
      </c>
      <c r="E15" s="26">
        <f>SQRT(E14)</f>
        <v>2.5655165171949292E-2</v>
      </c>
    </row>
    <row r="16" spans="1:8" ht="15.75" x14ac:dyDescent="0.25">
      <c r="A16" s="1"/>
      <c r="B16" s="1"/>
      <c r="C16" s="1"/>
      <c r="D16" s="1"/>
    </row>
    <row r="17" spans="1:5" ht="15.75" x14ac:dyDescent="0.25">
      <c r="A17" s="1"/>
      <c r="B17" s="1"/>
      <c r="C17" s="1"/>
      <c r="D17" s="1"/>
    </row>
    <row r="18" spans="1:5" ht="16.5" thickBot="1" x14ac:dyDescent="0.3">
      <c r="A18" s="1" t="s">
        <v>70</v>
      </c>
      <c r="B18" s="1"/>
      <c r="C18" s="1"/>
      <c r="D18" s="1"/>
    </row>
    <row r="19" spans="1:5" ht="15.75" x14ac:dyDescent="0.25">
      <c r="A19" s="9" t="s">
        <v>17</v>
      </c>
      <c r="B19" s="10" t="s">
        <v>18</v>
      </c>
      <c r="C19" s="10" t="s">
        <v>20</v>
      </c>
      <c r="D19" s="10" t="s">
        <v>27</v>
      </c>
      <c r="E19" s="11" t="s">
        <v>28</v>
      </c>
    </row>
    <row r="20" spans="1:5" ht="15.75" x14ac:dyDescent="0.25">
      <c r="A20" s="14">
        <v>1</v>
      </c>
      <c r="B20" s="15">
        <f>B2</f>
        <v>0.1</v>
      </c>
      <c r="C20" s="16">
        <f>D2</f>
        <v>-0.03</v>
      </c>
      <c r="D20" s="18">
        <f>C20-$H$2</f>
        <v>-9.0749999999999997E-2</v>
      </c>
      <c r="E20" s="31">
        <f>B20*(D20^2)</f>
        <v>8.2355625E-4</v>
      </c>
    </row>
    <row r="21" spans="1:5" ht="15.75" x14ac:dyDescent="0.25">
      <c r="A21" s="14">
        <v>2</v>
      </c>
      <c r="B21" s="15">
        <f t="shared" ref="B21:B23" si="3">B3</f>
        <v>0.25</v>
      </c>
      <c r="C21" s="16">
        <f t="shared" ref="C21:C23" si="4">D3</f>
        <v>2.5000000000000001E-2</v>
      </c>
      <c r="D21" s="18">
        <f t="shared" ref="D21:D23" si="5">C21-$H$2</f>
        <v>-3.5749999999999997E-2</v>
      </c>
      <c r="E21" s="31">
        <f t="shared" ref="E21:E23" si="6">B21*(D21^2)</f>
        <v>3.1951562499999992E-4</v>
      </c>
    </row>
    <row r="22" spans="1:5" ht="15.75" x14ac:dyDescent="0.25">
      <c r="A22" s="14">
        <v>3</v>
      </c>
      <c r="B22" s="15">
        <f t="shared" si="3"/>
        <v>0.35</v>
      </c>
      <c r="C22" s="16">
        <f t="shared" si="4"/>
        <v>7.0000000000000007E-2</v>
      </c>
      <c r="D22" s="18">
        <f t="shared" si="5"/>
        <v>9.2500000000000082E-3</v>
      </c>
      <c r="E22" s="31">
        <f t="shared" si="6"/>
        <v>2.9946875000000049E-5</v>
      </c>
    </row>
    <row r="23" spans="1:5" ht="16.5" thickBot="1" x14ac:dyDescent="0.3">
      <c r="A23" s="19">
        <v>4</v>
      </c>
      <c r="B23" s="20">
        <f t="shared" si="3"/>
        <v>0.3</v>
      </c>
      <c r="C23" s="21">
        <f t="shared" si="4"/>
        <v>0.11</v>
      </c>
      <c r="D23" s="22">
        <f t="shared" si="5"/>
        <v>4.9250000000000002E-2</v>
      </c>
      <c r="E23" s="31">
        <f t="shared" si="6"/>
        <v>7.2766875000000004E-4</v>
      </c>
    </row>
    <row r="24" spans="1:5" ht="15.75" x14ac:dyDescent="0.25">
      <c r="A24" s="23"/>
      <c r="B24" s="27"/>
      <c r="C24" s="23"/>
      <c r="D24" s="28" t="s">
        <v>29</v>
      </c>
      <c r="E24" s="29">
        <f>SUM(E20:E23)</f>
        <v>1.9006875E-3</v>
      </c>
    </row>
    <row r="25" spans="1:5" ht="16.5" thickBot="1" x14ac:dyDescent="0.3">
      <c r="A25" s="23"/>
      <c r="B25" s="23"/>
      <c r="C25" s="23"/>
      <c r="D25" s="25" t="s">
        <v>30</v>
      </c>
      <c r="E25" s="26">
        <f>SQRT(E24)</f>
        <v>4.3596874888000861E-2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workbookViewId="0">
      <selection activeCell="G20" sqref="G20"/>
    </sheetView>
  </sheetViews>
  <sheetFormatPr defaultRowHeight="15" x14ac:dyDescent="0.25"/>
  <cols>
    <col min="2" max="4" width="9.140625" style="24"/>
    <col min="5" max="5" width="11.7109375" style="24" customWidth="1"/>
    <col min="6" max="6" width="18.140625" bestFit="1" customWidth="1"/>
    <col min="7" max="7" width="20.7109375" customWidth="1"/>
  </cols>
  <sheetData>
    <row r="1" spans="1:7" x14ac:dyDescent="0.25">
      <c r="A1" s="50" t="s">
        <v>31</v>
      </c>
      <c r="B1" s="44" t="s">
        <v>32</v>
      </c>
      <c r="C1" s="44" t="s">
        <v>33</v>
      </c>
      <c r="D1" s="44" t="s">
        <v>34</v>
      </c>
      <c r="E1" s="44" t="s">
        <v>35</v>
      </c>
      <c r="F1" s="44" t="s">
        <v>36</v>
      </c>
      <c r="G1" s="45" t="s">
        <v>37</v>
      </c>
    </row>
    <row r="2" spans="1:7" x14ac:dyDescent="0.25">
      <c r="A2" s="46">
        <v>41275</v>
      </c>
      <c r="B2" s="41">
        <v>30.45</v>
      </c>
      <c r="C2" s="30"/>
      <c r="D2" s="30"/>
      <c r="E2" s="30"/>
      <c r="F2" s="40"/>
      <c r="G2" s="47"/>
    </row>
    <row r="3" spans="1:7" x14ac:dyDescent="0.25">
      <c r="A3" s="46">
        <v>41306</v>
      </c>
      <c r="B3" s="41">
        <v>30.95</v>
      </c>
      <c r="C3" s="42">
        <f>(B3/B2)-1</f>
        <v>1.6420361247947435E-2</v>
      </c>
      <c r="D3" s="43">
        <v>6.4999999999999997E-3</v>
      </c>
      <c r="E3" s="43">
        <f>C3-D3</f>
        <v>9.920361247947436E-3</v>
      </c>
      <c r="F3" s="30">
        <f>IF(E3&lt;0,E3,0)</f>
        <v>0</v>
      </c>
      <c r="G3" s="31">
        <f>F3^2</f>
        <v>0</v>
      </c>
    </row>
    <row r="4" spans="1:7" x14ac:dyDescent="0.25">
      <c r="A4" s="46">
        <v>41334</v>
      </c>
      <c r="B4" s="41">
        <v>32.15</v>
      </c>
      <c r="C4" s="42">
        <f t="shared" ref="C4:C7" si="0">(B4/B3)-1</f>
        <v>3.8772213247172838E-2</v>
      </c>
      <c r="D4" s="43">
        <v>6.4999999999999997E-3</v>
      </c>
      <c r="E4" s="43">
        <f t="shared" ref="E4:E7" si="1">C4-D4</f>
        <v>3.2272213247172839E-2</v>
      </c>
      <c r="F4" s="30">
        <f t="shared" ref="F4:F7" si="2">IF(E4&lt;0,E4,0)</f>
        <v>0</v>
      </c>
      <c r="G4" s="31">
        <f t="shared" ref="G4:G7" si="3">F4^2</f>
        <v>0</v>
      </c>
    </row>
    <row r="5" spans="1:7" x14ac:dyDescent="0.25">
      <c r="A5" s="46">
        <v>41365</v>
      </c>
      <c r="B5" s="41">
        <v>31</v>
      </c>
      <c r="C5" s="42">
        <f t="shared" si="0"/>
        <v>-3.5769828926905056E-2</v>
      </c>
      <c r="D5" s="43">
        <v>6.4999999999999997E-3</v>
      </c>
      <c r="E5" s="43">
        <f t="shared" si="1"/>
        <v>-4.2269828926905055E-2</v>
      </c>
      <c r="F5" s="30">
        <f t="shared" si="2"/>
        <v>-4.2269828926905055E-2</v>
      </c>
      <c r="G5" s="31">
        <f t="shared" si="3"/>
        <v>1.7867384375098193E-3</v>
      </c>
    </row>
    <row r="6" spans="1:7" x14ac:dyDescent="0.25">
      <c r="A6" s="46">
        <v>41395</v>
      </c>
      <c r="B6" s="41">
        <v>31.58</v>
      </c>
      <c r="C6" s="42">
        <f t="shared" si="0"/>
        <v>1.8709677419354698E-2</v>
      </c>
      <c r="D6" s="43">
        <v>6.4999999999999997E-3</v>
      </c>
      <c r="E6" s="43">
        <f t="shared" si="1"/>
        <v>1.2209677419354699E-2</v>
      </c>
      <c r="F6" s="30">
        <f t="shared" si="2"/>
        <v>0</v>
      </c>
      <c r="G6" s="31">
        <f t="shared" si="3"/>
        <v>0</v>
      </c>
    </row>
    <row r="7" spans="1:7" x14ac:dyDescent="0.25">
      <c r="A7" s="46">
        <v>41426</v>
      </c>
      <c r="B7" s="41">
        <v>29.2</v>
      </c>
      <c r="C7" s="42">
        <f t="shared" si="0"/>
        <v>-7.5364154528182348E-2</v>
      </c>
      <c r="D7" s="43">
        <v>6.4999999999999997E-3</v>
      </c>
      <c r="E7" s="43">
        <f t="shared" si="1"/>
        <v>-8.1864154528182353E-2</v>
      </c>
      <c r="F7" s="30">
        <f t="shared" si="2"/>
        <v>-8.1864154528182353E-2</v>
      </c>
      <c r="G7" s="31">
        <f t="shared" si="3"/>
        <v>6.7017397966141192E-3</v>
      </c>
    </row>
    <row r="8" spans="1:7" ht="15.75" thickBot="1" x14ac:dyDescent="0.3">
      <c r="A8" s="48"/>
      <c r="B8" s="49"/>
      <c r="C8" s="49"/>
      <c r="D8" s="49"/>
      <c r="E8" s="49"/>
      <c r="F8" s="49" t="s">
        <v>38</v>
      </c>
      <c r="G8" s="32">
        <f>SUM(G3:G7)</f>
        <v>8.4884782341239379E-3</v>
      </c>
    </row>
    <row r="9" spans="1:7" ht="15.75" thickBot="1" x14ac:dyDescent="0.3">
      <c r="F9" s="51" t="s">
        <v>39</v>
      </c>
      <c r="G9" s="52">
        <f>SQRT(G8/5)</f>
        <v>4.1203102393203205E-2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showGridLines="0" workbookViewId="0">
      <selection activeCell="G17" sqref="G17"/>
    </sheetView>
  </sheetViews>
  <sheetFormatPr defaultRowHeight="15" x14ac:dyDescent="0.25"/>
  <cols>
    <col min="1" max="1" width="11.5703125" customWidth="1"/>
    <col min="2" max="2" width="11" customWidth="1"/>
    <col min="3" max="3" width="11.85546875" customWidth="1"/>
    <col min="7" max="7" width="14.42578125" style="24" bestFit="1" customWidth="1"/>
    <col min="8" max="8" width="11.42578125" style="24" customWidth="1"/>
    <col min="9" max="9" width="9.140625" style="24"/>
    <col min="10" max="10" width="22.42578125" style="24" bestFit="1" customWidth="1"/>
  </cols>
  <sheetData>
    <row r="1" spans="1:11" x14ac:dyDescent="0.25">
      <c r="A1" s="35"/>
      <c r="B1" s="36" t="s">
        <v>40</v>
      </c>
      <c r="C1" s="37" t="s">
        <v>41</v>
      </c>
      <c r="G1" s="54" t="s">
        <v>47</v>
      </c>
      <c r="H1" s="36" t="s">
        <v>33</v>
      </c>
      <c r="I1" s="36" t="s">
        <v>42</v>
      </c>
      <c r="J1" s="37" t="s">
        <v>25</v>
      </c>
    </row>
    <row r="2" spans="1:11" x14ac:dyDescent="0.25">
      <c r="A2" s="64" t="s">
        <v>33</v>
      </c>
      <c r="B2" s="65">
        <v>0.02</v>
      </c>
      <c r="C2" s="66">
        <v>0.03</v>
      </c>
      <c r="D2" s="53"/>
      <c r="E2" s="53"/>
      <c r="G2" s="55" t="s">
        <v>48</v>
      </c>
      <c r="H2" s="56">
        <f>B2</f>
        <v>0.02</v>
      </c>
      <c r="I2" s="56">
        <f>C2</f>
        <v>0.03</v>
      </c>
      <c r="J2" s="57">
        <f>I2/H2</f>
        <v>1.5</v>
      </c>
      <c r="K2" s="2" t="s">
        <v>50</v>
      </c>
    </row>
    <row r="3" spans="1:11" ht="15.75" thickBot="1" x14ac:dyDescent="0.3">
      <c r="A3" s="38" t="s">
        <v>42</v>
      </c>
      <c r="B3" s="67">
        <v>0.03</v>
      </c>
      <c r="C3" s="68">
        <v>0.05</v>
      </c>
      <c r="G3" s="58" t="s">
        <v>46</v>
      </c>
      <c r="H3" s="59">
        <f>C2</f>
        <v>0.03</v>
      </c>
      <c r="I3" s="59">
        <f>C3</f>
        <v>0.05</v>
      </c>
      <c r="J3" s="60">
        <f t="shared" ref="J3:J4" si="0">I3/H3</f>
        <v>1.6666666666666667</v>
      </c>
    </row>
    <row r="4" spans="1:11" ht="15.75" thickBot="1" x14ac:dyDescent="0.3">
      <c r="G4" s="61" t="s">
        <v>49</v>
      </c>
      <c r="H4" s="62">
        <f>D8</f>
        <v>2.6999999999999996E-2</v>
      </c>
      <c r="I4" s="62">
        <f>E8</f>
        <v>4.3278170016764803E-2</v>
      </c>
      <c r="J4" s="63">
        <f t="shared" si="0"/>
        <v>1.602895185806104</v>
      </c>
    </row>
    <row r="5" spans="1:11" ht="15.75" thickBot="1" x14ac:dyDescent="0.3">
      <c r="A5" s="39" t="s">
        <v>43</v>
      </c>
      <c r="B5" s="69">
        <v>0.9</v>
      </c>
    </row>
    <row r="6" spans="1:11" ht="15.75" thickBot="1" x14ac:dyDescent="0.3"/>
    <row r="7" spans="1:11" x14ac:dyDescent="0.25">
      <c r="A7" s="54" t="s">
        <v>44</v>
      </c>
      <c r="B7" s="36" t="s">
        <v>45</v>
      </c>
      <c r="C7" s="36" t="s">
        <v>46</v>
      </c>
      <c r="D7" s="36" t="s">
        <v>33</v>
      </c>
      <c r="E7" s="37" t="s">
        <v>42</v>
      </c>
    </row>
    <row r="8" spans="1:11" ht="15.75" thickBot="1" x14ac:dyDescent="0.3">
      <c r="A8" s="70">
        <f>SUM(B8+C8)</f>
        <v>1</v>
      </c>
      <c r="B8" s="71">
        <v>0.3</v>
      </c>
      <c r="C8" s="71">
        <v>0.7</v>
      </c>
      <c r="D8" s="62">
        <f>B2*B8+C2*C8</f>
        <v>2.6999999999999996E-2</v>
      </c>
      <c r="E8" s="72">
        <f>SQRT(B8^2*B3^2+C8^2*C3^2+2*B8*C8*B3*C3*B5)</f>
        <v>4.3278170016764803E-2</v>
      </c>
      <c r="F8" s="7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N14" sqref="N14"/>
    </sheetView>
  </sheetViews>
  <sheetFormatPr defaultRowHeight="15" x14ac:dyDescent="0.25"/>
  <cols>
    <col min="1" max="1" width="15.85546875" bestFit="1" customWidth="1"/>
  </cols>
  <sheetData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showGridLines="0" workbookViewId="0">
      <selection activeCell="F10" sqref="F10"/>
    </sheetView>
  </sheetViews>
  <sheetFormatPr defaultRowHeight="15.75" x14ac:dyDescent="0.25"/>
  <cols>
    <col min="1" max="1" width="20" style="1" bestFit="1" customWidth="1"/>
    <col min="2" max="16384" width="9.140625" style="1"/>
  </cols>
  <sheetData>
    <row r="1" spans="1:3" x14ac:dyDescent="0.25">
      <c r="A1" s="74" t="s">
        <v>51</v>
      </c>
      <c r="B1" s="75">
        <v>0.7</v>
      </c>
      <c r="C1" s="76"/>
    </row>
    <row r="2" spans="1:3" x14ac:dyDescent="0.25">
      <c r="A2" s="77" t="s">
        <v>52</v>
      </c>
      <c r="B2" s="78">
        <v>360</v>
      </c>
      <c r="C2" s="79" t="s">
        <v>53</v>
      </c>
    </row>
    <row r="3" spans="1:3" ht="16.5" thickBot="1" x14ac:dyDescent="0.3">
      <c r="A3" s="80" t="s">
        <v>54</v>
      </c>
      <c r="B3" s="81">
        <f>B1*SQRT(45/360)</f>
        <v>0.24748737341529164</v>
      </c>
      <c r="C3" s="82"/>
    </row>
    <row r="4" spans="1:3" ht="16.5" thickBot="1" x14ac:dyDescent="0.3"/>
    <row r="5" spans="1:3" x14ac:dyDescent="0.25">
      <c r="A5" s="74" t="s">
        <v>55</v>
      </c>
      <c r="B5" s="76"/>
    </row>
    <row r="6" spans="1:3" ht="16.5" thickBot="1" x14ac:dyDescent="0.3">
      <c r="A6" s="80" t="s">
        <v>56</v>
      </c>
      <c r="B6" s="83">
        <f>B3*SQRT(360/45)</f>
        <v>0.70000000000000007</v>
      </c>
    </row>
  </sheetData>
  <pageMargins left="0.511811024" right="0.511811024" top="0.78740157499999996" bottom="0.78740157499999996" header="0.31496062000000002" footer="0.31496062000000002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showGridLines="0" workbookViewId="0">
      <selection activeCell="D15" sqref="D15"/>
    </sheetView>
  </sheetViews>
  <sheetFormatPr defaultRowHeight="15" x14ac:dyDescent="0.25"/>
  <cols>
    <col min="1" max="1" width="17" bestFit="1" customWidth="1"/>
    <col min="2" max="2" width="10.42578125" customWidth="1"/>
    <col min="3" max="3" width="13.85546875" customWidth="1"/>
    <col min="4" max="4" width="12.85546875" bestFit="1" customWidth="1"/>
  </cols>
  <sheetData>
    <row r="1" spans="1:4" x14ac:dyDescent="0.25">
      <c r="A1" s="35" t="s">
        <v>47</v>
      </c>
      <c r="B1" s="36" t="s">
        <v>45</v>
      </c>
      <c r="C1" s="37" t="s">
        <v>46</v>
      </c>
    </row>
    <row r="2" spans="1:4" ht="15.75" thickBot="1" x14ac:dyDescent="0.3">
      <c r="A2" s="38" t="s">
        <v>57</v>
      </c>
      <c r="B2" s="73">
        <v>0.02</v>
      </c>
      <c r="C2" s="84">
        <v>0.04</v>
      </c>
    </row>
    <row r="3" spans="1:4" ht="15.75" thickBot="1" x14ac:dyDescent="0.3"/>
    <row r="4" spans="1:4" ht="15.75" thickBot="1" x14ac:dyDescent="0.3">
      <c r="A4" s="39" t="s">
        <v>58</v>
      </c>
      <c r="B4" s="85">
        <v>-0.3</v>
      </c>
    </row>
    <row r="5" spans="1:4" ht="15.75" thickBot="1" x14ac:dyDescent="0.3"/>
    <row r="6" spans="1:4" x14ac:dyDescent="0.25">
      <c r="A6" s="35" t="s">
        <v>44</v>
      </c>
      <c r="B6" s="36" t="s">
        <v>45</v>
      </c>
      <c r="C6" s="36" t="s">
        <v>46</v>
      </c>
      <c r="D6" s="37" t="s">
        <v>59</v>
      </c>
    </row>
    <row r="7" spans="1:4" x14ac:dyDescent="0.25">
      <c r="A7" s="64" t="s">
        <v>60</v>
      </c>
      <c r="B7" s="86">
        <f>0.35*D7</f>
        <v>35000</v>
      </c>
      <c r="C7" s="86">
        <f>(1-0.35)*D7</f>
        <v>65000</v>
      </c>
      <c r="D7" s="87">
        <v>100000</v>
      </c>
    </row>
    <row r="8" spans="1:4" ht="15.75" thickBot="1" x14ac:dyDescent="0.3">
      <c r="A8" s="38" t="s">
        <v>61</v>
      </c>
      <c r="B8" s="73">
        <f>B7/D7</f>
        <v>0.35</v>
      </c>
      <c r="C8" s="73">
        <f>C7/D7</f>
        <v>0.65</v>
      </c>
      <c r="D8" s="72">
        <f>SUM(B8+C8)</f>
        <v>1</v>
      </c>
    </row>
    <row r="9" spans="1:4" ht="15.75" thickBot="1" x14ac:dyDescent="0.3">
      <c r="B9" s="88"/>
    </row>
    <row r="10" spans="1:4" x14ac:dyDescent="0.25">
      <c r="A10" s="54" t="s">
        <v>44</v>
      </c>
      <c r="B10" s="36" t="s">
        <v>45</v>
      </c>
      <c r="C10" s="36" t="s">
        <v>46</v>
      </c>
      <c r="D10" s="37" t="s">
        <v>42</v>
      </c>
    </row>
    <row r="11" spans="1:4" ht="15.75" thickBot="1" x14ac:dyDescent="0.3">
      <c r="A11" s="89">
        <f>SUM(B11:C11)</f>
        <v>1</v>
      </c>
      <c r="B11" s="62">
        <f>B8</f>
        <v>0.35</v>
      </c>
      <c r="C11" s="62">
        <f>C8</f>
        <v>0.65</v>
      </c>
      <c r="D11" s="90">
        <f>SQRT(B11^2*B2^2+C11^2*C2^2+2*B11*C11*B2*C2*B4)</f>
        <v>2.4815317850069945E-2</v>
      </c>
    </row>
    <row r="12" spans="1:4" x14ac:dyDescent="0.25">
      <c r="A12" s="24"/>
      <c r="B12" s="24"/>
      <c r="C12" s="24"/>
      <c r="D12" s="24"/>
    </row>
    <row r="13" spans="1:4" ht="15.75" thickBot="1" x14ac:dyDescent="0.3"/>
    <row r="14" spans="1:4" x14ac:dyDescent="0.25">
      <c r="A14" s="35" t="s">
        <v>62</v>
      </c>
      <c r="B14" s="91">
        <v>1.645</v>
      </c>
    </row>
    <row r="15" spans="1:4" x14ac:dyDescent="0.25">
      <c r="A15" s="64" t="s">
        <v>63</v>
      </c>
      <c r="B15" s="92" t="s">
        <v>64</v>
      </c>
    </row>
    <row r="16" spans="1:4" ht="15.75" thickBot="1" x14ac:dyDescent="0.3">
      <c r="A16" s="93" t="s">
        <v>65</v>
      </c>
      <c r="B16" s="94">
        <f>D7*D11*B14*SQRT(15)</f>
        <v>15809.981949705067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>
      <selection activeCell="D16" sqref="D16"/>
    </sheetView>
  </sheetViews>
  <sheetFormatPr defaultRowHeight="15.75" x14ac:dyDescent="0.25"/>
  <cols>
    <col min="1" max="1" width="18.5703125" style="1" customWidth="1"/>
    <col min="2" max="2" width="17.28515625" style="1" customWidth="1"/>
    <col min="3" max="3" width="12" style="1" customWidth="1"/>
    <col min="4" max="16384" width="9.140625" style="1"/>
  </cols>
  <sheetData>
    <row r="1" spans="1:3" x14ac:dyDescent="0.25">
      <c r="A1" s="74" t="s">
        <v>42</v>
      </c>
      <c r="B1" s="95">
        <v>0.18</v>
      </c>
      <c r="C1" s="76" t="s">
        <v>66</v>
      </c>
    </row>
    <row r="2" spans="1:3" x14ac:dyDescent="0.25">
      <c r="A2" s="77" t="s">
        <v>42</v>
      </c>
      <c r="B2" s="96">
        <f>B1*(SQRT(1/30))</f>
        <v>3.2863353450309961E-2</v>
      </c>
      <c r="C2" s="79" t="s">
        <v>67</v>
      </c>
    </row>
    <row r="3" spans="1:3" ht="16.5" thickBot="1" x14ac:dyDescent="0.3">
      <c r="A3" s="80" t="s">
        <v>68</v>
      </c>
      <c r="B3" s="97">
        <f>200000000*1.645*B2*SQRT(10)</f>
        <v>34190682.941409633</v>
      </c>
      <c r="C3" s="82"/>
    </row>
    <row r="4" spans="1:3" ht="16.5" thickBot="1" x14ac:dyDescent="0.3"/>
    <row r="5" spans="1:3" x14ac:dyDescent="0.25">
      <c r="A5" s="74" t="s">
        <v>42</v>
      </c>
      <c r="B5" s="95">
        <v>0.18</v>
      </c>
      <c r="C5" s="76" t="s">
        <v>66</v>
      </c>
    </row>
    <row r="6" spans="1:3" x14ac:dyDescent="0.25">
      <c r="A6" s="77" t="s">
        <v>42</v>
      </c>
      <c r="B6" s="96">
        <f>B5*SQRT(10/30)</f>
        <v>0.10392304845413262</v>
      </c>
      <c r="C6" s="79" t="s">
        <v>69</v>
      </c>
    </row>
    <row r="7" spans="1:3" ht="16.5" thickBot="1" x14ac:dyDescent="0.3">
      <c r="A7" s="80" t="s">
        <v>68</v>
      </c>
      <c r="B7" s="97">
        <f>200000000*1.645*B6</f>
        <v>34190682.941409633</v>
      </c>
      <c r="C7" s="8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Exercício 1</vt:lpstr>
      <vt:lpstr>Exercício 2</vt:lpstr>
      <vt:lpstr>Exercício 3</vt:lpstr>
      <vt:lpstr>Exercício 4</vt:lpstr>
      <vt:lpstr>Exercício 5</vt:lpstr>
      <vt:lpstr>Exercício 6</vt:lpstr>
      <vt:lpstr>Exercício 7</vt:lpstr>
      <vt:lpstr>Exercício 8</vt:lpstr>
      <vt:lpstr>Exercício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Bruno Figlioli</cp:lastModifiedBy>
  <dcterms:created xsi:type="dcterms:W3CDTF">2022-10-04T11:30:11Z</dcterms:created>
  <dcterms:modified xsi:type="dcterms:W3CDTF">2022-10-07T00:16:50Z</dcterms:modified>
</cp:coreProperties>
</file>