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dm Financeira de Curto Prazo\Administração Financeira II\Aula 3\"/>
    </mc:Choice>
  </mc:AlternateContent>
  <bookViews>
    <workbookView xWindow="-105" yWindow="-105" windowWidth="23250" windowHeight="12450"/>
  </bookViews>
  <sheets>
    <sheet name="Exercício 1" sheetId="1" r:id="rId1"/>
    <sheet name="Exercício 2" sheetId="2" r:id="rId2"/>
    <sheet name="Exercício 3" sheetId="3" r:id="rId3"/>
    <sheet name="Exercício 4" sheetId="4" r:id="rId4"/>
    <sheet name="Exercício 5" sheetId="5" r:id="rId5"/>
    <sheet name="Exercício 6" sheetId="6" r:id="rId6"/>
    <sheet name="Exercício 7" sheetId="7" r:id="rId7"/>
    <sheet name="Exercício 8" sheetId="8" r:id="rId8"/>
    <sheet name="Exercício 9" sheetId="9" r:id="rId9"/>
    <sheet name="Exercício 10" sheetId="10" r:id="rId10"/>
    <sheet name="Exercício 11" sheetId="11" r:id="rId11"/>
    <sheet name="Exercício 12" sheetId="12" r:id="rId12"/>
    <sheet name="Exercício 13" sheetId="13" r:id="rId13"/>
    <sheet name="Exercício 14" sheetId="14" r:id="rId14"/>
    <sheet name="Exercício 15" sheetId="15" r:id="rId15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" i="15" l="1"/>
  <c r="B11" i="14"/>
  <c r="B10" i="14"/>
  <c r="B8" i="14"/>
  <c r="B5" i="14"/>
  <c r="B4" i="14"/>
  <c r="B14" i="13"/>
  <c r="B13" i="13"/>
  <c r="B12" i="13"/>
  <c r="B11" i="13"/>
  <c r="B5" i="13"/>
  <c r="B4" i="13"/>
  <c r="B3" i="13"/>
  <c r="J10" i="12"/>
  <c r="J11" i="12"/>
  <c r="J12" i="12"/>
  <c r="J13" i="12"/>
  <c r="J4" i="12"/>
  <c r="H12" i="12"/>
  <c r="H11" i="12"/>
  <c r="H10" i="12"/>
  <c r="H9" i="12"/>
  <c r="J9" i="12" s="1"/>
  <c r="H8" i="12"/>
  <c r="J8" i="12" s="1"/>
  <c r="H7" i="12"/>
  <c r="J7" i="12" s="1"/>
  <c r="H6" i="12"/>
  <c r="J6" i="12" s="1"/>
  <c r="H5" i="12"/>
  <c r="J5" i="12" s="1"/>
  <c r="H4" i="12"/>
  <c r="E14" i="12"/>
  <c r="E13" i="12"/>
  <c r="E4" i="12"/>
  <c r="E5" i="12"/>
  <c r="E6" i="12"/>
  <c r="E7" i="12"/>
  <c r="E8" i="12"/>
  <c r="E9" i="12"/>
  <c r="E10" i="12"/>
  <c r="E11" i="12"/>
  <c r="E12" i="12"/>
  <c r="B13" i="12"/>
  <c r="B5" i="12"/>
  <c r="B6" i="12"/>
  <c r="B7" i="12"/>
  <c r="B8" i="12"/>
  <c r="B9" i="12"/>
  <c r="B10" i="12"/>
  <c r="B11" i="12"/>
  <c r="B12" i="12"/>
  <c r="B4" i="12"/>
  <c r="B14" i="12" s="1"/>
  <c r="B8" i="11"/>
  <c r="B7" i="11"/>
  <c r="E24" i="10"/>
  <c r="B24" i="10"/>
  <c r="E23" i="10"/>
  <c r="E22" i="10"/>
  <c r="B23" i="10"/>
  <c r="B22" i="10"/>
  <c r="E18" i="10"/>
  <c r="E4" i="10"/>
  <c r="E5" i="10"/>
  <c r="E6" i="10"/>
  <c r="E7" i="10"/>
  <c r="E8" i="10"/>
  <c r="E9" i="10"/>
  <c r="E10" i="10"/>
  <c r="E11" i="10"/>
  <c r="E12" i="10"/>
  <c r="E13" i="10"/>
  <c r="E14" i="10"/>
  <c r="E15" i="10"/>
  <c r="E16" i="10"/>
  <c r="E17" i="10"/>
  <c r="B9" i="10"/>
  <c r="B4" i="10"/>
  <c r="B5" i="10"/>
  <c r="B6" i="10"/>
  <c r="B7" i="10"/>
  <c r="B8" i="10"/>
  <c r="E2" i="9"/>
  <c r="B10" i="9"/>
  <c r="B4" i="9"/>
  <c r="B5" i="9"/>
  <c r="B6" i="9"/>
  <c r="B7" i="9"/>
  <c r="B8" i="9"/>
  <c r="B9" i="9"/>
  <c r="B3" i="9"/>
  <c r="D12" i="8"/>
  <c r="B15" i="8" s="1"/>
  <c r="D4" i="8"/>
  <c r="D5" i="8"/>
  <c r="D6" i="8"/>
  <c r="D7" i="8"/>
  <c r="D8" i="8"/>
  <c r="D9" i="8"/>
  <c r="D10" i="8"/>
  <c r="D11" i="8"/>
  <c r="D3" i="8"/>
  <c r="D2" i="8"/>
  <c r="B5" i="8"/>
  <c r="B6" i="8"/>
  <c r="B7" i="8" s="1"/>
  <c r="B8" i="8" s="1"/>
  <c r="B9" i="8" s="1"/>
  <c r="B10" i="8" s="1"/>
  <c r="B11" i="8" s="1"/>
  <c r="B12" i="8" s="1"/>
  <c r="B4" i="8"/>
  <c r="B13" i="6"/>
  <c r="B12" i="6"/>
  <c r="B11" i="6"/>
  <c r="A12" i="5"/>
  <c r="A11" i="5"/>
  <c r="B8" i="5"/>
  <c r="B4" i="5"/>
  <c r="B5" i="5"/>
  <c r="B6" i="5"/>
  <c r="B7" i="5"/>
  <c r="B3" i="5"/>
  <c r="B17" i="4"/>
  <c r="B16" i="4"/>
  <c r="B4" i="4"/>
  <c r="B5" i="4"/>
  <c r="B6" i="4"/>
  <c r="B7" i="4"/>
  <c r="B8" i="4"/>
  <c r="B9" i="4"/>
  <c r="B10" i="4"/>
  <c r="B11" i="4"/>
  <c r="B12" i="4"/>
  <c r="B13" i="4"/>
  <c r="B3" i="4"/>
  <c r="B36" i="3"/>
  <c r="B35" i="3"/>
  <c r="B34" i="3"/>
  <c r="B30" i="3"/>
  <c r="B31" i="3"/>
  <c r="B29" i="3"/>
  <c r="D10" i="2"/>
  <c r="C4" i="2"/>
  <c r="D4" i="2" s="1"/>
  <c r="C5" i="2"/>
  <c r="D5" i="2" s="1"/>
  <c r="C6" i="2"/>
  <c r="D6" i="2" s="1"/>
  <c r="C7" i="2"/>
  <c r="D7" i="2" s="1"/>
  <c r="C8" i="2"/>
  <c r="D8" i="2" s="1"/>
  <c r="C9" i="2"/>
  <c r="D9" i="2" s="1"/>
  <c r="C10" i="2"/>
  <c r="C11" i="2"/>
  <c r="D11" i="2" s="1"/>
  <c r="C12" i="2"/>
  <c r="D12" i="2" s="1"/>
  <c r="C13" i="2"/>
  <c r="D13" i="2" s="1"/>
  <c r="C14" i="2"/>
  <c r="D14" i="2" s="1"/>
  <c r="C15" i="2"/>
  <c r="D15" i="2" s="1"/>
  <c r="C16" i="2"/>
  <c r="D16" i="2" s="1"/>
  <c r="C17" i="2"/>
  <c r="D17" i="2" s="1"/>
  <c r="C18" i="2"/>
  <c r="D18" i="2" s="1"/>
  <c r="C3" i="2"/>
  <c r="D3" i="2" s="1"/>
  <c r="B3" i="1"/>
  <c r="B4" i="1" s="1"/>
  <c r="J14" i="12" l="1"/>
  <c r="F2" i="2"/>
  <c r="B7" i="1"/>
</calcChain>
</file>

<file path=xl/sharedStrings.xml><?xml version="1.0" encoding="utf-8"?>
<sst xmlns="http://schemas.openxmlformats.org/spreadsheetml/2006/main" count="122" uniqueCount="64">
  <si>
    <t>a.s.</t>
  </si>
  <si>
    <t>Taxa de Juros Nominal</t>
  </si>
  <si>
    <t>Taxa de Juros Real</t>
  </si>
  <si>
    <t>a.m.</t>
  </si>
  <si>
    <t>Taxa de Juros Real (a.s.)</t>
  </si>
  <si>
    <t>Valor Máximo da Inflação</t>
  </si>
  <si>
    <t>Comprovando</t>
  </si>
  <si>
    <t>Nominal=(1+real) X (1+Inflação) -1</t>
  </si>
  <si>
    <t>a.s</t>
  </si>
  <si>
    <t>Período</t>
  </si>
  <si>
    <t>Valor de Resgate</t>
  </si>
  <si>
    <t>Cupons</t>
  </si>
  <si>
    <t>Fluxo de Caixa</t>
  </si>
  <si>
    <t>P0=</t>
  </si>
  <si>
    <t>Taxa (a.s.)</t>
  </si>
  <si>
    <t>Taxa (a.a. nominal)</t>
  </si>
  <si>
    <t>Taxa (a.a. efetiva)</t>
  </si>
  <si>
    <t>Questão A</t>
  </si>
  <si>
    <t>Questão B</t>
  </si>
  <si>
    <t>Rentabilidade</t>
  </si>
  <si>
    <t>a.a.</t>
  </si>
  <si>
    <t>Alíquota Bruta Mensal (sem IR)</t>
  </si>
  <si>
    <t>a.m</t>
  </si>
  <si>
    <t>Questão a</t>
  </si>
  <si>
    <t>Questão b</t>
  </si>
  <si>
    <t>Resgate: 1.000</t>
  </si>
  <si>
    <t>YTM</t>
  </si>
  <si>
    <t xml:space="preserve">Período </t>
  </si>
  <si>
    <t>Valor atual</t>
  </si>
  <si>
    <t>Título negociado com deságio: YTM&gt;taxa do cupom</t>
  </si>
  <si>
    <t>Título 1</t>
  </si>
  <si>
    <t>Título 2</t>
  </si>
  <si>
    <t>VA (YTM 12%)</t>
  </si>
  <si>
    <t>VA (YTM=15%)</t>
  </si>
  <si>
    <t>Variação (Nominal)</t>
  </si>
  <si>
    <t>FCX</t>
  </si>
  <si>
    <t>Aplicação</t>
  </si>
  <si>
    <t xml:space="preserve">Resgate </t>
  </si>
  <si>
    <t>dias</t>
  </si>
  <si>
    <t>Taxa de juros</t>
  </si>
  <si>
    <t>Antecipação do resgate</t>
  </si>
  <si>
    <t>dias da aplicação</t>
  </si>
  <si>
    <t>Taxa de juros (antecipação)</t>
  </si>
  <si>
    <t>Titulo 1</t>
  </si>
  <si>
    <t>Titulo 2</t>
  </si>
  <si>
    <t>Titulo 2- Alteração no valor de resgate</t>
  </si>
  <si>
    <t>Rendimento Nominal</t>
  </si>
  <si>
    <t>Valor Aplicado</t>
  </si>
  <si>
    <t>Rentabilidade Nominal</t>
  </si>
  <si>
    <t>a.t.</t>
  </si>
  <si>
    <t>Rendimento Real</t>
  </si>
  <si>
    <t>Inflação no período</t>
  </si>
  <si>
    <t>Valor de Resgate (Real)</t>
  </si>
  <si>
    <t>Rentabilidade Real</t>
  </si>
  <si>
    <t>a.t</t>
  </si>
  <si>
    <t>Preço de compra</t>
  </si>
  <si>
    <t>Preço de venda</t>
  </si>
  <si>
    <t>Rentabilidade Nominal (biênio)</t>
  </si>
  <si>
    <t>Rentabilidade Nominal (anual)</t>
  </si>
  <si>
    <t>Taxa de inflação (biênio)</t>
  </si>
  <si>
    <t>Rentabilidade real (biênio)</t>
  </si>
  <si>
    <t>Rentabilidade real (anual)</t>
  </si>
  <si>
    <t>Períodos</t>
  </si>
  <si>
    <t>Valor Presente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</si>
</sst>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R$&quot;\ #,##0.00;[Red]\-&quot;R$&quot;\ #,##0.00"/>
    <numFmt numFmtId="164" formatCode="0.00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1">
    <xf numFmtId="0" fontId="0" fillId="0" borderId="0" xfId="0"/>
    <xf numFmtId="0" fontId="2" fillId="0" borderId="0" xfId="0" applyFont="1"/>
    <xf numFmtId="0" fontId="2" fillId="0" borderId="1" xfId="0" applyFont="1" applyBorder="1"/>
    <xf numFmtId="10" fontId="2" fillId="0" borderId="2" xfId="0" applyNumberFormat="1" applyFont="1" applyBorder="1" applyAlignment="1">
      <alignment horizontal="center"/>
    </xf>
    <xf numFmtId="0" fontId="2" fillId="0" borderId="3" xfId="0" applyFont="1" applyBorder="1"/>
    <xf numFmtId="0" fontId="2" fillId="0" borderId="4" xfId="0" applyFont="1" applyBorder="1"/>
    <xf numFmtId="10" fontId="2" fillId="0" borderId="0" xfId="0" applyNumberFormat="1" applyFont="1" applyAlignment="1">
      <alignment horizontal="center"/>
    </xf>
    <xf numFmtId="0" fontId="2" fillId="0" borderId="5" xfId="0" applyFont="1" applyBorder="1"/>
    <xf numFmtId="10" fontId="2" fillId="0" borderId="0" xfId="1" applyNumberFormat="1" applyFont="1" applyBorder="1" applyAlignment="1">
      <alignment horizontal="center"/>
    </xf>
    <xf numFmtId="0" fontId="2" fillId="0" borderId="6" xfId="0" applyFont="1" applyBorder="1"/>
    <xf numFmtId="0" fontId="2" fillId="0" borderId="8" xfId="0" applyFont="1" applyBorder="1"/>
    <xf numFmtId="0" fontId="2" fillId="0" borderId="2" xfId="0" applyFont="1" applyBorder="1"/>
    <xf numFmtId="10" fontId="2" fillId="0" borderId="7" xfId="1" applyNumberFormat="1" applyFont="1" applyBorder="1"/>
    <xf numFmtId="0" fontId="2" fillId="2" borderId="6" xfId="0" applyFont="1" applyFill="1" applyBorder="1"/>
    <xf numFmtId="164" fontId="2" fillId="2" borderId="7" xfId="1" applyNumberFormat="1" applyFont="1" applyFill="1" applyBorder="1" applyAlignment="1">
      <alignment horizontal="center"/>
    </xf>
    <xf numFmtId="0" fontId="2" fillId="2" borderId="8" xfId="0" applyFont="1" applyFill="1" applyBorder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8" fontId="2" fillId="2" borderId="5" xfId="0" applyNumberFormat="1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7" xfId="0" applyFont="1" applyBorder="1"/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164" fontId="2" fillId="2" borderId="3" xfId="0" applyNumberFormat="1" applyFont="1" applyFill="1" applyBorder="1" applyAlignment="1">
      <alignment horizontal="center"/>
    </xf>
    <xf numFmtId="164" fontId="2" fillId="2" borderId="5" xfId="1" applyNumberFormat="1" applyFont="1" applyFill="1" applyBorder="1" applyAlignment="1">
      <alignment horizontal="center"/>
    </xf>
    <xf numFmtId="10" fontId="2" fillId="2" borderId="8" xfId="1" applyNumberFormat="1" applyFont="1" applyFill="1" applyBorder="1" applyAlignment="1">
      <alignment horizontal="center"/>
    </xf>
    <xf numFmtId="8" fontId="2" fillId="0" borderId="0" xfId="0" applyNumberFormat="1" applyFont="1"/>
    <xf numFmtId="8" fontId="2" fillId="0" borderId="8" xfId="0" applyNumberFormat="1" applyFont="1" applyBorder="1"/>
    <xf numFmtId="0" fontId="2" fillId="2" borderId="1" xfId="0" applyFont="1" applyFill="1" applyBorder="1"/>
    <xf numFmtId="8" fontId="2" fillId="2" borderId="3" xfId="0" applyNumberFormat="1" applyFont="1" applyFill="1" applyBorder="1"/>
    <xf numFmtId="8" fontId="2" fillId="2" borderId="8" xfId="0" applyNumberFormat="1" applyFont="1" applyFill="1" applyBorder="1"/>
    <xf numFmtId="10" fontId="2" fillId="0" borderId="0" xfId="0" applyNumberFormat="1" applyFont="1"/>
    <xf numFmtId="10" fontId="2" fillId="0" borderId="3" xfId="1" applyNumberFormat="1" applyFont="1" applyBorder="1"/>
    <xf numFmtId="10" fontId="2" fillId="2" borderId="4" xfId="0" applyNumberFormat="1" applyFont="1" applyFill="1" applyBorder="1"/>
    <xf numFmtId="0" fontId="2" fillId="2" borderId="5" xfId="0" applyFont="1" applyFill="1" applyBorder="1"/>
    <xf numFmtId="10" fontId="2" fillId="2" borderId="6" xfId="1" applyNumberFormat="1" applyFont="1" applyFill="1" applyBorder="1"/>
    <xf numFmtId="10" fontId="2" fillId="0" borderId="2" xfId="1" applyNumberFormat="1" applyFont="1" applyBorder="1"/>
    <xf numFmtId="10" fontId="2" fillId="0" borderId="0" xfId="1" applyNumberFormat="1" applyFont="1" applyBorder="1"/>
    <xf numFmtId="2" fontId="2" fillId="0" borderId="5" xfId="0" applyNumberFormat="1" applyFont="1" applyBorder="1" applyAlignment="1">
      <alignment horizontal="center"/>
    </xf>
    <xf numFmtId="2" fontId="2" fillId="0" borderId="0" xfId="0" applyNumberFormat="1" applyFont="1" applyAlignment="1">
      <alignment horizontal="center"/>
    </xf>
    <xf numFmtId="2" fontId="2" fillId="0" borderId="7" xfId="0" applyNumberFormat="1" applyFont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0" fontId="2" fillId="0" borderId="9" xfId="0" applyFont="1" applyBorder="1"/>
    <xf numFmtId="10" fontId="2" fillId="0" borderId="10" xfId="0" applyNumberFormat="1" applyFont="1" applyBorder="1" applyAlignment="1">
      <alignment horizontal="center"/>
    </xf>
    <xf numFmtId="8" fontId="2" fillId="0" borderId="2" xfId="0" applyNumberFormat="1" applyFont="1" applyBorder="1"/>
    <xf numFmtId="8" fontId="2" fillId="0" borderId="5" xfId="0" applyNumberFormat="1" applyFont="1" applyBorder="1"/>
    <xf numFmtId="8" fontId="2" fillId="0" borderId="7" xfId="0" applyNumberFormat="1" applyFont="1" applyBorder="1"/>
    <xf numFmtId="0" fontId="3" fillId="0" borderId="0" xfId="0" applyFont="1" applyAlignment="1">
      <alignment horizontal="center"/>
    </xf>
    <xf numFmtId="4" fontId="2" fillId="0" borderId="2" xfId="0" applyNumberFormat="1" applyFont="1" applyBorder="1"/>
    <xf numFmtId="0" fontId="2" fillId="0" borderId="0" xfId="0" applyFont="1" applyBorder="1"/>
    <xf numFmtId="10" fontId="2" fillId="0" borderId="0" xfId="0" applyNumberFormat="1" applyFont="1" applyBorder="1"/>
    <xf numFmtId="10" fontId="2" fillId="0" borderId="7" xfId="0" applyNumberFormat="1" applyFont="1" applyBorder="1"/>
    <xf numFmtId="4" fontId="2" fillId="2" borderId="3" xfId="0" applyNumberFormat="1" applyFont="1" applyFill="1" applyBorder="1"/>
    <xf numFmtId="4" fontId="2" fillId="2" borderId="8" xfId="0" applyNumberFormat="1" applyFont="1" applyFill="1" applyBorder="1"/>
    <xf numFmtId="10" fontId="2" fillId="0" borderId="8" xfId="0" applyNumberFormat="1" applyFont="1" applyBorder="1"/>
    <xf numFmtId="10" fontId="2" fillId="0" borderId="8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10" fontId="2" fillId="0" borderId="7" xfId="0" applyNumberFormat="1" applyFont="1" applyBorder="1" applyAlignment="1">
      <alignment horizontal="center"/>
    </xf>
    <xf numFmtId="9" fontId="2" fillId="0" borderId="0" xfId="0" applyNumberFormat="1" applyFont="1" applyBorder="1"/>
    <xf numFmtId="4" fontId="2" fillId="0" borderId="0" xfId="0" applyNumberFormat="1" applyFont="1" applyBorder="1"/>
    <xf numFmtId="10" fontId="2" fillId="0" borderId="5" xfId="1" applyNumberFormat="1" applyFont="1" applyBorder="1"/>
    <xf numFmtId="10" fontId="2" fillId="0" borderId="5" xfId="0" applyNumberFormat="1" applyFont="1" applyBorder="1"/>
    <xf numFmtId="3" fontId="2" fillId="0" borderId="5" xfId="0" applyNumberFormat="1" applyFont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4" xfId="0" applyBorder="1" applyAlignment="1">
      <alignment horizontal="center"/>
    </xf>
    <xf numFmtId="0" fontId="0" fillId="2" borderId="0" xfId="0" applyFill="1" applyBorder="1" applyAlignment="1">
      <alignment horizontal="center"/>
    </xf>
    <xf numFmtId="8" fontId="0" fillId="2" borderId="5" xfId="0" applyNumberFormat="1" applyFill="1" applyBorder="1"/>
    <xf numFmtId="0" fontId="0" fillId="0" borderId="0" xfId="0" applyBorder="1" applyAlignment="1">
      <alignment horizontal="center"/>
    </xf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297180</xdr:colOff>
      <xdr:row>8</xdr:row>
      <xdr:rowOff>160020</xdr:rowOff>
    </xdr:from>
    <xdr:to>
      <xdr:col>3</xdr:col>
      <xdr:colOff>312420</xdr:colOff>
      <xdr:row>13</xdr:row>
      <xdr:rowOff>0</xdr:rowOff>
    </xdr:to>
    <xdr:cxnSp macro="">
      <xdr:nvCxnSpPr>
        <xdr:cNvPr id="3" name="Conector de Seta Reta 2">
          <a:extLst>
            <a:ext uri="{FF2B5EF4-FFF2-40B4-BE49-F238E27FC236}">
              <a16:creationId xmlns:a16="http://schemas.microsoft.com/office/drawing/2014/main" xmlns="" id="{DF8EA6CE-4778-45CB-49B5-D6CF7A944053}"/>
            </a:ext>
          </a:extLst>
        </xdr:cNvPr>
        <xdr:cNvCxnSpPr/>
      </xdr:nvCxnSpPr>
      <xdr:spPr>
        <a:xfrm>
          <a:off x="2125980" y="1623060"/>
          <a:ext cx="15240" cy="754380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289560</xdr:colOff>
      <xdr:row>8</xdr:row>
      <xdr:rowOff>152400</xdr:rowOff>
    </xdr:from>
    <xdr:to>
      <xdr:col>9</xdr:col>
      <xdr:colOff>327660</xdr:colOff>
      <xdr:row>8</xdr:row>
      <xdr:rowOff>167640</xdr:rowOff>
    </xdr:to>
    <xdr:cxnSp macro="">
      <xdr:nvCxnSpPr>
        <xdr:cNvPr id="7" name="Conector reto 6">
          <a:extLst>
            <a:ext uri="{FF2B5EF4-FFF2-40B4-BE49-F238E27FC236}">
              <a16:creationId xmlns:a16="http://schemas.microsoft.com/office/drawing/2014/main" xmlns="" id="{6BD3B3D2-8ADE-44E8-A230-A6701FF9BE26}"/>
            </a:ext>
          </a:extLst>
        </xdr:cNvPr>
        <xdr:cNvCxnSpPr/>
      </xdr:nvCxnSpPr>
      <xdr:spPr>
        <a:xfrm flipV="1">
          <a:off x="2118360" y="1615440"/>
          <a:ext cx="3695700" cy="15240"/>
        </a:xfrm>
        <a:prstGeom prst="line">
          <a:avLst/>
        </a:prstGeom>
        <a:ln w="381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297180</xdr:colOff>
      <xdr:row>4</xdr:row>
      <xdr:rowOff>175260</xdr:rowOff>
    </xdr:from>
    <xdr:to>
      <xdr:col>9</xdr:col>
      <xdr:colOff>327660</xdr:colOff>
      <xdr:row>8</xdr:row>
      <xdr:rowOff>152400</xdr:rowOff>
    </xdr:to>
    <xdr:cxnSp macro="">
      <xdr:nvCxnSpPr>
        <xdr:cNvPr id="9" name="Conector de Seta Reta 8">
          <a:extLst>
            <a:ext uri="{FF2B5EF4-FFF2-40B4-BE49-F238E27FC236}">
              <a16:creationId xmlns:a16="http://schemas.microsoft.com/office/drawing/2014/main" xmlns="" id="{0BE5B3FB-540A-33B7-67DA-F75158E0763B}"/>
            </a:ext>
          </a:extLst>
        </xdr:cNvPr>
        <xdr:cNvCxnSpPr/>
      </xdr:nvCxnSpPr>
      <xdr:spPr>
        <a:xfrm flipH="1" flipV="1">
          <a:off x="5783580" y="906780"/>
          <a:ext cx="30480" cy="708660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464820</xdr:colOff>
      <xdr:row>13</xdr:row>
      <xdr:rowOff>68580</xdr:rowOff>
    </xdr:from>
    <xdr:to>
      <xdr:col>4</xdr:col>
      <xdr:colOff>228600</xdr:colOff>
      <xdr:row>14</xdr:row>
      <xdr:rowOff>114300</xdr:rowOff>
    </xdr:to>
    <xdr:sp macro="" textlink="">
      <xdr:nvSpPr>
        <xdr:cNvPr id="12" name="CaixaDeTexto 11">
          <a:extLst>
            <a:ext uri="{FF2B5EF4-FFF2-40B4-BE49-F238E27FC236}">
              <a16:creationId xmlns:a16="http://schemas.microsoft.com/office/drawing/2014/main" xmlns="" id="{2CBFA4B2-6B48-D795-A035-6953CE926F5D}"/>
            </a:ext>
          </a:extLst>
        </xdr:cNvPr>
        <xdr:cNvSpPr txBox="1"/>
      </xdr:nvSpPr>
      <xdr:spPr>
        <a:xfrm>
          <a:off x="1684020" y="2446020"/>
          <a:ext cx="982980" cy="2286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200">
              <a:latin typeface="Times New Roman" panose="02020603050405020304" pitchFamily="18" charset="0"/>
              <a:cs typeface="Times New Roman" panose="02020603050405020304" pitchFamily="18" charset="0"/>
            </a:rPr>
            <a:t>Investimento</a:t>
          </a:r>
        </a:p>
        <a:p>
          <a:endParaRPr lang="pt-BR" sz="1100"/>
        </a:p>
        <a:p>
          <a:endParaRPr lang="pt-BR" sz="1100"/>
        </a:p>
      </xdr:txBody>
    </xdr:sp>
    <xdr:clientData/>
  </xdr:twoCellAnchor>
  <xdr:oneCellAnchor>
    <xdr:from>
      <xdr:col>2</xdr:col>
      <xdr:colOff>312420</xdr:colOff>
      <xdr:row>15</xdr:row>
      <xdr:rowOff>45720</xdr:rowOff>
    </xdr:from>
    <xdr:ext cx="1638300" cy="40408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3" name="CaixaDeTexto 12">
              <a:extLst>
                <a:ext uri="{FF2B5EF4-FFF2-40B4-BE49-F238E27FC236}">
                  <a16:creationId xmlns:a16="http://schemas.microsoft.com/office/drawing/2014/main" xmlns="" id="{16161C2A-0F2C-1FDD-835B-50F12B2D22EE}"/>
                </a:ext>
              </a:extLst>
            </xdr:cNvPr>
            <xdr:cNvSpPr txBox="1"/>
          </xdr:nvSpPr>
          <xdr:spPr>
            <a:xfrm>
              <a:off x="1531620" y="2788920"/>
              <a:ext cx="1638300" cy="4040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pt-BR" sz="13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pt-BR" sz="1300" b="0" i="1">
                            <a:latin typeface="Cambria Math" panose="02040503050406030204" pitchFamily="18" charset="0"/>
                          </a:rPr>
                          <m:t>1000</m:t>
                        </m:r>
                      </m:num>
                      <m:den>
                        <m:sSup>
                          <m:sSupPr>
                            <m:ctrlPr>
                              <a:rPr lang="pt-BR" sz="1300" i="1">
                                <a:latin typeface="Cambria Math" panose="02040503050406030204" pitchFamily="18" charset="0"/>
                              </a:rPr>
                            </m:ctrlPr>
                          </m:sSupPr>
                          <m:e>
                            <m:d>
                              <m:dPr>
                                <m:ctrlPr>
                                  <a:rPr lang="pt-BR" sz="1300" i="1">
                                    <a:latin typeface="Cambria Math" panose="02040503050406030204" pitchFamily="18" charset="0"/>
                                  </a:rPr>
                                </m:ctrlPr>
                              </m:dPr>
                              <m:e>
                                <m:r>
                                  <a:rPr lang="pt-BR" sz="1300" b="0" i="1">
                                    <a:latin typeface="Cambria Math" panose="02040503050406030204" pitchFamily="18" charset="0"/>
                                  </a:rPr>
                                  <m:t>1+0,11</m:t>
                                </m:r>
                              </m:e>
                            </m:d>
                          </m:e>
                          <m:sup>
                            <m:r>
                              <a:rPr lang="pt-BR" sz="1300" b="0" i="1">
                                <a:latin typeface="Cambria Math" panose="02040503050406030204" pitchFamily="18" charset="0"/>
                              </a:rPr>
                              <m:t>3</m:t>
                            </m:r>
                          </m:sup>
                        </m:sSup>
                      </m:den>
                    </m:f>
                    <m:r>
                      <a:rPr lang="pt-BR" sz="1300" b="0" i="1">
                        <a:latin typeface="Cambria Math" panose="02040503050406030204" pitchFamily="18" charset="0"/>
                      </a:rPr>
                      <m:t>=731,19</m:t>
                    </m:r>
                  </m:oMath>
                </m:oMathPara>
              </a14:m>
              <a:endParaRPr lang="pt-BR" sz="1300"/>
            </a:p>
          </xdr:txBody>
        </xdr:sp>
      </mc:Choice>
      <mc:Fallback xmlns="">
        <xdr:sp macro="" textlink="">
          <xdr:nvSpPr>
            <xdr:cNvPr id="13" name="CaixaDeTexto 12">
              <a:extLst>
                <a:ext uri="{FF2B5EF4-FFF2-40B4-BE49-F238E27FC236}">
                  <a16:creationId xmlns:a16="http://schemas.microsoft.com/office/drawing/2014/main" id="{16161C2A-0F2C-1FDD-835B-50F12B2D22EE}"/>
                </a:ext>
              </a:extLst>
            </xdr:cNvPr>
            <xdr:cNvSpPr txBox="1"/>
          </xdr:nvSpPr>
          <xdr:spPr>
            <a:xfrm>
              <a:off x="1531620" y="2788920"/>
              <a:ext cx="1638300" cy="4040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pt-BR" sz="1300" b="0" i="0">
                  <a:latin typeface="Cambria Math" panose="02040503050406030204" pitchFamily="18" charset="0"/>
                </a:rPr>
                <a:t>1000/(1+0,11)^3 =731,19</a:t>
              </a:r>
              <a:endParaRPr lang="pt-BR" sz="1300"/>
            </a:p>
          </xdr:txBody>
        </xdr:sp>
      </mc:Fallback>
    </mc:AlternateContent>
    <xdr:clientData/>
  </xdr:oneCellAnchor>
  <xdr:twoCellAnchor>
    <xdr:from>
      <xdr:col>9</xdr:col>
      <xdr:colOff>38100</xdr:colOff>
      <xdr:row>9</xdr:row>
      <xdr:rowOff>30480</xdr:rowOff>
    </xdr:from>
    <xdr:to>
      <xdr:col>10</xdr:col>
      <xdr:colOff>68580</xdr:colOff>
      <xdr:row>10</xdr:row>
      <xdr:rowOff>160020</xdr:rowOff>
    </xdr:to>
    <xdr:sp macro="" textlink="">
      <xdr:nvSpPr>
        <xdr:cNvPr id="14" name="CaixaDeTexto 13">
          <a:extLst>
            <a:ext uri="{FF2B5EF4-FFF2-40B4-BE49-F238E27FC236}">
              <a16:creationId xmlns:a16="http://schemas.microsoft.com/office/drawing/2014/main" xmlns="" id="{A04529F4-ED4B-4693-B781-5157BD8B7081}"/>
            </a:ext>
          </a:extLst>
        </xdr:cNvPr>
        <xdr:cNvSpPr txBox="1"/>
      </xdr:nvSpPr>
      <xdr:spPr>
        <a:xfrm>
          <a:off x="5524500" y="1676400"/>
          <a:ext cx="640080" cy="31242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200">
              <a:latin typeface="Times New Roman" panose="02020603050405020304" pitchFamily="18" charset="0"/>
              <a:cs typeface="Times New Roman" panose="02020603050405020304" pitchFamily="18" charset="0"/>
            </a:rPr>
            <a:t>3</a:t>
          </a:r>
          <a:r>
            <a:rPr lang="pt-BR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 anos</a:t>
          </a:r>
          <a:endParaRPr lang="pt-BR" sz="12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endParaRPr lang="pt-BR" sz="1100"/>
        </a:p>
        <a:p>
          <a:endParaRPr lang="pt-B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showGridLines="0" tabSelected="1" workbookViewId="0">
      <selection activeCell="I6" sqref="I6"/>
    </sheetView>
  </sheetViews>
  <sheetFormatPr defaultColWidth="9.140625" defaultRowHeight="15.75" x14ac:dyDescent="0.25"/>
  <cols>
    <col min="1" max="1" width="31.7109375" style="1" bestFit="1" customWidth="1"/>
    <col min="2" max="16384" width="9.140625" style="1"/>
  </cols>
  <sheetData>
    <row r="1" spans="1:3" x14ac:dyDescent="0.25">
      <c r="A1" s="2" t="s">
        <v>1</v>
      </c>
      <c r="B1" s="3">
        <v>0.115</v>
      </c>
      <c r="C1" s="4" t="s">
        <v>0</v>
      </c>
    </row>
    <row r="2" spans="1:3" x14ac:dyDescent="0.25">
      <c r="A2" s="5" t="s">
        <v>2</v>
      </c>
      <c r="B2" s="6">
        <v>1.2E-2</v>
      </c>
      <c r="C2" s="7" t="s">
        <v>3</v>
      </c>
    </row>
    <row r="3" spans="1:3" x14ac:dyDescent="0.25">
      <c r="A3" s="5" t="s">
        <v>4</v>
      </c>
      <c r="B3" s="8">
        <f>(1+B2)^6-1</f>
        <v>7.4194872535977785E-2</v>
      </c>
      <c r="C3" s="7" t="s">
        <v>0</v>
      </c>
    </row>
    <row r="4" spans="1:3" ht="16.5" thickBot="1" x14ac:dyDescent="0.3">
      <c r="A4" s="13" t="s">
        <v>5</v>
      </c>
      <c r="B4" s="14">
        <f>(1+B1)/(1+B3)-1</f>
        <v>3.7986708470958197E-2</v>
      </c>
      <c r="C4" s="15" t="s">
        <v>0</v>
      </c>
    </row>
    <row r="5" spans="1:3" ht="16.5" thickBot="1" x14ac:dyDescent="0.3"/>
    <row r="6" spans="1:3" x14ac:dyDescent="0.25">
      <c r="A6" s="2" t="s">
        <v>6</v>
      </c>
      <c r="B6" s="11"/>
      <c r="C6" s="4"/>
    </row>
    <row r="7" spans="1:3" ht="16.5" thickBot="1" x14ac:dyDescent="0.3">
      <c r="A7" s="9" t="s">
        <v>7</v>
      </c>
      <c r="B7" s="12">
        <f>(1+B3)*(1+B4)-1</f>
        <v>0.11499999999999999</v>
      </c>
      <c r="C7" s="10" t="s">
        <v>8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showGridLines="0" workbookViewId="0">
      <selection activeCell="H10" sqref="H10"/>
    </sheetView>
  </sheetViews>
  <sheetFormatPr defaultColWidth="8.85546875" defaultRowHeight="15.75" x14ac:dyDescent="0.25"/>
  <cols>
    <col min="1" max="1" width="17" style="1" bestFit="1" customWidth="1"/>
    <col min="2" max="2" width="13.7109375" style="1" customWidth="1"/>
    <col min="3" max="3" width="8.85546875" style="1"/>
    <col min="4" max="4" width="17" style="1" bestFit="1" customWidth="1"/>
    <col min="5" max="5" width="14.7109375" style="1" customWidth="1"/>
    <col min="6" max="16384" width="8.85546875" style="1"/>
  </cols>
  <sheetData>
    <row r="1" spans="1:5" ht="16.5" thickBot="1" x14ac:dyDescent="0.3">
      <c r="A1" s="53" t="s">
        <v>30</v>
      </c>
      <c r="D1" s="53" t="s">
        <v>31</v>
      </c>
    </row>
    <row r="2" spans="1:5" x14ac:dyDescent="0.25">
      <c r="A2" s="16" t="s">
        <v>9</v>
      </c>
      <c r="B2" s="25" t="s">
        <v>35</v>
      </c>
      <c r="D2" s="16" t="s">
        <v>9</v>
      </c>
      <c r="E2" s="25" t="s">
        <v>35</v>
      </c>
    </row>
    <row r="3" spans="1:5" x14ac:dyDescent="0.25">
      <c r="A3" s="18">
        <v>0</v>
      </c>
      <c r="B3" s="7"/>
      <c r="D3" s="18">
        <v>0</v>
      </c>
      <c r="E3" s="26"/>
    </row>
    <row r="4" spans="1:5" x14ac:dyDescent="0.25">
      <c r="A4" s="18">
        <v>1</v>
      </c>
      <c r="B4" s="26">
        <f>40000*0.07</f>
        <v>2800.0000000000005</v>
      </c>
      <c r="D4" s="18">
        <v>1</v>
      </c>
      <c r="E4" s="26">
        <f>40000*0.07</f>
        <v>2800.0000000000005</v>
      </c>
    </row>
    <row r="5" spans="1:5" x14ac:dyDescent="0.25">
      <c r="A5" s="18">
        <v>2</v>
      </c>
      <c r="B5" s="26">
        <f t="shared" ref="B5:B8" si="0">40000*0.07</f>
        <v>2800.0000000000005</v>
      </c>
      <c r="D5" s="18">
        <v>2</v>
      </c>
      <c r="E5" s="26">
        <f t="shared" ref="E5:E17" si="1">40000*0.07</f>
        <v>2800.0000000000005</v>
      </c>
    </row>
    <row r="6" spans="1:5" x14ac:dyDescent="0.25">
      <c r="A6" s="18">
        <v>3</v>
      </c>
      <c r="B6" s="26">
        <f t="shared" si="0"/>
        <v>2800.0000000000005</v>
      </c>
      <c r="D6" s="18">
        <v>3</v>
      </c>
      <c r="E6" s="26">
        <f t="shared" si="1"/>
        <v>2800.0000000000005</v>
      </c>
    </row>
    <row r="7" spans="1:5" x14ac:dyDescent="0.25">
      <c r="A7" s="18">
        <v>4</v>
      </c>
      <c r="B7" s="26">
        <f t="shared" si="0"/>
        <v>2800.0000000000005</v>
      </c>
      <c r="D7" s="18">
        <v>4</v>
      </c>
      <c r="E7" s="26">
        <f t="shared" si="1"/>
        <v>2800.0000000000005</v>
      </c>
    </row>
    <row r="8" spans="1:5" x14ac:dyDescent="0.25">
      <c r="A8" s="18">
        <v>5</v>
      </c>
      <c r="B8" s="26">
        <f t="shared" si="0"/>
        <v>2800.0000000000005</v>
      </c>
      <c r="D8" s="18">
        <v>5</v>
      </c>
      <c r="E8" s="26">
        <f t="shared" si="1"/>
        <v>2800.0000000000005</v>
      </c>
    </row>
    <row r="9" spans="1:5" ht="16.5" thickBot="1" x14ac:dyDescent="0.3">
      <c r="A9" s="22">
        <v>6</v>
      </c>
      <c r="B9" s="27">
        <f>40000*0.07+40000</f>
        <v>42800</v>
      </c>
      <c r="D9" s="18">
        <v>6</v>
      </c>
      <c r="E9" s="26">
        <f t="shared" si="1"/>
        <v>2800.0000000000005</v>
      </c>
    </row>
    <row r="10" spans="1:5" x14ac:dyDescent="0.25">
      <c r="D10" s="18">
        <v>7</v>
      </c>
      <c r="E10" s="26">
        <f t="shared" si="1"/>
        <v>2800.0000000000005</v>
      </c>
    </row>
    <row r="11" spans="1:5" x14ac:dyDescent="0.25">
      <c r="D11" s="18">
        <v>8</v>
      </c>
      <c r="E11" s="26">
        <f t="shared" si="1"/>
        <v>2800.0000000000005</v>
      </c>
    </row>
    <row r="12" spans="1:5" x14ac:dyDescent="0.25">
      <c r="D12" s="18">
        <v>9</v>
      </c>
      <c r="E12" s="26">
        <f t="shared" si="1"/>
        <v>2800.0000000000005</v>
      </c>
    </row>
    <row r="13" spans="1:5" x14ac:dyDescent="0.25">
      <c r="D13" s="18">
        <v>10</v>
      </c>
      <c r="E13" s="26">
        <f t="shared" si="1"/>
        <v>2800.0000000000005</v>
      </c>
    </row>
    <row r="14" spans="1:5" x14ac:dyDescent="0.25">
      <c r="D14" s="18">
        <v>11</v>
      </c>
      <c r="E14" s="26">
        <f t="shared" si="1"/>
        <v>2800.0000000000005</v>
      </c>
    </row>
    <row r="15" spans="1:5" x14ac:dyDescent="0.25">
      <c r="D15" s="18">
        <v>12</v>
      </c>
      <c r="E15" s="26">
        <f t="shared" si="1"/>
        <v>2800.0000000000005</v>
      </c>
    </row>
    <row r="16" spans="1:5" x14ac:dyDescent="0.25">
      <c r="D16" s="18">
        <v>13</v>
      </c>
      <c r="E16" s="26">
        <f t="shared" si="1"/>
        <v>2800.0000000000005</v>
      </c>
    </row>
    <row r="17" spans="1:5" x14ac:dyDescent="0.25">
      <c r="D17" s="18">
        <v>14</v>
      </c>
      <c r="E17" s="26">
        <f t="shared" si="1"/>
        <v>2800.0000000000005</v>
      </c>
    </row>
    <row r="18" spans="1:5" ht="16.5" thickBot="1" x14ac:dyDescent="0.3">
      <c r="D18" s="22">
        <v>15</v>
      </c>
      <c r="E18" s="27">
        <f>40000*0.07+40000</f>
        <v>42800</v>
      </c>
    </row>
    <row r="20" spans="1:5" ht="16.5" thickBot="1" x14ac:dyDescent="0.3"/>
    <row r="21" spans="1:5" x14ac:dyDescent="0.25">
      <c r="A21" s="2" t="s">
        <v>30</v>
      </c>
      <c r="B21" s="11"/>
      <c r="C21" s="11"/>
      <c r="D21" s="11" t="s">
        <v>31</v>
      </c>
      <c r="E21" s="4"/>
    </row>
    <row r="22" spans="1:5" x14ac:dyDescent="0.25">
      <c r="A22" s="5" t="s">
        <v>32</v>
      </c>
      <c r="B22" s="31">
        <f>NPV(0.12,B4:B9)</f>
        <v>31777.185352955334</v>
      </c>
      <c r="D22" s="1" t="s">
        <v>32</v>
      </c>
      <c r="E22" s="51">
        <f>NPV(0.12,E4:E18)</f>
        <v>26378.27102106997</v>
      </c>
    </row>
    <row r="23" spans="1:5" x14ac:dyDescent="0.25">
      <c r="A23" s="5" t="s">
        <v>33</v>
      </c>
      <c r="B23" s="31">
        <f>NPV(0.15,B4:B9)</f>
        <v>27889.655379446544</v>
      </c>
      <c r="D23" s="1" t="s">
        <v>33</v>
      </c>
      <c r="E23" s="51">
        <f>NPV(0.15,E4:E18)</f>
        <v>21288.415684380521</v>
      </c>
    </row>
    <row r="24" spans="1:5" ht="16.5" thickBot="1" x14ac:dyDescent="0.3">
      <c r="A24" s="9" t="s">
        <v>34</v>
      </c>
      <c r="B24" s="52">
        <f>B22-B23</f>
        <v>3887.5299735087901</v>
      </c>
      <c r="C24" s="24"/>
      <c r="D24" s="24" t="s">
        <v>34</v>
      </c>
      <c r="E24" s="32">
        <f>E22-E23</f>
        <v>5089.8553366894484</v>
      </c>
    </row>
  </sheetData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showGridLines="0" workbookViewId="0">
      <selection activeCell="B8" sqref="B8"/>
    </sheetView>
  </sheetViews>
  <sheetFormatPr defaultColWidth="8.85546875" defaultRowHeight="15.75" x14ac:dyDescent="0.25"/>
  <cols>
    <col min="1" max="1" width="26" style="1" bestFit="1" customWidth="1"/>
    <col min="2" max="2" width="14.28515625" style="1" bestFit="1" customWidth="1"/>
    <col min="3" max="16384" width="8.85546875" style="1"/>
  </cols>
  <sheetData>
    <row r="1" spans="1:4" x14ac:dyDescent="0.25">
      <c r="A1" s="2" t="s">
        <v>36</v>
      </c>
      <c r="B1" s="54">
        <v>200000</v>
      </c>
      <c r="C1" s="11"/>
      <c r="D1" s="4"/>
    </row>
    <row r="2" spans="1:4" x14ac:dyDescent="0.25">
      <c r="A2" s="5" t="s">
        <v>37</v>
      </c>
      <c r="B2" s="55">
        <v>120</v>
      </c>
      <c r="C2" s="55" t="s">
        <v>38</v>
      </c>
      <c r="D2" s="7"/>
    </row>
    <row r="3" spans="1:4" x14ac:dyDescent="0.25">
      <c r="A3" s="5" t="s">
        <v>39</v>
      </c>
      <c r="B3" s="56">
        <v>2.1999999999999999E-2</v>
      </c>
      <c r="C3" s="55" t="s">
        <v>22</v>
      </c>
      <c r="D3" s="7"/>
    </row>
    <row r="4" spans="1:4" x14ac:dyDescent="0.25">
      <c r="A4" s="5" t="s">
        <v>40</v>
      </c>
      <c r="B4" s="55">
        <v>50</v>
      </c>
      <c r="C4" s="55" t="s">
        <v>41</v>
      </c>
      <c r="D4" s="7"/>
    </row>
    <row r="5" spans="1:4" ht="16.5" thickBot="1" x14ac:dyDescent="0.3">
      <c r="A5" s="9" t="s">
        <v>42</v>
      </c>
      <c r="B5" s="57">
        <v>1.6E-2</v>
      </c>
      <c r="C5" s="24" t="s">
        <v>22</v>
      </c>
      <c r="D5" s="10"/>
    </row>
    <row r="6" spans="1:4" ht="16.5" thickBot="1" x14ac:dyDescent="0.3"/>
    <row r="7" spans="1:4" x14ac:dyDescent="0.25">
      <c r="A7" s="33" t="s">
        <v>17</v>
      </c>
      <c r="B7" s="58">
        <f>B1*(1+B3)^4</f>
        <v>218189.36525120001</v>
      </c>
    </row>
    <row r="8" spans="1:4" ht="16.5" thickBot="1" x14ac:dyDescent="0.3">
      <c r="A8" s="13" t="s">
        <v>18</v>
      </c>
      <c r="B8" s="59">
        <f>B7/(1+B5)^((B2-B4)/30)</f>
        <v>210255.93336458463</v>
      </c>
    </row>
  </sheetData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showGridLines="0" workbookViewId="0">
      <selection activeCell="J13" sqref="J13"/>
    </sheetView>
  </sheetViews>
  <sheetFormatPr defaultColWidth="8.85546875" defaultRowHeight="15.75" x14ac:dyDescent="0.25"/>
  <cols>
    <col min="1" max="8" width="8.85546875" style="1"/>
    <col min="9" max="9" width="16.28515625" style="1" bestFit="1" customWidth="1"/>
    <col min="10" max="16384" width="8.85546875" style="1"/>
  </cols>
  <sheetData>
    <row r="1" spans="1:11" ht="16.5" thickBot="1" x14ac:dyDescent="0.3">
      <c r="A1" s="2" t="s">
        <v>43</v>
      </c>
      <c r="B1" s="4"/>
      <c r="D1" s="2" t="s">
        <v>44</v>
      </c>
      <c r="E1" s="4"/>
      <c r="G1" s="1" t="s">
        <v>45</v>
      </c>
    </row>
    <row r="2" spans="1:11" x14ac:dyDescent="0.25">
      <c r="A2" s="18" t="s">
        <v>9</v>
      </c>
      <c r="B2" s="26" t="s">
        <v>35</v>
      </c>
      <c r="D2" s="18" t="s">
        <v>9</v>
      </c>
      <c r="E2" s="26" t="s">
        <v>35</v>
      </c>
      <c r="G2" s="16" t="s">
        <v>9</v>
      </c>
      <c r="H2" s="17" t="s">
        <v>11</v>
      </c>
      <c r="I2" s="11" t="s">
        <v>10</v>
      </c>
      <c r="J2" s="25" t="s">
        <v>35</v>
      </c>
    </row>
    <row r="3" spans="1:11" x14ac:dyDescent="0.25">
      <c r="A3" s="18">
        <v>0</v>
      </c>
      <c r="B3" s="26">
        <v>-1000</v>
      </c>
      <c r="D3" s="18">
        <v>0</v>
      </c>
      <c r="E3" s="26">
        <v>-1000</v>
      </c>
      <c r="G3" s="18">
        <v>0</v>
      </c>
      <c r="H3" s="62"/>
      <c r="I3" s="55"/>
      <c r="J3" s="26">
        <v>-1000</v>
      </c>
    </row>
    <row r="4" spans="1:11" x14ac:dyDescent="0.25">
      <c r="A4" s="18">
        <v>1</v>
      </c>
      <c r="B4" s="26">
        <f>1000*0.05</f>
        <v>50</v>
      </c>
      <c r="D4" s="18">
        <v>1</v>
      </c>
      <c r="E4" s="26">
        <f>1000*0.035</f>
        <v>35</v>
      </c>
      <c r="G4" s="18">
        <v>1</v>
      </c>
      <c r="H4" s="62">
        <f>1000*0.035</f>
        <v>35</v>
      </c>
      <c r="I4" s="55"/>
      <c r="J4" s="26">
        <f>H4+I4</f>
        <v>35</v>
      </c>
    </row>
    <row r="5" spans="1:11" x14ac:dyDescent="0.25">
      <c r="A5" s="18">
        <v>2</v>
      </c>
      <c r="B5" s="26">
        <f t="shared" ref="B5:B12" si="0">1000*0.05</f>
        <v>50</v>
      </c>
      <c r="D5" s="18">
        <v>2</v>
      </c>
      <c r="E5" s="26">
        <f t="shared" ref="E5:E12" si="1">1000*0.035</f>
        <v>35</v>
      </c>
      <c r="G5" s="18">
        <v>2</v>
      </c>
      <c r="H5" s="62">
        <f t="shared" ref="H5:H12" si="2">1000*0.035</f>
        <v>35</v>
      </c>
      <c r="I5" s="55"/>
      <c r="J5" s="26">
        <f t="shared" ref="J5:J13" si="3">H5+I5</f>
        <v>35</v>
      </c>
    </row>
    <row r="6" spans="1:11" x14ac:dyDescent="0.25">
      <c r="A6" s="18">
        <v>3</v>
      </c>
      <c r="B6" s="26">
        <f t="shared" si="0"/>
        <v>50</v>
      </c>
      <c r="D6" s="18">
        <v>3</v>
      </c>
      <c r="E6" s="26">
        <f t="shared" si="1"/>
        <v>35</v>
      </c>
      <c r="G6" s="18">
        <v>3</v>
      </c>
      <c r="H6" s="62">
        <f t="shared" si="2"/>
        <v>35</v>
      </c>
      <c r="I6" s="55"/>
      <c r="J6" s="26">
        <f t="shared" si="3"/>
        <v>35</v>
      </c>
    </row>
    <row r="7" spans="1:11" x14ac:dyDescent="0.25">
      <c r="A7" s="18">
        <v>4</v>
      </c>
      <c r="B7" s="26">
        <f t="shared" si="0"/>
        <v>50</v>
      </c>
      <c r="D7" s="18">
        <v>4</v>
      </c>
      <c r="E7" s="26">
        <f t="shared" si="1"/>
        <v>35</v>
      </c>
      <c r="G7" s="18">
        <v>4</v>
      </c>
      <c r="H7" s="62">
        <f t="shared" si="2"/>
        <v>35</v>
      </c>
      <c r="I7" s="55"/>
      <c r="J7" s="26">
        <f t="shared" si="3"/>
        <v>35</v>
      </c>
    </row>
    <row r="8" spans="1:11" x14ac:dyDescent="0.25">
      <c r="A8" s="18">
        <v>5</v>
      </c>
      <c r="B8" s="26">
        <f t="shared" si="0"/>
        <v>50</v>
      </c>
      <c r="D8" s="18">
        <v>5</v>
      </c>
      <c r="E8" s="26">
        <f t="shared" si="1"/>
        <v>35</v>
      </c>
      <c r="G8" s="18">
        <v>5</v>
      </c>
      <c r="H8" s="62">
        <f t="shared" si="2"/>
        <v>35</v>
      </c>
      <c r="I8" s="55"/>
      <c r="J8" s="26">
        <f t="shared" si="3"/>
        <v>35</v>
      </c>
    </row>
    <row r="9" spans="1:11" x14ac:dyDescent="0.25">
      <c r="A9" s="18">
        <v>6</v>
      </c>
      <c r="B9" s="26">
        <f t="shared" si="0"/>
        <v>50</v>
      </c>
      <c r="D9" s="18">
        <v>6</v>
      </c>
      <c r="E9" s="26">
        <f t="shared" si="1"/>
        <v>35</v>
      </c>
      <c r="G9" s="18">
        <v>6</v>
      </c>
      <c r="H9" s="62">
        <f t="shared" si="2"/>
        <v>35</v>
      </c>
      <c r="I9" s="55"/>
      <c r="J9" s="26">
        <f t="shared" si="3"/>
        <v>35</v>
      </c>
    </row>
    <row r="10" spans="1:11" x14ac:dyDescent="0.25">
      <c r="A10" s="18">
        <v>7</v>
      </c>
      <c r="B10" s="26">
        <f t="shared" si="0"/>
        <v>50</v>
      </c>
      <c r="D10" s="18">
        <v>7</v>
      </c>
      <c r="E10" s="26">
        <f t="shared" si="1"/>
        <v>35</v>
      </c>
      <c r="G10" s="18">
        <v>7</v>
      </c>
      <c r="H10" s="62">
        <f t="shared" si="2"/>
        <v>35</v>
      </c>
      <c r="I10" s="55"/>
      <c r="J10" s="26">
        <f t="shared" si="3"/>
        <v>35</v>
      </c>
    </row>
    <row r="11" spans="1:11" x14ac:dyDescent="0.25">
      <c r="A11" s="18">
        <v>8</v>
      </c>
      <c r="B11" s="26">
        <f t="shared" si="0"/>
        <v>50</v>
      </c>
      <c r="D11" s="18">
        <v>8</v>
      </c>
      <c r="E11" s="26">
        <f t="shared" si="1"/>
        <v>35</v>
      </c>
      <c r="G11" s="18">
        <v>8</v>
      </c>
      <c r="H11" s="62">
        <f t="shared" si="2"/>
        <v>35</v>
      </c>
      <c r="I11" s="55"/>
      <c r="J11" s="26">
        <f t="shared" si="3"/>
        <v>35</v>
      </c>
    </row>
    <row r="12" spans="1:11" x14ac:dyDescent="0.25">
      <c r="A12" s="18">
        <v>9</v>
      </c>
      <c r="B12" s="26">
        <f t="shared" si="0"/>
        <v>50</v>
      </c>
      <c r="D12" s="18">
        <v>9</v>
      </c>
      <c r="E12" s="26">
        <f t="shared" si="1"/>
        <v>35</v>
      </c>
      <c r="G12" s="18">
        <v>9</v>
      </c>
      <c r="H12" s="62">
        <f t="shared" si="2"/>
        <v>35</v>
      </c>
      <c r="I12" s="55"/>
      <c r="J12" s="26">
        <f t="shared" si="3"/>
        <v>35</v>
      </c>
    </row>
    <row r="13" spans="1:11" x14ac:dyDescent="0.25">
      <c r="A13" s="18">
        <v>10</v>
      </c>
      <c r="B13" s="26">
        <f>1000*0.05+1000</f>
        <v>1050</v>
      </c>
      <c r="D13" s="18">
        <v>10</v>
      </c>
      <c r="E13" s="26">
        <f>1000*0.035+1000</f>
        <v>1035</v>
      </c>
      <c r="G13" s="18">
        <v>10</v>
      </c>
      <c r="H13" s="62">
        <v>35</v>
      </c>
      <c r="I13" s="63">
        <v>1188</v>
      </c>
      <c r="J13" s="26">
        <f t="shared" si="3"/>
        <v>1223</v>
      </c>
    </row>
    <row r="14" spans="1:11" ht="16.5" thickBot="1" x14ac:dyDescent="0.3">
      <c r="A14" s="22" t="s">
        <v>26</v>
      </c>
      <c r="B14" s="60">
        <f>IRR(B3:B13)</f>
        <v>5.0000000000000711E-2</v>
      </c>
      <c r="C14" s="1" t="s">
        <v>8</v>
      </c>
      <c r="D14" s="22" t="s">
        <v>26</v>
      </c>
      <c r="E14" s="61">
        <f>IRR(E3:E13)</f>
        <v>3.5000000000431353E-2</v>
      </c>
      <c r="F14" s="1" t="s">
        <v>8</v>
      </c>
      <c r="G14" s="22"/>
      <c r="H14" s="64"/>
      <c r="I14" s="23" t="s">
        <v>26</v>
      </c>
      <c r="J14" s="61">
        <f>IRR(J3:J13)</f>
        <v>4.9950325952730301E-2</v>
      </c>
      <c r="K14" s="1" t="s">
        <v>0</v>
      </c>
    </row>
  </sheetData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showGridLines="0" workbookViewId="0">
      <selection activeCell="G10" sqref="G10"/>
    </sheetView>
  </sheetViews>
  <sheetFormatPr defaultColWidth="8.85546875" defaultRowHeight="15.75" x14ac:dyDescent="0.25"/>
  <cols>
    <col min="1" max="1" width="22.7109375" style="1" bestFit="1" customWidth="1"/>
    <col min="2" max="2" width="11" style="1" bestFit="1" customWidth="1"/>
    <col min="3" max="16384" width="8.85546875" style="1"/>
  </cols>
  <sheetData>
    <row r="1" spans="1:3" x14ac:dyDescent="0.25">
      <c r="A1" s="2" t="s">
        <v>46</v>
      </c>
      <c r="B1" s="11"/>
      <c r="C1" s="4"/>
    </row>
    <row r="2" spans="1:3" x14ac:dyDescent="0.25">
      <c r="A2" s="5" t="s">
        <v>47</v>
      </c>
      <c r="B2" s="66">
        <v>400000</v>
      </c>
      <c r="C2" s="7"/>
    </row>
    <row r="3" spans="1:3" x14ac:dyDescent="0.25">
      <c r="A3" s="5" t="s">
        <v>10</v>
      </c>
      <c r="B3" s="66">
        <f>B2*1.065</f>
        <v>426000</v>
      </c>
      <c r="C3" s="7"/>
    </row>
    <row r="4" spans="1:3" x14ac:dyDescent="0.25">
      <c r="A4" s="5" t="s">
        <v>46</v>
      </c>
      <c r="B4" s="66">
        <f>B3-B2</f>
        <v>26000</v>
      </c>
      <c r="C4" s="7"/>
    </row>
    <row r="5" spans="1:3" ht="16.5" thickBot="1" x14ac:dyDescent="0.3">
      <c r="A5" s="9" t="s">
        <v>48</v>
      </c>
      <c r="B5" s="12">
        <f>B4/B2</f>
        <v>6.5000000000000002E-2</v>
      </c>
      <c r="C5" s="10" t="s">
        <v>49</v>
      </c>
    </row>
    <row r="6" spans="1:3" ht="16.5" thickBot="1" x14ac:dyDescent="0.3"/>
    <row r="7" spans="1:3" x14ac:dyDescent="0.25">
      <c r="A7" s="2" t="s">
        <v>50</v>
      </c>
      <c r="B7" s="11"/>
      <c r="C7" s="4"/>
    </row>
    <row r="8" spans="1:3" x14ac:dyDescent="0.25">
      <c r="A8" s="5" t="s">
        <v>47</v>
      </c>
      <c r="B8" s="66">
        <v>400000</v>
      </c>
      <c r="C8" s="7"/>
    </row>
    <row r="9" spans="1:3" x14ac:dyDescent="0.25">
      <c r="A9" s="5" t="s">
        <v>1</v>
      </c>
      <c r="B9" s="56">
        <v>6.5000000000000002E-2</v>
      </c>
      <c r="C9" s="7" t="s">
        <v>49</v>
      </c>
    </row>
    <row r="10" spans="1:3" x14ac:dyDescent="0.25">
      <c r="A10" s="5" t="s">
        <v>51</v>
      </c>
      <c r="B10" s="65">
        <v>0.04</v>
      </c>
      <c r="C10" s="7" t="s">
        <v>49</v>
      </c>
    </row>
    <row r="11" spans="1:3" x14ac:dyDescent="0.25">
      <c r="A11" s="5" t="s">
        <v>2</v>
      </c>
      <c r="B11" s="56">
        <f>(1+B9)/(1+B10)-1</f>
        <v>2.4038461538461453E-2</v>
      </c>
      <c r="C11" s="7" t="s">
        <v>49</v>
      </c>
    </row>
    <row r="12" spans="1:3" x14ac:dyDescent="0.25">
      <c r="A12" s="5" t="s">
        <v>52</v>
      </c>
      <c r="B12" s="66">
        <f>B8*(1+B11)</f>
        <v>409615.38461538457</v>
      </c>
      <c r="C12" s="7"/>
    </row>
    <row r="13" spans="1:3" x14ac:dyDescent="0.25">
      <c r="A13" s="5" t="s">
        <v>50</v>
      </c>
      <c r="B13" s="66">
        <f>B12-B8</f>
        <v>9615.3846153845661</v>
      </c>
      <c r="C13" s="7"/>
    </row>
    <row r="14" spans="1:3" ht="16.5" thickBot="1" x14ac:dyDescent="0.3">
      <c r="A14" s="9" t="s">
        <v>53</v>
      </c>
      <c r="B14" s="12">
        <f>B13/B8</f>
        <v>2.4038461538461415E-2</v>
      </c>
      <c r="C14" s="10" t="s">
        <v>54</v>
      </c>
    </row>
  </sheetData>
  <pageMargins left="0.511811024" right="0.511811024" top="0.78740157499999996" bottom="0.78740157499999996" header="0.31496062000000002" footer="0.3149606200000000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showGridLines="0" workbookViewId="0">
      <selection activeCell="E11" sqref="E11"/>
    </sheetView>
  </sheetViews>
  <sheetFormatPr defaultColWidth="8.85546875" defaultRowHeight="15.75" x14ac:dyDescent="0.25"/>
  <cols>
    <col min="1" max="1" width="29.7109375" style="1" bestFit="1" customWidth="1"/>
    <col min="2" max="16384" width="8.85546875" style="1"/>
  </cols>
  <sheetData>
    <row r="1" spans="1:2" x14ac:dyDescent="0.25">
      <c r="A1" s="16" t="s">
        <v>48</v>
      </c>
      <c r="B1" s="4"/>
    </row>
    <row r="2" spans="1:2" x14ac:dyDescent="0.25">
      <c r="A2" s="5" t="s">
        <v>55</v>
      </c>
      <c r="B2" s="69">
        <v>60000</v>
      </c>
    </row>
    <row r="3" spans="1:2" x14ac:dyDescent="0.25">
      <c r="A3" s="5" t="s">
        <v>56</v>
      </c>
      <c r="B3" s="69">
        <v>85320</v>
      </c>
    </row>
    <row r="4" spans="1:2" x14ac:dyDescent="0.25">
      <c r="A4" s="5" t="s">
        <v>57</v>
      </c>
      <c r="B4" s="67">
        <f>B3/B2-1</f>
        <v>0.42199999999999993</v>
      </c>
    </row>
    <row r="5" spans="1:2" ht="16.5" thickBot="1" x14ac:dyDescent="0.3">
      <c r="A5" s="9" t="s">
        <v>58</v>
      </c>
      <c r="B5" s="60">
        <f>SQRT(1+B4)-1</f>
        <v>0.19247641486110734</v>
      </c>
    </row>
    <row r="6" spans="1:2" ht="16.5" thickBot="1" x14ac:dyDescent="0.3"/>
    <row r="7" spans="1:2" x14ac:dyDescent="0.25">
      <c r="A7" s="16" t="s">
        <v>53</v>
      </c>
      <c r="B7" s="4"/>
    </row>
    <row r="8" spans="1:2" x14ac:dyDescent="0.25">
      <c r="A8" s="5" t="s">
        <v>57</v>
      </c>
      <c r="B8" s="68">
        <f>B4</f>
        <v>0.42199999999999993</v>
      </c>
    </row>
    <row r="9" spans="1:2" x14ac:dyDescent="0.25">
      <c r="A9" s="5" t="s">
        <v>59</v>
      </c>
      <c r="B9" s="68">
        <v>0.311</v>
      </c>
    </row>
    <row r="10" spans="1:2" x14ac:dyDescent="0.25">
      <c r="A10" s="5" t="s">
        <v>60</v>
      </c>
      <c r="B10" s="68">
        <f>(1+B8)/(1+B9)-1</f>
        <v>8.4668192219679694E-2</v>
      </c>
    </row>
    <row r="11" spans="1:2" ht="16.5" thickBot="1" x14ac:dyDescent="0.3">
      <c r="A11" s="9" t="s">
        <v>61</v>
      </c>
      <c r="B11" s="60">
        <f>SQRT(1+B10)-1</f>
        <v>4.1474047789804347E-2</v>
      </c>
    </row>
  </sheetData>
  <pageMargins left="0.511811024" right="0.511811024" top="0.78740157499999996" bottom="0.78740157499999996" header="0.31496062000000002" footer="0.3149606200000000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showGridLines="0" workbookViewId="0">
      <selection activeCell="H10" sqref="H10"/>
    </sheetView>
  </sheetViews>
  <sheetFormatPr defaultRowHeight="15" x14ac:dyDescent="0.25"/>
  <cols>
    <col min="2" max="2" width="13.85546875" customWidth="1"/>
    <col min="3" max="3" width="10.7109375" customWidth="1"/>
  </cols>
  <sheetData>
    <row r="1" spans="1:3" x14ac:dyDescent="0.25">
      <c r="A1" s="70" t="s">
        <v>62</v>
      </c>
      <c r="B1" s="71" t="s">
        <v>35</v>
      </c>
      <c r="C1" s="72"/>
    </row>
    <row r="2" spans="1:3" x14ac:dyDescent="0.25">
      <c r="A2" s="73">
        <v>0</v>
      </c>
      <c r="B2" s="74" t="s">
        <v>63</v>
      </c>
      <c r="C2" s="75">
        <f>NPV(0.07,B3:B27)</f>
        <v>184.24917752223931</v>
      </c>
    </row>
    <row r="3" spans="1:3" x14ac:dyDescent="0.25">
      <c r="A3" s="73">
        <v>1</v>
      </c>
      <c r="B3" s="76">
        <v>0</v>
      </c>
      <c r="C3" s="77"/>
    </row>
    <row r="4" spans="1:3" x14ac:dyDescent="0.25">
      <c r="A4" s="73">
        <v>2</v>
      </c>
      <c r="B4" s="76">
        <v>0</v>
      </c>
      <c r="C4" s="77"/>
    </row>
    <row r="5" spans="1:3" x14ac:dyDescent="0.25">
      <c r="A5" s="73">
        <v>3</v>
      </c>
      <c r="B5" s="76">
        <v>0</v>
      </c>
      <c r="C5" s="77"/>
    </row>
    <row r="6" spans="1:3" x14ac:dyDescent="0.25">
      <c r="A6" s="73">
        <v>4</v>
      </c>
      <c r="B6" s="76">
        <v>0</v>
      </c>
      <c r="C6" s="77"/>
    </row>
    <row r="7" spans="1:3" x14ac:dyDescent="0.25">
      <c r="A7" s="73">
        <v>5</v>
      </c>
      <c r="B7" s="76">
        <v>0</v>
      </c>
      <c r="C7" s="77"/>
    </row>
    <row r="8" spans="1:3" x14ac:dyDescent="0.25">
      <c r="A8" s="73">
        <v>6</v>
      </c>
      <c r="B8" s="76">
        <v>0</v>
      </c>
      <c r="C8" s="77"/>
    </row>
    <row r="9" spans="1:3" x14ac:dyDescent="0.25">
      <c r="A9" s="73">
        <v>7</v>
      </c>
      <c r="B9" s="76">
        <v>0</v>
      </c>
      <c r="C9" s="77"/>
    </row>
    <row r="10" spans="1:3" x14ac:dyDescent="0.25">
      <c r="A10" s="73">
        <v>8</v>
      </c>
      <c r="B10" s="76">
        <v>0</v>
      </c>
      <c r="C10" s="77"/>
    </row>
    <row r="11" spans="1:3" x14ac:dyDescent="0.25">
      <c r="A11" s="73">
        <v>9</v>
      </c>
      <c r="B11" s="76">
        <v>0</v>
      </c>
      <c r="C11" s="77"/>
    </row>
    <row r="12" spans="1:3" x14ac:dyDescent="0.25">
      <c r="A12" s="73">
        <v>10</v>
      </c>
      <c r="B12" s="76">
        <v>0</v>
      </c>
      <c r="C12" s="77"/>
    </row>
    <row r="13" spans="1:3" x14ac:dyDescent="0.25">
      <c r="A13" s="73">
        <v>11</v>
      </c>
      <c r="B13" s="76">
        <v>0</v>
      </c>
      <c r="C13" s="77"/>
    </row>
    <row r="14" spans="1:3" x14ac:dyDescent="0.25">
      <c r="A14" s="73">
        <v>12</v>
      </c>
      <c r="B14" s="76">
        <v>0</v>
      </c>
      <c r="C14" s="77"/>
    </row>
    <row r="15" spans="1:3" x14ac:dyDescent="0.25">
      <c r="A15" s="73">
        <v>13</v>
      </c>
      <c r="B15" s="76">
        <v>0</v>
      </c>
      <c r="C15" s="77"/>
    </row>
    <row r="16" spans="1:3" x14ac:dyDescent="0.25">
      <c r="A16" s="73">
        <v>14</v>
      </c>
      <c r="B16" s="76">
        <v>0</v>
      </c>
      <c r="C16" s="77"/>
    </row>
    <row r="17" spans="1:3" x14ac:dyDescent="0.25">
      <c r="A17" s="73">
        <v>15</v>
      </c>
      <c r="B17" s="76">
        <v>0</v>
      </c>
      <c r="C17" s="77"/>
    </row>
    <row r="18" spans="1:3" x14ac:dyDescent="0.25">
      <c r="A18" s="73">
        <v>16</v>
      </c>
      <c r="B18" s="76">
        <v>0</v>
      </c>
      <c r="C18" s="77"/>
    </row>
    <row r="19" spans="1:3" x14ac:dyDescent="0.25">
      <c r="A19" s="73">
        <v>17</v>
      </c>
      <c r="B19" s="76">
        <v>0</v>
      </c>
      <c r="C19" s="77"/>
    </row>
    <row r="20" spans="1:3" x14ac:dyDescent="0.25">
      <c r="A20" s="73">
        <v>18</v>
      </c>
      <c r="B20" s="76">
        <v>0</v>
      </c>
      <c r="C20" s="77"/>
    </row>
    <row r="21" spans="1:3" x14ac:dyDescent="0.25">
      <c r="A21" s="73">
        <v>19</v>
      </c>
      <c r="B21" s="76">
        <v>0</v>
      </c>
      <c r="C21" s="77"/>
    </row>
    <row r="22" spans="1:3" x14ac:dyDescent="0.25">
      <c r="A22" s="73">
        <v>20</v>
      </c>
      <c r="B22" s="76">
        <v>0</v>
      </c>
      <c r="C22" s="77"/>
    </row>
    <row r="23" spans="1:3" x14ac:dyDescent="0.25">
      <c r="A23" s="73">
        <v>21</v>
      </c>
      <c r="B23" s="76">
        <v>0</v>
      </c>
      <c r="C23" s="77"/>
    </row>
    <row r="24" spans="1:3" x14ac:dyDescent="0.25">
      <c r="A24" s="73">
        <v>22</v>
      </c>
      <c r="B24" s="76">
        <v>0</v>
      </c>
      <c r="C24" s="77"/>
    </row>
    <row r="25" spans="1:3" x14ac:dyDescent="0.25">
      <c r="A25" s="73">
        <v>23</v>
      </c>
      <c r="B25" s="76">
        <v>0</v>
      </c>
      <c r="C25" s="77"/>
    </row>
    <row r="26" spans="1:3" x14ac:dyDescent="0.25">
      <c r="A26" s="73">
        <v>24</v>
      </c>
      <c r="B26" s="76">
        <v>0</v>
      </c>
      <c r="C26" s="77"/>
    </row>
    <row r="27" spans="1:3" ht="15.75" thickBot="1" x14ac:dyDescent="0.3">
      <c r="A27" s="78">
        <v>25</v>
      </c>
      <c r="B27" s="79">
        <v>1000</v>
      </c>
      <c r="C27" s="80"/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showGridLines="0" workbookViewId="0">
      <selection activeCell="D24" sqref="D24"/>
    </sheetView>
  </sheetViews>
  <sheetFormatPr defaultColWidth="9.140625" defaultRowHeight="15.75" x14ac:dyDescent="0.25"/>
  <cols>
    <col min="1" max="1" width="9.42578125" style="19" bestFit="1" customWidth="1"/>
    <col min="2" max="2" width="16.28515625" style="1" bestFit="1" customWidth="1"/>
    <col min="3" max="3" width="9.42578125" style="19" bestFit="1" customWidth="1"/>
    <col min="4" max="4" width="9.42578125" style="1" bestFit="1" customWidth="1"/>
    <col min="5" max="5" width="9.140625" style="1"/>
    <col min="6" max="6" width="10.42578125" style="1" bestFit="1" customWidth="1"/>
    <col min="7" max="16384" width="9.140625" style="1"/>
  </cols>
  <sheetData>
    <row r="1" spans="1:6" x14ac:dyDescent="0.25">
      <c r="A1" s="16" t="s">
        <v>9</v>
      </c>
      <c r="B1" s="11" t="s">
        <v>10</v>
      </c>
      <c r="C1" s="17" t="s">
        <v>11</v>
      </c>
      <c r="D1" s="11" t="s">
        <v>12</v>
      </c>
      <c r="E1" s="11"/>
      <c r="F1" s="4"/>
    </row>
    <row r="2" spans="1:6" x14ac:dyDescent="0.25">
      <c r="A2" s="18">
        <v>0</v>
      </c>
      <c r="E2" s="20" t="s">
        <v>13</v>
      </c>
      <c r="F2" s="21">
        <f>NPV(0.065,D3:D18)</f>
        <v>951.16117908575086</v>
      </c>
    </row>
    <row r="3" spans="1:6" x14ac:dyDescent="0.25">
      <c r="A3" s="18">
        <v>1</v>
      </c>
      <c r="C3" s="19">
        <f>1000*0.06</f>
        <v>60</v>
      </c>
      <c r="D3" s="19">
        <f>B3+C3</f>
        <v>60</v>
      </c>
      <c r="F3" s="7"/>
    </row>
    <row r="4" spans="1:6" x14ac:dyDescent="0.25">
      <c r="A4" s="18">
        <v>2</v>
      </c>
      <c r="C4" s="19">
        <f t="shared" ref="C4:C18" si="0">1000*0.06</f>
        <v>60</v>
      </c>
      <c r="D4" s="19">
        <f t="shared" ref="D4:D18" si="1">B4+C4</f>
        <v>60</v>
      </c>
      <c r="F4" s="7"/>
    </row>
    <row r="5" spans="1:6" x14ac:dyDescent="0.25">
      <c r="A5" s="18">
        <v>3</v>
      </c>
      <c r="C5" s="19">
        <f t="shared" si="0"/>
        <v>60</v>
      </c>
      <c r="D5" s="19">
        <f t="shared" si="1"/>
        <v>60</v>
      </c>
      <c r="F5" s="7"/>
    </row>
    <row r="6" spans="1:6" x14ac:dyDescent="0.25">
      <c r="A6" s="18">
        <v>4</v>
      </c>
      <c r="C6" s="19">
        <f t="shared" si="0"/>
        <v>60</v>
      </c>
      <c r="D6" s="19">
        <f t="shared" si="1"/>
        <v>60</v>
      </c>
      <c r="F6" s="7"/>
    </row>
    <row r="7" spans="1:6" x14ac:dyDescent="0.25">
      <c r="A7" s="18">
        <v>5</v>
      </c>
      <c r="C7" s="19">
        <f t="shared" si="0"/>
        <v>60</v>
      </c>
      <c r="D7" s="19">
        <f t="shared" si="1"/>
        <v>60</v>
      </c>
      <c r="F7" s="7"/>
    </row>
    <row r="8" spans="1:6" x14ac:dyDescent="0.25">
      <c r="A8" s="18">
        <v>6</v>
      </c>
      <c r="C8" s="19">
        <f t="shared" si="0"/>
        <v>60</v>
      </c>
      <c r="D8" s="19">
        <f t="shared" si="1"/>
        <v>60</v>
      </c>
      <c r="F8" s="7"/>
    </row>
    <row r="9" spans="1:6" x14ac:dyDescent="0.25">
      <c r="A9" s="18">
        <v>7</v>
      </c>
      <c r="C9" s="19">
        <f t="shared" si="0"/>
        <v>60</v>
      </c>
      <c r="D9" s="19">
        <f t="shared" si="1"/>
        <v>60</v>
      </c>
      <c r="F9" s="7"/>
    </row>
    <row r="10" spans="1:6" x14ac:dyDescent="0.25">
      <c r="A10" s="18">
        <v>8</v>
      </c>
      <c r="C10" s="19">
        <f t="shared" si="0"/>
        <v>60</v>
      </c>
      <c r="D10" s="19">
        <f t="shared" si="1"/>
        <v>60</v>
      </c>
      <c r="F10" s="7"/>
    </row>
    <row r="11" spans="1:6" x14ac:dyDescent="0.25">
      <c r="A11" s="18">
        <v>9</v>
      </c>
      <c r="C11" s="19">
        <f t="shared" si="0"/>
        <v>60</v>
      </c>
      <c r="D11" s="19">
        <f t="shared" si="1"/>
        <v>60</v>
      </c>
      <c r="F11" s="7"/>
    </row>
    <row r="12" spans="1:6" x14ac:dyDescent="0.25">
      <c r="A12" s="18">
        <v>10</v>
      </c>
      <c r="C12" s="19">
        <f t="shared" si="0"/>
        <v>60</v>
      </c>
      <c r="D12" s="19">
        <f t="shared" si="1"/>
        <v>60</v>
      </c>
      <c r="F12" s="7"/>
    </row>
    <row r="13" spans="1:6" x14ac:dyDescent="0.25">
      <c r="A13" s="18">
        <v>11</v>
      </c>
      <c r="C13" s="19">
        <f t="shared" si="0"/>
        <v>60</v>
      </c>
      <c r="D13" s="19">
        <f t="shared" si="1"/>
        <v>60</v>
      </c>
      <c r="F13" s="7"/>
    </row>
    <row r="14" spans="1:6" x14ac:dyDescent="0.25">
      <c r="A14" s="18">
        <v>12</v>
      </c>
      <c r="C14" s="19">
        <f t="shared" si="0"/>
        <v>60</v>
      </c>
      <c r="D14" s="19">
        <f t="shared" si="1"/>
        <v>60</v>
      </c>
      <c r="F14" s="7"/>
    </row>
    <row r="15" spans="1:6" x14ac:dyDescent="0.25">
      <c r="A15" s="18">
        <v>13</v>
      </c>
      <c r="C15" s="19">
        <f t="shared" si="0"/>
        <v>60</v>
      </c>
      <c r="D15" s="19">
        <f t="shared" si="1"/>
        <v>60</v>
      </c>
      <c r="F15" s="7"/>
    </row>
    <row r="16" spans="1:6" x14ac:dyDescent="0.25">
      <c r="A16" s="18">
        <v>14</v>
      </c>
      <c r="C16" s="19">
        <f t="shared" si="0"/>
        <v>60</v>
      </c>
      <c r="D16" s="19">
        <f t="shared" si="1"/>
        <v>60</v>
      </c>
      <c r="F16" s="7"/>
    </row>
    <row r="17" spans="1:6" x14ac:dyDescent="0.25">
      <c r="A17" s="18">
        <v>15</v>
      </c>
      <c r="C17" s="19">
        <f t="shared" si="0"/>
        <v>60</v>
      </c>
      <c r="D17" s="19">
        <f t="shared" si="1"/>
        <v>60</v>
      </c>
      <c r="F17" s="7"/>
    </row>
    <row r="18" spans="1:6" ht="16.5" thickBot="1" x14ac:dyDescent="0.3">
      <c r="A18" s="22">
        <v>16</v>
      </c>
      <c r="B18" s="23">
        <v>1000</v>
      </c>
      <c r="C18" s="23">
        <f t="shared" si="0"/>
        <v>60</v>
      </c>
      <c r="D18" s="23">
        <f t="shared" si="1"/>
        <v>1060</v>
      </c>
      <c r="E18" s="24"/>
      <c r="F18" s="10"/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showGridLines="0" topLeftCell="A27" workbookViewId="0">
      <selection activeCell="D38" sqref="D38"/>
    </sheetView>
  </sheetViews>
  <sheetFormatPr defaultColWidth="8.85546875" defaultRowHeight="15.75" x14ac:dyDescent="0.25"/>
  <cols>
    <col min="1" max="1" width="18.28515625" style="1" bestFit="1" customWidth="1"/>
    <col min="2" max="2" width="14.42578125" style="1" bestFit="1" customWidth="1"/>
    <col min="3" max="16384" width="8.85546875" style="1"/>
  </cols>
  <sheetData>
    <row r="1" spans="1:1" x14ac:dyDescent="0.25">
      <c r="A1" s="1" t="s">
        <v>9</v>
      </c>
    </row>
    <row r="26" spans="1:2" ht="16.5" thickBot="1" x14ac:dyDescent="0.3"/>
    <row r="27" spans="1:2" x14ac:dyDescent="0.25">
      <c r="A27" s="16" t="s">
        <v>9</v>
      </c>
      <c r="B27" s="25" t="s">
        <v>12</v>
      </c>
    </row>
    <row r="28" spans="1:2" x14ac:dyDescent="0.25">
      <c r="A28" s="18">
        <v>0</v>
      </c>
      <c r="B28" s="26">
        <v>-1019.27</v>
      </c>
    </row>
    <row r="29" spans="1:2" x14ac:dyDescent="0.25">
      <c r="A29" s="18">
        <v>1</v>
      </c>
      <c r="B29" s="26">
        <f>1000*0.065</f>
        <v>65</v>
      </c>
    </row>
    <row r="30" spans="1:2" x14ac:dyDescent="0.25">
      <c r="A30" s="18">
        <v>2</v>
      </c>
      <c r="B30" s="26">
        <f t="shared" ref="B30:B31" si="0">1000*0.065</f>
        <v>65</v>
      </c>
    </row>
    <row r="31" spans="1:2" x14ac:dyDescent="0.25">
      <c r="A31" s="18">
        <v>3</v>
      </c>
      <c r="B31" s="26">
        <f t="shared" si="0"/>
        <v>65</v>
      </c>
    </row>
    <row r="32" spans="1:2" ht="16.5" thickBot="1" x14ac:dyDescent="0.3">
      <c r="A32" s="22">
        <v>4</v>
      </c>
      <c r="B32" s="27">
        <v>1065</v>
      </c>
    </row>
    <row r="33" spans="1:2" ht="16.5" thickBot="1" x14ac:dyDescent="0.3"/>
    <row r="34" spans="1:2" x14ac:dyDescent="0.25">
      <c r="A34" s="2" t="s">
        <v>14</v>
      </c>
      <c r="B34" s="28">
        <f>IRR(B28:B32)</f>
        <v>5.944589631255992E-2</v>
      </c>
    </row>
    <row r="35" spans="1:2" x14ac:dyDescent="0.25">
      <c r="A35" s="5" t="s">
        <v>15</v>
      </c>
      <c r="B35" s="29">
        <f>B34*2</f>
        <v>0.11889179262511984</v>
      </c>
    </row>
    <row r="36" spans="1:2" ht="16.5" thickBot="1" x14ac:dyDescent="0.3">
      <c r="A36" s="9" t="s">
        <v>16</v>
      </c>
      <c r="B36" s="30">
        <f>(1+B34)^2-1</f>
        <v>0.12242560721352347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showGridLines="0" workbookViewId="0">
      <selection activeCell="G9" sqref="G9"/>
    </sheetView>
  </sheetViews>
  <sheetFormatPr defaultColWidth="8.85546875" defaultRowHeight="15.75" x14ac:dyDescent="0.25"/>
  <cols>
    <col min="1" max="1" width="10.5703125" style="1" customWidth="1"/>
    <col min="2" max="2" width="14.42578125" style="1" bestFit="1" customWidth="1"/>
    <col min="3" max="3" width="8.85546875" style="1"/>
    <col min="4" max="5" width="11.5703125" style="1" bestFit="1" customWidth="1"/>
    <col min="6" max="16384" width="8.85546875" style="1"/>
  </cols>
  <sheetData>
    <row r="1" spans="1:5" x14ac:dyDescent="0.25">
      <c r="A1" s="16" t="s">
        <v>9</v>
      </c>
      <c r="B1" s="25" t="s">
        <v>12</v>
      </c>
    </row>
    <row r="2" spans="1:5" x14ac:dyDescent="0.25">
      <c r="A2" s="18">
        <v>0</v>
      </c>
      <c r="B2" s="26"/>
    </row>
    <row r="3" spans="1:5" x14ac:dyDescent="0.25">
      <c r="A3" s="18">
        <v>1</v>
      </c>
      <c r="B3" s="26">
        <f>50000*0.045</f>
        <v>2250</v>
      </c>
    </row>
    <row r="4" spans="1:5" x14ac:dyDescent="0.25">
      <c r="A4" s="18">
        <v>2</v>
      </c>
      <c r="B4" s="26">
        <f t="shared" ref="B4:B13" si="0">50000*0.045</f>
        <v>2250</v>
      </c>
      <c r="D4" s="31"/>
    </row>
    <row r="5" spans="1:5" x14ac:dyDescent="0.25">
      <c r="A5" s="18">
        <v>3</v>
      </c>
      <c r="B5" s="26">
        <f t="shared" si="0"/>
        <v>2250</v>
      </c>
      <c r="D5" s="31"/>
    </row>
    <row r="6" spans="1:5" x14ac:dyDescent="0.25">
      <c r="A6" s="18">
        <v>4</v>
      </c>
      <c r="B6" s="26">
        <f t="shared" si="0"/>
        <v>2250</v>
      </c>
      <c r="D6" s="31"/>
      <c r="E6" s="31"/>
    </row>
    <row r="7" spans="1:5" x14ac:dyDescent="0.25">
      <c r="A7" s="18">
        <v>5</v>
      </c>
      <c r="B7" s="26">
        <f t="shared" si="0"/>
        <v>2250</v>
      </c>
      <c r="D7" s="31"/>
    </row>
    <row r="8" spans="1:5" x14ac:dyDescent="0.25">
      <c r="A8" s="18">
        <v>6</v>
      </c>
      <c r="B8" s="26">
        <f t="shared" si="0"/>
        <v>2250</v>
      </c>
      <c r="E8" s="31"/>
    </row>
    <row r="9" spans="1:5" x14ac:dyDescent="0.25">
      <c r="A9" s="18">
        <v>7</v>
      </c>
      <c r="B9" s="26">
        <f t="shared" si="0"/>
        <v>2250</v>
      </c>
    </row>
    <row r="10" spans="1:5" x14ac:dyDescent="0.25">
      <c r="A10" s="18">
        <v>8</v>
      </c>
      <c r="B10" s="26">
        <f t="shared" si="0"/>
        <v>2250</v>
      </c>
    </row>
    <row r="11" spans="1:5" x14ac:dyDescent="0.25">
      <c r="A11" s="18">
        <v>9</v>
      </c>
      <c r="B11" s="26">
        <f t="shared" si="0"/>
        <v>2250</v>
      </c>
    </row>
    <row r="12" spans="1:5" x14ac:dyDescent="0.25">
      <c r="A12" s="18">
        <v>10</v>
      </c>
      <c r="B12" s="26">
        <f t="shared" si="0"/>
        <v>2250</v>
      </c>
    </row>
    <row r="13" spans="1:5" x14ac:dyDescent="0.25">
      <c r="A13" s="18">
        <v>11</v>
      </c>
      <c r="B13" s="26">
        <f t="shared" si="0"/>
        <v>2250</v>
      </c>
    </row>
    <row r="14" spans="1:5" ht="16.5" thickBot="1" x14ac:dyDescent="0.3">
      <c r="A14" s="22">
        <v>12</v>
      </c>
      <c r="B14" s="27">
        <v>52250</v>
      </c>
    </row>
    <row r="15" spans="1:5" ht="16.5" thickBot="1" x14ac:dyDescent="0.3"/>
    <row r="16" spans="1:5" x14ac:dyDescent="0.25">
      <c r="A16" s="33" t="s">
        <v>17</v>
      </c>
      <c r="B16" s="34">
        <f>NPV(0.06,B3:B14)</f>
        <v>43712.11704471249</v>
      </c>
    </row>
    <row r="17" spans="1:2" ht="16.5" thickBot="1" x14ac:dyDescent="0.3">
      <c r="A17" s="13" t="s">
        <v>18</v>
      </c>
      <c r="B17" s="35">
        <f>NPV(0.055,B7:B14)</f>
        <v>46832.717006067396</v>
      </c>
    </row>
  </sheetData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showGridLines="0" workbookViewId="0">
      <selection activeCell="E12" sqref="E12:E13"/>
    </sheetView>
  </sheetViews>
  <sheetFormatPr defaultColWidth="8.85546875" defaultRowHeight="15.75" x14ac:dyDescent="0.25"/>
  <cols>
    <col min="1" max="1" width="18.42578125" style="1" bestFit="1" customWidth="1"/>
    <col min="2" max="2" width="14.42578125" style="1" bestFit="1" customWidth="1"/>
    <col min="3" max="16384" width="8.85546875" style="1"/>
  </cols>
  <sheetData>
    <row r="1" spans="1:2" x14ac:dyDescent="0.25">
      <c r="A1" s="16" t="s">
        <v>9</v>
      </c>
      <c r="B1" s="25" t="s">
        <v>12</v>
      </c>
    </row>
    <row r="2" spans="1:2" x14ac:dyDescent="0.25">
      <c r="A2" s="18">
        <v>0</v>
      </c>
      <c r="B2" s="26">
        <v>-660</v>
      </c>
    </row>
    <row r="3" spans="1:2" x14ac:dyDescent="0.25">
      <c r="A3" s="18">
        <v>1</v>
      </c>
      <c r="B3" s="26">
        <f>1000*0.05</f>
        <v>50</v>
      </c>
    </row>
    <row r="4" spans="1:2" x14ac:dyDescent="0.25">
      <c r="A4" s="18">
        <v>2</v>
      </c>
      <c r="B4" s="26">
        <f t="shared" ref="B4:B7" si="0">1000*0.05</f>
        <v>50</v>
      </c>
    </row>
    <row r="5" spans="1:2" x14ac:dyDescent="0.25">
      <c r="A5" s="18">
        <v>3</v>
      </c>
      <c r="B5" s="26">
        <f t="shared" si="0"/>
        <v>50</v>
      </c>
    </row>
    <row r="6" spans="1:2" x14ac:dyDescent="0.25">
      <c r="A6" s="18">
        <v>4</v>
      </c>
      <c r="B6" s="26">
        <f t="shared" si="0"/>
        <v>50</v>
      </c>
    </row>
    <row r="7" spans="1:2" x14ac:dyDescent="0.25">
      <c r="A7" s="18">
        <v>5</v>
      </c>
      <c r="B7" s="26">
        <f t="shared" si="0"/>
        <v>50</v>
      </c>
    </row>
    <row r="8" spans="1:2" ht="16.5" thickBot="1" x14ac:dyDescent="0.3">
      <c r="A8" s="22">
        <v>6</v>
      </c>
      <c r="B8" s="27">
        <f>1000+(1000*0.05)</f>
        <v>1050</v>
      </c>
    </row>
    <row r="9" spans="1:2" ht="16.5" thickBot="1" x14ac:dyDescent="0.3"/>
    <row r="10" spans="1:2" x14ac:dyDescent="0.25">
      <c r="A10" s="2" t="s">
        <v>19</v>
      </c>
      <c r="B10" s="37"/>
    </row>
    <row r="11" spans="1:2" x14ac:dyDescent="0.25">
      <c r="A11" s="38">
        <f>IRR(B2:B8)</f>
        <v>0.13662752910642184</v>
      </c>
      <c r="B11" s="39" t="s">
        <v>0</v>
      </c>
    </row>
    <row r="12" spans="1:2" ht="16.5" thickBot="1" x14ac:dyDescent="0.3">
      <c r="A12" s="40">
        <f>(1+A11)^2-1</f>
        <v>0.29192213992256977</v>
      </c>
      <c r="B12" s="15" t="s">
        <v>20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showGridLines="0" workbookViewId="0">
      <selection activeCell="K15" sqref="K15"/>
    </sheetView>
  </sheetViews>
  <sheetFormatPr defaultColWidth="8.85546875" defaultRowHeight="15.75" x14ac:dyDescent="0.25"/>
  <cols>
    <col min="1" max="1" width="29.7109375" style="1" bestFit="1" customWidth="1"/>
    <col min="2" max="2" width="14.42578125" style="1" bestFit="1" customWidth="1"/>
    <col min="3" max="16384" width="8.85546875" style="1"/>
  </cols>
  <sheetData>
    <row r="1" spans="1:4" x14ac:dyDescent="0.25">
      <c r="A1" s="16" t="s">
        <v>9</v>
      </c>
      <c r="B1" s="4" t="s">
        <v>12</v>
      </c>
    </row>
    <row r="2" spans="1:4" x14ac:dyDescent="0.25">
      <c r="A2" s="18">
        <v>0</v>
      </c>
      <c r="B2" s="26">
        <v>-10000</v>
      </c>
    </row>
    <row r="3" spans="1:4" x14ac:dyDescent="0.25">
      <c r="A3" s="18">
        <v>1</v>
      </c>
      <c r="B3" s="26">
        <v>0</v>
      </c>
    </row>
    <row r="4" spans="1:4" x14ac:dyDescent="0.25">
      <c r="A4" s="18">
        <v>2</v>
      </c>
      <c r="B4" s="26">
        <v>0</v>
      </c>
    </row>
    <row r="5" spans="1:4" x14ac:dyDescent="0.25">
      <c r="A5" s="18">
        <v>3</v>
      </c>
      <c r="B5" s="26">
        <v>0</v>
      </c>
    </row>
    <row r="6" spans="1:4" x14ac:dyDescent="0.25">
      <c r="A6" s="18">
        <v>4</v>
      </c>
      <c r="B6" s="26">
        <v>0</v>
      </c>
    </row>
    <row r="7" spans="1:4" x14ac:dyDescent="0.25">
      <c r="A7" s="18">
        <v>5</v>
      </c>
      <c r="B7" s="26">
        <v>0</v>
      </c>
    </row>
    <row r="8" spans="1:4" ht="16.5" thickBot="1" x14ac:dyDescent="0.3">
      <c r="A8" s="22">
        <v>6</v>
      </c>
      <c r="B8" s="27">
        <v>11200</v>
      </c>
    </row>
    <row r="10" spans="1:4" ht="16.5" thickBot="1" x14ac:dyDescent="0.3"/>
    <row r="11" spans="1:4" x14ac:dyDescent="0.25">
      <c r="A11" s="2" t="s">
        <v>21</v>
      </c>
      <c r="B11" s="41">
        <f>IRR(B2:B8)</f>
        <v>1.9067623060522232E-2</v>
      </c>
      <c r="C11" s="4" t="s">
        <v>22</v>
      </c>
    </row>
    <row r="12" spans="1:4" x14ac:dyDescent="0.25">
      <c r="A12" s="5" t="s">
        <v>23</v>
      </c>
      <c r="B12" s="42">
        <f>B11*(1-0.2)</f>
        <v>1.5254098448417786E-2</v>
      </c>
      <c r="C12" s="7" t="s">
        <v>22</v>
      </c>
      <c r="D12" s="36"/>
    </row>
    <row r="13" spans="1:4" ht="16.5" thickBot="1" x14ac:dyDescent="0.3">
      <c r="A13" s="9" t="s">
        <v>24</v>
      </c>
      <c r="B13" s="12">
        <f>(1+B11)/(1+0.09*B11)-1</f>
        <v>1.7321811265960108E-2</v>
      </c>
      <c r="C13" s="10" t="s">
        <v>22</v>
      </c>
    </row>
  </sheetData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J4"/>
  <sheetViews>
    <sheetView showGridLines="0" workbookViewId="0">
      <selection activeCell="M16" sqref="M16"/>
    </sheetView>
  </sheetViews>
  <sheetFormatPr defaultRowHeight="15" x14ac:dyDescent="0.25"/>
  <sheetData>
    <row r="4" spans="10:10" ht="15.75" x14ac:dyDescent="0.25">
      <c r="J4" s="1" t="s">
        <v>25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showGridLines="0" workbookViewId="0">
      <selection activeCell="B4" sqref="B4"/>
    </sheetView>
  </sheetViews>
  <sheetFormatPr defaultColWidth="8.85546875" defaultRowHeight="15.75" x14ac:dyDescent="0.25"/>
  <cols>
    <col min="1" max="2" width="8.85546875" style="1"/>
    <col min="3" max="3" width="16.28515625" style="1" bestFit="1" customWidth="1"/>
    <col min="4" max="4" width="14.42578125" style="1" bestFit="1" customWidth="1"/>
    <col min="5" max="16384" width="8.85546875" style="1"/>
  </cols>
  <sheetData>
    <row r="1" spans="1:4" x14ac:dyDescent="0.25">
      <c r="A1" s="2" t="s">
        <v>9</v>
      </c>
      <c r="B1" s="11" t="s">
        <v>11</v>
      </c>
      <c r="C1" s="11" t="s">
        <v>10</v>
      </c>
      <c r="D1" s="4" t="s">
        <v>12</v>
      </c>
    </row>
    <row r="2" spans="1:4" x14ac:dyDescent="0.25">
      <c r="A2" s="18">
        <v>0</v>
      </c>
      <c r="C2" s="19"/>
      <c r="D2" s="43">
        <f>-1000</f>
        <v>-1000</v>
      </c>
    </row>
    <row r="3" spans="1:4" x14ac:dyDescent="0.25">
      <c r="A3" s="18">
        <v>1</v>
      </c>
      <c r="B3" s="19">
        <v>50</v>
      </c>
      <c r="D3" s="43">
        <f>B3+C3</f>
        <v>50</v>
      </c>
    </row>
    <row r="4" spans="1:4" x14ac:dyDescent="0.25">
      <c r="A4" s="18">
        <v>2</v>
      </c>
      <c r="B4" s="44">
        <f>B3*1.05</f>
        <v>52.5</v>
      </c>
      <c r="D4" s="43">
        <f t="shared" ref="D4:D11" si="0">B4+C4</f>
        <v>52.5</v>
      </c>
    </row>
    <row r="5" spans="1:4" x14ac:dyDescent="0.25">
      <c r="A5" s="18">
        <v>3</v>
      </c>
      <c r="B5" s="44">
        <f t="shared" ref="B5:B12" si="1">B4*1.05</f>
        <v>55.125</v>
      </c>
      <c r="D5" s="43">
        <f t="shared" si="0"/>
        <v>55.125</v>
      </c>
    </row>
    <row r="6" spans="1:4" x14ac:dyDescent="0.25">
      <c r="A6" s="18">
        <v>4</v>
      </c>
      <c r="B6" s="44">
        <f t="shared" si="1"/>
        <v>57.881250000000001</v>
      </c>
      <c r="D6" s="43">
        <f t="shared" si="0"/>
        <v>57.881250000000001</v>
      </c>
    </row>
    <row r="7" spans="1:4" x14ac:dyDescent="0.25">
      <c r="A7" s="18">
        <v>5</v>
      </c>
      <c r="B7" s="44">
        <f t="shared" si="1"/>
        <v>60.775312500000005</v>
      </c>
      <c r="D7" s="43">
        <f t="shared" si="0"/>
        <v>60.775312500000005</v>
      </c>
    </row>
    <row r="8" spans="1:4" x14ac:dyDescent="0.25">
      <c r="A8" s="18">
        <v>6</v>
      </c>
      <c r="B8" s="44">
        <f t="shared" si="1"/>
        <v>63.814078125000009</v>
      </c>
      <c r="D8" s="43">
        <f t="shared" si="0"/>
        <v>63.814078125000009</v>
      </c>
    </row>
    <row r="9" spans="1:4" x14ac:dyDescent="0.25">
      <c r="A9" s="18">
        <v>7</v>
      </c>
      <c r="B9" s="44">
        <f t="shared" si="1"/>
        <v>67.004782031250016</v>
      </c>
      <c r="D9" s="43">
        <f t="shared" si="0"/>
        <v>67.004782031250016</v>
      </c>
    </row>
    <row r="10" spans="1:4" x14ac:dyDescent="0.25">
      <c r="A10" s="18">
        <v>8</v>
      </c>
      <c r="B10" s="44">
        <f t="shared" si="1"/>
        <v>70.355021132812524</v>
      </c>
      <c r="D10" s="43">
        <f t="shared" si="0"/>
        <v>70.355021132812524</v>
      </c>
    </row>
    <row r="11" spans="1:4" x14ac:dyDescent="0.25">
      <c r="A11" s="18">
        <v>9</v>
      </c>
      <c r="B11" s="44">
        <f t="shared" si="1"/>
        <v>73.872772189453158</v>
      </c>
      <c r="D11" s="43">
        <f t="shared" si="0"/>
        <v>73.872772189453158</v>
      </c>
    </row>
    <row r="12" spans="1:4" ht="16.5" thickBot="1" x14ac:dyDescent="0.3">
      <c r="A12" s="22">
        <v>10</v>
      </c>
      <c r="B12" s="45">
        <f t="shared" si="1"/>
        <v>77.566410798925816</v>
      </c>
      <c r="C12" s="46">
        <v>1600</v>
      </c>
      <c r="D12" s="47">
        <f>B12+C12</f>
        <v>1677.5664107989257</v>
      </c>
    </row>
    <row r="14" spans="1:4" ht="16.5" thickBot="1" x14ac:dyDescent="0.3"/>
    <row r="15" spans="1:4" ht="16.5" thickBot="1" x14ac:dyDescent="0.3">
      <c r="A15" s="48" t="s">
        <v>26</v>
      </c>
      <c r="B15" s="49">
        <f>IRR(D2:D12)</f>
        <v>9.849258555408702E-2</v>
      </c>
    </row>
  </sheetData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showGridLines="0" workbookViewId="0">
      <selection activeCell="F10" sqref="F10"/>
    </sheetView>
  </sheetViews>
  <sheetFormatPr defaultColWidth="8.85546875" defaultRowHeight="15.75" x14ac:dyDescent="0.25"/>
  <cols>
    <col min="1" max="1" width="9.140625" style="1" bestFit="1" customWidth="1"/>
    <col min="2" max="2" width="15.85546875" style="1" customWidth="1"/>
    <col min="3" max="3" width="12.7109375" style="1" customWidth="1"/>
    <col min="4" max="5" width="11.85546875" style="1" bestFit="1" customWidth="1"/>
    <col min="6" max="16384" width="8.85546875" style="1"/>
  </cols>
  <sheetData>
    <row r="1" spans="1:8" ht="16.5" thickBot="1" x14ac:dyDescent="0.3">
      <c r="A1" s="16" t="s">
        <v>27</v>
      </c>
      <c r="B1" s="4" t="s">
        <v>12</v>
      </c>
    </row>
    <row r="2" spans="1:8" x14ac:dyDescent="0.25">
      <c r="A2" s="18">
        <v>0</v>
      </c>
      <c r="B2" s="26"/>
      <c r="D2" s="2" t="s">
        <v>28</v>
      </c>
      <c r="E2" s="50">
        <f>NPV(0.065,B3:B10)</f>
        <v>9391.1249040588827</v>
      </c>
      <c r="F2" s="11"/>
      <c r="G2" s="11"/>
      <c r="H2" s="4"/>
    </row>
    <row r="3" spans="1:8" ht="16.5" thickBot="1" x14ac:dyDescent="0.3">
      <c r="A3" s="18">
        <v>1</v>
      </c>
      <c r="B3" s="26">
        <f>0.055*10000</f>
        <v>550</v>
      </c>
      <c r="D3" s="9" t="s">
        <v>29</v>
      </c>
      <c r="E3" s="24"/>
      <c r="F3" s="24"/>
      <c r="G3" s="24"/>
      <c r="H3" s="10"/>
    </row>
    <row r="4" spans="1:8" x14ac:dyDescent="0.25">
      <c r="A4" s="18">
        <v>2</v>
      </c>
      <c r="B4" s="26">
        <f t="shared" ref="B4:B9" si="0">0.055*10000</f>
        <v>550</v>
      </c>
    </row>
    <row r="5" spans="1:8" x14ac:dyDescent="0.25">
      <c r="A5" s="18">
        <v>3</v>
      </c>
      <c r="B5" s="26">
        <f t="shared" si="0"/>
        <v>550</v>
      </c>
    </row>
    <row r="6" spans="1:8" x14ac:dyDescent="0.25">
      <c r="A6" s="18">
        <v>4</v>
      </c>
      <c r="B6" s="26">
        <f t="shared" si="0"/>
        <v>550</v>
      </c>
    </row>
    <row r="7" spans="1:8" x14ac:dyDescent="0.25">
      <c r="A7" s="18">
        <v>5</v>
      </c>
      <c r="B7" s="26">
        <f t="shared" si="0"/>
        <v>550</v>
      </c>
    </row>
    <row r="8" spans="1:8" x14ac:dyDescent="0.25">
      <c r="A8" s="18">
        <v>6</v>
      </c>
      <c r="B8" s="26">
        <f t="shared" si="0"/>
        <v>550</v>
      </c>
    </row>
    <row r="9" spans="1:8" x14ac:dyDescent="0.25">
      <c r="A9" s="18">
        <v>7</v>
      </c>
      <c r="B9" s="26">
        <f t="shared" si="0"/>
        <v>550</v>
      </c>
    </row>
    <row r="10" spans="1:8" ht="16.5" thickBot="1" x14ac:dyDescent="0.3">
      <c r="A10" s="22">
        <v>8</v>
      </c>
      <c r="B10" s="27">
        <f>0.055*10000+10000</f>
        <v>10550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15</vt:i4>
      </vt:variant>
    </vt:vector>
  </HeadingPairs>
  <TitlesOfParts>
    <vt:vector size="15" baseType="lpstr">
      <vt:lpstr>Exercício 1</vt:lpstr>
      <vt:lpstr>Exercício 2</vt:lpstr>
      <vt:lpstr>Exercício 3</vt:lpstr>
      <vt:lpstr>Exercício 4</vt:lpstr>
      <vt:lpstr>Exercício 5</vt:lpstr>
      <vt:lpstr>Exercício 6</vt:lpstr>
      <vt:lpstr>Exercício 7</vt:lpstr>
      <vt:lpstr>Exercício 8</vt:lpstr>
      <vt:lpstr>Exercício 9</vt:lpstr>
      <vt:lpstr>Exercício 10</vt:lpstr>
      <vt:lpstr>Exercício 11</vt:lpstr>
      <vt:lpstr>Exercício 12</vt:lpstr>
      <vt:lpstr>Exercício 13</vt:lpstr>
      <vt:lpstr>Exercício 14</vt:lpstr>
      <vt:lpstr>Exercício 15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2022-09-19T17:33:23Z</dcterms:created>
  <dcterms:modified xsi:type="dcterms:W3CDTF">2022-09-23T14:17:00Z</dcterms:modified>
</cp:coreProperties>
</file>